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2090" tabRatio="892"/>
  </bookViews>
  <sheets>
    <sheet name="Instructions" sheetId="19" r:id="rId1"/>
    <sheet name="Inputs" sheetId="10" r:id="rId2"/>
    <sheet name="Health results" sheetId="31" r:id="rId3"/>
    <sheet name="Active transport" sheetId="12" r:id="rId4"/>
    <sheet name="Baseline" sheetId="11" r:id="rId5"/>
    <sheet name="Scenario" sheetId="20" r:id="rId6"/>
    <sheet name="Phy activity RRs" sheetId="18" r:id="rId7"/>
    <sheet name="Non travel METs" sheetId="16" r:id="rId8"/>
    <sheet name="Breast cancer" sheetId="21" r:id="rId9"/>
    <sheet name="CVD" sheetId="22" r:id="rId10"/>
    <sheet name="Colon cancer" sheetId="17" r:id="rId11"/>
    <sheet name="Dementia" sheetId="24" r:id="rId12"/>
    <sheet name="Depression" sheetId="30" r:id="rId13"/>
    <sheet name="Diabetes" sheetId="27" r:id="rId14"/>
    <sheet name="CHTS 2013" sheetId="13" r:id="rId15"/>
    <sheet name="Census 2010 SF1" sheetId="6" r:id="rId16"/>
    <sheet name="CA DOF 2035" sheetId="14" r:id="rId17"/>
    <sheet name="GBDUS" sheetId="3" r:id="rId18"/>
    <sheet name="CHIS" sheetId="15" state="hidden" r:id="rId19"/>
  </sheets>
  <externalReferences>
    <externalReference r:id="rId20"/>
    <externalReference r:id="rId21"/>
  </externalReferences>
  <definedNames>
    <definedName name="_Parse_In" localSheetId="8" hidden="1">'[1]1997'!#REF!</definedName>
    <definedName name="_Parse_In" localSheetId="9" hidden="1">'[1]1997'!#REF!</definedName>
    <definedName name="_Parse_In" localSheetId="11" hidden="1">'[1]1997'!#REF!</definedName>
    <definedName name="_Parse_In" localSheetId="12" hidden="1">'[1]1997'!#REF!</definedName>
    <definedName name="_Parse_In" localSheetId="13" hidden="1">'[1]1997'!#REF!</definedName>
    <definedName name="_Parse_In" localSheetId="7" hidden="1">'[1]1997'!#REF!</definedName>
    <definedName name="_Parse_In" localSheetId="6" hidden="1">'[1]1997'!#REF!</definedName>
    <definedName name="_Parse_In" localSheetId="5" hidden="1">'[1]1997'!#REF!</definedName>
    <definedName name="_Parse_In" hidden="1">'[1]1997'!#REF!</definedName>
    <definedName name="j" localSheetId="3" hidden="1">{#N/A,#N/A,FALSE,"inopert";#N/A,#N/A,FALSE,"electrified";#N/A,#N/A,FALSE,"network"}</definedName>
    <definedName name="j" localSheetId="4" hidden="1">{#N/A,#N/A,FALSE,"inopert";#N/A,#N/A,FALSE,"electrified";#N/A,#N/A,FALSE,"network"}</definedName>
    <definedName name="j" localSheetId="7" hidden="1">{#N/A,#N/A,FALSE,"inopert";#N/A,#N/A,FALSE,"electrified";#N/A,#N/A,FALSE,"network"}</definedName>
    <definedName name="j" localSheetId="6" hidden="1">{#N/A,#N/A,FALSE,"inopert";#N/A,#N/A,FALSE,"electrified";#N/A,#N/A,FALSE,"network"}</definedName>
    <definedName name="j" localSheetId="5" hidden="1">{#N/A,#N/A,FALSE,"inopert";#N/A,#N/A,FALSE,"electrified";#N/A,#N/A,FALSE,"network"}</definedName>
    <definedName name="j" hidden="1">{#N/A,#N/A,FALSE,"inopert";#N/A,#N/A,FALSE,"electrified";#N/A,#N/A,FALSE,"network"}</definedName>
    <definedName name="jj" localSheetId="3" hidden="1">{#N/A,#N/A,FALSE,"inopert";#N/A,#N/A,FALSE,"electrified";#N/A,#N/A,FALSE,"network"}</definedName>
    <definedName name="jj" localSheetId="4" hidden="1">{#N/A,#N/A,FALSE,"inopert";#N/A,#N/A,FALSE,"electrified";#N/A,#N/A,FALSE,"network"}</definedName>
    <definedName name="jj" localSheetId="7" hidden="1">{#N/A,#N/A,FALSE,"inopert";#N/A,#N/A,FALSE,"electrified";#N/A,#N/A,FALSE,"network"}</definedName>
    <definedName name="jj" localSheetId="6" hidden="1">{#N/A,#N/A,FALSE,"inopert";#N/A,#N/A,FALSE,"electrified";#N/A,#N/A,FALSE,"network"}</definedName>
    <definedName name="jj" localSheetId="5" hidden="1">{#N/A,#N/A,FALSE,"inopert";#N/A,#N/A,FALSE,"electrified";#N/A,#N/A,FALSE,"network"}</definedName>
    <definedName name="jj" hidden="1">{#N/A,#N/A,FALSE,"inopert";#N/A,#N/A,FALSE,"electrified";#N/A,#N/A,FALSE,"network"}</definedName>
    <definedName name="jk" localSheetId="3" hidden="1">{#N/A,#N/A,FALSE,"inopert";#N/A,#N/A,FALSE,"electrified";#N/A,#N/A,FALSE,"network"}</definedName>
    <definedName name="jk" localSheetId="4" hidden="1">{#N/A,#N/A,FALSE,"inopert";#N/A,#N/A,FALSE,"electrified";#N/A,#N/A,FALSE,"network"}</definedName>
    <definedName name="jk" localSheetId="7" hidden="1">{#N/A,#N/A,FALSE,"inopert";#N/A,#N/A,FALSE,"electrified";#N/A,#N/A,FALSE,"network"}</definedName>
    <definedName name="jk" localSheetId="6" hidden="1">{#N/A,#N/A,FALSE,"inopert";#N/A,#N/A,FALSE,"electrified";#N/A,#N/A,FALSE,"network"}</definedName>
    <definedName name="jk" localSheetId="5" hidden="1">{#N/A,#N/A,FALSE,"inopert";#N/A,#N/A,FALSE,"electrified";#N/A,#N/A,FALSE,"network"}</definedName>
    <definedName name="jk" hidden="1">{#N/A,#N/A,FALSE,"inopert";#N/A,#N/A,FALSE,"electrified";#N/A,#N/A,FALSE,"network"}</definedName>
    <definedName name="wrn.flifted." localSheetId="3" hidden="1">{#N/A,#N/A,FALSE,"Summary";#N/A,#N/A,FALSE,"road";#N/A,#N/A,FALSE,"raillifted";#N/A,#N/A,FALSE,"inlandwaterway";#N/A,#N/A,FALSE,"seagoing";#N/A,#N/A,FALSE,"pipeline"}</definedName>
    <definedName name="wrn.flifted." localSheetId="4" hidden="1">{#N/A,#N/A,FALSE,"Summary";#N/A,#N/A,FALSE,"road";#N/A,#N/A,FALSE,"raillifted";#N/A,#N/A,FALSE,"inlandwaterway";#N/A,#N/A,FALSE,"seagoing";#N/A,#N/A,FALSE,"pipeline"}</definedName>
    <definedName name="wrn.flifted." localSheetId="7" hidden="1">{#N/A,#N/A,FALSE,"Summary";#N/A,#N/A,FALSE,"road";#N/A,#N/A,FALSE,"raillifted";#N/A,#N/A,FALSE,"inlandwaterway";#N/A,#N/A,FALSE,"seagoing";#N/A,#N/A,FALSE,"pipeline"}</definedName>
    <definedName name="wrn.flifted." localSheetId="6" hidden="1">{#N/A,#N/A,FALSE,"Summary";#N/A,#N/A,FALSE,"road";#N/A,#N/A,FALSE,"raillifted";#N/A,#N/A,FALSE,"inlandwaterway";#N/A,#N/A,FALSE,"seagoing";#N/A,#N/A,FALSE,"pipeline"}</definedName>
    <definedName name="wrn.flifted." localSheetId="5" hidden="1">{#N/A,#N/A,FALSE,"Summary";#N/A,#N/A,FALSE,"road";#N/A,#N/A,FALSE,"raillifted";#N/A,#N/A,FALSE,"inlandwaterway";#N/A,#N/A,FALSE,"seagoing";#N/A,#N/A,FALSE,"pipeline"}</definedName>
    <definedName name="wrn.flifted." hidden="1">{#N/A,#N/A,FALSE,"Summary";#N/A,#N/A,FALSE,"road";#N/A,#N/A,FALSE,"raillifted";#N/A,#N/A,FALSE,"inlandwaterway";#N/A,#N/A,FALSE,"seagoing";#N/A,#N/A,FALSE,"pipeline"}</definedName>
    <definedName name="wrn.fmoved." localSheetId="3" hidden="1">{#N/A,#N/A,FALSE,"road";#N/A,#N/A,FALSE,"inlandwaterway";#N/A,#N/A,FALSE,"seagoing";#N/A,#N/A,FALSE,"pipeline"}</definedName>
    <definedName name="wrn.fmoved." localSheetId="4" hidden="1">{#N/A,#N/A,FALSE,"road";#N/A,#N/A,FALSE,"inlandwaterway";#N/A,#N/A,FALSE,"seagoing";#N/A,#N/A,FALSE,"pipeline"}</definedName>
    <definedName name="wrn.fmoved." localSheetId="7" hidden="1">{#N/A,#N/A,FALSE,"road";#N/A,#N/A,FALSE,"inlandwaterway";#N/A,#N/A,FALSE,"seagoing";#N/A,#N/A,FALSE,"pipeline"}</definedName>
    <definedName name="wrn.fmoved." localSheetId="6" hidden="1">{#N/A,#N/A,FALSE,"road";#N/A,#N/A,FALSE,"inlandwaterway";#N/A,#N/A,FALSE,"seagoing";#N/A,#N/A,FALSE,"pipeline"}</definedName>
    <definedName name="wrn.fmoved." localSheetId="5" hidden="1">{#N/A,#N/A,FALSE,"road";#N/A,#N/A,FALSE,"inlandwaterway";#N/A,#N/A,FALSE,"seagoing";#N/A,#N/A,FALSE,"pipeline"}</definedName>
    <definedName name="wrn.fmoved." hidden="1">{#N/A,#N/A,FALSE,"road";#N/A,#N/A,FALSE,"inlandwaterway";#N/A,#N/A,FALSE,"seagoing";#N/A,#N/A,FALSE,"pipeline"}</definedName>
    <definedName name="wrn.rail." localSheetId="3" hidden="1">{#N/A,#N/A,FALSE,"inopert";#N/A,#N/A,FALSE,"electrified";#N/A,#N/A,FALSE,"network"}</definedName>
    <definedName name="wrn.rail." localSheetId="4" hidden="1">{#N/A,#N/A,FALSE,"inopert";#N/A,#N/A,FALSE,"electrified";#N/A,#N/A,FALSE,"network"}</definedName>
    <definedName name="wrn.rail." localSheetId="7" hidden="1">{#N/A,#N/A,FALSE,"inopert";#N/A,#N/A,FALSE,"electrified";#N/A,#N/A,FALSE,"network"}</definedName>
    <definedName name="wrn.rail." localSheetId="6" hidden="1">{#N/A,#N/A,FALSE,"inopert";#N/A,#N/A,FALSE,"electrified";#N/A,#N/A,FALSE,"network"}</definedName>
    <definedName name="wrn.rail." localSheetId="5" hidden="1">{#N/A,#N/A,FALSE,"inopert";#N/A,#N/A,FALSE,"electrified";#N/A,#N/A,FALSE,"network"}</definedName>
    <definedName name="wrn.rail." hidden="1">{#N/A,#N/A,FALSE,"inopert";#N/A,#N/A,FALSE,"electrified";#N/A,#N/A,FALSE,"network"}</definedName>
  </definedNames>
  <calcPr calcId="145621"/>
  <pivotCaches>
    <pivotCache cacheId="0" r:id="rId22"/>
  </pivotCaches>
</workbook>
</file>

<file path=xl/calcChain.xml><?xml version="1.0" encoding="utf-8"?>
<calcChain xmlns="http://schemas.openxmlformats.org/spreadsheetml/2006/main">
  <c r="AJ17" i="20" l="1"/>
  <c r="C64" i="15"/>
  <c r="C65" i="15"/>
  <c r="C66" i="15"/>
  <c r="C67" i="15"/>
  <c r="C68" i="15"/>
  <c r="C63" i="15"/>
  <c r="C57" i="15"/>
  <c r="C58" i="15"/>
  <c r="C59" i="15"/>
  <c r="C60" i="15"/>
  <c r="C61" i="15"/>
  <c r="C56" i="15"/>
  <c r="E40" i="15"/>
  <c r="F40" i="15"/>
  <c r="G40" i="15"/>
  <c r="H40" i="15"/>
  <c r="I40" i="15"/>
  <c r="J40" i="15"/>
  <c r="M40" i="15"/>
  <c r="N40" i="15"/>
  <c r="C41" i="15"/>
  <c r="D41" i="15"/>
  <c r="E41" i="15"/>
  <c r="F41" i="15"/>
  <c r="G41" i="15"/>
  <c r="I41" i="15"/>
  <c r="J41" i="15"/>
  <c r="K41" i="15"/>
  <c r="L41" i="15"/>
  <c r="M41" i="15"/>
  <c r="N41" i="15"/>
  <c r="F42" i="15"/>
  <c r="G42" i="15"/>
  <c r="H42" i="15"/>
  <c r="I42" i="15"/>
  <c r="J42" i="15"/>
  <c r="N42" i="15"/>
  <c r="C43" i="15"/>
  <c r="D43" i="15"/>
  <c r="E43" i="15"/>
  <c r="F43" i="15"/>
  <c r="K43" i="15"/>
  <c r="L43" i="15"/>
  <c r="M43" i="15"/>
  <c r="N43" i="15"/>
  <c r="H44" i="15"/>
  <c r="I44" i="15"/>
  <c r="J44" i="15"/>
  <c r="F46" i="15"/>
  <c r="N46" i="15"/>
  <c r="C48" i="15"/>
  <c r="D48" i="15"/>
  <c r="E48" i="15"/>
  <c r="F48" i="15"/>
  <c r="I48" i="15"/>
  <c r="J48" i="15"/>
  <c r="K48" i="15"/>
  <c r="L48" i="15"/>
  <c r="M48" i="15"/>
  <c r="N48" i="15"/>
  <c r="C49" i="15"/>
  <c r="E49" i="15"/>
  <c r="F49" i="15"/>
  <c r="G49" i="15"/>
  <c r="H49" i="15"/>
  <c r="I49" i="15"/>
  <c r="J49" i="15"/>
  <c r="K49" i="15"/>
  <c r="M49" i="15"/>
  <c r="N49" i="15"/>
  <c r="C50" i="15"/>
  <c r="D50" i="15"/>
  <c r="E50" i="15"/>
  <c r="F50" i="15"/>
  <c r="J50" i="15"/>
  <c r="K50" i="15"/>
  <c r="L50" i="15"/>
  <c r="M50" i="15"/>
  <c r="N50" i="15"/>
  <c r="G51" i="15"/>
  <c r="H51" i="15"/>
  <c r="I51" i="15"/>
  <c r="J51" i="15"/>
  <c r="E39" i="15"/>
  <c r="F39" i="15"/>
  <c r="G39" i="15"/>
  <c r="M39" i="15"/>
  <c r="N39" i="15"/>
  <c r="C39" i="15"/>
  <c r="O40" i="15"/>
  <c r="C40" i="15" s="1"/>
  <c r="O41" i="15"/>
  <c r="H41" i="15" s="1"/>
  <c r="O42" i="15"/>
  <c r="C42" i="15" s="1"/>
  <c r="O43" i="15"/>
  <c r="G43" i="15" s="1"/>
  <c r="O44" i="15"/>
  <c r="C44" i="15" s="1"/>
  <c r="O45" i="15"/>
  <c r="O46" i="15"/>
  <c r="G46" i="15" s="1"/>
  <c r="O47" i="15"/>
  <c r="C47" i="15" s="1"/>
  <c r="O48" i="15"/>
  <c r="G48" i="15" s="1"/>
  <c r="O49" i="15"/>
  <c r="D49" i="15" s="1"/>
  <c r="O50" i="15"/>
  <c r="G50" i="15" s="1"/>
  <c r="O51" i="15"/>
  <c r="C51" i="15" s="1"/>
  <c r="O39" i="15"/>
  <c r="H39" i="15" s="1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F54" i="6"/>
  <c r="E54" i="6"/>
  <c r="P210" i="3"/>
  <c r="P193" i="3"/>
  <c r="P176" i="3"/>
  <c r="P159" i="3"/>
  <c r="P142" i="3"/>
  <c r="P125" i="3"/>
  <c r="P108" i="3"/>
  <c r="P91" i="3"/>
  <c r="P74" i="3"/>
  <c r="P57" i="3"/>
  <c r="P40" i="3"/>
  <c r="Q23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7" i="3"/>
  <c r="P23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7" i="3"/>
  <c r="C216" i="3"/>
  <c r="D216" i="3"/>
  <c r="E216" i="3"/>
  <c r="B216" i="3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24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6" i="27"/>
  <c r="N39" i="30"/>
  <c r="N38" i="30"/>
  <c r="N37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24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6" i="24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24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6" i="22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15" i="17"/>
  <c r="N16" i="17"/>
  <c r="N17" i="17"/>
  <c r="N18" i="17"/>
  <c r="N19" i="17"/>
  <c r="N20" i="17"/>
  <c r="N21" i="17"/>
  <c r="N14" i="17"/>
  <c r="N7" i="17"/>
  <c r="N8" i="17"/>
  <c r="N9" i="17"/>
  <c r="N10" i="17"/>
  <c r="N11" i="17"/>
  <c r="N12" i="17"/>
  <c r="N13" i="17"/>
  <c r="N6" i="17"/>
  <c r="J47" i="15" l="1"/>
  <c r="I47" i="15"/>
  <c r="M46" i="15"/>
  <c r="E46" i="15"/>
  <c r="H47" i="15"/>
  <c r="L46" i="15"/>
  <c r="D46" i="15"/>
  <c r="D39" i="15"/>
  <c r="G47" i="15"/>
  <c r="K46" i="15"/>
  <c r="C46" i="15"/>
  <c r="G44" i="15"/>
  <c r="K39" i="15"/>
  <c r="F51" i="15"/>
  <c r="N47" i="15"/>
  <c r="F47" i="15"/>
  <c r="J46" i="15"/>
  <c r="N44" i="15"/>
  <c r="F44" i="15"/>
  <c r="J43" i="15"/>
  <c r="J39" i="15"/>
  <c r="M51" i="15"/>
  <c r="E51" i="15"/>
  <c r="I50" i="15"/>
  <c r="M47" i="15"/>
  <c r="E47" i="15"/>
  <c r="I46" i="15"/>
  <c r="M44" i="15"/>
  <c r="E44" i="15"/>
  <c r="I43" i="15"/>
  <c r="M42" i="15"/>
  <c r="E42" i="15"/>
  <c r="I39" i="15"/>
  <c r="L51" i="15"/>
  <c r="D51" i="15"/>
  <c r="H50" i="15"/>
  <c r="L49" i="15"/>
  <c r="H48" i="15"/>
  <c r="L47" i="15"/>
  <c r="D47" i="15"/>
  <c r="H46" i="15"/>
  <c r="L44" i="15"/>
  <c r="D44" i="15"/>
  <c r="H43" i="15"/>
  <c r="L42" i="15"/>
  <c r="D42" i="15"/>
  <c r="L40" i="15"/>
  <c r="D40" i="15"/>
  <c r="L39" i="15"/>
  <c r="N51" i="15"/>
  <c r="K51" i="15"/>
  <c r="K47" i="15"/>
  <c r="K44" i="15"/>
  <c r="K42" i="15"/>
  <c r="K40" i="15"/>
  <c r="N39" i="21" l="1"/>
  <c r="N38" i="21"/>
  <c r="N37" i="21"/>
  <c r="N36" i="21"/>
  <c r="N35" i="21"/>
  <c r="N34" i="21"/>
  <c r="N33" i="21"/>
  <c r="N32" i="21"/>
  <c r="N21" i="21"/>
  <c r="N20" i="21"/>
  <c r="N19" i="21"/>
  <c r="N18" i="21"/>
  <c r="N17" i="21"/>
  <c r="N16" i="21"/>
  <c r="N15" i="21"/>
  <c r="N14" i="21"/>
  <c r="R30" i="6" l="1"/>
  <c r="R31" i="6"/>
  <c r="R32" i="6"/>
  <c r="R33" i="6"/>
  <c r="R34" i="6"/>
  <c r="R35" i="6"/>
  <c r="R36" i="6"/>
  <c r="R29" i="6"/>
  <c r="O30" i="6"/>
  <c r="O31" i="6"/>
  <c r="O32" i="6"/>
  <c r="O33" i="6"/>
  <c r="O34" i="6"/>
  <c r="O35" i="6"/>
  <c r="O36" i="6"/>
  <c r="O29" i="6"/>
  <c r="P37" i="6"/>
  <c r="M37" i="6"/>
  <c r="L24" i="3" l="1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3" i="3"/>
  <c r="M23" i="3"/>
  <c r="N23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M7" i="3"/>
  <c r="N7" i="3"/>
  <c r="L7" i="3"/>
  <c r="Y20" i="20"/>
  <c r="AA20" i="20" s="1"/>
  <c r="Y24" i="20"/>
  <c r="AA24" i="20" s="1"/>
  <c r="Y17" i="20"/>
  <c r="AA17" i="20" s="1"/>
  <c r="G10" i="20"/>
  <c r="AC39" i="12"/>
  <c r="Y18" i="20" s="1"/>
  <c r="AA18" i="20" s="1"/>
  <c r="AD39" i="12"/>
  <c r="Z18" i="20" s="1"/>
  <c r="AB18" i="20" s="1"/>
  <c r="AC40" i="12"/>
  <c r="Y19" i="20" s="1"/>
  <c r="AA19" i="20" s="1"/>
  <c r="AD40" i="12"/>
  <c r="Z19" i="20" s="1"/>
  <c r="AB19" i="20" s="1"/>
  <c r="AC41" i="12"/>
  <c r="AD41" i="12"/>
  <c r="Z20" i="20" s="1"/>
  <c r="AB20" i="20" s="1"/>
  <c r="AC42" i="12"/>
  <c r="Y21" i="20" s="1"/>
  <c r="AA21" i="20" s="1"/>
  <c r="AD42" i="12"/>
  <c r="Z21" i="20" s="1"/>
  <c r="AB21" i="20" s="1"/>
  <c r="AC43" i="12"/>
  <c r="Y22" i="20" s="1"/>
  <c r="AA22" i="20" s="1"/>
  <c r="AD43" i="12"/>
  <c r="Z22" i="20" s="1"/>
  <c r="AB22" i="20" s="1"/>
  <c r="AC44" i="12"/>
  <c r="Y23" i="20" s="1"/>
  <c r="AA23" i="20" s="1"/>
  <c r="AD44" i="12"/>
  <c r="Z23" i="20" s="1"/>
  <c r="AB23" i="20" s="1"/>
  <c r="AC45" i="12"/>
  <c r="AD45" i="12"/>
  <c r="Z24" i="20" s="1"/>
  <c r="AB24" i="20" s="1"/>
  <c r="AC38" i="12"/>
  <c r="AC30" i="12"/>
  <c r="S18" i="20" s="1"/>
  <c r="U18" i="20" s="1"/>
  <c r="AD30" i="12"/>
  <c r="T18" i="20" s="1"/>
  <c r="V18" i="20" s="1"/>
  <c r="AC31" i="12"/>
  <c r="S19" i="20" s="1"/>
  <c r="U19" i="20" s="1"/>
  <c r="AD31" i="12"/>
  <c r="T19" i="20" s="1"/>
  <c r="V19" i="20" s="1"/>
  <c r="AC32" i="12"/>
  <c r="S20" i="20" s="1"/>
  <c r="U20" i="20" s="1"/>
  <c r="AD32" i="12"/>
  <c r="T20" i="20" s="1"/>
  <c r="V20" i="20" s="1"/>
  <c r="AC33" i="12"/>
  <c r="S21" i="20" s="1"/>
  <c r="U21" i="20" s="1"/>
  <c r="AD33" i="12"/>
  <c r="T21" i="20" s="1"/>
  <c r="V21" i="20" s="1"/>
  <c r="AC34" i="12"/>
  <c r="S22" i="20" s="1"/>
  <c r="U22" i="20" s="1"/>
  <c r="AD34" i="12"/>
  <c r="T22" i="20" s="1"/>
  <c r="V22" i="20" s="1"/>
  <c r="AC35" i="12"/>
  <c r="S23" i="20" s="1"/>
  <c r="U23" i="20" s="1"/>
  <c r="AD35" i="12"/>
  <c r="T23" i="20" s="1"/>
  <c r="V23" i="20" s="1"/>
  <c r="AC36" i="12"/>
  <c r="S24" i="20" s="1"/>
  <c r="U24" i="20" s="1"/>
  <c r="AD36" i="12"/>
  <c r="T24" i="20" s="1"/>
  <c r="V24" i="20" s="1"/>
  <c r="AD29" i="12"/>
  <c r="T17" i="20" s="1"/>
  <c r="V17" i="20" s="1"/>
  <c r="AC29" i="12"/>
  <c r="S17" i="20" s="1"/>
  <c r="U17" i="20" s="1"/>
  <c r="O39" i="12"/>
  <c r="L18" i="20" s="1"/>
  <c r="N18" i="20" s="1"/>
  <c r="O40" i="12"/>
  <c r="L19" i="20" s="1"/>
  <c r="N19" i="20" s="1"/>
  <c r="O41" i="12"/>
  <c r="L20" i="20" s="1"/>
  <c r="N20" i="20" s="1"/>
  <c r="O42" i="12"/>
  <c r="L21" i="20" s="1"/>
  <c r="N21" i="20" s="1"/>
  <c r="O43" i="12"/>
  <c r="L22" i="20" s="1"/>
  <c r="N22" i="20" s="1"/>
  <c r="O44" i="12"/>
  <c r="L23" i="20" s="1"/>
  <c r="N23" i="20" s="1"/>
  <c r="O45" i="12"/>
  <c r="L24" i="20" s="1"/>
  <c r="N24" i="20" s="1"/>
  <c r="O38" i="12"/>
  <c r="L17" i="20" s="1"/>
  <c r="N17" i="20" s="1"/>
  <c r="N39" i="12"/>
  <c r="K18" i="20" s="1"/>
  <c r="M18" i="20" s="1"/>
  <c r="N40" i="12"/>
  <c r="K19" i="20" s="1"/>
  <c r="M19" i="20" s="1"/>
  <c r="N41" i="12"/>
  <c r="K20" i="20" s="1"/>
  <c r="M20" i="20" s="1"/>
  <c r="N42" i="12"/>
  <c r="K21" i="20" s="1"/>
  <c r="M21" i="20" s="1"/>
  <c r="N43" i="12"/>
  <c r="K22" i="20" s="1"/>
  <c r="M22" i="20" s="1"/>
  <c r="N44" i="12"/>
  <c r="K23" i="20" s="1"/>
  <c r="M23" i="20" s="1"/>
  <c r="N45" i="12"/>
  <c r="K24" i="20" s="1"/>
  <c r="M24" i="20" s="1"/>
  <c r="N38" i="12"/>
  <c r="K17" i="20" s="1"/>
  <c r="M17" i="20" s="1"/>
  <c r="O30" i="12"/>
  <c r="F18" i="20" s="1"/>
  <c r="H18" i="20" s="1"/>
  <c r="O31" i="12"/>
  <c r="F19" i="20" s="1"/>
  <c r="H19" i="20" s="1"/>
  <c r="O32" i="12"/>
  <c r="F20" i="20" s="1"/>
  <c r="H20" i="20" s="1"/>
  <c r="O33" i="12"/>
  <c r="F21" i="20" s="1"/>
  <c r="H21" i="20" s="1"/>
  <c r="O34" i="12"/>
  <c r="F22" i="20" s="1"/>
  <c r="H22" i="20" s="1"/>
  <c r="O35" i="12"/>
  <c r="F23" i="20" s="1"/>
  <c r="H23" i="20" s="1"/>
  <c r="O36" i="12"/>
  <c r="F24" i="20" s="1"/>
  <c r="H24" i="20" s="1"/>
  <c r="O29" i="12"/>
  <c r="F17" i="20" s="1"/>
  <c r="H17" i="20" s="1"/>
  <c r="N30" i="12"/>
  <c r="E18" i="20" s="1"/>
  <c r="G18" i="20" s="1"/>
  <c r="N31" i="12"/>
  <c r="E19" i="20" s="1"/>
  <c r="G19" i="20" s="1"/>
  <c r="N32" i="12"/>
  <c r="E20" i="20" s="1"/>
  <c r="G20" i="20" s="1"/>
  <c r="N33" i="12"/>
  <c r="E21" i="20" s="1"/>
  <c r="G21" i="20" s="1"/>
  <c r="N34" i="12"/>
  <c r="E22" i="20" s="1"/>
  <c r="G22" i="20" s="1"/>
  <c r="N35" i="12"/>
  <c r="E23" i="20" s="1"/>
  <c r="G23" i="20" s="1"/>
  <c r="N36" i="12"/>
  <c r="E24" i="20" s="1"/>
  <c r="G24" i="20" s="1"/>
  <c r="N29" i="12"/>
  <c r="E17" i="20" s="1"/>
  <c r="G17" i="20" s="1"/>
  <c r="F15" i="10"/>
  <c r="F16" i="10"/>
  <c r="F17" i="10"/>
  <c r="F19" i="10"/>
  <c r="F20" i="10"/>
  <c r="F21" i="10"/>
  <c r="F14" i="10"/>
  <c r="H31" i="10"/>
  <c r="J31" i="10"/>
  <c r="L31" i="10"/>
  <c r="N24" i="10"/>
  <c r="N25" i="10"/>
  <c r="N26" i="10"/>
  <c r="N18" i="10" s="1"/>
  <c r="N27" i="10"/>
  <c r="N28" i="10"/>
  <c r="N29" i="10"/>
  <c r="N22" i="10"/>
  <c r="G9" i="20" s="1"/>
  <c r="N6" i="10"/>
  <c r="N15" i="10" s="1"/>
  <c r="N7" i="10"/>
  <c r="N8" i="10"/>
  <c r="N9" i="10"/>
  <c r="N10" i="10"/>
  <c r="N11" i="10"/>
  <c r="N12" i="10"/>
  <c r="N5" i="10"/>
  <c r="F31" i="10"/>
  <c r="D25" i="20"/>
  <c r="C25" i="20"/>
  <c r="AL24" i="20"/>
  <c r="AK24" i="20"/>
  <c r="AL23" i="20"/>
  <c r="AK23" i="20"/>
  <c r="AL22" i="20"/>
  <c r="AK22" i="20"/>
  <c r="AL21" i="20"/>
  <c r="AK21" i="20"/>
  <c r="AL20" i="20"/>
  <c r="AK20" i="20"/>
  <c r="AL19" i="20"/>
  <c r="AK19" i="20"/>
  <c r="AL18" i="20"/>
  <c r="AK18" i="20"/>
  <c r="AL17" i="20"/>
  <c r="AK17" i="20"/>
  <c r="F210" i="3"/>
  <c r="G210" i="3"/>
  <c r="H210" i="3"/>
  <c r="I210" i="3"/>
  <c r="J210" i="3"/>
  <c r="K210" i="3"/>
  <c r="E210" i="3"/>
  <c r="F193" i="3"/>
  <c r="G193" i="3"/>
  <c r="H193" i="3"/>
  <c r="J193" i="3"/>
  <c r="K193" i="3"/>
  <c r="E193" i="3"/>
  <c r="F176" i="3"/>
  <c r="G176" i="3"/>
  <c r="H176" i="3"/>
  <c r="J176" i="3"/>
  <c r="K176" i="3"/>
  <c r="E176" i="3"/>
  <c r="F159" i="3"/>
  <c r="G159" i="3"/>
  <c r="H159" i="3"/>
  <c r="J159" i="3"/>
  <c r="K159" i="3"/>
  <c r="E159" i="3"/>
  <c r="F142" i="3"/>
  <c r="G142" i="3"/>
  <c r="H142" i="3"/>
  <c r="J142" i="3"/>
  <c r="K142" i="3"/>
  <c r="E142" i="3"/>
  <c r="F125" i="3"/>
  <c r="G125" i="3"/>
  <c r="H125" i="3"/>
  <c r="J125" i="3"/>
  <c r="K125" i="3"/>
  <c r="E125" i="3"/>
  <c r="F108" i="3"/>
  <c r="G108" i="3"/>
  <c r="H108" i="3"/>
  <c r="J108" i="3"/>
  <c r="K108" i="3"/>
  <c r="E108" i="3"/>
  <c r="F91" i="3"/>
  <c r="G91" i="3"/>
  <c r="H91" i="3"/>
  <c r="J91" i="3"/>
  <c r="K91" i="3"/>
  <c r="E91" i="3"/>
  <c r="F74" i="3"/>
  <c r="G74" i="3"/>
  <c r="H74" i="3"/>
  <c r="J74" i="3"/>
  <c r="K74" i="3"/>
  <c r="E74" i="3"/>
  <c r="F57" i="3"/>
  <c r="G57" i="3"/>
  <c r="H57" i="3"/>
  <c r="J57" i="3"/>
  <c r="K57" i="3"/>
  <c r="E57" i="3"/>
  <c r="F40" i="3"/>
  <c r="G40" i="3"/>
  <c r="H40" i="3"/>
  <c r="J40" i="3"/>
  <c r="K40" i="3"/>
  <c r="E40" i="3"/>
  <c r="F23" i="3"/>
  <c r="G23" i="3"/>
  <c r="H23" i="3"/>
  <c r="J23" i="3"/>
  <c r="K23" i="3"/>
  <c r="E23" i="3"/>
  <c r="F12" i="18"/>
  <c r="F8" i="18"/>
  <c r="F9" i="18"/>
  <c r="F10" i="18"/>
  <c r="F11" i="18"/>
  <c r="F6" i="18"/>
  <c r="F7" i="18"/>
  <c r="F5" i="18"/>
  <c r="F19" i="18"/>
  <c r="F18" i="18"/>
  <c r="F17" i="18"/>
  <c r="F16" i="18"/>
  <c r="E15" i="18"/>
  <c r="F15" i="18"/>
  <c r="E14" i="18"/>
  <c r="F14" i="18" s="1"/>
  <c r="F13" i="18"/>
  <c r="N20" i="10" l="1"/>
  <c r="N19" i="10"/>
  <c r="N17" i="10"/>
  <c r="N16" i="10"/>
  <c r="G11" i="20"/>
  <c r="N21" i="10"/>
  <c r="G6" i="20"/>
  <c r="N31" i="10"/>
  <c r="G8" i="20" s="1"/>
  <c r="G5" i="20"/>
  <c r="N14" i="10"/>
  <c r="L25" i="20"/>
  <c r="H25" i="20"/>
  <c r="M25" i="20"/>
  <c r="U25" i="20"/>
  <c r="G25" i="20"/>
  <c r="AA25" i="20"/>
  <c r="E25" i="20"/>
  <c r="N25" i="20"/>
  <c r="V25" i="20"/>
  <c r="F25" i="20"/>
  <c r="K25" i="20"/>
  <c r="G7" i="20" l="1"/>
  <c r="D30" i="20" s="1"/>
  <c r="E30" i="20" s="1"/>
  <c r="G30" i="20" s="1"/>
  <c r="I19" i="20"/>
  <c r="J23" i="20"/>
  <c r="J22" i="20"/>
  <c r="O21" i="20"/>
  <c r="W18" i="20"/>
  <c r="AI18" i="20" s="1"/>
  <c r="X20" i="20"/>
  <c r="AJ20" i="20" s="1"/>
  <c r="P23" i="20"/>
  <c r="P21" i="20"/>
  <c r="P24" i="20"/>
  <c r="J17" i="20"/>
  <c r="I24" i="20"/>
  <c r="X19" i="20"/>
  <c r="O22" i="20"/>
  <c r="O19" i="20"/>
  <c r="O24" i="20"/>
  <c r="I18" i="20"/>
  <c r="J18" i="20"/>
  <c r="I17" i="20"/>
  <c r="I23" i="20"/>
  <c r="I22" i="20"/>
  <c r="J24" i="20"/>
  <c r="W17" i="20"/>
  <c r="P20" i="20"/>
  <c r="P18" i="20"/>
  <c r="O20" i="20"/>
  <c r="P17" i="20"/>
  <c r="J20" i="20"/>
  <c r="X21" i="20"/>
  <c r="X23" i="20"/>
  <c r="O23" i="20"/>
  <c r="P22" i="20"/>
  <c r="X17" i="20"/>
  <c r="X22" i="20"/>
  <c r="W20" i="20"/>
  <c r="W23" i="20"/>
  <c r="X24" i="20"/>
  <c r="W21" i="20"/>
  <c r="O17" i="20"/>
  <c r="W22" i="20"/>
  <c r="J21" i="20"/>
  <c r="W19" i="20"/>
  <c r="J19" i="20"/>
  <c r="I20" i="20"/>
  <c r="W24" i="20"/>
  <c r="P19" i="20"/>
  <c r="I21" i="20"/>
  <c r="O18" i="20"/>
  <c r="X18" i="20"/>
  <c r="F30" i="20"/>
  <c r="Q19" i="20" l="1"/>
  <c r="AF20" i="20"/>
  <c r="R23" i="20"/>
  <c r="Q18" i="20"/>
  <c r="R22" i="20"/>
  <c r="D35" i="20"/>
  <c r="D43" i="20"/>
  <c r="E43" i="20" s="1"/>
  <c r="G43" i="20" s="1"/>
  <c r="D45" i="20"/>
  <c r="E45" i="20" s="1"/>
  <c r="G45" i="20" s="1"/>
  <c r="D46" i="20"/>
  <c r="E46" i="20" s="1"/>
  <c r="G46" i="20" s="1"/>
  <c r="D39" i="20"/>
  <c r="Q24" i="20"/>
  <c r="Q22" i="20"/>
  <c r="R20" i="20"/>
  <c r="D38" i="20"/>
  <c r="D41" i="20"/>
  <c r="Q23" i="20"/>
  <c r="D40" i="20"/>
  <c r="R21" i="20"/>
  <c r="D44" i="20"/>
  <c r="D34" i="20"/>
  <c r="E34" i="20" s="1"/>
  <c r="G34" i="20" s="1"/>
  <c r="AF23" i="20"/>
  <c r="AJ23" i="20"/>
  <c r="AJ18" i="20"/>
  <c r="AF18" i="20"/>
  <c r="AE23" i="20"/>
  <c r="AI23" i="20"/>
  <c r="D42" i="20"/>
  <c r="D37" i="20"/>
  <c r="Q21" i="20"/>
  <c r="AI20" i="20"/>
  <c r="AE20" i="20"/>
  <c r="R17" i="20"/>
  <c r="P25" i="20"/>
  <c r="D31" i="20"/>
  <c r="D32" i="20"/>
  <c r="D33" i="20"/>
  <c r="AE22" i="20"/>
  <c r="AI22" i="20"/>
  <c r="AJ22" i="20"/>
  <c r="AF22" i="20"/>
  <c r="Q20" i="20"/>
  <c r="R19" i="20"/>
  <c r="R24" i="20"/>
  <c r="AF17" i="20"/>
  <c r="R18" i="20"/>
  <c r="AE24" i="20"/>
  <c r="AI24" i="20"/>
  <c r="O25" i="20"/>
  <c r="Q17" i="20"/>
  <c r="AI17" i="20"/>
  <c r="AE17" i="20"/>
  <c r="AI21" i="20"/>
  <c r="AE21" i="20"/>
  <c r="L30" i="20"/>
  <c r="Q30" i="20" s="1"/>
  <c r="K30" i="20"/>
  <c r="P30" i="20" s="1"/>
  <c r="I30" i="20"/>
  <c r="N30" i="20" s="1"/>
  <c r="H30" i="20"/>
  <c r="M30" i="20" s="1"/>
  <c r="J30" i="20"/>
  <c r="O30" i="20" s="1"/>
  <c r="AE19" i="20"/>
  <c r="AI19" i="20"/>
  <c r="AJ24" i="20"/>
  <c r="AF24" i="20"/>
  <c r="AF21" i="20"/>
  <c r="AJ21" i="20"/>
  <c r="D36" i="20"/>
  <c r="AJ19" i="20"/>
  <c r="AF19" i="20"/>
  <c r="AE18" i="20"/>
  <c r="E35" i="20" l="1"/>
  <c r="G35" i="20" s="1"/>
  <c r="E39" i="20"/>
  <c r="G39" i="20" s="1"/>
  <c r="E41" i="20"/>
  <c r="G41" i="20" s="1"/>
  <c r="F45" i="20"/>
  <c r="L45" i="20" s="1"/>
  <c r="Q45" i="20" s="1"/>
  <c r="E38" i="20"/>
  <c r="G38" i="20" s="1"/>
  <c r="E44" i="20"/>
  <c r="G44" i="20" s="1"/>
  <c r="E40" i="20"/>
  <c r="G40" i="20" s="1"/>
  <c r="F34" i="20"/>
  <c r="J34" i="20" s="1"/>
  <c r="O34" i="20" s="1"/>
  <c r="E42" i="20"/>
  <c r="G42" i="20" s="1"/>
  <c r="F46" i="20"/>
  <c r="E36" i="20"/>
  <c r="G36" i="20" s="1"/>
  <c r="R30" i="20"/>
  <c r="W30" i="20" s="1"/>
  <c r="F43" i="20"/>
  <c r="V30" i="20"/>
  <c r="AA30" i="20" s="1"/>
  <c r="E37" i="20"/>
  <c r="G37" i="20" s="1"/>
  <c r="E33" i="20"/>
  <c r="G33" i="20" s="1"/>
  <c r="T30" i="20"/>
  <c r="Y30" i="20" s="1"/>
  <c r="S30" i="20"/>
  <c r="X30" i="20" s="1"/>
  <c r="E32" i="20"/>
  <c r="G32" i="20" s="1"/>
  <c r="U30" i="20"/>
  <c r="Z30" i="20" s="1"/>
  <c r="E31" i="20"/>
  <c r="G31" i="20" s="1"/>
  <c r="F35" i="20" l="1"/>
  <c r="F39" i="20"/>
  <c r="L39" i="20" s="1"/>
  <c r="Q39" i="20" s="1"/>
  <c r="V39" i="20" s="1"/>
  <c r="AF39" i="20" s="1"/>
  <c r="H45" i="20"/>
  <c r="M45" i="20" s="1"/>
  <c r="J45" i="20"/>
  <c r="O45" i="20" s="1"/>
  <c r="F41" i="20"/>
  <c r="I41" i="20" s="1"/>
  <c r="N41" i="20" s="1"/>
  <c r="S41" i="20" s="1"/>
  <c r="AC41" i="20" s="1"/>
  <c r="K45" i="20"/>
  <c r="P45" i="20" s="1"/>
  <c r="U45" i="20" s="1"/>
  <c r="AE45" i="20" s="1"/>
  <c r="I45" i="20"/>
  <c r="N45" i="20" s="1"/>
  <c r="S45" i="20" s="1"/>
  <c r="AC45" i="20" s="1"/>
  <c r="F40" i="20"/>
  <c r="H40" i="20" s="1"/>
  <c r="M40" i="20" s="1"/>
  <c r="R40" i="20" s="1"/>
  <c r="AB40" i="20" s="1"/>
  <c r="L34" i="20"/>
  <c r="Q34" i="20" s="1"/>
  <c r="V34" i="20" s="1"/>
  <c r="AF34" i="20" s="1"/>
  <c r="I34" i="20"/>
  <c r="N34" i="20" s="1"/>
  <c r="S34" i="20" s="1"/>
  <c r="AC34" i="20" s="1"/>
  <c r="K34" i="20"/>
  <c r="P34" i="20" s="1"/>
  <c r="U34" i="20" s="1"/>
  <c r="AE34" i="20" s="1"/>
  <c r="H34" i="20"/>
  <c r="M34" i="20" s="1"/>
  <c r="R34" i="20" s="1"/>
  <c r="AB34" i="20" s="1"/>
  <c r="F38" i="20"/>
  <c r="F44" i="20"/>
  <c r="J44" i="20" s="1"/>
  <c r="O44" i="20" s="1"/>
  <c r="T44" i="20" s="1"/>
  <c r="F36" i="20"/>
  <c r="H36" i="20" s="1"/>
  <c r="M36" i="20" s="1"/>
  <c r="F33" i="20"/>
  <c r="I33" i="20" s="1"/>
  <c r="N33" i="20" s="1"/>
  <c r="F37" i="20"/>
  <c r="J37" i="20" s="1"/>
  <c r="O37" i="20" s="1"/>
  <c r="J46" i="20"/>
  <c r="O46" i="20" s="1"/>
  <c r="L46" i="20"/>
  <c r="Q46" i="20" s="1"/>
  <c r="I46" i="20"/>
  <c r="N46" i="20" s="1"/>
  <c r="H46" i="20"/>
  <c r="M46" i="20" s="1"/>
  <c r="K46" i="20"/>
  <c r="P46" i="20" s="1"/>
  <c r="K35" i="20"/>
  <c r="P35" i="20" s="1"/>
  <c r="I35" i="20"/>
  <c r="N35" i="20" s="1"/>
  <c r="L35" i="20"/>
  <c r="Q35" i="20" s="1"/>
  <c r="H35" i="20"/>
  <c r="M35" i="20" s="1"/>
  <c r="J35" i="20"/>
  <c r="O35" i="20" s="1"/>
  <c r="F31" i="20"/>
  <c r="K43" i="20"/>
  <c r="P43" i="20" s="1"/>
  <c r="I43" i="20"/>
  <c r="N43" i="20" s="1"/>
  <c r="L43" i="20"/>
  <c r="Q43" i="20" s="1"/>
  <c r="J43" i="20"/>
  <c r="O43" i="20" s="1"/>
  <c r="H43" i="20"/>
  <c r="M43" i="20" s="1"/>
  <c r="F42" i="20"/>
  <c r="V45" i="20"/>
  <c r="AF45" i="20" s="1"/>
  <c r="T34" i="20"/>
  <c r="AD34" i="20" s="1"/>
  <c r="R45" i="20"/>
  <c r="AB45" i="20" s="1"/>
  <c r="F32" i="20"/>
  <c r="T45" i="20"/>
  <c r="AD45" i="20" s="1"/>
  <c r="H41" i="20" l="1"/>
  <c r="M41" i="20" s="1"/>
  <c r="R41" i="20" s="1"/>
  <c r="AB41" i="20" s="1"/>
  <c r="L41" i="20"/>
  <c r="Q41" i="20" s="1"/>
  <c r="V41" i="20" s="1"/>
  <c r="AF41" i="20" s="1"/>
  <c r="J39" i="20"/>
  <c r="O39" i="20" s="1"/>
  <c r="T39" i="20" s="1"/>
  <c r="AD39" i="20" s="1"/>
  <c r="J41" i="20"/>
  <c r="O41" i="20" s="1"/>
  <c r="T41" i="20" s="1"/>
  <c r="AD41" i="20" s="1"/>
  <c r="I39" i="20"/>
  <c r="N39" i="20" s="1"/>
  <c r="S39" i="20" s="1"/>
  <c r="AC39" i="20" s="1"/>
  <c r="H39" i="20"/>
  <c r="M39" i="20" s="1"/>
  <c r="R39" i="20" s="1"/>
  <c r="AB39" i="20" s="1"/>
  <c r="K39" i="20"/>
  <c r="P39" i="20" s="1"/>
  <c r="U39" i="20" s="1"/>
  <c r="AE39" i="20" s="1"/>
  <c r="K41" i="20"/>
  <c r="P41" i="20" s="1"/>
  <c r="U41" i="20" s="1"/>
  <c r="AE41" i="20" s="1"/>
  <c r="L40" i="20"/>
  <c r="Q40" i="20" s="1"/>
  <c r="V40" i="20" s="1"/>
  <c r="AF40" i="20" s="1"/>
  <c r="I40" i="20"/>
  <c r="N40" i="20" s="1"/>
  <c r="S40" i="20" s="1"/>
  <c r="AC40" i="20" s="1"/>
  <c r="K40" i="20"/>
  <c r="P40" i="20" s="1"/>
  <c r="U40" i="20" s="1"/>
  <c r="AE40" i="20" s="1"/>
  <c r="X45" i="20"/>
  <c r="AH45" i="20" s="1"/>
  <c r="AM45" i="20" s="1"/>
  <c r="J40" i="20"/>
  <c r="O40" i="20" s="1"/>
  <c r="T40" i="20" s="1"/>
  <c r="AD40" i="20" s="1"/>
  <c r="L44" i="20"/>
  <c r="Q44" i="20" s="1"/>
  <c r="V44" i="20" s="1"/>
  <c r="AF44" i="20" s="1"/>
  <c r="Y34" i="20"/>
  <c r="AI34" i="20" s="1"/>
  <c r="AN34" i="20" s="1"/>
  <c r="K44" i="20"/>
  <c r="P44" i="20" s="1"/>
  <c r="U44" i="20" s="1"/>
  <c r="AE44" i="20" s="1"/>
  <c r="H38" i="20"/>
  <c r="M38" i="20" s="1"/>
  <c r="L38" i="20"/>
  <c r="Q38" i="20" s="1"/>
  <c r="V38" i="20" s="1"/>
  <c r="AF38" i="20" s="1"/>
  <c r="K38" i="20"/>
  <c r="P38" i="20" s="1"/>
  <c r="U38" i="20" s="1"/>
  <c r="AE38" i="20" s="1"/>
  <c r="J38" i="20"/>
  <c r="O38" i="20" s="1"/>
  <c r="I38" i="20"/>
  <c r="N38" i="20" s="1"/>
  <c r="S38" i="20" s="1"/>
  <c r="AC38" i="20" s="1"/>
  <c r="L37" i="20"/>
  <c r="Q37" i="20" s="1"/>
  <c r="V37" i="20" s="1"/>
  <c r="AF37" i="20" s="1"/>
  <c r="K37" i="20"/>
  <c r="P37" i="20" s="1"/>
  <c r="U37" i="20" s="1"/>
  <c r="AE37" i="20" s="1"/>
  <c r="Y45" i="20"/>
  <c r="AI45" i="20" s="1"/>
  <c r="AN45" i="20" s="1"/>
  <c r="Z45" i="20"/>
  <c r="AJ45" i="20" s="1"/>
  <c r="AO45" i="20" s="1"/>
  <c r="L36" i="20"/>
  <c r="Q36" i="20" s="1"/>
  <c r="I36" i="20"/>
  <c r="N36" i="20" s="1"/>
  <c r="S36" i="20" s="1"/>
  <c r="AC36" i="20" s="1"/>
  <c r="H37" i="20"/>
  <c r="M37" i="20" s="1"/>
  <c r="R37" i="20" s="1"/>
  <c r="AB37" i="20" s="1"/>
  <c r="H44" i="20"/>
  <c r="M44" i="20" s="1"/>
  <c r="I44" i="20"/>
  <c r="N44" i="20" s="1"/>
  <c r="S44" i="20" s="1"/>
  <c r="AC44" i="20" s="1"/>
  <c r="K36" i="20"/>
  <c r="P36" i="20" s="1"/>
  <c r="U36" i="20" s="1"/>
  <c r="AE36" i="20" s="1"/>
  <c r="I37" i="20"/>
  <c r="N37" i="20" s="1"/>
  <c r="S37" i="20" s="1"/>
  <c r="AC37" i="20" s="1"/>
  <c r="J36" i="20"/>
  <c r="O36" i="20" s="1"/>
  <c r="AD44" i="20"/>
  <c r="Y44" i="20"/>
  <c r="AI44" i="20" s="1"/>
  <c r="L33" i="20"/>
  <c r="Q33" i="20" s="1"/>
  <c r="V33" i="20" s="1"/>
  <c r="AF33" i="20" s="1"/>
  <c r="H33" i="20"/>
  <c r="M33" i="20" s="1"/>
  <c r="R33" i="20" s="1"/>
  <c r="AB33" i="20" s="1"/>
  <c r="Z34" i="20"/>
  <c r="AJ34" i="20" s="1"/>
  <c r="AO34" i="20" s="1"/>
  <c r="W45" i="20"/>
  <c r="AG45" i="20" s="1"/>
  <c r="AL45" i="20" s="1"/>
  <c r="AA39" i="20"/>
  <c r="AK39" i="20" s="1"/>
  <c r="AP39" i="20" s="1"/>
  <c r="J33" i="20"/>
  <c r="O33" i="20" s="1"/>
  <c r="T33" i="20" s="1"/>
  <c r="K33" i="20"/>
  <c r="P33" i="20" s="1"/>
  <c r="U33" i="20" s="1"/>
  <c r="AE33" i="20" s="1"/>
  <c r="S43" i="20"/>
  <c r="AC43" i="20" s="1"/>
  <c r="J31" i="20"/>
  <c r="O31" i="20" s="1"/>
  <c r="I31" i="20"/>
  <c r="N31" i="20" s="1"/>
  <c r="K31" i="20"/>
  <c r="P31" i="20" s="1"/>
  <c r="H31" i="20"/>
  <c r="M31" i="20" s="1"/>
  <c r="L31" i="20"/>
  <c r="Q31" i="20" s="1"/>
  <c r="X41" i="20"/>
  <c r="AH41" i="20" s="1"/>
  <c r="AM41" i="20" s="1"/>
  <c r="V35" i="20"/>
  <c r="AF35" i="20" s="1"/>
  <c r="H32" i="20"/>
  <c r="M32" i="20" s="1"/>
  <c r="L32" i="20"/>
  <c r="Q32" i="20" s="1"/>
  <c r="K32" i="20"/>
  <c r="P32" i="20" s="1"/>
  <c r="J32" i="20"/>
  <c r="O32" i="20" s="1"/>
  <c r="I32" i="20"/>
  <c r="N32" i="20" s="1"/>
  <c r="W34" i="20"/>
  <c r="AG34" i="20" s="1"/>
  <c r="AL34" i="20" s="1"/>
  <c r="J42" i="20"/>
  <c r="O42" i="20" s="1"/>
  <c r="H42" i="20"/>
  <c r="M42" i="20" s="1"/>
  <c r="I42" i="20"/>
  <c r="N42" i="20" s="1"/>
  <c r="L42" i="20"/>
  <c r="Q42" i="20" s="1"/>
  <c r="K42" i="20"/>
  <c r="P42" i="20" s="1"/>
  <c r="T37" i="20"/>
  <c r="AD37" i="20" s="1"/>
  <c r="X34" i="20"/>
  <c r="AH34" i="20" s="1"/>
  <c r="AM34" i="20" s="1"/>
  <c r="S35" i="20"/>
  <c r="AC35" i="20" s="1"/>
  <c r="U46" i="20"/>
  <c r="AE46" i="20" s="1"/>
  <c r="V43" i="20"/>
  <c r="AF43" i="20" s="1"/>
  <c r="V46" i="20"/>
  <c r="AF46" i="20" s="1"/>
  <c r="W40" i="20"/>
  <c r="AG40" i="20" s="1"/>
  <c r="AL40" i="20" s="1"/>
  <c r="U43" i="20"/>
  <c r="AE43" i="20" s="1"/>
  <c r="R35" i="20"/>
  <c r="AB35" i="20" s="1"/>
  <c r="R43" i="20"/>
  <c r="AB43" i="20" s="1"/>
  <c r="U35" i="20"/>
  <c r="AE35" i="20" s="1"/>
  <c r="R46" i="20"/>
  <c r="AB46" i="20" s="1"/>
  <c r="T43" i="20"/>
  <c r="AD43" i="20" s="1"/>
  <c r="AA34" i="20"/>
  <c r="AK34" i="20" s="1"/>
  <c r="AP34" i="20" s="1"/>
  <c r="S46" i="20"/>
  <c r="AC46" i="20" s="1"/>
  <c r="R36" i="20"/>
  <c r="AB36" i="20" s="1"/>
  <c r="T35" i="20"/>
  <c r="AD35" i="20" s="1"/>
  <c r="S33" i="20"/>
  <c r="AC33" i="20" s="1"/>
  <c r="T46" i="20"/>
  <c r="AD46" i="20" s="1"/>
  <c r="AA45" i="20"/>
  <c r="AK45" i="20" s="1"/>
  <c r="AP45" i="20" s="1"/>
  <c r="AA41" i="20" l="1"/>
  <c r="AK41" i="20" s="1"/>
  <c r="AP41" i="20" s="1"/>
  <c r="E38" i="17"/>
  <c r="J38" i="17" s="1"/>
  <c r="P38" i="17" s="1"/>
  <c r="E38" i="30"/>
  <c r="J38" i="30" s="1"/>
  <c r="P38" i="30" s="1"/>
  <c r="E38" i="27"/>
  <c r="J38" i="27" s="1"/>
  <c r="P38" i="27" s="1"/>
  <c r="E38" i="24"/>
  <c r="J38" i="24" s="1"/>
  <c r="P38" i="24" s="1"/>
  <c r="E38" i="22"/>
  <c r="J38" i="22" s="1"/>
  <c r="P38" i="22" s="1"/>
  <c r="E38" i="21"/>
  <c r="J38" i="21" s="1"/>
  <c r="P38" i="21" s="1"/>
  <c r="H38" i="17"/>
  <c r="M38" i="17" s="1"/>
  <c r="S38" i="17" s="1"/>
  <c r="H38" i="27"/>
  <c r="M38" i="27" s="1"/>
  <c r="S38" i="27" s="1"/>
  <c r="H38" i="30"/>
  <c r="M38" i="30" s="1"/>
  <c r="S38" i="30" s="1"/>
  <c r="H38" i="24"/>
  <c r="M38" i="24" s="1"/>
  <c r="S38" i="24" s="1"/>
  <c r="H38" i="22"/>
  <c r="M38" i="22" s="1"/>
  <c r="S38" i="22" s="1"/>
  <c r="H38" i="21"/>
  <c r="M38" i="21" s="1"/>
  <c r="S38" i="21" s="1"/>
  <c r="X40" i="20"/>
  <c r="AH40" i="20" s="1"/>
  <c r="AM40" i="20" s="1"/>
  <c r="D33" i="17"/>
  <c r="I33" i="17" s="1"/>
  <c r="O33" i="17" s="1"/>
  <c r="Y33" i="17" s="1"/>
  <c r="D33" i="27"/>
  <c r="I33" i="27" s="1"/>
  <c r="O33" i="27" s="1"/>
  <c r="D33" i="24"/>
  <c r="I33" i="24" s="1"/>
  <c r="O33" i="24" s="1"/>
  <c r="D33" i="22"/>
  <c r="I33" i="22" s="1"/>
  <c r="O33" i="22" s="1"/>
  <c r="D33" i="30"/>
  <c r="I33" i="30" s="1"/>
  <c r="O33" i="30" s="1"/>
  <c r="D33" i="21"/>
  <c r="I33" i="21" s="1"/>
  <c r="O33" i="21" s="1"/>
  <c r="E34" i="17"/>
  <c r="J34" i="17" s="1"/>
  <c r="P34" i="17" s="1"/>
  <c r="E34" i="27"/>
  <c r="J34" i="27" s="1"/>
  <c r="P34" i="27" s="1"/>
  <c r="E34" i="24"/>
  <c r="J34" i="24" s="1"/>
  <c r="P34" i="24" s="1"/>
  <c r="E34" i="30"/>
  <c r="J34" i="30" s="1"/>
  <c r="P34" i="30" s="1"/>
  <c r="E34" i="22"/>
  <c r="J34" i="22" s="1"/>
  <c r="P34" i="22" s="1"/>
  <c r="E34" i="21"/>
  <c r="J34" i="21" s="1"/>
  <c r="P34" i="21" s="1"/>
  <c r="E27" i="17"/>
  <c r="J27" i="17" s="1"/>
  <c r="P27" i="17" s="1"/>
  <c r="E27" i="30"/>
  <c r="J27" i="30" s="1"/>
  <c r="P27" i="30" s="1"/>
  <c r="E27" i="24"/>
  <c r="J27" i="24" s="1"/>
  <c r="P27" i="24" s="1"/>
  <c r="E27" i="27"/>
  <c r="J27" i="27" s="1"/>
  <c r="P27" i="27" s="1"/>
  <c r="E27" i="22"/>
  <c r="J27" i="22" s="1"/>
  <c r="P27" i="22" s="1"/>
  <c r="E27" i="21"/>
  <c r="J27" i="21" s="1"/>
  <c r="P27" i="21" s="1"/>
  <c r="G27" i="17"/>
  <c r="L27" i="17" s="1"/>
  <c r="R27" i="17" s="1"/>
  <c r="G27" i="30"/>
  <c r="L27" i="30" s="1"/>
  <c r="R27" i="30" s="1"/>
  <c r="G27" i="27"/>
  <c r="L27" i="27" s="1"/>
  <c r="R27" i="27" s="1"/>
  <c r="G27" i="22"/>
  <c r="L27" i="22" s="1"/>
  <c r="R27" i="22" s="1"/>
  <c r="G27" i="24"/>
  <c r="L27" i="24" s="1"/>
  <c r="R27" i="24" s="1"/>
  <c r="G27" i="21"/>
  <c r="L27" i="21" s="1"/>
  <c r="R27" i="21" s="1"/>
  <c r="F27" i="17"/>
  <c r="K27" i="17" s="1"/>
  <c r="Q27" i="17" s="1"/>
  <c r="F27" i="27"/>
  <c r="K27" i="27" s="1"/>
  <c r="Q27" i="27" s="1"/>
  <c r="F27" i="30"/>
  <c r="K27" i="30" s="1"/>
  <c r="Q27" i="30" s="1"/>
  <c r="F27" i="22"/>
  <c r="K27" i="22" s="1"/>
  <c r="Q27" i="22" s="1"/>
  <c r="F27" i="24"/>
  <c r="K27" i="24" s="1"/>
  <c r="Q27" i="24" s="1"/>
  <c r="F27" i="21"/>
  <c r="K27" i="21" s="1"/>
  <c r="Q27" i="21" s="1"/>
  <c r="H27" i="17"/>
  <c r="M27" i="17" s="1"/>
  <c r="S27" i="17" s="1"/>
  <c r="AC27" i="17" s="1"/>
  <c r="H27" i="27"/>
  <c r="M27" i="27" s="1"/>
  <c r="S27" i="27" s="1"/>
  <c r="H27" i="24"/>
  <c r="M27" i="24" s="1"/>
  <c r="S27" i="24" s="1"/>
  <c r="H27" i="30"/>
  <c r="M27" i="30" s="1"/>
  <c r="S27" i="30" s="1"/>
  <c r="H27" i="22"/>
  <c r="M27" i="22" s="1"/>
  <c r="S27" i="22" s="1"/>
  <c r="H27" i="21"/>
  <c r="M27" i="21" s="1"/>
  <c r="S27" i="21" s="1"/>
  <c r="D27" i="17"/>
  <c r="I27" i="17" s="1"/>
  <c r="O27" i="17" s="1"/>
  <c r="AB27" i="17" s="1"/>
  <c r="D27" i="30"/>
  <c r="I27" i="30" s="1"/>
  <c r="O27" i="30" s="1"/>
  <c r="D27" i="24"/>
  <c r="I27" i="24" s="1"/>
  <c r="O27" i="24" s="1"/>
  <c r="D27" i="22"/>
  <c r="I27" i="22" s="1"/>
  <c r="O27" i="22" s="1"/>
  <c r="D27" i="27"/>
  <c r="I27" i="27" s="1"/>
  <c r="O27" i="27" s="1"/>
  <c r="D27" i="21"/>
  <c r="I27" i="21" s="1"/>
  <c r="O27" i="21" s="1"/>
  <c r="H32" i="17"/>
  <c r="M32" i="17" s="1"/>
  <c r="S32" i="17" s="1"/>
  <c r="H32" i="27"/>
  <c r="M32" i="27" s="1"/>
  <c r="S32" i="27" s="1"/>
  <c r="H32" i="30"/>
  <c r="M32" i="30" s="1"/>
  <c r="S32" i="30" s="1"/>
  <c r="H32" i="24"/>
  <c r="M32" i="24" s="1"/>
  <c r="S32" i="24" s="1"/>
  <c r="H32" i="22"/>
  <c r="M32" i="22" s="1"/>
  <c r="S32" i="22" s="1"/>
  <c r="H32" i="21"/>
  <c r="M32" i="21" s="1"/>
  <c r="S32" i="21" s="1"/>
  <c r="G38" i="17"/>
  <c r="L38" i="17" s="1"/>
  <c r="R38" i="17" s="1"/>
  <c r="G38" i="27"/>
  <c r="L38" i="27" s="1"/>
  <c r="R38" i="27" s="1"/>
  <c r="G38" i="30"/>
  <c r="L38" i="30" s="1"/>
  <c r="R38" i="30" s="1"/>
  <c r="G38" i="24"/>
  <c r="L38" i="24" s="1"/>
  <c r="R38" i="24" s="1"/>
  <c r="G38" i="22"/>
  <c r="L38" i="22" s="1"/>
  <c r="R38" i="22" s="1"/>
  <c r="G38" i="21"/>
  <c r="L38" i="21" s="1"/>
  <c r="R38" i="21" s="1"/>
  <c r="D38" i="17"/>
  <c r="I38" i="17" s="1"/>
  <c r="O38" i="17" s="1"/>
  <c r="Z38" i="17" s="1"/>
  <c r="D38" i="30"/>
  <c r="I38" i="30" s="1"/>
  <c r="O38" i="30" s="1"/>
  <c r="D38" i="24"/>
  <c r="I38" i="24" s="1"/>
  <c r="O38" i="24" s="1"/>
  <c r="D38" i="27"/>
  <c r="I38" i="27" s="1"/>
  <c r="O38" i="27" s="1"/>
  <c r="D38" i="22"/>
  <c r="I38" i="22" s="1"/>
  <c r="O38" i="22" s="1"/>
  <c r="D38" i="21"/>
  <c r="I38" i="21" s="1"/>
  <c r="O38" i="21" s="1"/>
  <c r="F38" i="17"/>
  <c r="K38" i="17" s="1"/>
  <c r="Q38" i="17" s="1"/>
  <c r="F38" i="24"/>
  <c r="K38" i="24" s="1"/>
  <c r="Q38" i="24" s="1"/>
  <c r="F38" i="22"/>
  <c r="K38" i="22" s="1"/>
  <c r="Q38" i="22" s="1"/>
  <c r="F38" i="27"/>
  <c r="K38" i="27" s="1"/>
  <c r="Q38" i="27" s="1"/>
  <c r="F38" i="30"/>
  <c r="K38" i="30" s="1"/>
  <c r="Q38" i="30" s="1"/>
  <c r="F38" i="21"/>
  <c r="K38" i="21" s="1"/>
  <c r="Q38" i="21" s="1"/>
  <c r="Y41" i="20"/>
  <c r="AI41" i="20" s="1"/>
  <c r="AN41" i="20" s="1"/>
  <c r="W41" i="20"/>
  <c r="AG41" i="20" s="1"/>
  <c r="AL41" i="20" s="1"/>
  <c r="Z41" i="20"/>
  <c r="AJ41" i="20" s="1"/>
  <c r="AO41" i="20" s="1"/>
  <c r="X39" i="20"/>
  <c r="AH39" i="20" s="1"/>
  <c r="AM39" i="20" s="1"/>
  <c r="W39" i="20"/>
  <c r="AG39" i="20" s="1"/>
  <c r="AL39" i="20" s="1"/>
  <c r="AA40" i="20"/>
  <c r="AK40" i="20" s="1"/>
  <c r="AP40" i="20" s="1"/>
  <c r="Y39" i="20"/>
  <c r="AI39" i="20" s="1"/>
  <c r="AN39" i="20" s="1"/>
  <c r="Z40" i="20"/>
  <c r="AJ40" i="20" s="1"/>
  <c r="AO40" i="20" s="1"/>
  <c r="X38" i="20"/>
  <c r="AH38" i="20" s="1"/>
  <c r="AM38" i="20" s="1"/>
  <c r="W46" i="20"/>
  <c r="AG46" i="20" s="1"/>
  <c r="AL46" i="20" s="1"/>
  <c r="Z43" i="20"/>
  <c r="AJ43" i="20" s="1"/>
  <c r="AO43" i="20" s="1"/>
  <c r="X35" i="20"/>
  <c r="AH35" i="20" s="1"/>
  <c r="AM35" i="20" s="1"/>
  <c r="AN44" i="20"/>
  <c r="Z37" i="20"/>
  <c r="AJ37" i="20" s="1"/>
  <c r="AO37" i="20" s="1"/>
  <c r="AA38" i="20"/>
  <c r="AK38" i="20" s="1"/>
  <c r="AP38" i="20" s="1"/>
  <c r="AA44" i="20"/>
  <c r="AK44" i="20" s="1"/>
  <c r="AP44" i="20" s="1"/>
  <c r="Z44" i="20"/>
  <c r="AJ44" i="20" s="1"/>
  <c r="AO44" i="20" s="1"/>
  <c r="Z39" i="20"/>
  <c r="AJ39" i="20" s="1"/>
  <c r="AO39" i="20" s="1"/>
  <c r="T36" i="20"/>
  <c r="AD36" i="20" s="1"/>
  <c r="Y40" i="20"/>
  <c r="AI40" i="20" s="1"/>
  <c r="AN40" i="20" s="1"/>
  <c r="V36" i="20"/>
  <c r="AF36" i="20" s="1"/>
  <c r="R38" i="20"/>
  <c r="AB38" i="20" s="1"/>
  <c r="X46" i="20"/>
  <c r="AH46" i="20" s="1"/>
  <c r="AM46" i="20" s="1"/>
  <c r="Z38" i="20"/>
  <c r="AJ38" i="20" s="1"/>
  <c r="AO38" i="20" s="1"/>
  <c r="X44" i="20"/>
  <c r="AH44" i="20" s="1"/>
  <c r="AM44" i="20" s="1"/>
  <c r="T38" i="20"/>
  <c r="AD38" i="20" s="1"/>
  <c r="Y43" i="20"/>
  <c r="AI43" i="20" s="1"/>
  <c r="AN43" i="20" s="1"/>
  <c r="R44" i="20"/>
  <c r="AB44" i="20" s="1"/>
  <c r="W36" i="20"/>
  <c r="AG36" i="20" s="1"/>
  <c r="AL36" i="20" s="1"/>
  <c r="AD33" i="20"/>
  <c r="Y33" i="20"/>
  <c r="AI33" i="20" s="1"/>
  <c r="W43" i="20"/>
  <c r="AG43" i="20" s="1"/>
  <c r="AL43" i="20" s="1"/>
  <c r="AA35" i="20"/>
  <c r="AK35" i="20" s="1"/>
  <c r="AP35" i="20" s="1"/>
  <c r="S42" i="20"/>
  <c r="AC42" i="20" s="1"/>
  <c r="T32" i="20"/>
  <c r="AD32" i="20" s="1"/>
  <c r="S31" i="20"/>
  <c r="AC31" i="20" s="1"/>
  <c r="R42" i="20"/>
  <c r="AB42" i="20" s="1"/>
  <c r="U32" i="20"/>
  <c r="AE32" i="20" s="1"/>
  <c r="T31" i="20"/>
  <c r="AD31" i="20" s="1"/>
  <c r="X33" i="20"/>
  <c r="AH33" i="20" s="1"/>
  <c r="AM33" i="20" s="1"/>
  <c r="AA43" i="20"/>
  <c r="AK43" i="20" s="1"/>
  <c r="AP43" i="20" s="1"/>
  <c r="W33" i="20"/>
  <c r="AG33" i="20" s="1"/>
  <c r="AL33" i="20" s="1"/>
  <c r="T42" i="20"/>
  <c r="AD42" i="20" s="1"/>
  <c r="V32" i="20"/>
  <c r="AF32" i="20" s="1"/>
  <c r="Z36" i="20"/>
  <c r="AJ36" i="20" s="1"/>
  <c r="AO36" i="20" s="1"/>
  <c r="AA37" i="20"/>
  <c r="AK37" i="20" s="1"/>
  <c r="AP37" i="20" s="1"/>
  <c r="W35" i="20"/>
  <c r="AG35" i="20" s="1"/>
  <c r="AL35" i="20" s="1"/>
  <c r="R32" i="20"/>
  <c r="AB32" i="20" s="1"/>
  <c r="AA33" i="20"/>
  <c r="AK33" i="20" s="1"/>
  <c r="AP33" i="20" s="1"/>
  <c r="Y35" i="20"/>
  <c r="AI35" i="20" s="1"/>
  <c r="AN35" i="20" s="1"/>
  <c r="Z46" i="20"/>
  <c r="AJ46" i="20" s="1"/>
  <c r="AO46" i="20" s="1"/>
  <c r="Y37" i="20"/>
  <c r="AI37" i="20" s="1"/>
  <c r="AN37" i="20" s="1"/>
  <c r="X37" i="20"/>
  <c r="AH37" i="20" s="1"/>
  <c r="AM37" i="20" s="1"/>
  <c r="W37" i="20"/>
  <c r="AG37" i="20" s="1"/>
  <c r="AL37" i="20" s="1"/>
  <c r="X43" i="20"/>
  <c r="AH43" i="20" s="1"/>
  <c r="AM43" i="20" s="1"/>
  <c r="Y46" i="20"/>
  <c r="AI46" i="20" s="1"/>
  <c r="AN46" i="20" s="1"/>
  <c r="Z35" i="20"/>
  <c r="AJ35" i="20" s="1"/>
  <c r="AO35" i="20" s="1"/>
  <c r="U42" i="20"/>
  <c r="AE42" i="20" s="1"/>
  <c r="R31" i="20"/>
  <c r="AB31" i="20" s="1"/>
  <c r="V31" i="20"/>
  <c r="AF31" i="20" s="1"/>
  <c r="Z33" i="20"/>
  <c r="AJ33" i="20" s="1"/>
  <c r="AO33" i="20" s="1"/>
  <c r="X36" i="20"/>
  <c r="AH36" i="20" s="1"/>
  <c r="AM36" i="20" s="1"/>
  <c r="AA46" i="20"/>
  <c r="AK46" i="20" s="1"/>
  <c r="AP46" i="20" s="1"/>
  <c r="V42" i="20"/>
  <c r="AF42" i="20" s="1"/>
  <c r="S32" i="20"/>
  <c r="AC32" i="20" s="1"/>
  <c r="U31" i="20"/>
  <c r="AE31" i="20" s="1"/>
  <c r="Y27" i="17" l="1"/>
  <c r="Z27" i="17"/>
  <c r="Y38" i="17"/>
  <c r="AC38" i="17"/>
  <c r="AB38" i="17"/>
  <c r="AA27" i="17"/>
  <c r="AA38" i="17"/>
  <c r="H36" i="17"/>
  <c r="M36" i="17" s="1"/>
  <c r="S36" i="17" s="1"/>
  <c r="H36" i="27"/>
  <c r="M36" i="27" s="1"/>
  <c r="S36" i="27" s="1"/>
  <c r="H36" i="30"/>
  <c r="M36" i="30" s="1"/>
  <c r="S36" i="30" s="1"/>
  <c r="H36" i="22"/>
  <c r="M36" i="22" s="1"/>
  <c r="S36" i="22" s="1"/>
  <c r="H36" i="24"/>
  <c r="M36" i="24" s="1"/>
  <c r="S36" i="24" s="1"/>
  <c r="H36" i="21"/>
  <c r="M36" i="21" s="1"/>
  <c r="S36" i="21" s="1"/>
  <c r="G37" i="17"/>
  <c r="L37" i="17" s="1"/>
  <c r="R37" i="17" s="1"/>
  <c r="G37" i="27"/>
  <c r="L37" i="27" s="1"/>
  <c r="R37" i="27" s="1"/>
  <c r="G37" i="30"/>
  <c r="L37" i="30" s="1"/>
  <c r="R37" i="30" s="1"/>
  <c r="G37" i="22"/>
  <c r="L37" i="22" s="1"/>
  <c r="R37" i="22" s="1"/>
  <c r="G37" i="24"/>
  <c r="L37" i="24" s="1"/>
  <c r="R37" i="24" s="1"/>
  <c r="G37" i="21"/>
  <c r="L37" i="21" s="1"/>
  <c r="R37" i="21" s="1"/>
  <c r="AA38" i="21"/>
  <c r="Y27" i="21"/>
  <c r="AA27" i="27"/>
  <c r="Y33" i="27"/>
  <c r="F39" i="17"/>
  <c r="K39" i="17" s="1"/>
  <c r="Q39" i="17" s="1"/>
  <c r="F39" i="27"/>
  <c r="K39" i="27" s="1"/>
  <c r="Q39" i="27" s="1"/>
  <c r="F39" i="30"/>
  <c r="K39" i="30" s="1"/>
  <c r="Q39" i="30" s="1"/>
  <c r="F39" i="22"/>
  <c r="K39" i="22" s="1"/>
  <c r="Q39" i="22" s="1"/>
  <c r="F39" i="24"/>
  <c r="K39" i="24" s="1"/>
  <c r="Q39" i="24" s="1"/>
  <c r="F39" i="21"/>
  <c r="K39" i="21" s="1"/>
  <c r="Q39" i="21" s="1"/>
  <c r="D36" i="17"/>
  <c r="I36" i="17" s="1"/>
  <c r="O36" i="17" s="1"/>
  <c r="Y36" i="17" s="1"/>
  <c r="D36" i="24"/>
  <c r="I36" i="24" s="1"/>
  <c r="O36" i="24" s="1"/>
  <c r="D36" i="27"/>
  <c r="I36" i="27" s="1"/>
  <c r="O36" i="27" s="1"/>
  <c r="D36" i="30"/>
  <c r="I36" i="30" s="1"/>
  <c r="O36" i="30" s="1"/>
  <c r="D36" i="22"/>
  <c r="I36" i="22" s="1"/>
  <c r="O36" i="22" s="1"/>
  <c r="D36" i="21"/>
  <c r="I36" i="21" s="1"/>
  <c r="O36" i="21" s="1"/>
  <c r="F32" i="17"/>
  <c r="K32" i="17" s="1"/>
  <c r="Q32" i="17" s="1"/>
  <c r="F32" i="30"/>
  <c r="K32" i="30" s="1"/>
  <c r="Q32" i="30" s="1"/>
  <c r="F32" i="24"/>
  <c r="K32" i="24" s="1"/>
  <c r="Q32" i="24" s="1"/>
  <c r="F32" i="22"/>
  <c r="K32" i="22" s="1"/>
  <c r="Q32" i="22" s="1"/>
  <c r="F32" i="27"/>
  <c r="K32" i="27" s="1"/>
  <c r="Q32" i="27" s="1"/>
  <c r="F32" i="21"/>
  <c r="K32" i="21" s="1"/>
  <c r="Q32" i="21" s="1"/>
  <c r="AC27" i="24"/>
  <c r="H39" i="17"/>
  <c r="M39" i="17" s="1"/>
  <c r="S39" i="17" s="1"/>
  <c r="H39" i="27"/>
  <c r="M39" i="27" s="1"/>
  <c r="S39" i="27" s="1"/>
  <c r="H39" i="24"/>
  <c r="M39" i="24" s="1"/>
  <c r="S39" i="24" s="1"/>
  <c r="H39" i="22"/>
  <c r="M39" i="22" s="1"/>
  <c r="S39" i="22" s="1"/>
  <c r="H39" i="30"/>
  <c r="M39" i="30" s="1"/>
  <c r="S39" i="30" s="1"/>
  <c r="H39" i="21"/>
  <c r="M39" i="21" s="1"/>
  <c r="S39" i="21" s="1"/>
  <c r="H31" i="17"/>
  <c r="M31" i="17" s="1"/>
  <c r="S31" i="17" s="1"/>
  <c r="H31" i="30"/>
  <c r="M31" i="30" s="1"/>
  <c r="S31" i="30" s="1"/>
  <c r="H31" i="24"/>
  <c r="M31" i="24" s="1"/>
  <c r="S31" i="24" s="1"/>
  <c r="H31" i="27"/>
  <c r="M31" i="27" s="1"/>
  <c r="S31" i="27" s="1"/>
  <c r="H31" i="22"/>
  <c r="M31" i="22" s="1"/>
  <c r="S31" i="22" s="1"/>
  <c r="H31" i="21"/>
  <c r="M31" i="21" s="1"/>
  <c r="S31" i="21" s="1"/>
  <c r="Y38" i="30"/>
  <c r="AC27" i="27"/>
  <c r="Z27" i="27"/>
  <c r="E33" i="17"/>
  <c r="J33" i="17" s="1"/>
  <c r="P33" i="17" s="1"/>
  <c r="Z33" i="17" s="1"/>
  <c r="E33" i="30"/>
  <c r="J33" i="30" s="1"/>
  <c r="P33" i="30" s="1"/>
  <c r="E33" i="24"/>
  <c r="J33" i="24" s="1"/>
  <c r="P33" i="24" s="1"/>
  <c r="E33" i="27"/>
  <c r="J33" i="27" s="1"/>
  <c r="P33" i="27" s="1"/>
  <c r="E33" i="22"/>
  <c r="J33" i="22" s="1"/>
  <c r="P33" i="22" s="1"/>
  <c r="E33" i="21"/>
  <c r="J33" i="21" s="1"/>
  <c r="P33" i="21" s="1"/>
  <c r="D30" i="17"/>
  <c r="I30" i="17" s="1"/>
  <c r="O30" i="17" s="1"/>
  <c r="Y30" i="17" s="1"/>
  <c r="D30" i="27"/>
  <c r="I30" i="27" s="1"/>
  <c r="O30" i="27" s="1"/>
  <c r="D30" i="22"/>
  <c r="I30" i="22" s="1"/>
  <c r="O30" i="22" s="1"/>
  <c r="D30" i="30"/>
  <c r="I30" i="30" s="1"/>
  <c r="O30" i="30" s="1"/>
  <c r="D30" i="24"/>
  <c r="I30" i="24" s="1"/>
  <c r="O30" i="24" s="1"/>
  <c r="D30" i="21"/>
  <c r="I30" i="21" s="1"/>
  <c r="O30" i="21" s="1"/>
  <c r="D32" i="17"/>
  <c r="I32" i="17" s="1"/>
  <c r="O32" i="17" s="1"/>
  <c r="AA32" i="17" s="1"/>
  <c r="D32" i="30"/>
  <c r="I32" i="30" s="1"/>
  <c r="O32" i="30" s="1"/>
  <c r="AC32" i="30" s="1"/>
  <c r="D32" i="24"/>
  <c r="I32" i="24" s="1"/>
  <c r="O32" i="24" s="1"/>
  <c r="AC32" i="24" s="1"/>
  <c r="D32" i="27"/>
  <c r="I32" i="27" s="1"/>
  <c r="O32" i="27" s="1"/>
  <c r="D32" i="22"/>
  <c r="I32" i="22" s="1"/>
  <c r="O32" i="22" s="1"/>
  <c r="AC32" i="22" s="1"/>
  <c r="D32" i="21"/>
  <c r="I32" i="21" s="1"/>
  <c r="O32" i="21" s="1"/>
  <c r="AC32" i="21" s="1"/>
  <c r="AB27" i="24"/>
  <c r="Y27" i="24"/>
  <c r="Z27" i="24"/>
  <c r="AC38" i="21"/>
  <c r="G26" i="17"/>
  <c r="L26" i="17" s="1"/>
  <c r="R26" i="17" s="1"/>
  <c r="G26" i="22"/>
  <c r="L26" i="22" s="1"/>
  <c r="R26" i="22" s="1"/>
  <c r="G26" i="24"/>
  <c r="L26" i="24" s="1"/>
  <c r="R26" i="24" s="1"/>
  <c r="G26" i="30"/>
  <c r="L26" i="30" s="1"/>
  <c r="R26" i="30" s="1"/>
  <c r="G26" i="27"/>
  <c r="L26" i="27" s="1"/>
  <c r="R26" i="27" s="1"/>
  <c r="G26" i="21"/>
  <c r="L26" i="21" s="1"/>
  <c r="R26" i="21" s="1"/>
  <c r="G29" i="17"/>
  <c r="L29" i="17" s="1"/>
  <c r="R29" i="17" s="1"/>
  <c r="AB29" i="17" s="1"/>
  <c r="G29" i="30"/>
  <c r="L29" i="30" s="1"/>
  <c r="R29" i="30" s="1"/>
  <c r="G29" i="27"/>
  <c r="L29" i="27" s="1"/>
  <c r="R29" i="27" s="1"/>
  <c r="G29" i="22"/>
  <c r="L29" i="22" s="1"/>
  <c r="R29" i="22" s="1"/>
  <c r="G29" i="24"/>
  <c r="L29" i="24" s="1"/>
  <c r="R29" i="24" s="1"/>
  <c r="G29" i="21"/>
  <c r="L29" i="21" s="1"/>
  <c r="R29" i="21" s="1"/>
  <c r="D29" i="17"/>
  <c r="I29" i="17" s="1"/>
  <c r="O29" i="17" s="1"/>
  <c r="Y29" i="17" s="1"/>
  <c r="D29" i="30"/>
  <c r="I29" i="30" s="1"/>
  <c r="O29" i="30" s="1"/>
  <c r="D29" i="27"/>
  <c r="I29" i="27" s="1"/>
  <c r="O29" i="27" s="1"/>
  <c r="D29" i="24"/>
  <c r="I29" i="24" s="1"/>
  <c r="O29" i="24" s="1"/>
  <c r="D29" i="22"/>
  <c r="I29" i="22" s="1"/>
  <c r="O29" i="22" s="1"/>
  <c r="D29" i="21"/>
  <c r="I29" i="21" s="1"/>
  <c r="O29" i="21" s="1"/>
  <c r="F37" i="17"/>
  <c r="K37" i="17" s="1"/>
  <c r="Q37" i="17" s="1"/>
  <c r="F37" i="30"/>
  <c r="K37" i="30" s="1"/>
  <c r="Q37" i="30" s="1"/>
  <c r="F37" i="27"/>
  <c r="K37" i="27" s="1"/>
  <c r="Q37" i="27" s="1"/>
  <c r="F37" i="24"/>
  <c r="K37" i="24" s="1"/>
  <c r="Q37" i="24" s="1"/>
  <c r="F37" i="22"/>
  <c r="K37" i="22" s="1"/>
  <c r="Q37" i="22" s="1"/>
  <c r="F37" i="21"/>
  <c r="K37" i="21" s="1"/>
  <c r="Q37" i="21" s="1"/>
  <c r="AA38" i="24"/>
  <c r="AB27" i="22"/>
  <c r="Y33" i="21"/>
  <c r="AC38" i="22"/>
  <c r="F30" i="17"/>
  <c r="K30" i="17" s="1"/>
  <c r="Q30" i="17" s="1"/>
  <c r="F30" i="30"/>
  <c r="K30" i="30" s="1"/>
  <c r="Q30" i="30" s="1"/>
  <c r="F30" i="27"/>
  <c r="K30" i="27" s="1"/>
  <c r="Q30" i="27" s="1"/>
  <c r="F30" i="24"/>
  <c r="K30" i="24" s="1"/>
  <c r="Q30" i="24" s="1"/>
  <c r="F30" i="22"/>
  <c r="K30" i="22" s="1"/>
  <c r="Q30" i="22" s="1"/>
  <c r="F30" i="21"/>
  <c r="K30" i="21" s="1"/>
  <c r="Q30" i="21" s="1"/>
  <c r="F33" i="17"/>
  <c r="K33" i="17" s="1"/>
  <c r="Q33" i="17" s="1"/>
  <c r="AA33" i="17" s="1"/>
  <c r="F33" i="27"/>
  <c r="K33" i="27" s="1"/>
  <c r="Q33" i="27" s="1"/>
  <c r="F33" i="22"/>
  <c r="K33" i="22" s="1"/>
  <c r="Q33" i="22" s="1"/>
  <c r="F33" i="24"/>
  <c r="K33" i="24" s="1"/>
  <c r="Q33" i="24" s="1"/>
  <c r="F33" i="30"/>
  <c r="K33" i="30" s="1"/>
  <c r="Q33" i="30" s="1"/>
  <c r="F33" i="21"/>
  <c r="K33" i="21" s="1"/>
  <c r="Q33" i="21" s="1"/>
  <c r="E28" i="17"/>
  <c r="J28" i="17" s="1"/>
  <c r="P28" i="17" s="1"/>
  <c r="E28" i="24"/>
  <c r="J28" i="24" s="1"/>
  <c r="P28" i="24" s="1"/>
  <c r="E28" i="30"/>
  <c r="J28" i="30" s="1"/>
  <c r="P28" i="30" s="1"/>
  <c r="E28" i="27"/>
  <c r="J28" i="27" s="1"/>
  <c r="P28" i="27" s="1"/>
  <c r="E28" i="22"/>
  <c r="J28" i="22" s="1"/>
  <c r="P28" i="22" s="1"/>
  <c r="E28" i="21"/>
  <c r="J28" i="21" s="1"/>
  <c r="P28" i="21" s="1"/>
  <c r="G34" i="17"/>
  <c r="L34" i="17" s="1"/>
  <c r="R34" i="17" s="1"/>
  <c r="G34" i="30"/>
  <c r="L34" i="30" s="1"/>
  <c r="R34" i="30" s="1"/>
  <c r="G34" i="27"/>
  <c r="L34" i="27" s="1"/>
  <c r="R34" i="27" s="1"/>
  <c r="G34" i="24"/>
  <c r="L34" i="24" s="1"/>
  <c r="R34" i="24" s="1"/>
  <c r="G34" i="22"/>
  <c r="L34" i="22" s="1"/>
  <c r="R34" i="22" s="1"/>
  <c r="G34" i="21"/>
  <c r="L34" i="21" s="1"/>
  <c r="R34" i="21" s="1"/>
  <c r="AB38" i="22"/>
  <c r="AA27" i="24"/>
  <c r="AB27" i="27"/>
  <c r="Y33" i="30"/>
  <c r="AC38" i="24"/>
  <c r="Z38" i="30"/>
  <c r="G28" i="17"/>
  <c r="L28" i="17" s="1"/>
  <c r="R28" i="17" s="1"/>
  <c r="G28" i="27"/>
  <c r="L28" i="27" s="1"/>
  <c r="R28" i="27" s="1"/>
  <c r="G28" i="30"/>
  <c r="L28" i="30" s="1"/>
  <c r="R28" i="30" s="1"/>
  <c r="G28" i="22"/>
  <c r="L28" i="22" s="1"/>
  <c r="R28" i="22" s="1"/>
  <c r="G28" i="24"/>
  <c r="L28" i="24" s="1"/>
  <c r="R28" i="24" s="1"/>
  <c r="G28" i="21"/>
  <c r="L28" i="21" s="1"/>
  <c r="R28" i="21" s="1"/>
  <c r="H28" i="17"/>
  <c r="M28" i="17" s="1"/>
  <c r="S28" i="17" s="1"/>
  <c r="H28" i="30"/>
  <c r="M28" i="30" s="1"/>
  <c r="S28" i="30" s="1"/>
  <c r="H28" i="27"/>
  <c r="M28" i="27" s="1"/>
  <c r="S28" i="27" s="1"/>
  <c r="H28" i="24"/>
  <c r="M28" i="24" s="1"/>
  <c r="S28" i="24" s="1"/>
  <c r="H28" i="22"/>
  <c r="M28" i="22" s="1"/>
  <c r="S28" i="22" s="1"/>
  <c r="H28" i="21"/>
  <c r="M28" i="21" s="1"/>
  <c r="S28" i="21" s="1"/>
  <c r="E31" i="17"/>
  <c r="J31" i="17" s="1"/>
  <c r="P31" i="17" s="1"/>
  <c r="E31" i="30"/>
  <c r="J31" i="30" s="1"/>
  <c r="P31" i="30" s="1"/>
  <c r="E31" i="27"/>
  <c r="J31" i="27" s="1"/>
  <c r="P31" i="27" s="1"/>
  <c r="E31" i="24"/>
  <c r="J31" i="24" s="1"/>
  <c r="P31" i="24" s="1"/>
  <c r="E31" i="22"/>
  <c r="J31" i="22" s="1"/>
  <c r="P31" i="22" s="1"/>
  <c r="E31" i="21"/>
  <c r="J31" i="21" s="1"/>
  <c r="P31" i="21" s="1"/>
  <c r="AC38" i="27"/>
  <c r="Y38" i="27"/>
  <c r="AC27" i="30"/>
  <c r="G31" i="17"/>
  <c r="L31" i="17" s="1"/>
  <c r="R31" i="17" s="1"/>
  <c r="G31" i="27"/>
  <c r="L31" i="27" s="1"/>
  <c r="R31" i="27" s="1"/>
  <c r="G31" i="30"/>
  <c r="L31" i="30" s="1"/>
  <c r="R31" i="30" s="1"/>
  <c r="G31" i="22"/>
  <c r="L31" i="22" s="1"/>
  <c r="R31" i="22" s="1"/>
  <c r="G31" i="24"/>
  <c r="L31" i="24" s="1"/>
  <c r="R31" i="24" s="1"/>
  <c r="G31" i="21"/>
  <c r="L31" i="21" s="1"/>
  <c r="R31" i="21" s="1"/>
  <c r="Y38" i="24"/>
  <c r="E36" i="17"/>
  <c r="J36" i="17" s="1"/>
  <c r="P36" i="17" s="1"/>
  <c r="E36" i="30"/>
  <c r="J36" i="30" s="1"/>
  <c r="P36" i="30" s="1"/>
  <c r="E36" i="27"/>
  <c r="J36" i="27" s="1"/>
  <c r="P36" i="27" s="1"/>
  <c r="E36" i="24"/>
  <c r="J36" i="24" s="1"/>
  <c r="P36" i="24" s="1"/>
  <c r="E36" i="22"/>
  <c r="J36" i="22" s="1"/>
  <c r="P36" i="22" s="1"/>
  <c r="E36" i="21"/>
  <c r="J36" i="21" s="1"/>
  <c r="P36" i="21" s="1"/>
  <c r="E39" i="17"/>
  <c r="J39" i="17" s="1"/>
  <c r="P39" i="17" s="1"/>
  <c r="E39" i="27"/>
  <c r="J39" i="27" s="1"/>
  <c r="P39" i="27" s="1"/>
  <c r="E39" i="30"/>
  <c r="J39" i="30" s="1"/>
  <c r="P39" i="30" s="1"/>
  <c r="E39" i="22"/>
  <c r="J39" i="22" s="1"/>
  <c r="P39" i="22" s="1"/>
  <c r="E39" i="24"/>
  <c r="J39" i="24" s="1"/>
  <c r="P39" i="24" s="1"/>
  <c r="E39" i="21"/>
  <c r="J39" i="21" s="1"/>
  <c r="P39" i="21" s="1"/>
  <c r="AA38" i="27"/>
  <c r="Y27" i="22"/>
  <c r="E29" i="17"/>
  <c r="J29" i="17" s="1"/>
  <c r="P29" i="17" s="1"/>
  <c r="E29" i="27"/>
  <c r="J29" i="27" s="1"/>
  <c r="P29" i="27" s="1"/>
  <c r="E29" i="24"/>
  <c r="J29" i="24" s="1"/>
  <c r="P29" i="24" s="1"/>
  <c r="E29" i="30"/>
  <c r="J29" i="30" s="1"/>
  <c r="P29" i="30" s="1"/>
  <c r="E29" i="22"/>
  <c r="J29" i="22" s="1"/>
  <c r="P29" i="22" s="1"/>
  <c r="E29" i="21"/>
  <c r="J29" i="21" s="1"/>
  <c r="P29" i="21" s="1"/>
  <c r="G30" i="17"/>
  <c r="L30" i="17" s="1"/>
  <c r="R30" i="17" s="1"/>
  <c r="G30" i="27"/>
  <c r="L30" i="27" s="1"/>
  <c r="R30" i="27" s="1"/>
  <c r="G30" i="30"/>
  <c r="L30" i="30" s="1"/>
  <c r="R30" i="30" s="1"/>
  <c r="G30" i="24"/>
  <c r="L30" i="24" s="1"/>
  <c r="R30" i="24" s="1"/>
  <c r="G30" i="22"/>
  <c r="L30" i="22" s="1"/>
  <c r="R30" i="22" s="1"/>
  <c r="G30" i="21"/>
  <c r="L30" i="21" s="1"/>
  <c r="R30" i="21" s="1"/>
  <c r="Z38" i="24"/>
  <c r="E30" i="17"/>
  <c r="J30" i="17" s="1"/>
  <c r="P30" i="17" s="1"/>
  <c r="E30" i="30"/>
  <c r="J30" i="30" s="1"/>
  <c r="P30" i="30" s="1"/>
  <c r="E30" i="24"/>
  <c r="J30" i="24" s="1"/>
  <c r="P30" i="24" s="1"/>
  <c r="E30" i="22"/>
  <c r="J30" i="22" s="1"/>
  <c r="P30" i="22" s="1"/>
  <c r="E30" i="27"/>
  <c r="J30" i="27" s="1"/>
  <c r="P30" i="27" s="1"/>
  <c r="E30" i="21"/>
  <c r="J30" i="21" s="1"/>
  <c r="P30" i="21" s="1"/>
  <c r="E32" i="17"/>
  <c r="J32" i="17" s="1"/>
  <c r="P32" i="17" s="1"/>
  <c r="E32" i="27"/>
  <c r="J32" i="27" s="1"/>
  <c r="P32" i="27" s="1"/>
  <c r="E32" i="24"/>
  <c r="J32" i="24" s="1"/>
  <c r="P32" i="24" s="1"/>
  <c r="E32" i="30"/>
  <c r="J32" i="30" s="1"/>
  <c r="P32" i="30" s="1"/>
  <c r="E32" i="22"/>
  <c r="J32" i="22" s="1"/>
  <c r="P32" i="22" s="1"/>
  <c r="E32" i="21"/>
  <c r="J32" i="21" s="1"/>
  <c r="P32" i="21" s="1"/>
  <c r="AB38" i="21"/>
  <c r="Y27" i="30"/>
  <c r="AA27" i="21"/>
  <c r="Z27" i="30"/>
  <c r="Z38" i="27"/>
  <c r="G39" i="17"/>
  <c r="L39" i="17" s="1"/>
  <c r="R39" i="17" s="1"/>
  <c r="G39" i="30"/>
  <c r="L39" i="30" s="1"/>
  <c r="R39" i="30" s="1"/>
  <c r="G39" i="24"/>
  <c r="L39" i="24" s="1"/>
  <c r="R39" i="24" s="1"/>
  <c r="G39" i="27"/>
  <c r="L39" i="27" s="1"/>
  <c r="R39" i="27" s="1"/>
  <c r="G39" i="22"/>
  <c r="L39" i="22" s="1"/>
  <c r="R39" i="22" s="1"/>
  <c r="G39" i="21"/>
  <c r="L39" i="21" s="1"/>
  <c r="R39" i="21" s="1"/>
  <c r="F36" i="17"/>
  <c r="K36" i="17" s="1"/>
  <c r="Q36" i="17" s="1"/>
  <c r="F36" i="30"/>
  <c r="K36" i="30" s="1"/>
  <c r="Q36" i="30" s="1"/>
  <c r="F36" i="24"/>
  <c r="K36" i="24" s="1"/>
  <c r="Q36" i="24" s="1"/>
  <c r="F36" i="27"/>
  <c r="K36" i="27" s="1"/>
  <c r="Q36" i="27" s="1"/>
  <c r="F36" i="22"/>
  <c r="K36" i="22" s="1"/>
  <c r="Q36" i="22" s="1"/>
  <c r="F36" i="21"/>
  <c r="K36" i="21" s="1"/>
  <c r="Q36" i="21" s="1"/>
  <c r="G36" i="17"/>
  <c r="L36" i="17" s="1"/>
  <c r="R36" i="17" s="1"/>
  <c r="G36" i="27"/>
  <c r="L36" i="27" s="1"/>
  <c r="R36" i="27" s="1"/>
  <c r="G36" i="30"/>
  <c r="L36" i="30" s="1"/>
  <c r="R36" i="30" s="1"/>
  <c r="G36" i="24"/>
  <c r="L36" i="24" s="1"/>
  <c r="R36" i="24" s="1"/>
  <c r="G36" i="22"/>
  <c r="L36" i="22" s="1"/>
  <c r="R36" i="22" s="1"/>
  <c r="G36" i="21"/>
  <c r="L36" i="21" s="1"/>
  <c r="R36" i="21" s="1"/>
  <c r="D34" i="17"/>
  <c r="I34" i="17" s="1"/>
  <c r="O34" i="17" s="1"/>
  <c r="Y34" i="17" s="1"/>
  <c r="D34" i="30"/>
  <c r="I34" i="30" s="1"/>
  <c r="O34" i="30" s="1"/>
  <c r="Z34" i="30" s="1"/>
  <c r="D34" i="24"/>
  <c r="I34" i="24" s="1"/>
  <c r="O34" i="24" s="1"/>
  <c r="D34" i="22"/>
  <c r="I34" i="22" s="1"/>
  <c r="O34" i="22" s="1"/>
  <c r="Z34" i="22" s="1"/>
  <c r="D34" i="27"/>
  <c r="I34" i="27" s="1"/>
  <c r="O34" i="27" s="1"/>
  <c r="D34" i="21"/>
  <c r="I34" i="21" s="1"/>
  <c r="O34" i="21" s="1"/>
  <c r="Y38" i="21"/>
  <c r="AB38" i="24"/>
  <c r="AC27" i="21"/>
  <c r="AA27" i="22"/>
  <c r="AB27" i="30"/>
  <c r="Z34" i="21"/>
  <c r="Y33" i="22"/>
  <c r="AC38" i="30"/>
  <c r="H26" i="17"/>
  <c r="M26" i="17" s="1"/>
  <c r="S26" i="17" s="1"/>
  <c r="H26" i="27"/>
  <c r="M26" i="27" s="1"/>
  <c r="S26" i="27" s="1"/>
  <c r="H26" i="30"/>
  <c r="M26" i="30" s="1"/>
  <c r="S26" i="30" s="1"/>
  <c r="H26" i="24"/>
  <c r="M26" i="24" s="1"/>
  <c r="S26" i="24" s="1"/>
  <c r="H26" i="22"/>
  <c r="M26" i="22" s="1"/>
  <c r="S26" i="22" s="1"/>
  <c r="H26" i="21"/>
  <c r="M26" i="21" s="1"/>
  <c r="S26" i="21" s="1"/>
  <c r="E37" i="17"/>
  <c r="J37" i="17" s="1"/>
  <c r="P37" i="17" s="1"/>
  <c r="E37" i="27"/>
  <c r="J37" i="27" s="1"/>
  <c r="P37" i="27" s="1"/>
  <c r="E37" i="30"/>
  <c r="J37" i="30" s="1"/>
  <c r="P37" i="30" s="1"/>
  <c r="E37" i="24"/>
  <c r="J37" i="24" s="1"/>
  <c r="P37" i="24" s="1"/>
  <c r="E37" i="22"/>
  <c r="J37" i="22" s="1"/>
  <c r="P37" i="22" s="1"/>
  <c r="E37" i="21"/>
  <c r="J37" i="21" s="1"/>
  <c r="P37" i="21" s="1"/>
  <c r="G33" i="17"/>
  <c r="L33" i="17" s="1"/>
  <c r="R33" i="17" s="1"/>
  <c r="AB33" i="17" s="1"/>
  <c r="G33" i="27"/>
  <c r="L33" i="27" s="1"/>
  <c r="R33" i="27" s="1"/>
  <c r="G33" i="30"/>
  <c r="L33" i="30" s="1"/>
  <c r="R33" i="30" s="1"/>
  <c r="G33" i="22"/>
  <c r="L33" i="22" s="1"/>
  <c r="R33" i="22" s="1"/>
  <c r="G33" i="24"/>
  <c r="L33" i="24" s="1"/>
  <c r="R33" i="24" s="1"/>
  <c r="G33" i="21"/>
  <c r="L33" i="21" s="1"/>
  <c r="R33" i="21" s="1"/>
  <c r="AB38" i="27"/>
  <c r="Z27" i="21"/>
  <c r="E26" i="17"/>
  <c r="J26" i="17" s="1"/>
  <c r="P26" i="17" s="1"/>
  <c r="E26" i="30"/>
  <c r="J26" i="30" s="1"/>
  <c r="P26" i="30" s="1"/>
  <c r="E26" i="24"/>
  <c r="J26" i="24" s="1"/>
  <c r="P26" i="24" s="1"/>
  <c r="E26" i="27"/>
  <c r="J26" i="27" s="1"/>
  <c r="P26" i="27" s="1"/>
  <c r="E26" i="22"/>
  <c r="J26" i="22" s="1"/>
  <c r="P26" i="22" s="1"/>
  <c r="E26" i="21"/>
  <c r="J26" i="21" s="1"/>
  <c r="P26" i="21" s="1"/>
  <c r="H37" i="17"/>
  <c r="M37" i="17" s="1"/>
  <c r="S37" i="17" s="1"/>
  <c r="H37" i="27"/>
  <c r="M37" i="27" s="1"/>
  <c r="S37" i="27" s="1"/>
  <c r="H37" i="30"/>
  <c r="M37" i="30" s="1"/>
  <c r="S37" i="30" s="1"/>
  <c r="H37" i="24"/>
  <c r="M37" i="24" s="1"/>
  <c r="S37" i="24" s="1"/>
  <c r="H37" i="22"/>
  <c r="M37" i="22" s="1"/>
  <c r="S37" i="22" s="1"/>
  <c r="H37" i="21"/>
  <c r="M37" i="21" s="1"/>
  <c r="S37" i="21" s="1"/>
  <c r="AA38" i="30"/>
  <c r="Y27" i="27"/>
  <c r="Z27" i="22"/>
  <c r="Z38" i="21"/>
  <c r="D28" i="17"/>
  <c r="I28" i="17" s="1"/>
  <c r="O28" i="17" s="1"/>
  <c r="D28" i="27"/>
  <c r="I28" i="27" s="1"/>
  <c r="O28" i="27" s="1"/>
  <c r="D28" i="30"/>
  <c r="I28" i="30" s="1"/>
  <c r="O28" i="30" s="1"/>
  <c r="D28" i="22"/>
  <c r="I28" i="22" s="1"/>
  <c r="O28" i="22" s="1"/>
  <c r="D28" i="24"/>
  <c r="I28" i="24" s="1"/>
  <c r="O28" i="24" s="1"/>
  <c r="D28" i="21"/>
  <c r="I28" i="21" s="1"/>
  <c r="O28" i="21" s="1"/>
  <c r="H33" i="17"/>
  <c r="M33" i="17" s="1"/>
  <c r="S33" i="17" s="1"/>
  <c r="AC33" i="17" s="1"/>
  <c r="H33" i="30"/>
  <c r="M33" i="30" s="1"/>
  <c r="S33" i="30" s="1"/>
  <c r="H33" i="27"/>
  <c r="M33" i="27" s="1"/>
  <c r="S33" i="27" s="1"/>
  <c r="H33" i="24"/>
  <c r="M33" i="24" s="1"/>
  <c r="S33" i="24" s="1"/>
  <c r="H33" i="22"/>
  <c r="M33" i="22" s="1"/>
  <c r="S33" i="22" s="1"/>
  <c r="AC33" i="22" s="1"/>
  <c r="H33" i="21"/>
  <c r="M33" i="21" s="1"/>
  <c r="S33" i="21" s="1"/>
  <c r="AB27" i="21"/>
  <c r="Z38" i="22"/>
  <c r="H30" i="17"/>
  <c r="M30" i="17" s="1"/>
  <c r="S30" i="17" s="1"/>
  <c r="H30" i="30"/>
  <c r="M30" i="30" s="1"/>
  <c r="S30" i="30" s="1"/>
  <c r="H30" i="27"/>
  <c r="M30" i="27" s="1"/>
  <c r="S30" i="27" s="1"/>
  <c r="H30" i="24"/>
  <c r="M30" i="24" s="1"/>
  <c r="S30" i="24" s="1"/>
  <c r="H30" i="22"/>
  <c r="M30" i="22" s="1"/>
  <c r="S30" i="22" s="1"/>
  <c r="H30" i="21"/>
  <c r="M30" i="21" s="1"/>
  <c r="S30" i="21" s="1"/>
  <c r="AA38" i="22"/>
  <c r="F28" i="17"/>
  <c r="K28" i="17" s="1"/>
  <c r="Q28" i="17" s="1"/>
  <c r="F28" i="27"/>
  <c r="K28" i="27" s="1"/>
  <c r="Q28" i="27" s="1"/>
  <c r="F28" i="24"/>
  <c r="K28" i="24" s="1"/>
  <c r="Q28" i="24" s="1"/>
  <c r="F28" i="30"/>
  <c r="K28" i="30" s="1"/>
  <c r="Q28" i="30" s="1"/>
  <c r="F28" i="22"/>
  <c r="K28" i="22" s="1"/>
  <c r="Q28" i="22" s="1"/>
  <c r="F28" i="21"/>
  <c r="K28" i="21" s="1"/>
  <c r="Q28" i="21" s="1"/>
  <c r="D26" i="17"/>
  <c r="I26" i="17" s="1"/>
  <c r="O26" i="17" s="1"/>
  <c r="Y26" i="17" s="1"/>
  <c r="D26" i="30"/>
  <c r="I26" i="30" s="1"/>
  <c r="O26" i="30" s="1"/>
  <c r="D26" i="22"/>
  <c r="I26" i="22" s="1"/>
  <c r="O26" i="22" s="1"/>
  <c r="D26" i="27"/>
  <c r="I26" i="27" s="1"/>
  <c r="O26" i="27" s="1"/>
  <c r="D26" i="24"/>
  <c r="I26" i="24" s="1"/>
  <c r="O26" i="24" s="1"/>
  <c r="D26" i="21"/>
  <c r="I26" i="21" s="1"/>
  <c r="O26" i="21" s="1"/>
  <c r="G32" i="17"/>
  <c r="L32" i="17" s="1"/>
  <c r="R32" i="17" s="1"/>
  <c r="G32" i="27"/>
  <c r="L32" i="27" s="1"/>
  <c r="R32" i="27" s="1"/>
  <c r="G32" i="30"/>
  <c r="L32" i="30" s="1"/>
  <c r="R32" i="30" s="1"/>
  <c r="G32" i="24"/>
  <c r="L32" i="24" s="1"/>
  <c r="R32" i="24" s="1"/>
  <c r="G32" i="22"/>
  <c r="L32" i="22" s="1"/>
  <c r="R32" i="22" s="1"/>
  <c r="G32" i="21"/>
  <c r="L32" i="21" s="1"/>
  <c r="R32" i="21" s="1"/>
  <c r="D39" i="17"/>
  <c r="I39" i="17" s="1"/>
  <c r="O39" i="17" s="1"/>
  <c r="Y39" i="17" s="1"/>
  <c r="D39" i="30"/>
  <c r="I39" i="30" s="1"/>
  <c r="O39" i="30" s="1"/>
  <c r="D39" i="27"/>
  <c r="I39" i="27" s="1"/>
  <c r="O39" i="27" s="1"/>
  <c r="D39" i="24"/>
  <c r="I39" i="24" s="1"/>
  <c r="O39" i="24" s="1"/>
  <c r="D39" i="22"/>
  <c r="I39" i="22" s="1"/>
  <c r="O39" i="22" s="1"/>
  <c r="D39" i="21"/>
  <c r="I39" i="21" s="1"/>
  <c r="O39" i="21" s="1"/>
  <c r="F34" i="17"/>
  <c r="K34" i="17" s="1"/>
  <c r="Q34" i="17" s="1"/>
  <c r="F34" i="30"/>
  <c r="K34" i="30" s="1"/>
  <c r="Q34" i="30" s="1"/>
  <c r="F34" i="24"/>
  <c r="K34" i="24" s="1"/>
  <c r="Q34" i="24" s="1"/>
  <c r="F34" i="22"/>
  <c r="K34" i="22" s="1"/>
  <c r="Q34" i="22" s="1"/>
  <c r="F34" i="27"/>
  <c r="K34" i="27" s="1"/>
  <c r="Q34" i="27" s="1"/>
  <c r="F34" i="21"/>
  <c r="K34" i="21" s="1"/>
  <c r="Q34" i="21" s="1"/>
  <c r="Y38" i="22"/>
  <c r="AB38" i="30"/>
  <c r="AC27" i="22"/>
  <c r="AA27" i="30"/>
  <c r="Y33" i="24"/>
  <c r="H34" i="17"/>
  <c r="M34" i="17" s="1"/>
  <c r="S34" i="17" s="1"/>
  <c r="H34" i="27"/>
  <c r="M34" i="27" s="1"/>
  <c r="S34" i="27" s="1"/>
  <c r="H34" i="24"/>
  <c r="M34" i="24" s="1"/>
  <c r="S34" i="24" s="1"/>
  <c r="H34" i="30"/>
  <c r="M34" i="30" s="1"/>
  <c r="S34" i="30" s="1"/>
  <c r="H34" i="22"/>
  <c r="M34" i="22" s="1"/>
  <c r="S34" i="22" s="1"/>
  <c r="H34" i="21"/>
  <c r="M34" i="21" s="1"/>
  <c r="S34" i="21" s="1"/>
  <c r="X31" i="20"/>
  <c r="AH31" i="20" s="1"/>
  <c r="AM31" i="20" s="1"/>
  <c r="Y38" i="20"/>
  <c r="AI38" i="20" s="1"/>
  <c r="AN38" i="20" s="1"/>
  <c r="Y36" i="20"/>
  <c r="AI36" i="20" s="1"/>
  <c r="AN36" i="20" s="1"/>
  <c r="X32" i="20"/>
  <c r="AH32" i="20" s="1"/>
  <c r="AM32" i="20" s="1"/>
  <c r="W44" i="20"/>
  <c r="AG44" i="20" s="1"/>
  <c r="AL44" i="20" s="1"/>
  <c r="W38" i="20"/>
  <c r="AG38" i="20" s="1"/>
  <c r="AL38" i="20" s="1"/>
  <c r="AA36" i="20"/>
  <c r="AK36" i="20" s="1"/>
  <c r="AP36" i="20" s="1"/>
  <c r="W42" i="20"/>
  <c r="AG42" i="20" s="1"/>
  <c r="AL42" i="20" s="1"/>
  <c r="AN33" i="20"/>
  <c r="Z42" i="20"/>
  <c r="AJ42" i="20" s="1"/>
  <c r="AO42" i="20" s="1"/>
  <c r="X42" i="20"/>
  <c r="AH42" i="20" s="1"/>
  <c r="AM42" i="20" s="1"/>
  <c r="AA31" i="20"/>
  <c r="AK31" i="20" s="1"/>
  <c r="AP31" i="20" s="1"/>
  <c r="Y42" i="20"/>
  <c r="AI42" i="20" s="1"/>
  <c r="AN42" i="20" s="1"/>
  <c r="Z31" i="20"/>
  <c r="AJ31" i="20" s="1"/>
  <c r="AO31" i="20" s="1"/>
  <c r="AA32" i="20"/>
  <c r="AK32" i="20" s="1"/>
  <c r="AP32" i="20" s="1"/>
  <c r="Z32" i="20"/>
  <c r="AJ32" i="20" s="1"/>
  <c r="AO32" i="20" s="1"/>
  <c r="W31" i="20"/>
  <c r="AG31" i="20" s="1"/>
  <c r="AL31" i="20" s="1"/>
  <c r="W32" i="20"/>
  <c r="AG32" i="20" s="1"/>
  <c r="AL32" i="20" s="1"/>
  <c r="Y32" i="20"/>
  <c r="AI32" i="20" s="1"/>
  <c r="AN32" i="20" s="1"/>
  <c r="AA42" i="20"/>
  <c r="AK42" i="20" s="1"/>
  <c r="AP42" i="20" s="1"/>
  <c r="Y31" i="20"/>
  <c r="AI31" i="20" s="1"/>
  <c r="AN31" i="20" s="1"/>
  <c r="AA28" i="17" l="1"/>
  <c r="AA32" i="22"/>
  <c r="Y32" i="17"/>
  <c r="AC32" i="17"/>
  <c r="AB32" i="17"/>
  <c r="Z32" i="17"/>
  <c r="AC36" i="17"/>
  <c r="AA36" i="17"/>
  <c r="AC30" i="17"/>
  <c r="AB39" i="24"/>
  <c r="Z26" i="17"/>
  <c r="AB26" i="17"/>
  <c r="AA30" i="17"/>
  <c r="AC39" i="17"/>
  <c r="AC28" i="17"/>
  <c r="Z36" i="17"/>
  <c r="Y28" i="17"/>
  <c r="Z39" i="17"/>
  <c r="AC26" i="17"/>
  <c r="AB30" i="17"/>
  <c r="Z29" i="17"/>
  <c r="Z28" i="17"/>
  <c r="AB39" i="17"/>
  <c r="Z30" i="17"/>
  <c r="AB28" i="17"/>
  <c r="Y26" i="21"/>
  <c r="AA36" i="22"/>
  <c r="AC28" i="27"/>
  <c r="G24" i="17"/>
  <c r="L24" i="17" s="1"/>
  <c r="R24" i="17" s="1"/>
  <c r="G24" i="27"/>
  <c r="L24" i="27" s="1"/>
  <c r="R24" i="27" s="1"/>
  <c r="G24" i="30"/>
  <c r="L24" i="30" s="1"/>
  <c r="R24" i="30" s="1"/>
  <c r="G24" i="24"/>
  <c r="L24" i="24" s="1"/>
  <c r="R24" i="24" s="1"/>
  <c r="G24" i="22"/>
  <c r="L24" i="22" s="1"/>
  <c r="R24" i="22" s="1"/>
  <c r="G24" i="21"/>
  <c r="L24" i="21" s="1"/>
  <c r="R24" i="21" s="1"/>
  <c r="AC30" i="24"/>
  <c r="Z26" i="30"/>
  <c r="AB39" i="30"/>
  <c r="Z29" i="21"/>
  <c r="AA30" i="21"/>
  <c r="Y29" i="24"/>
  <c r="Z33" i="24"/>
  <c r="AC39" i="30"/>
  <c r="Y36" i="22"/>
  <c r="F24" i="17"/>
  <c r="K24" i="17" s="1"/>
  <c r="Q24" i="17" s="1"/>
  <c r="F24" i="30"/>
  <c r="K24" i="30" s="1"/>
  <c r="Q24" i="30" s="1"/>
  <c r="F24" i="27"/>
  <c r="K24" i="27" s="1"/>
  <c r="Q24" i="27" s="1"/>
  <c r="F24" i="24"/>
  <c r="K24" i="24" s="1"/>
  <c r="Q24" i="24" s="1"/>
  <c r="F24" i="22"/>
  <c r="K24" i="22" s="1"/>
  <c r="Q24" i="22" s="1"/>
  <c r="F24" i="21"/>
  <c r="K24" i="21" s="1"/>
  <c r="Q24" i="21" s="1"/>
  <c r="F35" i="17"/>
  <c r="K35" i="17" s="1"/>
  <c r="Q35" i="17" s="1"/>
  <c r="F35" i="30"/>
  <c r="K35" i="30" s="1"/>
  <c r="Q35" i="30" s="1"/>
  <c r="F35" i="27"/>
  <c r="K35" i="27" s="1"/>
  <c r="Q35" i="27" s="1"/>
  <c r="F35" i="22"/>
  <c r="K35" i="22" s="1"/>
  <c r="Q35" i="22" s="1"/>
  <c r="F35" i="24"/>
  <c r="K35" i="24" s="1"/>
  <c r="Q35" i="24" s="1"/>
  <c r="F35" i="21"/>
  <c r="K35" i="21" s="1"/>
  <c r="Q35" i="21" s="1"/>
  <c r="D37" i="17"/>
  <c r="I37" i="17" s="1"/>
  <c r="O37" i="17" s="1"/>
  <c r="Z37" i="17" s="1"/>
  <c r="D37" i="27"/>
  <c r="I37" i="27" s="1"/>
  <c r="O37" i="27" s="1"/>
  <c r="AB37" i="27" s="1"/>
  <c r="D37" i="22"/>
  <c r="I37" i="22" s="1"/>
  <c r="O37" i="22" s="1"/>
  <c r="AC37" i="22" s="1"/>
  <c r="D37" i="30"/>
  <c r="I37" i="30" s="1"/>
  <c r="O37" i="30" s="1"/>
  <c r="AA37" i="30" s="1"/>
  <c r="D37" i="24"/>
  <c r="I37" i="24" s="1"/>
  <c r="O37" i="24" s="1"/>
  <c r="AB37" i="24" s="1"/>
  <c r="D37" i="21"/>
  <c r="I37" i="21" s="1"/>
  <c r="O37" i="21" s="1"/>
  <c r="Z37" i="21" s="1"/>
  <c r="AC34" i="21"/>
  <c r="AA34" i="30"/>
  <c r="AB32" i="21"/>
  <c r="Y26" i="27"/>
  <c r="AA28" i="27"/>
  <c r="AC30" i="27"/>
  <c r="Y28" i="24"/>
  <c r="AB33" i="30"/>
  <c r="AB36" i="22"/>
  <c r="AA36" i="24"/>
  <c r="Z29" i="22"/>
  <c r="Z36" i="21"/>
  <c r="AB34" i="27"/>
  <c r="AA30" i="22"/>
  <c r="Y29" i="27"/>
  <c r="Y32" i="21"/>
  <c r="Y30" i="30"/>
  <c r="Z33" i="30"/>
  <c r="AC39" i="22"/>
  <c r="AA32" i="21"/>
  <c r="Y36" i="30"/>
  <c r="AA39" i="27"/>
  <c r="H35" i="17"/>
  <c r="M35" i="17" s="1"/>
  <c r="S35" i="17" s="1"/>
  <c r="H35" i="27"/>
  <c r="M35" i="27" s="1"/>
  <c r="S35" i="27" s="1"/>
  <c r="H35" i="30"/>
  <c r="M35" i="30" s="1"/>
  <c r="S35" i="30" s="1"/>
  <c r="H35" i="24"/>
  <c r="M35" i="24" s="1"/>
  <c r="S35" i="24" s="1"/>
  <c r="H35" i="22"/>
  <c r="M35" i="22" s="1"/>
  <c r="S35" i="22" s="1"/>
  <c r="H35" i="21"/>
  <c r="M35" i="21" s="1"/>
  <c r="S35" i="21" s="1"/>
  <c r="H24" i="17"/>
  <c r="M24" i="17" s="1"/>
  <c r="S24" i="17" s="1"/>
  <c r="H24" i="27"/>
  <c r="M24" i="27" s="1"/>
  <c r="S24" i="27" s="1"/>
  <c r="H24" i="30"/>
  <c r="M24" i="30" s="1"/>
  <c r="S24" i="30" s="1"/>
  <c r="H24" i="24"/>
  <c r="M24" i="24" s="1"/>
  <c r="S24" i="24" s="1"/>
  <c r="H24" i="22"/>
  <c r="M24" i="22" s="1"/>
  <c r="S24" i="22" s="1"/>
  <c r="H24" i="21"/>
  <c r="M24" i="21" s="1"/>
  <c r="S24" i="21" s="1"/>
  <c r="E25" i="17"/>
  <c r="J25" i="17" s="1"/>
  <c r="P25" i="17" s="1"/>
  <c r="E25" i="30"/>
  <c r="J25" i="30" s="1"/>
  <c r="P25" i="30" s="1"/>
  <c r="E25" i="27"/>
  <c r="J25" i="27" s="1"/>
  <c r="P25" i="27" s="1"/>
  <c r="E25" i="24"/>
  <c r="J25" i="24" s="1"/>
  <c r="P25" i="24" s="1"/>
  <c r="E25" i="22"/>
  <c r="J25" i="22" s="1"/>
  <c r="P25" i="22" s="1"/>
  <c r="E25" i="21"/>
  <c r="J25" i="21" s="1"/>
  <c r="P25" i="21" s="1"/>
  <c r="E24" i="17"/>
  <c r="J24" i="17" s="1"/>
  <c r="P24" i="17" s="1"/>
  <c r="E24" i="30"/>
  <c r="J24" i="30" s="1"/>
  <c r="P24" i="30" s="1"/>
  <c r="E24" i="27"/>
  <c r="J24" i="27" s="1"/>
  <c r="P24" i="27" s="1"/>
  <c r="E24" i="24"/>
  <c r="J24" i="24" s="1"/>
  <c r="P24" i="24" s="1"/>
  <c r="E24" i="22"/>
  <c r="J24" i="22" s="1"/>
  <c r="P24" i="22" s="1"/>
  <c r="E24" i="21"/>
  <c r="J24" i="21" s="1"/>
  <c r="P24" i="21" s="1"/>
  <c r="AC34" i="22"/>
  <c r="AB33" i="24"/>
  <c r="AB32" i="22"/>
  <c r="Y26" i="22"/>
  <c r="AC30" i="30"/>
  <c r="AC33" i="21"/>
  <c r="Y28" i="22"/>
  <c r="AB33" i="27"/>
  <c r="AC26" i="21"/>
  <c r="Y34" i="21"/>
  <c r="AB36" i="24"/>
  <c r="AA36" i="30"/>
  <c r="Z30" i="21"/>
  <c r="AB30" i="21"/>
  <c r="Z29" i="30"/>
  <c r="Z36" i="22"/>
  <c r="AB28" i="21"/>
  <c r="AB34" i="30"/>
  <c r="AA33" i="21"/>
  <c r="AA30" i="24"/>
  <c r="AA37" i="24"/>
  <c r="Y29" i="30"/>
  <c r="AB26" i="21"/>
  <c r="Y32" i="22"/>
  <c r="Y30" i="22"/>
  <c r="AC39" i="24"/>
  <c r="AA32" i="27"/>
  <c r="AA36" i="27"/>
  <c r="Y36" i="27"/>
  <c r="AC36" i="24"/>
  <c r="AA34" i="22"/>
  <c r="AC30" i="22"/>
  <c r="Z32" i="24"/>
  <c r="Z28" i="30"/>
  <c r="AA34" i="24"/>
  <c r="AA28" i="24"/>
  <c r="AC37" i="24"/>
  <c r="AB33" i="22"/>
  <c r="AB36" i="21"/>
  <c r="Z32" i="27"/>
  <c r="AB34" i="24"/>
  <c r="Y30" i="24"/>
  <c r="F25" i="17"/>
  <c r="K25" i="17" s="1"/>
  <c r="Q25" i="17" s="1"/>
  <c r="F25" i="24"/>
  <c r="K25" i="24" s="1"/>
  <c r="Q25" i="24" s="1"/>
  <c r="F25" i="30"/>
  <c r="K25" i="30" s="1"/>
  <c r="Q25" i="30" s="1"/>
  <c r="F25" i="22"/>
  <c r="K25" i="22" s="1"/>
  <c r="Q25" i="22" s="1"/>
  <c r="F25" i="27"/>
  <c r="K25" i="27" s="1"/>
  <c r="Q25" i="27" s="1"/>
  <c r="F25" i="21"/>
  <c r="K25" i="21" s="1"/>
  <c r="Q25" i="21" s="1"/>
  <c r="F29" i="17"/>
  <c r="K29" i="17" s="1"/>
  <c r="Q29" i="17" s="1"/>
  <c r="AA29" i="17" s="1"/>
  <c r="F29" i="30"/>
  <c r="K29" i="30" s="1"/>
  <c r="Q29" i="30" s="1"/>
  <c r="F29" i="27"/>
  <c r="K29" i="27" s="1"/>
  <c r="Q29" i="27" s="1"/>
  <c r="F29" i="24"/>
  <c r="K29" i="24" s="1"/>
  <c r="Q29" i="24" s="1"/>
  <c r="F29" i="22"/>
  <c r="K29" i="22" s="1"/>
  <c r="Q29" i="22" s="1"/>
  <c r="F29" i="21"/>
  <c r="K29" i="21" s="1"/>
  <c r="Q29" i="21" s="1"/>
  <c r="Y39" i="21"/>
  <c r="Y26" i="30"/>
  <c r="AC26" i="22"/>
  <c r="AB36" i="30"/>
  <c r="Z30" i="27"/>
  <c r="Z29" i="24"/>
  <c r="Z36" i="24"/>
  <c r="AB34" i="17"/>
  <c r="AA30" i="27"/>
  <c r="AB26" i="27"/>
  <c r="Y32" i="27"/>
  <c r="AC36" i="22"/>
  <c r="F31" i="17"/>
  <c r="K31" i="17" s="1"/>
  <c r="Q31" i="17" s="1"/>
  <c r="F31" i="27"/>
  <c r="K31" i="27" s="1"/>
  <c r="Q31" i="27" s="1"/>
  <c r="F31" i="22"/>
  <c r="K31" i="22" s="1"/>
  <c r="Q31" i="22" s="1"/>
  <c r="F31" i="30"/>
  <c r="K31" i="30" s="1"/>
  <c r="Q31" i="30" s="1"/>
  <c r="F31" i="24"/>
  <c r="K31" i="24" s="1"/>
  <c r="Q31" i="24" s="1"/>
  <c r="F31" i="21"/>
  <c r="K31" i="21" s="1"/>
  <c r="Q31" i="21" s="1"/>
  <c r="AC34" i="24"/>
  <c r="Y39" i="22"/>
  <c r="AB32" i="30"/>
  <c r="AC33" i="24"/>
  <c r="Z26" i="21"/>
  <c r="AB36" i="27"/>
  <c r="Z32" i="21"/>
  <c r="Z30" i="22"/>
  <c r="Z29" i="27"/>
  <c r="Z36" i="27"/>
  <c r="AC28" i="21"/>
  <c r="Z28" i="21"/>
  <c r="AB26" i="30"/>
  <c r="D24" i="17"/>
  <c r="I24" i="17" s="1"/>
  <c r="O24" i="17" s="1"/>
  <c r="Y24" i="17" s="1"/>
  <c r="D24" i="24"/>
  <c r="I24" i="24" s="1"/>
  <c r="O24" i="24" s="1"/>
  <c r="Y24" i="24" s="1"/>
  <c r="D24" i="30"/>
  <c r="I24" i="30" s="1"/>
  <c r="O24" i="30" s="1"/>
  <c r="D24" i="27"/>
  <c r="I24" i="27" s="1"/>
  <c r="O24" i="27" s="1"/>
  <c r="D24" i="22"/>
  <c r="I24" i="22" s="1"/>
  <c r="O24" i="22" s="1"/>
  <c r="D24" i="21"/>
  <c r="I24" i="21" s="1"/>
  <c r="O24" i="21" s="1"/>
  <c r="AA39" i="17"/>
  <c r="AA34" i="21"/>
  <c r="Y39" i="24"/>
  <c r="AB32" i="27"/>
  <c r="AA28" i="21"/>
  <c r="AC33" i="27"/>
  <c r="Z26" i="22"/>
  <c r="AC26" i="30"/>
  <c r="Y34" i="24"/>
  <c r="AB39" i="22"/>
  <c r="Z32" i="22"/>
  <c r="Z30" i="24"/>
  <c r="AB30" i="30"/>
  <c r="Z39" i="22"/>
  <c r="Z36" i="30"/>
  <c r="AC28" i="22"/>
  <c r="AB28" i="30"/>
  <c r="Z28" i="22"/>
  <c r="AA33" i="22"/>
  <c r="AB29" i="24"/>
  <c r="AB26" i="24"/>
  <c r="Y32" i="30"/>
  <c r="Z33" i="21"/>
  <c r="AA32" i="30"/>
  <c r="AA39" i="21"/>
  <c r="AC36" i="27"/>
  <c r="H29" i="17"/>
  <c r="M29" i="17" s="1"/>
  <c r="S29" i="17" s="1"/>
  <c r="AC29" i="17" s="1"/>
  <c r="H29" i="30"/>
  <c r="M29" i="30" s="1"/>
  <c r="S29" i="30" s="1"/>
  <c r="H29" i="22"/>
  <c r="M29" i="22" s="1"/>
  <c r="S29" i="22" s="1"/>
  <c r="H29" i="24"/>
  <c r="M29" i="24" s="1"/>
  <c r="S29" i="24" s="1"/>
  <c r="H29" i="27"/>
  <c r="M29" i="27" s="1"/>
  <c r="S29" i="27" s="1"/>
  <c r="H29" i="21"/>
  <c r="M29" i="21" s="1"/>
  <c r="S29" i="21" s="1"/>
  <c r="Y39" i="30"/>
  <c r="Z39" i="27"/>
  <c r="AB34" i="22"/>
  <c r="D31" i="17"/>
  <c r="I31" i="17" s="1"/>
  <c r="O31" i="17" s="1"/>
  <c r="AB31" i="17" s="1"/>
  <c r="D31" i="27"/>
  <c r="I31" i="27" s="1"/>
  <c r="O31" i="27" s="1"/>
  <c r="Z31" i="27" s="1"/>
  <c r="D31" i="30"/>
  <c r="I31" i="30" s="1"/>
  <c r="O31" i="30" s="1"/>
  <c r="D31" i="24"/>
  <c r="I31" i="24" s="1"/>
  <c r="O31" i="24" s="1"/>
  <c r="Z31" i="24" s="1"/>
  <c r="D31" i="22"/>
  <c r="I31" i="22" s="1"/>
  <c r="O31" i="22" s="1"/>
  <c r="AB31" i="22" s="1"/>
  <c r="D31" i="21"/>
  <c r="I31" i="21" s="1"/>
  <c r="O31" i="21" s="1"/>
  <c r="AB31" i="21" s="1"/>
  <c r="AA34" i="17"/>
  <c r="Y26" i="24"/>
  <c r="Y28" i="21"/>
  <c r="AC28" i="30"/>
  <c r="Z28" i="24"/>
  <c r="AB29" i="30"/>
  <c r="AA39" i="30"/>
  <c r="E35" i="17"/>
  <c r="J35" i="17" s="1"/>
  <c r="P35" i="17" s="1"/>
  <c r="E35" i="27"/>
  <c r="J35" i="27" s="1"/>
  <c r="P35" i="27" s="1"/>
  <c r="E35" i="24"/>
  <c r="J35" i="24" s="1"/>
  <c r="P35" i="24" s="1"/>
  <c r="E35" i="30"/>
  <c r="J35" i="30" s="1"/>
  <c r="P35" i="30" s="1"/>
  <c r="E35" i="22"/>
  <c r="J35" i="22" s="1"/>
  <c r="P35" i="22" s="1"/>
  <c r="E35" i="21"/>
  <c r="J35" i="21" s="1"/>
  <c r="P35" i="21" s="1"/>
  <c r="AC34" i="30"/>
  <c r="AB32" i="24"/>
  <c r="Y28" i="30"/>
  <c r="Z34" i="27"/>
  <c r="Y34" i="27"/>
  <c r="AB30" i="22"/>
  <c r="Z39" i="21"/>
  <c r="AB28" i="24"/>
  <c r="AA33" i="30"/>
  <c r="Y30" i="27"/>
  <c r="AC39" i="27"/>
  <c r="Y36" i="24"/>
  <c r="D25" i="17"/>
  <c r="I25" i="17" s="1"/>
  <c r="O25" i="17" s="1"/>
  <c r="Y25" i="17" s="1"/>
  <c r="D25" i="27"/>
  <c r="I25" i="27" s="1"/>
  <c r="O25" i="27" s="1"/>
  <c r="D25" i="30"/>
  <c r="I25" i="30" s="1"/>
  <c r="O25" i="30" s="1"/>
  <c r="D25" i="24"/>
  <c r="I25" i="24" s="1"/>
  <c r="O25" i="24" s="1"/>
  <c r="D25" i="22"/>
  <c r="I25" i="22" s="1"/>
  <c r="O25" i="22" s="1"/>
  <c r="D25" i="21"/>
  <c r="I25" i="21" s="1"/>
  <c r="O25" i="21" s="1"/>
  <c r="G35" i="17"/>
  <c r="L35" i="17" s="1"/>
  <c r="R35" i="17" s="1"/>
  <c r="G35" i="30"/>
  <c r="L35" i="30" s="1"/>
  <c r="R35" i="30" s="1"/>
  <c r="G35" i="27"/>
  <c r="L35" i="27" s="1"/>
  <c r="R35" i="27" s="1"/>
  <c r="G35" i="22"/>
  <c r="L35" i="22" s="1"/>
  <c r="R35" i="22" s="1"/>
  <c r="G35" i="24"/>
  <c r="L35" i="24" s="1"/>
  <c r="R35" i="24" s="1"/>
  <c r="G35" i="21"/>
  <c r="L35" i="21" s="1"/>
  <c r="R35" i="21" s="1"/>
  <c r="Y28" i="27"/>
  <c r="AC26" i="24"/>
  <c r="AC32" i="27"/>
  <c r="Y34" i="22"/>
  <c r="AB39" i="21"/>
  <c r="AB30" i="24"/>
  <c r="Z39" i="24"/>
  <c r="AB28" i="22"/>
  <c r="AA33" i="24"/>
  <c r="AA30" i="30"/>
  <c r="AB29" i="21"/>
  <c r="Y32" i="24"/>
  <c r="AA32" i="24"/>
  <c r="AC36" i="30"/>
  <c r="F26" i="17"/>
  <c r="K26" i="17" s="1"/>
  <c r="Q26" i="17" s="1"/>
  <c r="F26" i="30"/>
  <c r="K26" i="30" s="1"/>
  <c r="Q26" i="30" s="1"/>
  <c r="F26" i="27"/>
  <c r="K26" i="27" s="1"/>
  <c r="Q26" i="27" s="1"/>
  <c r="F26" i="24"/>
  <c r="K26" i="24" s="1"/>
  <c r="Q26" i="24" s="1"/>
  <c r="F26" i="22"/>
  <c r="K26" i="22" s="1"/>
  <c r="Q26" i="22" s="1"/>
  <c r="F26" i="21"/>
  <c r="K26" i="21" s="1"/>
  <c r="Q26" i="21" s="1"/>
  <c r="AB36" i="17"/>
  <c r="AC34" i="27"/>
  <c r="G25" i="17"/>
  <c r="L25" i="17" s="1"/>
  <c r="R25" i="17" s="1"/>
  <c r="G25" i="30"/>
  <c r="L25" i="30" s="1"/>
  <c r="R25" i="30" s="1"/>
  <c r="G25" i="27"/>
  <c r="L25" i="27" s="1"/>
  <c r="R25" i="27" s="1"/>
  <c r="G25" i="24"/>
  <c r="L25" i="24" s="1"/>
  <c r="R25" i="24" s="1"/>
  <c r="G25" i="22"/>
  <c r="L25" i="22" s="1"/>
  <c r="R25" i="22" s="1"/>
  <c r="G25" i="21"/>
  <c r="L25" i="21" s="1"/>
  <c r="R25" i="21" s="1"/>
  <c r="D35" i="17"/>
  <c r="I35" i="17" s="1"/>
  <c r="O35" i="17" s="1"/>
  <c r="D35" i="30"/>
  <c r="I35" i="30" s="1"/>
  <c r="O35" i="30" s="1"/>
  <c r="D35" i="24"/>
  <c r="I35" i="24" s="1"/>
  <c r="O35" i="24" s="1"/>
  <c r="D35" i="27"/>
  <c r="I35" i="27" s="1"/>
  <c r="O35" i="27" s="1"/>
  <c r="D35" i="22"/>
  <c r="I35" i="22" s="1"/>
  <c r="O35" i="22" s="1"/>
  <c r="D35" i="21"/>
  <c r="I35" i="21" s="1"/>
  <c r="O35" i="21" s="1"/>
  <c r="AC34" i="17"/>
  <c r="AA34" i="27"/>
  <c r="Y39" i="27"/>
  <c r="AA28" i="22"/>
  <c r="AC30" i="21"/>
  <c r="AC33" i="30"/>
  <c r="Z26" i="27"/>
  <c r="AB33" i="21"/>
  <c r="AC26" i="27"/>
  <c r="Y34" i="30"/>
  <c r="AA36" i="21"/>
  <c r="AB39" i="27"/>
  <c r="Z32" i="30"/>
  <c r="Z30" i="30"/>
  <c r="AB30" i="27"/>
  <c r="Z39" i="30"/>
  <c r="AC28" i="24"/>
  <c r="AB28" i="27"/>
  <c r="AB34" i="21"/>
  <c r="Z28" i="27"/>
  <c r="AA33" i="27"/>
  <c r="Y29" i="21"/>
  <c r="AB29" i="22"/>
  <c r="AB26" i="22"/>
  <c r="Z33" i="22"/>
  <c r="Z34" i="24"/>
  <c r="AA39" i="24"/>
  <c r="H25" i="17"/>
  <c r="M25" i="17" s="1"/>
  <c r="S25" i="17" s="1"/>
  <c r="H25" i="30"/>
  <c r="M25" i="30" s="1"/>
  <c r="S25" i="30" s="1"/>
  <c r="H25" i="27"/>
  <c r="M25" i="27" s="1"/>
  <c r="S25" i="27" s="1"/>
  <c r="H25" i="22"/>
  <c r="M25" i="22" s="1"/>
  <c r="S25" i="22" s="1"/>
  <c r="H25" i="24"/>
  <c r="M25" i="24" s="1"/>
  <c r="S25" i="24" s="1"/>
  <c r="H25" i="21"/>
  <c r="M25" i="21" s="1"/>
  <c r="S25" i="21" s="1"/>
  <c r="AA28" i="30"/>
  <c r="Z26" i="24"/>
  <c r="Y29" i="22"/>
  <c r="AB29" i="27"/>
  <c r="Y30" i="21"/>
  <c r="Z33" i="27"/>
  <c r="AC39" i="21"/>
  <c r="AC36" i="21"/>
  <c r="Y36" i="21"/>
  <c r="AA39" i="22"/>
  <c r="Z34" i="17"/>
  <c r="AA26" i="17"/>
  <c r="C21" i="16"/>
  <c r="C20" i="16"/>
  <c r="C19" i="16"/>
  <c r="C18" i="16"/>
  <c r="C17" i="16"/>
  <c r="C16" i="16"/>
  <c r="H15" i="16"/>
  <c r="G15" i="16"/>
  <c r="F15" i="16"/>
  <c r="E15" i="16"/>
  <c r="D15" i="16"/>
  <c r="C15" i="16"/>
  <c r="H14" i="16"/>
  <c r="G14" i="16"/>
  <c r="F14" i="16"/>
  <c r="E14" i="16"/>
  <c r="D14" i="16"/>
  <c r="C14" i="16"/>
  <c r="B14" i="16"/>
  <c r="C13" i="16"/>
  <c r="C12" i="16"/>
  <c r="C11" i="16"/>
  <c r="C10" i="16"/>
  <c r="C9" i="16"/>
  <c r="C8" i="16"/>
  <c r="H7" i="16"/>
  <c r="G7" i="16"/>
  <c r="F7" i="16"/>
  <c r="E7" i="16"/>
  <c r="D7" i="16"/>
  <c r="C7" i="16"/>
  <c r="H6" i="16"/>
  <c r="G6" i="16"/>
  <c r="F6" i="16"/>
  <c r="E6" i="16"/>
  <c r="D6" i="16"/>
  <c r="C6" i="16"/>
  <c r="B6" i="16"/>
  <c r="AD38" i="12"/>
  <c r="Z17" i="20" s="1"/>
  <c r="AB17" i="20" s="1"/>
  <c r="AD22" i="12"/>
  <c r="AC22" i="12"/>
  <c r="AD21" i="12"/>
  <c r="AC21" i="12"/>
  <c r="AD20" i="12"/>
  <c r="AC20" i="12"/>
  <c r="AD19" i="12"/>
  <c r="AC19" i="12"/>
  <c r="AD18" i="12"/>
  <c r="AC18" i="12"/>
  <c r="AD17" i="12"/>
  <c r="AC17" i="12"/>
  <c r="AD16" i="12"/>
  <c r="AC16" i="12"/>
  <c r="AD15" i="12"/>
  <c r="AC15" i="12"/>
  <c r="AD13" i="12"/>
  <c r="AC13" i="12"/>
  <c r="AD12" i="12"/>
  <c r="AC12" i="12"/>
  <c r="AD11" i="12"/>
  <c r="AC11" i="12"/>
  <c r="AD10" i="12"/>
  <c r="AC10" i="12"/>
  <c r="AD9" i="12"/>
  <c r="AC9" i="12"/>
  <c r="AD8" i="12"/>
  <c r="AC8" i="12"/>
  <c r="AD7" i="12"/>
  <c r="AC7" i="12"/>
  <c r="AD6" i="12"/>
  <c r="AC6" i="12"/>
  <c r="AI45" i="12"/>
  <c r="AI44" i="12"/>
  <c r="AI43" i="12"/>
  <c r="AI42" i="12"/>
  <c r="AI41" i="12"/>
  <c r="AI40" i="12"/>
  <c r="AI39" i="12"/>
  <c r="AI36" i="12"/>
  <c r="AI35" i="12"/>
  <c r="AI34" i="12"/>
  <c r="AI33" i="12"/>
  <c r="AI32" i="12"/>
  <c r="AI31" i="12"/>
  <c r="AI30" i="12"/>
  <c r="AI22" i="12"/>
  <c r="AI21" i="12"/>
  <c r="AI20" i="12"/>
  <c r="AI19" i="12"/>
  <c r="AI18" i="12"/>
  <c r="AI17" i="12"/>
  <c r="AI16" i="12"/>
  <c r="AI13" i="12"/>
  <c r="AI12" i="12"/>
  <c r="AI11" i="12"/>
  <c r="AI10" i="12"/>
  <c r="AI9" i="12"/>
  <c r="AI8" i="12"/>
  <c r="AI7" i="12"/>
  <c r="AG45" i="12"/>
  <c r="AG44" i="12"/>
  <c r="AG43" i="12"/>
  <c r="AG42" i="12"/>
  <c r="AG41" i="12"/>
  <c r="AG40" i="12"/>
  <c r="AG39" i="12"/>
  <c r="AG36" i="12"/>
  <c r="AG35" i="12"/>
  <c r="AG34" i="12"/>
  <c r="AG33" i="12"/>
  <c r="AG32" i="12"/>
  <c r="AG31" i="12"/>
  <c r="AG30" i="12"/>
  <c r="AG22" i="12"/>
  <c r="AG21" i="12"/>
  <c r="AG20" i="12"/>
  <c r="AG19" i="12"/>
  <c r="AG18" i="12"/>
  <c r="AG17" i="12"/>
  <c r="AG16" i="12"/>
  <c r="AG13" i="12"/>
  <c r="AG12" i="12"/>
  <c r="AG11" i="12"/>
  <c r="AG10" i="12"/>
  <c r="AG9" i="12"/>
  <c r="AG8" i="12"/>
  <c r="AG7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D5" i="10"/>
  <c r="Z93" i="13"/>
  <c r="Y93" i="13"/>
  <c r="AE129" i="13"/>
  <c r="AE130" i="13"/>
  <c r="AI128" i="13" s="1"/>
  <c r="AE131" i="13"/>
  <c r="AI131" i="13" s="1"/>
  <c r="AE132" i="13"/>
  <c r="AI132" i="13" s="1"/>
  <c r="AE133" i="13"/>
  <c r="AI133" i="13" s="1"/>
  <c r="AE134" i="13"/>
  <c r="AI134" i="13" s="1"/>
  <c r="AE135" i="13"/>
  <c r="AI135" i="13" s="1"/>
  <c r="AE128" i="13"/>
  <c r="AD129" i="13"/>
  <c r="AD130" i="13"/>
  <c r="AD131" i="13"/>
  <c r="AD132" i="13"/>
  <c r="AD133" i="13"/>
  <c r="AD134" i="13"/>
  <c r="AD135" i="13"/>
  <c r="AD128" i="13"/>
  <c r="AC129" i="13"/>
  <c r="AC130" i="13"/>
  <c r="AG128" i="13" s="1"/>
  <c r="AC131" i="13"/>
  <c r="AG131" i="13" s="1"/>
  <c r="AC132" i="13"/>
  <c r="AG132" i="13" s="1"/>
  <c r="AC133" i="13"/>
  <c r="AG133" i="13" s="1"/>
  <c r="AC134" i="13"/>
  <c r="AG134" i="13" s="1"/>
  <c r="AC135" i="13"/>
  <c r="AG135" i="13" s="1"/>
  <c r="AC128" i="13"/>
  <c r="AB129" i="13"/>
  <c r="AB130" i="13"/>
  <c r="AF130" i="13" s="1"/>
  <c r="AB131" i="13"/>
  <c r="AF131" i="13" s="1"/>
  <c r="AB132" i="13"/>
  <c r="AF132" i="13" s="1"/>
  <c r="AB133" i="13"/>
  <c r="AF133" i="13" s="1"/>
  <c r="AB134" i="13"/>
  <c r="AF134" i="13" s="1"/>
  <c r="AB135" i="13"/>
  <c r="AF135" i="13" s="1"/>
  <c r="AB128" i="13"/>
  <c r="P3" i="14"/>
  <c r="P4" i="14"/>
  <c r="P5" i="14"/>
  <c r="P6" i="14"/>
  <c r="P7" i="14"/>
  <c r="P8" i="14"/>
  <c r="P9" i="14"/>
  <c r="P2" i="14"/>
  <c r="O3" i="14"/>
  <c r="O4" i="14"/>
  <c r="O5" i="14"/>
  <c r="O6" i="14"/>
  <c r="O7" i="14"/>
  <c r="O8" i="14"/>
  <c r="O9" i="14"/>
  <c r="O2" i="14"/>
  <c r="O10" i="14"/>
  <c r="Z37" i="24" l="1"/>
  <c r="AG129" i="13"/>
  <c r="AI129" i="13"/>
  <c r="AB37" i="17"/>
  <c r="AF128" i="13"/>
  <c r="AG130" i="13"/>
  <c r="AH130" i="13" s="1"/>
  <c r="AI130" i="13"/>
  <c r="AC37" i="30"/>
  <c r="G5" i="11"/>
  <c r="AF129" i="13"/>
  <c r="AB37" i="30"/>
  <c r="AB35" i="17"/>
  <c r="Z31" i="21"/>
  <c r="Z37" i="22"/>
  <c r="AC31" i="21"/>
  <c r="Z24" i="17"/>
  <c r="AB24" i="22"/>
  <c r="AB24" i="17"/>
  <c r="AA24" i="17"/>
  <c r="AC35" i="17"/>
  <c r="AC25" i="17"/>
  <c r="Z37" i="30"/>
  <c r="AA37" i="21"/>
  <c r="AA35" i="17"/>
  <c r="AA25" i="17"/>
  <c r="AC37" i="21"/>
  <c r="Z35" i="17"/>
  <c r="Z31" i="17"/>
  <c r="Y35" i="17"/>
  <c r="AB25" i="17"/>
  <c r="AA31" i="17"/>
  <c r="Z25" i="17"/>
  <c r="Z37" i="27"/>
  <c r="AC24" i="17"/>
  <c r="AB25" i="24"/>
  <c r="Y24" i="27"/>
  <c r="Z24" i="22"/>
  <c r="Y25" i="22"/>
  <c r="Y24" i="30"/>
  <c r="Z25" i="30"/>
  <c r="Y31" i="30"/>
  <c r="Z24" i="27"/>
  <c r="AC35" i="22"/>
  <c r="AA24" i="22"/>
  <c r="Y35" i="21"/>
  <c r="Y25" i="21"/>
  <c r="AA29" i="27"/>
  <c r="Z25" i="27"/>
  <c r="AC25" i="27"/>
  <c r="Y35" i="22"/>
  <c r="AC31" i="24"/>
  <c r="Y31" i="24"/>
  <c r="Z24" i="24"/>
  <c r="AC37" i="27"/>
  <c r="Y37" i="27"/>
  <c r="AB25" i="30"/>
  <c r="AB35" i="21"/>
  <c r="AA26" i="30"/>
  <c r="AB31" i="30"/>
  <c r="Y31" i="27"/>
  <c r="AA25" i="21"/>
  <c r="AC24" i="21"/>
  <c r="AA35" i="21"/>
  <c r="AB35" i="22"/>
  <c r="AC31" i="30"/>
  <c r="AA25" i="27"/>
  <c r="AC35" i="30"/>
  <c r="AA35" i="24"/>
  <c r="AC29" i="21"/>
  <c r="AA29" i="21"/>
  <c r="AC24" i="24"/>
  <c r="AC35" i="27"/>
  <c r="AA35" i="22"/>
  <c r="AA24" i="30"/>
  <c r="AB24" i="24"/>
  <c r="AC25" i="22"/>
  <c r="AC29" i="22"/>
  <c r="Y37" i="22"/>
  <c r="AA26" i="24"/>
  <c r="AC29" i="30"/>
  <c r="AC35" i="21"/>
  <c r="AA24" i="21"/>
  <c r="AC25" i="30"/>
  <c r="Y35" i="27"/>
  <c r="Y25" i="24"/>
  <c r="Y25" i="30"/>
  <c r="Z31" i="30"/>
  <c r="AC35" i="24"/>
  <c r="AA37" i="22"/>
  <c r="AB24" i="21"/>
  <c r="Z35" i="24"/>
  <c r="AC31" i="27"/>
  <c r="AC24" i="22"/>
  <c r="Z35" i="27"/>
  <c r="AA31" i="24"/>
  <c r="AA25" i="22"/>
  <c r="AB31" i="24"/>
  <c r="Y37" i="21"/>
  <c r="AC37" i="17"/>
  <c r="AC31" i="17"/>
  <c r="AC25" i="21"/>
  <c r="AB25" i="21"/>
  <c r="AB35" i="30"/>
  <c r="AC29" i="27"/>
  <c r="AB37" i="22"/>
  <c r="AB31" i="27"/>
  <c r="Y24" i="21"/>
  <c r="AA31" i="30"/>
  <c r="AA29" i="22"/>
  <c r="AA25" i="30"/>
  <c r="Z25" i="22"/>
  <c r="AC24" i="30"/>
  <c r="Y37" i="24"/>
  <c r="AA35" i="27"/>
  <c r="AB24" i="30"/>
  <c r="AA26" i="22"/>
  <c r="Z31" i="22"/>
  <c r="Y31" i="22"/>
  <c r="AA31" i="27"/>
  <c r="AB25" i="27"/>
  <c r="Z35" i="21"/>
  <c r="AA29" i="30"/>
  <c r="AA26" i="27"/>
  <c r="Z35" i="22"/>
  <c r="Y35" i="24"/>
  <c r="AB35" i="24"/>
  <c r="Z35" i="30"/>
  <c r="AA37" i="27"/>
  <c r="Z24" i="30"/>
  <c r="AA24" i="24"/>
  <c r="Y35" i="30"/>
  <c r="Y25" i="27"/>
  <c r="AA31" i="21"/>
  <c r="AA24" i="27"/>
  <c r="AB35" i="27"/>
  <c r="Z25" i="21"/>
  <c r="Y37" i="17"/>
  <c r="Y31" i="17"/>
  <c r="AA37" i="17"/>
  <c r="AC25" i="24"/>
  <c r="AB25" i="22"/>
  <c r="AA26" i="21"/>
  <c r="AB37" i="21"/>
  <c r="Y31" i="21"/>
  <c r="AC29" i="24"/>
  <c r="Y24" i="22"/>
  <c r="AA31" i="22"/>
  <c r="AA29" i="24"/>
  <c r="AA25" i="24"/>
  <c r="AC31" i="22"/>
  <c r="Z24" i="21"/>
  <c r="Z25" i="24"/>
  <c r="AC24" i="27"/>
  <c r="Y37" i="30"/>
  <c r="AA35" i="30"/>
  <c r="AB24" i="27"/>
  <c r="AB25" i="20"/>
  <c r="AD17" i="20" s="1"/>
  <c r="AH17" i="20" s="1"/>
  <c r="AC17" i="20" l="1"/>
  <c r="AG17" i="20" s="1"/>
  <c r="AD20" i="20"/>
  <c r="AH20" i="20" s="1"/>
  <c r="AC22" i="20"/>
  <c r="AG22" i="20" s="1"/>
  <c r="AD18" i="20"/>
  <c r="AH18" i="20" s="1"/>
  <c r="AC23" i="20"/>
  <c r="AG23" i="20" s="1"/>
  <c r="AC20" i="20"/>
  <c r="AG20" i="20" s="1"/>
  <c r="AD22" i="20"/>
  <c r="AH22" i="20" s="1"/>
  <c r="AD24" i="20"/>
  <c r="AD23" i="20"/>
  <c r="AC19" i="20"/>
  <c r="AG19" i="20" s="1"/>
  <c r="AC21" i="20"/>
  <c r="AG21" i="20" s="1"/>
  <c r="AC18" i="20"/>
  <c r="AG18" i="20" s="1"/>
  <c r="AD21" i="20"/>
  <c r="AH21" i="20" s="1"/>
  <c r="AD19" i="20"/>
  <c r="AH19" i="20" s="1"/>
  <c r="AC24" i="20"/>
  <c r="AG24" i="20" s="1"/>
  <c r="N2" i="14"/>
  <c r="N3" i="14"/>
  <c r="N4" i="14"/>
  <c r="N5" i="14"/>
  <c r="N6" i="14"/>
  <c r="N7" i="14"/>
  <c r="N8" i="14"/>
  <c r="N9" i="14"/>
  <c r="M9" i="14"/>
  <c r="M8" i="14"/>
  <c r="M7" i="14"/>
  <c r="M6" i="14"/>
  <c r="M5" i="14"/>
  <c r="M4" i="14"/>
  <c r="M3" i="14"/>
  <c r="M2" i="14"/>
  <c r="D29" i="10"/>
  <c r="D28" i="10"/>
  <c r="D27" i="10"/>
  <c r="D26" i="10"/>
  <c r="D25" i="10"/>
  <c r="D24" i="10"/>
  <c r="D23" i="10"/>
  <c r="G10" i="11" s="1"/>
  <c r="D22" i="10"/>
  <c r="G9" i="11" s="1"/>
  <c r="D12" i="10"/>
  <c r="D11" i="10"/>
  <c r="D10" i="10"/>
  <c r="D8" i="10"/>
  <c r="D7" i="10"/>
  <c r="F30" i="10"/>
  <c r="G29" i="10" s="1"/>
  <c r="H30" i="10"/>
  <c r="J30" i="10"/>
  <c r="L30" i="10"/>
  <c r="M30" i="10" s="1"/>
  <c r="N30" i="10"/>
  <c r="O30" i="10" s="1"/>
  <c r="D6" i="10"/>
  <c r="Y7" i="13"/>
  <c r="Z7" i="13"/>
  <c r="Y8" i="13"/>
  <c r="Z8" i="13"/>
  <c r="Y9" i="13"/>
  <c r="Z9" i="13"/>
  <c r="Y10" i="13"/>
  <c r="Z10" i="13"/>
  <c r="Y11" i="13"/>
  <c r="Z11" i="13"/>
  <c r="Y12" i="13"/>
  <c r="Z12" i="13"/>
  <c r="Y13" i="13"/>
  <c r="Z13" i="13"/>
  <c r="Y14" i="13"/>
  <c r="Z14" i="13"/>
  <c r="Y15" i="13"/>
  <c r="Z15" i="13"/>
  <c r="Y16" i="13"/>
  <c r="Z16" i="13"/>
  <c r="Y17" i="13"/>
  <c r="Z17" i="13"/>
  <c r="Y18" i="13"/>
  <c r="Z18" i="13"/>
  <c r="Y19" i="13"/>
  <c r="Z19" i="13"/>
  <c r="Y20" i="13"/>
  <c r="Z20" i="13"/>
  <c r="Y21" i="13"/>
  <c r="Z21" i="13"/>
  <c r="Y22" i="13"/>
  <c r="D15" i="12" s="1"/>
  <c r="Z22" i="13"/>
  <c r="E15" i="12" s="1"/>
  <c r="Y23" i="13"/>
  <c r="D16" i="12" s="1"/>
  <c r="Z23" i="13"/>
  <c r="E16" i="12" s="1"/>
  <c r="Y24" i="13"/>
  <c r="D17" i="12" s="1"/>
  <c r="Z24" i="13"/>
  <c r="E17" i="12" s="1"/>
  <c r="Y25" i="13"/>
  <c r="D18" i="12" s="1"/>
  <c r="Z25" i="13"/>
  <c r="E18" i="12" s="1"/>
  <c r="Y26" i="13"/>
  <c r="D19" i="12" s="1"/>
  <c r="Z26" i="13"/>
  <c r="E19" i="12" s="1"/>
  <c r="Y27" i="13"/>
  <c r="D20" i="12" s="1"/>
  <c r="Z27" i="13"/>
  <c r="E20" i="12" s="1"/>
  <c r="Y28" i="13"/>
  <c r="D21" i="12" s="1"/>
  <c r="Z28" i="13"/>
  <c r="E21" i="12" s="1"/>
  <c r="E44" i="12" s="1"/>
  <c r="L23" i="11" s="1"/>
  <c r="Y29" i="13"/>
  <c r="D22" i="12" s="1"/>
  <c r="Z29" i="13"/>
  <c r="E22" i="12" s="1"/>
  <c r="Y30" i="13"/>
  <c r="Z30" i="13"/>
  <c r="Y31" i="13"/>
  <c r="Z31" i="13"/>
  <c r="Y32" i="13"/>
  <c r="Z32" i="13"/>
  <c r="Y33" i="13"/>
  <c r="Z33" i="13"/>
  <c r="Y34" i="13"/>
  <c r="Z34" i="13"/>
  <c r="Y35" i="13"/>
  <c r="Z35" i="13"/>
  <c r="Y36" i="13"/>
  <c r="Z36" i="13"/>
  <c r="Y37" i="13"/>
  <c r="Z37" i="13"/>
  <c r="Y38" i="13"/>
  <c r="Z38" i="13"/>
  <c r="Y39" i="13"/>
  <c r="Z39" i="13"/>
  <c r="Y40" i="13"/>
  <c r="Z40" i="13"/>
  <c r="Y41" i="13"/>
  <c r="Z41" i="13"/>
  <c r="Y42" i="13"/>
  <c r="Z42" i="13"/>
  <c r="Y43" i="13"/>
  <c r="Z43" i="13"/>
  <c r="Y44" i="13"/>
  <c r="Z44" i="13"/>
  <c r="Y45" i="13"/>
  <c r="Z45" i="13"/>
  <c r="Y46" i="13"/>
  <c r="Z46" i="13"/>
  <c r="Y47" i="13"/>
  <c r="Z47" i="13"/>
  <c r="Y48" i="13"/>
  <c r="Z48" i="13"/>
  <c r="Y49" i="13"/>
  <c r="Z49" i="13"/>
  <c r="Y50" i="13"/>
  <c r="Z50" i="13"/>
  <c r="Y51" i="13"/>
  <c r="Z51" i="13"/>
  <c r="Y52" i="13"/>
  <c r="Z52" i="13"/>
  <c r="Y53" i="13"/>
  <c r="Z53" i="13"/>
  <c r="Y54" i="13"/>
  <c r="Z54" i="13"/>
  <c r="Y55" i="13"/>
  <c r="Z55" i="13"/>
  <c r="Y56" i="13"/>
  <c r="Z56" i="13"/>
  <c r="Y57" i="13"/>
  <c r="Z57" i="13"/>
  <c r="Y58" i="13"/>
  <c r="Z58" i="13"/>
  <c r="Y59" i="13"/>
  <c r="Z59" i="13"/>
  <c r="Y60" i="13"/>
  <c r="Z60" i="13"/>
  <c r="Y61" i="13"/>
  <c r="Z61" i="13"/>
  <c r="Y62" i="13"/>
  <c r="Z62" i="13"/>
  <c r="Y63" i="13"/>
  <c r="Z63" i="13"/>
  <c r="Y64" i="13"/>
  <c r="Z64" i="13"/>
  <c r="Y65" i="13"/>
  <c r="Z65" i="13"/>
  <c r="Y66" i="13"/>
  <c r="Z66" i="13"/>
  <c r="Y67" i="13"/>
  <c r="Z67" i="13"/>
  <c r="Y68" i="13"/>
  <c r="Z68" i="13"/>
  <c r="Y69" i="13"/>
  <c r="Z69" i="13"/>
  <c r="Y70" i="13"/>
  <c r="Z70" i="13"/>
  <c r="Y71" i="13"/>
  <c r="Z71" i="13"/>
  <c r="Y72" i="13"/>
  <c r="Z72" i="13"/>
  <c r="Y73" i="13"/>
  <c r="Z73" i="13"/>
  <c r="Y74" i="13"/>
  <c r="Z74" i="13"/>
  <c r="Y75" i="13"/>
  <c r="Z75" i="13"/>
  <c r="Y76" i="13"/>
  <c r="Z76" i="13"/>
  <c r="Y77" i="13"/>
  <c r="Z77" i="13"/>
  <c r="Y78" i="13"/>
  <c r="Z78" i="13"/>
  <c r="Y79" i="13"/>
  <c r="Z79" i="13"/>
  <c r="Y80" i="13"/>
  <c r="Z80" i="13"/>
  <c r="Y81" i="13"/>
  <c r="Z81" i="13"/>
  <c r="Y82" i="13"/>
  <c r="Z82" i="13"/>
  <c r="Y83" i="13"/>
  <c r="Z83" i="13"/>
  <c r="Y84" i="13"/>
  <c r="Z84" i="13"/>
  <c r="Y85" i="13"/>
  <c r="Z85" i="13"/>
  <c r="Y86" i="13"/>
  <c r="Z86" i="13"/>
  <c r="Y87" i="13"/>
  <c r="Z87" i="13"/>
  <c r="Y88" i="13"/>
  <c r="Z88" i="13"/>
  <c r="Y89" i="13"/>
  <c r="Z89" i="13"/>
  <c r="Y90" i="13"/>
  <c r="Z90" i="13"/>
  <c r="Y91" i="13"/>
  <c r="Z91" i="13"/>
  <c r="Y92" i="13"/>
  <c r="Z92" i="13"/>
  <c r="D13" i="12"/>
  <c r="E13" i="12"/>
  <c r="Z6" i="13"/>
  <c r="Y6" i="13"/>
  <c r="U7" i="13"/>
  <c r="V7" i="13"/>
  <c r="U8" i="13"/>
  <c r="V8" i="13"/>
  <c r="U9" i="13"/>
  <c r="V9" i="13"/>
  <c r="U10" i="13"/>
  <c r="V10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19" i="13"/>
  <c r="V19" i="13"/>
  <c r="U20" i="13"/>
  <c r="V20" i="13"/>
  <c r="U21" i="13"/>
  <c r="V21" i="13"/>
  <c r="U22" i="13"/>
  <c r="S15" i="12" s="1"/>
  <c r="V22" i="13"/>
  <c r="T15" i="12" s="1"/>
  <c r="U23" i="13"/>
  <c r="S16" i="12" s="1"/>
  <c r="V23" i="13"/>
  <c r="T16" i="12" s="1"/>
  <c r="U24" i="13"/>
  <c r="S17" i="12" s="1"/>
  <c r="V24" i="13"/>
  <c r="T17" i="12" s="1"/>
  <c r="U25" i="13"/>
  <c r="S18" i="12" s="1"/>
  <c r="V25" i="13"/>
  <c r="T18" i="12" s="1"/>
  <c r="U26" i="13"/>
  <c r="S19" i="12" s="1"/>
  <c r="V26" i="13"/>
  <c r="T19" i="12" s="1"/>
  <c r="U27" i="13"/>
  <c r="S20" i="12" s="1"/>
  <c r="V27" i="13"/>
  <c r="T20" i="12" s="1"/>
  <c r="U28" i="13"/>
  <c r="S21" i="12" s="1"/>
  <c r="V28" i="13"/>
  <c r="T21" i="12" s="1"/>
  <c r="T44" i="12" s="1"/>
  <c r="Z23" i="11" s="1"/>
  <c r="U29" i="13"/>
  <c r="S22" i="12" s="1"/>
  <c r="V29" i="13"/>
  <c r="T22" i="12" s="1"/>
  <c r="U30" i="13"/>
  <c r="V30" i="13"/>
  <c r="U31" i="13"/>
  <c r="V31" i="13"/>
  <c r="U32" i="13"/>
  <c r="V32" i="13"/>
  <c r="U33" i="13"/>
  <c r="V33" i="13"/>
  <c r="U34" i="13"/>
  <c r="V34" i="13"/>
  <c r="U35" i="13"/>
  <c r="V35" i="13"/>
  <c r="U36" i="13"/>
  <c r="V36" i="13"/>
  <c r="U37" i="13"/>
  <c r="V37" i="13"/>
  <c r="U38" i="13"/>
  <c r="V38" i="13"/>
  <c r="U39" i="13"/>
  <c r="V39" i="13"/>
  <c r="U40" i="13"/>
  <c r="V40" i="13"/>
  <c r="U41" i="13"/>
  <c r="V41" i="13"/>
  <c r="U42" i="13"/>
  <c r="V42" i="13"/>
  <c r="U43" i="13"/>
  <c r="V43" i="13"/>
  <c r="U44" i="13"/>
  <c r="V44" i="13"/>
  <c r="U45" i="13"/>
  <c r="V45" i="13"/>
  <c r="U46" i="13"/>
  <c r="V46" i="13"/>
  <c r="U47" i="13"/>
  <c r="V47" i="13"/>
  <c r="U48" i="13"/>
  <c r="V48" i="13"/>
  <c r="U49" i="13"/>
  <c r="V49" i="13"/>
  <c r="U50" i="13"/>
  <c r="V50" i="13"/>
  <c r="U51" i="13"/>
  <c r="V51" i="13"/>
  <c r="U52" i="13"/>
  <c r="V52" i="13"/>
  <c r="U53" i="13"/>
  <c r="V53" i="13"/>
  <c r="U54" i="13"/>
  <c r="V54" i="13"/>
  <c r="U55" i="13"/>
  <c r="V55" i="13"/>
  <c r="U56" i="13"/>
  <c r="V56" i="13"/>
  <c r="U57" i="13"/>
  <c r="V57" i="13"/>
  <c r="U58" i="13"/>
  <c r="V58" i="13"/>
  <c r="U59" i="13"/>
  <c r="V59" i="13"/>
  <c r="U60" i="13"/>
  <c r="V60" i="13"/>
  <c r="U61" i="13"/>
  <c r="V61" i="13"/>
  <c r="U62" i="13"/>
  <c r="V62" i="13"/>
  <c r="U63" i="13"/>
  <c r="V63" i="13"/>
  <c r="U64" i="13"/>
  <c r="V64" i="13"/>
  <c r="U65" i="13"/>
  <c r="V65" i="13"/>
  <c r="U66" i="13"/>
  <c r="V66" i="13"/>
  <c r="U67" i="13"/>
  <c r="V67" i="13"/>
  <c r="U68" i="13"/>
  <c r="V68" i="13"/>
  <c r="U69" i="13"/>
  <c r="V69" i="13"/>
  <c r="U70" i="13"/>
  <c r="V70" i="13"/>
  <c r="U71" i="13"/>
  <c r="V71" i="13"/>
  <c r="U72" i="13"/>
  <c r="V72" i="13"/>
  <c r="U73" i="13"/>
  <c r="V73" i="13"/>
  <c r="U74" i="13"/>
  <c r="V74" i="13"/>
  <c r="U75" i="13"/>
  <c r="V75" i="13"/>
  <c r="U76" i="13"/>
  <c r="V76" i="13"/>
  <c r="U77" i="13"/>
  <c r="V77" i="13"/>
  <c r="U78" i="13"/>
  <c r="V78" i="13"/>
  <c r="U79" i="13"/>
  <c r="V79" i="13"/>
  <c r="U80" i="13"/>
  <c r="V80" i="13"/>
  <c r="U81" i="13"/>
  <c r="V81" i="13"/>
  <c r="U82" i="13"/>
  <c r="V82" i="13"/>
  <c r="U83" i="13"/>
  <c r="V83" i="13"/>
  <c r="U84" i="13"/>
  <c r="V84" i="13"/>
  <c r="U85" i="13"/>
  <c r="V85" i="13"/>
  <c r="U86" i="13"/>
  <c r="S6" i="12" s="1"/>
  <c r="V86" i="13"/>
  <c r="T6" i="12" s="1"/>
  <c r="U87" i="13"/>
  <c r="S7" i="12" s="1"/>
  <c r="V87" i="13"/>
  <c r="T7" i="12" s="1"/>
  <c r="U88" i="13"/>
  <c r="S8" i="12" s="1"/>
  <c r="V88" i="13"/>
  <c r="T8" i="12" s="1"/>
  <c r="T31" i="12" s="1"/>
  <c r="T19" i="11" s="1"/>
  <c r="U89" i="13"/>
  <c r="S9" i="12" s="1"/>
  <c r="V89" i="13"/>
  <c r="T9" i="12" s="1"/>
  <c r="U90" i="13"/>
  <c r="S10" i="12" s="1"/>
  <c r="V90" i="13"/>
  <c r="T10" i="12" s="1"/>
  <c r="U91" i="13"/>
  <c r="S11" i="12" s="1"/>
  <c r="V91" i="13"/>
  <c r="T11" i="12" s="1"/>
  <c r="U92" i="13"/>
  <c r="S12" i="12" s="1"/>
  <c r="V92" i="13"/>
  <c r="T12" i="12" s="1"/>
  <c r="T35" i="12" s="1"/>
  <c r="T23" i="11" s="1"/>
  <c r="U93" i="13"/>
  <c r="S13" i="12" s="1"/>
  <c r="V93" i="13"/>
  <c r="T13" i="12" s="1"/>
  <c r="V6" i="13"/>
  <c r="U6" i="13"/>
  <c r="P15" i="13"/>
  <c r="P16" i="13" s="1"/>
  <c r="P17" i="13" s="1"/>
  <c r="P18" i="13" s="1"/>
  <c r="P19" i="13" s="1"/>
  <c r="P20" i="13" s="1"/>
  <c r="P21" i="13" s="1"/>
  <c r="P7" i="13"/>
  <c r="P8" i="13" s="1"/>
  <c r="P9" i="13" s="1"/>
  <c r="P10" i="13" s="1"/>
  <c r="P11" i="13" s="1"/>
  <c r="P12" i="13" s="1"/>
  <c r="P13" i="13" s="1"/>
  <c r="C15" i="13"/>
  <c r="C16" i="13" s="1"/>
  <c r="C17" i="13" s="1"/>
  <c r="C18" i="13" s="1"/>
  <c r="C19" i="13" s="1"/>
  <c r="C20" i="13" s="1"/>
  <c r="C21" i="13" s="1"/>
  <c r="C7" i="13"/>
  <c r="C8" i="13" s="1"/>
  <c r="C9" i="13" s="1"/>
  <c r="C10" i="13" s="1"/>
  <c r="C11" i="13" s="1"/>
  <c r="C12" i="13" s="1"/>
  <c r="C13" i="13" s="1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29" i="6"/>
  <c r="C25" i="11"/>
  <c r="AL24" i="11"/>
  <c r="AK24" i="11"/>
  <c r="AL23" i="11"/>
  <c r="AK23" i="11"/>
  <c r="AL22" i="11"/>
  <c r="AK22" i="11"/>
  <c r="AL21" i="11"/>
  <c r="AK21" i="11"/>
  <c r="AL20" i="11"/>
  <c r="AK20" i="11"/>
  <c r="AL19" i="11"/>
  <c r="AK19" i="11"/>
  <c r="AL18" i="11"/>
  <c r="AK18" i="11"/>
  <c r="AL17" i="11"/>
  <c r="AK17" i="11"/>
  <c r="T36" i="12" l="1"/>
  <c r="T24" i="11" s="1"/>
  <c r="T32" i="12"/>
  <c r="T20" i="11" s="1"/>
  <c r="T45" i="12"/>
  <c r="Z24" i="11" s="1"/>
  <c r="T41" i="12"/>
  <c r="Z20" i="11" s="1"/>
  <c r="S36" i="12"/>
  <c r="S24" i="11" s="1"/>
  <c r="U24" i="11" s="1"/>
  <c r="S32" i="12"/>
  <c r="S20" i="11" s="1"/>
  <c r="U20" i="11" s="1"/>
  <c r="U25" i="11" s="1"/>
  <c r="S45" i="12"/>
  <c r="Y24" i="11" s="1"/>
  <c r="AA24" i="11" s="1"/>
  <c r="S41" i="12"/>
  <c r="Y20" i="11" s="1"/>
  <c r="AA20" i="11" s="1"/>
  <c r="S35" i="12"/>
  <c r="S23" i="11" s="1"/>
  <c r="U23" i="11" s="1"/>
  <c r="S40" i="12"/>
  <c r="Y19" i="11" s="1"/>
  <c r="AA19" i="11" s="1"/>
  <c r="T30" i="12"/>
  <c r="T18" i="11" s="1"/>
  <c r="T43" i="12"/>
  <c r="Z22" i="11" s="1"/>
  <c r="S30" i="12"/>
  <c r="S18" i="11" s="1"/>
  <c r="U18" i="11" s="1"/>
  <c r="S43" i="12"/>
  <c r="Y22" i="11" s="1"/>
  <c r="AA22" i="11" s="1"/>
  <c r="T33" i="12"/>
  <c r="T21" i="11" s="1"/>
  <c r="T42" i="12"/>
  <c r="Z21" i="11" s="1"/>
  <c r="G6" i="11"/>
  <c r="G7" i="11" s="1"/>
  <c r="D31" i="10"/>
  <c r="G8" i="11" s="1"/>
  <c r="S31" i="12"/>
  <c r="S19" i="11" s="1"/>
  <c r="U19" i="11" s="1"/>
  <c r="S44" i="12"/>
  <c r="Y23" i="11" s="1"/>
  <c r="AA23" i="11" s="1"/>
  <c r="T34" i="12"/>
  <c r="T22" i="11" s="1"/>
  <c r="T39" i="12"/>
  <c r="Z18" i="11" s="1"/>
  <c r="S34" i="12"/>
  <c r="S22" i="11" s="1"/>
  <c r="U22" i="11" s="1"/>
  <c r="S39" i="12"/>
  <c r="Y18" i="11" s="1"/>
  <c r="AA18" i="11" s="1"/>
  <c r="S33" i="12"/>
  <c r="S21" i="11" s="1"/>
  <c r="U21" i="11" s="1"/>
  <c r="S29" i="12"/>
  <c r="S17" i="11" s="1"/>
  <c r="U17" i="11" s="1"/>
  <c r="S42" i="12"/>
  <c r="Y21" i="11" s="1"/>
  <c r="AA21" i="11" s="1"/>
  <c r="S38" i="12"/>
  <c r="Y17" i="11" s="1"/>
  <c r="AA17" i="11" s="1"/>
  <c r="G11" i="11"/>
  <c r="G30" i="10"/>
  <c r="T29" i="12"/>
  <c r="T17" i="11" s="1"/>
  <c r="T38" i="12"/>
  <c r="Z17" i="11" s="1"/>
  <c r="T40" i="12"/>
  <c r="Z19" i="11" s="1"/>
  <c r="E40" i="12"/>
  <c r="L19" i="11" s="1"/>
  <c r="D10" i="12"/>
  <c r="D12" i="12"/>
  <c r="D8" i="12"/>
  <c r="E11" i="12"/>
  <c r="E7" i="12"/>
  <c r="D7" i="12"/>
  <c r="E10" i="12"/>
  <c r="D6" i="12"/>
  <c r="D9" i="12"/>
  <c r="D11" i="12"/>
  <c r="E6" i="12"/>
  <c r="E9" i="12"/>
  <c r="E12" i="12"/>
  <c r="E8" i="12"/>
  <c r="D44" i="12"/>
  <c r="K23" i="11" s="1"/>
  <c r="M23" i="11" s="1"/>
  <c r="D40" i="12"/>
  <c r="K19" i="11" s="1"/>
  <c r="M19" i="11" s="1"/>
  <c r="E43" i="12"/>
  <c r="L22" i="11" s="1"/>
  <c r="E39" i="12"/>
  <c r="L18" i="11" s="1"/>
  <c r="E42" i="12"/>
  <c r="L21" i="11" s="1"/>
  <c r="E38" i="12"/>
  <c r="L17" i="11" s="1"/>
  <c r="D42" i="12"/>
  <c r="K21" i="11" s="1"/>
  <c r="M21" i="11" s="1"/>
  <c r="D38" i="12"/>
  <c r="K17" i="11" s="1"/>
  <c r="M17" i="11" s="1"/>
  <c r="E45" i="12"/>
  <c r="L24" i="11" s="1"/>
  <c r="E41" i="12"/>
  <c r="L20" i="11" s="1"/>
  <c r="D45" i="12"/>
  <c r="K24" i="11" s="1"/>
  <c r="M24" i="11" s="1"/>
  <c r="D41" i="12"/>
  <c r="K20" i="11" s="1"/>
  <c r="M20" i="11" s="1"/>
  <c r="D43" i="12"/>
  <c r="K22" i="11" s="1"/>
  <c r="M22" i="11" s="1"/>
  <c r="D39" i="12"/>
  <c r="K18" i="11" s="1"/>
  <c r="M18" i="11" s="1"/>
  <c r="D19" i="10"/>
  <c r="D20" i="10"/>
  <c r="D21" i="10"/>
  <c r="D15" i="10"/>
  <c r="D16" i="10"/>
  <c r="D17" i="10"/>
  <c r="D14" i="10"/>
  <c r="D30" i="10"/>
  <c r="E30" i="10" s="1"/>
  <c r="D30" i="11"/>
  <c r="E30" i="11" s="1"/>
  <c r="G22" i="10"/>
  <c r="J13" i="10"/>
  <c r="K6" i="10" s="1"/>
  <c r="G28" i="10"/>
  <c r="G26" i="10"/>
  <c r="G24" i="10"/>
  <c r="G23" i="10"/>
  <c r="M24" i="10"/>
  <c r="K23" i="10"/>
  <c r="K29" i="10"/>
  <c r="K27" i="10"/>
  <c r="K25" i="10"/>
  <c r="K22" i="10"/>
  <c r="K30" i="10" s="1"/>
  <c r="L13" i="10"/>
  <c r="K24" i="10"/>
  <c r="G25" i="10"/>
  <c r="K26" i="10"/>
  <c r="G27" i="10"/>
  <c r="K28" i="10"/>
  <c r="F13" i="10"/>
  <c r="O16" i="3"/>
  <c r="O17" i="3"/>
  <c r="O18" i="3"/>
  <c r="O19" i="3"/>
  <c r="O20" i="3"/>
  <c r="O21" i="3"/>
  <c r="O22" i="3"/>
  <c r="O7" i="3"/>
  <c r="O8" i="3"/>
  <c r="O9" i="3"/>
  <c r="O10" i="3"/>
  <c r="O11" i="3"/>
  <c r="O12" i="3"/>
  <c r="O13" i="3"/>
  <c r="O14" i="3"/>
  <c r="O32" i="3"/>
  <c r="O33" i="3"/>
  <c r="O34" i="3"/>
  <c r="O35" i="3"/>
  <c r="O36" i="3"/>
  <c r="O37" i="3"/>
  <c r="O38" i="3"/>
  <c r="O39" i="3"/>
  <c r="O24" i="3"/>
  <c r="O25" i="3"/>
  <c r="O26" i="3"/>
  <c r="O27" i="3"/>
  <c r="O28" i="3"/>
  <c r="O29" i="3"/>
  <c r="O30" i="3"/>
  <c r="O31" i="3"/>
  <c r="O49" i="3"/>
  <c r="O50" i="3"/>
  <c r="O51" i="3"/>
  <c r="O52" i="3"/>
  <c r="O53" i="3"/>
  <c r="O54" i="3"/>
  <c r="O55" i="3"/>
  <c r="O56" i="3"/>
  <c r="O41" i="3"/>
  <c r="O42" i="3"/>
  <c r="O43" i="3"/>
  <c r="O44" i="3"/>
  <c r="O45" i="3"/>
  <c r="O46" i="3"/>
  <c r="O47" i="3"/>
  <c r="O48" i="3"/>
  <c r="O66" i="3"/>
  <c r="O67" i="3"/>
  <c r="O68" i="3"/>
  <c r="O69" i="3"/>
  <c r="O70" i="3"/>
  <c r="O71" i="3"/>
  <c r="O72" i="3"/>
  <c r="O73" i="3"/>
  <c r="O58" i="3"/>
  <c r="O59" i="3"/>
  <c r="O60" i="3"/>
  <c r="O61" i="3"/>
  <c r="O62" i="3"/>
  <c r="O63" i="3"/>
  <c r="O64" i="3"/>
  <c r="O65" i="3"/>
  <c r="O83" i="3"/>
  <c r="O84" i="3"/>
  <c r="O85" i="3"/>
  <c r="O86" i="3"/>
  <c r="O87" i="3"/>
  <c r="O88" i="3"/>
  <c r="O89" i="3"/>
  <c r="O90" i="3"/>
  <c r="O75" i="3"/>
  <c r="O76" i="3"/>
  <c r="O77" i="3"/>
  <c r="O78" i="3"/>
  <c r="O79" i="3"/>
  <c r="O80" i="3"/>
  <c r="O81" i="3"/>
  <c r="O82" i="3"/>
  <c r="O100" i="3"/>
  <c r="O101" i="3"/>
  <c r="O102" i="3"/>
  <c r="O103" i="3"/>
  <c r="O104" i="3"/>
  <c r="O105" i="3"/>
  <c r="O106" i="3"/>
  <c r="O107" i="3"/>
  <c r="O92" i="3"/>
  <c r="O93" i="3"/>
  <c r="O94" i="3"/>
  <c r="O95" i="3"/>
  <c r="O96" i="3"/>
  <c r="O97" i="3"/>
  <c r="O98" i="3"/>
  <c r="O99" i="3"/>
  <c r="O117" i="3"/>
  <c r="O118" i="3"/>
  <c r="O119" i="3"/>
  <c r="O120" i="3"/>
  <c r="O121" i="3"/>
  <c r="O122" i="3"/>
  <c r="O123" i="3"/>
  <c r="O124" i="3"/>
  <c r="O109" i="3"/>
  <c r="O110" i="3"/>
  <c r="O111" i="3"/>
  <c r="O112" i="3"/>
  <c r="O113" i="3"/>
  <c r="O114" i="3"/>
  <c r="O115" i="3"/>
  <c r="O116" i="3"/>
  <c r="O134" i="3"/>
  <c r="O135" i="3"/>
  <c r="O136" i="3"/>
  <c r="O137" i="3"/>
  <c r="O138" i="3"/>
  <c r="O139" i="3"/>
  <c r="O140" i="3"/>
  <c r="O141" i="3"/>
  <c r="O126" i="3"/>
  <c r="O127" i="3"/>
  <c r="O128" i="3"/>
  <c r="O129" i="3"/>
  <c r="O130" i="3"/>
  <c r="O131" i="3"/>
  <c r="O132" i="3"/>
  <c r="O133" i="3"/>
  <c r="O151" i="3"/>
  <c r="O152" i="3"/>
  <c r="O153" i="3"/>
  <c r="O154" i="3"/>
  <c r="O155" i="3"/>
  <c r="O156" i="3"/>
  <c r="O157" i="3"/>
  <c r="O158" i="3"/>
  <c r="O143" i="3"/>
  <c r="O144" i="3"/>
  <c r="O145" i="3"/>
  <c r="O146" i="3"/>
  <c r="O147" i="3"/>
  <c r="O148" i="3"/>
  <c r="O149" i="3"/>
  <c r="O150" i="3"/>
  <c r="O168" i="3"/>
  <c r="O169" i="3"/>
  <c r="O170" i="3"/>
  <c r="O171" i="3"/>
  <c r="O172" i="3"/>
  <c r="O173" i="3"/>
  <c r="O174" i="3"/>
  <c r="O175" i="3"/>
  <c r="O160" i="3"/>
  <c r="O161" i="3"/>
  <c r="O162" i="3"/>
  <c r="O163" i="3"/>
  <c r="O164" i="3"/>
  <c r="O165" i="3"/>
  <c r="O166" i="3"/>
  <c r="O167" i="3"/>
  <c r="O185" i="3"/>
  <c r="O186" i="3"/>
  <c r="O187" i="3"/>
  <c r="O188" i="3"/>
  <c r="O189" i="3"/>
  <c r="O190" i="3"/>
  <c r="O191" i="3"/>
  <c r="O192" i="3"/>
  <c r="O177" i="3"/>
  <c r="O178" i="3"/>
  <c r="O179" i="3"/>
  <c r="O180" i="3"/>
  <c r="O181" i="3"/>
  <c r="O182" i="3"/>
  <c r="O183" i="3"/>
  <c r="O184" i="3"/>
  <c r="O202" i="3"/>
  <c r="O203" i="3"/>
  <c r="O204" i="3"/>
  <c r="O205" i="3"/>
  <c r="O206" i="3"/>
  <c r="O207" i="3"/>
  <c r="O208" i="3"/>
  <c r="O209" i="3"/>
  <c r="O194" i="3"/>
  <c r="O195" i="3"/>
  <c r="O196" i="3"/>
  <c r="O197" i="3"/>
  <c r="O198" i="3"/>
  <c r="O199" i="3"/>
  <c r="O200" i="3"/>
  <c r="O201" i="3"/>
  <c r="O15" i="3"/>
  <c r="I16" i="3"/>
  <c r="I17" i="3"/>
  <c r="I18" i="3"/>
  <c r="I19" i="3"/>
  <c r="I20" i="3"/>
  <c r="I21" i="3"/>
  <c r="I22" i="3"/>
  <c r="I7" i="3"/>
  <c r="I8" i="3"/>
  <c r="I9" i="3"/>
  <c r="I10" i="3"/>
  <c r="I11" i="3"/>
  <c r="I12" i="3"/>
  <c r="I13" i="3"/>
  <c r="I14" i="3"/>
  <c r="I32" i="3"/>
  <c r="I33" i="3"/>
  <c r="I34" i="3"/>
  <c r="I35" i="3"/>
  <c r="I36" i="3"/>
  <c r="I37" i="3"/>
  <c r="I38" i="3"/>
  <c r="I39" i="3"/>
  <c r="I24" i="3"/>
  <c r="I25" i="3"/>
  <c r="I26" i="3"/>
  <c r="I27" i="3"/>
  <c r="I28" i="3"/>
  <c r="I29" i="3"/>
  <c r="I30" i="3"/>
  <c r="I31" i="3"/>
  <c r="I49" i="3"/>
  <c r="I50" i="3"/>
  <c r="I51" i="3"/>
  <c r="I52" i="3"/>
  <c r="I53" i="3"/>
  <c r="I54" i="3"/>
  <c r="I55" i="3"/>
  <c r="I56" i="3"/>
  <c r="I41" i="3"/>
  <c r="I42" i="3"/>
  <c r="I43" i="3"/>
  <c r="I44" i="3"/>
  <c r="I45" i="3"/>
  <c r="I46" i="3"/>
  <c r="I47" i="3"/>
  <c r="I48" i="3"/>
  <c r="I66" i="3"/>
  <c r="I67" i="3"/>
  <c r="I68" i="3"/>
  <c r="I69" i="3"/>
  <c r="I70" i="3"/>
  <c r="I71" i="3"/>
  <c r="I72" i="3"/>
  <c r="I73" i="3"/>
  <c r="I58" i="3"/>
  <c r="I59" i="3"/>
  <c r="I60" i="3"/>
  <c r="I61" i="3"/>
  <c r="I62" i="3"/>
  <c r="I63" i="3"/>
  <c r="I64" i="3"/>
  <c r="I65" i="3"/>
  <c r="I83" i="3"/>
  <c r="I84" i="3"/>
  <c r="I85" i="3"/>
  <c r="I86" i="3"/>
  <c r="I87" i="3"/>
  <c r="I88" i="3"/>
  <c r="I89" i="3"/>
  <c r="I90" i="3"/>
  <c r="I75" i="3"/>
  <c r="I76" i="3"/>
  <c r="I77" i="3"/>
  <c r="I78" i="3"/>
  <c r="I79" i="3"/>
  <c r="I80" i="3"/>
  <c r="I81" i="3"/>
  <c r="I82" i="3"/>
  <c r="I100" i="3"/>
  <c r="I101" i="3"/>
  <c r="I102" i="3"/>
  <c r="I103" i="3"/>
  <c r="I104" i="3"/>
  <c r="I105" i="3"/>
  <c r="I106" i="3"/>
  <c r="I107" i="3"/>
  <c r="I92" i="3"/>
  <c r="I93" i="3"/>
  <c r="I94" i="3"/>
  <c r="I95" i="3"/>
  <c r="I96" i="3"/>
  <c r="I97" i="3"/>
  <c r="I98" i="3"/>
  <c r="I99" i="3"/>
  <c r="I117" i="3"/>
  <c r="I118" i="3"/>
  <c r="I119" i="3"/>
  <c r="I120" i="3"/>
  <c r="I121" i="3"/>
  <c r="I122" i="3"/>
  <c r="I123" i="3"/>
  <c r="I124" i="3"/>
  <c r="I109" i="3"/>
  <c r="I110" i="3"/>
  <c r="I111" i="3"/>
  <c r="I112" i="3"/>
  <c r="I113" i="3"/>
  <c r="I114" i="3"/>
  <c r="I115" i="3"/>
  <c r="I116" i="3"/>
  <c r="I134" i="3"/>
  <c r="I135" i="3"/>
  <c r="I136" i="3"/>
  <c r="I137" i="3"/>
  <c r="I138" i="3"/>
  <c r="I139" i="3"/>
  <c r="I140" i="3"/>
  <c r="I141" i="3"/>
  <c r="I126" i="3"/>
  <c r="I127" i="3"/>
  <c r="I128" i="3"/>
  <c r="I129" i="3"/>
  <c r="I130" i="3"/>
  <c r="I131" i="3"/>
  <c r="I132" i="3"/>
  <c r="I133" i="3"/>
  <c r="I151" i="3"/>
  <c r="I152" i="3"/>
  <c r="I153" i="3"/>
  <c r="I154" i="3"/>
  <c r="I155" i="3"/>
  <c r="I156" i="3"/>
  <c r="I157" i="3"/>
  <c r="I158" i="3"/>
  <c r="I143" i="3"/>
  <c r="I144" i="3"/>
  <c r="I145" i="3"/>
  <c r="I146" i="3"/>
  <c r="I147" i="3"/>
  <c r="I148" i="3"/>
  <c r="I149" i="3"/>
  <c r="I150" i="3"/>
  <c r="I168" i="3"/>
  <c r="I169" i="3"/>
  <c r="I170" i="3"/>
  <c r="I171" i="3"/>
  <c r="I172" i="3"/>
  <c r="I173" i="3"/>
  <c r="I174" i="3"/>
  <c r="I175" i="3"/>
  <c r="I160" i="3"/>
  <c r="I161" i="3"/>
  <c r="I162" i="3"/>
  <c r="I163" i="3"/>
  <c r="I164" i="3"/>
  <c r="I165" i="3"/>
  <c r="I166" i="3"/>
  <c r="I167" i="3"/>
  <c r="I185" i="3"/>
  <c r="I186" i="3"/>
  <c r="I187" i="3"/>
  <c r="I188" i="3"/>
  <c r="I189" i="3"/>
  <c r="I190" i="3"/>
  <c r="I191" i="3"/>
  <c r="I192" i="3"/>
  <c r="I177" i="3"/>
  <c r="I178" i="3"/>
  <c r="I179" i="3"/>
  <c r="I180" i="3"/>
  <c r="I181" i="3"/>
  <c r="I182" i="3"/>
  <c r="I183" i="3"/>
  <c r="I184" i="3"/>
  <c r="I202" i="3"/>
  <c r="I203" i="3"/>
  <c r="I204" i="3"/>
  <c r="I205" i="3"/>
  <c r="I206" i="3"/>
  <c r="I207" i="3"/>
  <c r="I208" i="3"/>
  <c r="I209" i="3"/>
  <c r="I194" i="3"/>
  <c r="I195" i="3"/>
  <c r="I196" i="3"/>
  <c r="I197" i="3"/>
  <c r="I198" i="3"/>
  <c r="I199" i="3"/>
  <c r="I200" i="3"/>
  <c r="I201" i="3"/>
  <c r="I15" i="3"/>
  <c r="AA25" i="11" l="1"/>
  <c r="D33" i="12"/>
  <c r="E21" i="11" s="1"/>
  <c r="G21" i="11" s="1"/>
  <c r="G11" i="10"/>
  <c r="N13" i="10"/>
  <c r="I193" i="3"/>
  <c r="I176" i="3"/>
  <c r="I159" i="3"/>
  <c r="I142" i="3"/>
  <c r="I125" i="3"/>
  <c r="I108" i="3"/>
  <c r="I91" i="3"/>
  <c r="I74" i="3"/>
  <c r="O193" i="3"/>
  <c r="I57" i="3"/>
  <c r="O74" i="3"/>
  <c r="O210" i="3"/>
  <c r="O91" i="3"/>
  <c r="O125" i="3"/>
  <c r="O57" i="3"/>
  <c r="I40" i="3"/>
  <c r="I23" i="3"/>
  <c r="O159" i="3"/>
  <c r="O108" i="3"/>
  <c r="O142" i="3"/>
  <c r="O176" i="3"/>
  <c r="O40" i="3"/>
  <c r="E36" i="12"/>
  <c r="F24" i="11" s="1"/>
  <c r="E35" i="12"/>
  <c r="F23" i="11" s="1"/>
  <c r="E30" i="12"/>
  <c r="F18" i="11" s="1"/>
  <c r="D36" i="12"/>
  <c r="E24" i="11" s="1"/>
  <c r="G24" i="11" s="1"/>
  <c r="D32" i="12"/>
  <c r="E20" i="11" s="1"/>
  <c r="G20" i="11" s="1"/>
  <c r="E34" i="12"/>
  <c r="F22" i="11" s="1"/>
  <c r="D29" i="12"/>
  <c r="E17" i="11" s="1"/>
  <c r="G17" i="11" s="1"/>
  <c r="E31" i="12"/>
  <c r="F19" i="11" s="1"/>
  <c r="D30" i="12"/>
  <c r="E18" i="11" s="1"/>
  <c r="G18" i="11" s="1"/>
  <c r="E32" i="12"/>
  <c r="F20" i="11" s="1"/>
  <c r="E29" i="12"/>
  <c r="F17" i="11" s="1"/>
  <c r="D31" i="12"/>
  <c r="E19" i="11" s="1"/>
  <c r="G19" i="11" s="1"/>
  <c r="D34" i="12"/>
  <c r="E22" i="11" s="1"/>
  <c r="G22" i="11" s="1"/>
  <c r="E33" i="12"/>
  <c r="F21" i="11" s="1"/>
  <c r="D35" i="12"/>
  <c r="E23" i="11" s="1"/>
  <c r="G23" i="11" s="1"/>
  <c r="L25" i="11"/>
  <c r="K25" i="11"/>
  <c r="E24" i="10"/>
  <c r="E26" i="10"/>
  <c r="E28" i="10"/>
  <c r="E29" i="10"/>
  <c r="E22" i="10"/>
  <c r="E27" i="10"/>
  <c r="E23" i="10"/>
  <c r="E25" i="10"/>
  <c r="G12" i="10"/>
  <c r="M25" i="10"/>
  <c r="K7" i="10"/>
  <c r="G30" i="11"/>
  <c r="M25" i="11"/>
  <c r="I28" i="10"/>
  <c r="K10" i="10"/>
  <c r="K11" i="10"/>
  <c r="K12" i="10"/>
  <c r="G7" i="10"/>
  <c r="G5" i="10"/>
  <c r="M23" i="10"/>
  <c r="M22" i="10"/>
  <c r="G9" i="10"/>
  <c r="G6" i="10"/>
  <c r="G13" i="10"/>
  <c r="G10" i="10"/>
  <c r="I22" i="10"/>
  <c r="I30" i="10" s="1"/>
  <c r="I26" i="10"/>
  <c r="D13" i="10"/>
  <c r="E8" i="10" s="1"/>
  <c r="I23" i="10"/>
  <c r="I29" i="10"/>
  <c r="I27" i="10"/>
  <c r="I25" i="10"/>
  <c r="I24" i="10"/>
  <c r="H13" i="10"/>
  <c r="M10" i="10"/>
  <c r="M5" i="10"/>
  <c r="M11" i="10"/>
  <c r="M9" i="10"/>
  <c r="M7" i="10"/>
  <c r="M12" i="10"/>
  <c r="M6" i="10"/>
  <c r="O26" i="10"/>
  <c r="M26" i="10"/>
  <c r="M28" i="10"/>
  <c r="M29" i="10"/>
  <c r="M27" i="10"/>
  <c r="K13" i="10"/>
  <c r="K5" i="10"/>
  <c r="K9" i="10"/>
  <c r="O23" i="3"/>
  <c r="N6" i="3"/>
  <c r="M6" i="3"/>
  <c r="L6" i="3"/>
  <c r="K6" i="3"/>
  <c r="J6" i="3"/>
  <c r="G25" i="11" l="1"/>
  <c r="F25" i="11"/>
  <c r="E25" i="11"/>
  <c r="F30" i="11"/>
  <c r="H30" i="11" s="1"/>
  <c r="I13" i="10"/>
  <c r="I7" i="10"/>
  <c r="I9" i="10"/>
  <c r="I6" i="10"/>
  <c r="I10" i="10"/>
  <c r="I11" i="10"/>
  <c r="O24" i="10"/>
  <c r="I5" i="10"/>
  <c r="E5" i="10"/>
  <c r="E9" i="10"/>
  <c r="E10" i="10"/>
  <c r="E12" i="10"/>
  <c r="E7" i="10"/>
  <c r="E6" i="10"/>
  <c r="M13" i="10"/>
  <c r="O5" i="10"/>
  <c r="O22" i="10"/>
  <c r="O25" i="10"/>
  <c r="O29" i="10"/>
  <c r="O27" i="10"/>
  <c r="O23" i="10"/>
  <c r="I12" i="10"/>
  <c r="O28" i="10"/>
  <c r="E11" i="10"/>
  <c r="L30" i="11" l="1"/>
  <c r="Q30" i="11" s="1"/>
  <c r="I30" i="11"/>
  <c r="N30" i="11" s="1"/>
  <c r="M30" i="11"/>
  <c r="K30" i="11"/>
  <c r="P30" i="11" s="1"/>
  <c r="J30" i="11"/>
  <c r="O30" i="11" s="1"/>
  <c r="O13" i="10"/>
  <c r="O6" i="10"/>
  <c r="O11" i="10"/>
  <c r="O7" i="10"/>
  <c r="O10" i="10"/>
  <c r="O9" i="10"/>
  <c r="O12" i="10"/>
  <c r="E13" i="10"/>
  <c r="U30" i="11" l="1"/>
  <c r="Z30" i="11" s="1"/>
  <c r="V30" i="11"/>
  <c r="AA30" i="11" s="1"/>
  <c r="T30" i="11"/>
  <c r="Y30" i="11" s="1"/>
  <c r="R30" i="11"/>
  <c r="W30" i="11" s="1"/>
  <c r="S30" i="11"/>
  <c r="X30" i="11" s="1"/>
  <c r="D25" i="11" l="1"/>
  <c r="V19" i="11"/>
  <c r="V20" i="11"/>
  <c r="AB24" i="11"/>
  <c r="AB23" i="11"/>
  <c r="AB17" i="11"/>
  <c r="V23" i="11"/>
  <c r="V24" i="11"/>
  <c r="AB21" i="11"/>
  <c r="AB22" i="11"/>
  <c r="N23" i="11"/>
  <c r="N22" i="11"/>
  <c r="AB18" i="11"/>
  <c r="N20" i="11"/>
  <c r="V18" i="11"/>
  <c r="V22" i="11"/>
  <c r="N19" i="11"/>
  <c r="AB19" i="11"/>
  <c r="V21" i="11"/>
  <c r="N18" i="11"/>
  <c r="AB20" i="11"/>
  <c r="V17" i="11"/>
  <c r="N17" i="11"/>
  <c r="N24" i="11"/>
  <c r="H22" i="11"/>
  <c r="H21" i="11"/>
  <c r="H20" i="11"/>
  <c r="H18" i="11"/>
  <c r="H19" i="11"/>
  <c r="H24" i="11"/>
  <c r="H23" i="11"/>
  <c r="N21" i="11"/>
  <c r="H17" i="11"/>
  <c r="H25" i="11" l="1"/>
  <c r="I23" i="11" s="1"/>
  <c r="AB25" i="11"/>
  <c r="AD21" i="11" s="1"/>
  <c r="V25" i="11"/>
  <c r="X21" i="11" s="1"/>
  <c r="N25" i="11"/>
  <c r="AD24" i="11" l="1"/>
  <c r="AD20" i="11"/>
  <c r="AD18" i="11"/>
  <c r="X19" i="11"/>
  <c r="AD17" i="11"/>
  <c r="AD22" i="11"/>
  <c r="X17" i="11"/>
  <c r="AD19" i="11"/>
  <c r="X23" i="11"/>
  <c r="AJ23" i="11" s="1"/>
  <c r="X20" i="11"/>
  <c r="X18" i="11"/>
  <c r="W23" i="11"/>
  <c r="W21" i="11"/>
  <c r="W24" i="11"/>
  <c r="W19" i="11"/>
  <c r="W18" i="11"/>
  <c r="W17" i="11"/>
  <c r="W20" i="11"/>
  <c r="W22" i="11"/>
  <c r="X24" i="11"/>
  <c r="AC23" i="11"/>
  <c r="AC18" i="11"/>
  <c r="AC20" i="11"/>
  <c r="AC17" i="11"/>
  <c r="AC22" i="11"/>
  <c r="AC19" i="11"/>
  <c r="AC24" i="11"/>
  <c r="AC21" i="11"/>
  <c r="AD23" i="11"/>
  <c r="X22" i="11"/>
  <c r="I24" i="11"/>
  <c r="I20" i="11"/>
  <c r="J23" i="11"/>
  <c r="I19" i="11"/>
  <c r="J18" i="11"/>
  <c r="I21" i="11"/>
  <c r="I22" i="11"/>
  <c r="I17" i="11"/>
  <c r="J24" i="11"/>
  <c r="J21" i="11"/>
  <c r="AF21" i="11" s="1"/>
  <c r="I18" i="11"/>
  <c r="J20" i="11"/>
  <c r="J19" i="11"/>
  <c r="J17" i="11"/>
  <c r="J22" i="11"/>
  <c r="AJ21" i="11"/>
  <c r="O18" i="11"/>
  <c r="O19" i="11"/>
  <c r="O20" i="11"/>
  <c r="O21" i="11"/>
  <c r="O17" i="11"/>
  <c r="O23" i="11"/>
  <c r="P18" i="11"/>
  <c r="P17" i="11"/>
  <c r="O22" i="11"/>
  <c r="O24" i="11"/>
  <c r="P24" i="11"/>
  <c r="P21" i="11"/>
  <c r="AH21" i="11" s="1"/>
  <c r="P20" i="11"/>
  <c r="P22" i="11"/>
  <c r="P23" i="11"/>
  <c r="P19" i="11"/>
  <c r="AH19" i="11" l="1"/>
  <c r="AG23" i="11"/>
  <c r="AG21" i="11"/>
  <c r="AF24" i="11"/>
  <c r="AH17" i="11"/>
  <c r="AG24" i="11"/>
  <c r="AG19" i="11"/>
  <c r="AG22" i="11"/>
  <c r="AI21" i="11"/>
  <c r="AE21" i="11"/>
  <c r="AI23" i="11"/>
  <c r="AE23" i="11"/>
  <c r="AJ19" i="11"/>
  <c r="AF19" i="11"/>
  <c r="AI22" i="11"/>
  <c r="AE22" i="11"/>
  <c r="AJ18" i="11"/>
  <c r="AF18" i="11"/>
  <c r="AH18" i="11"/>
  <c r="AI20" i="11"/>
  <c r="AE20" i="11"/>
  <c r="AJ20" i="11"/>
  <c r="AF20" i="11"/>
  <c r="AH20" i="11"/>
  <c r="AI17" i="11"/>
  <c r="AE17" i="11"/>
  <c r="AF23" i="11"/>
  <c r="AJ24" i="11"/>
  <c r="AG17" i="11"/>
  <c r="AI18" i="11"/>
  <c r="AE18" i="11"/>
  <c r="AG20" i="11"/>
  <c r="AI19" i="11"/>
  <c r="AE19" i="11"/>
  <c r="AJ17" i="11"/>
  <c r="AF17" i="11"/>
  <c r="AJ22" i="11"/>
  <c r="AF22" i="11"/>
  <c r="AG18" i="11"/>
  <c r="AI24" i="11"/>
  <c r="AE24" i="11"/>
  <c r="AH22" i="11"/>
  <c r="D34" i="11"/>
  <c r="E34" i="11" s="1"/>
  <c r="G34" i="11" s="1"/>
  <c r="D38" i="11"/>
  <c r="E38" i="11" s="1"/>
  <c r="G38" i="11" s="1"/>
  <c r="D35" i="11"/>
  <c r="E35" i="11" s="1"/>
  <c r="G35" i="11" s="1"/>
  <c r="Q23" i="11"/>
  <c r="D37" i="11"/>
  <c r="E37" i="11" s="1"/>
  <c r="R19" i="11"/>
  <c r="D41" i="11"/>
  <c r="E41" i="11" s="1"/>
  <c r="Q17" i="11"/>
  <c r="O25" i="11"/>
  <c r="R21" i="11"/>
  <c r="D43" i="11"/>
  <c r="E43" i="11" s="1"/>
  <c r="R24" i="11"/>
  <c r="D46" i="11"/>
  <c r="E46" i="11" s="1"/>
  <c r="R23" i="11"/>
  <c r="D45" i="11"/>
  <c r="E45" i="11" s="1"/>
  <c r="Q22" i="11"/>
  <c r="D36" i="11"/>
  <c r="E36" i="11" s="1"/>
  <c r="Q18" i="11"/>
  <c r="D32" i="11"/>
  <c r="E32" i="11" s="1"/>
  <c r="Q19" i="11"/>
  <c r="D33" i="11"/>
  <c r="E33" i="11" s="1"/>
  <c r="P25" i="11"/>
  <c r="R17" i="11"/>
  <c r="D39" i="11"/>
  <c r="E39" i="11" s="1"/>
  <c r="D31" i="11"/>
  <c r="E31" i="11" s="1"/>
  <c r="Q21" i="11"/>
  <c r="Q20" i="11"/>
  <c r="Q24" i="11"/>
  <c r="R22" i="11"/>
  <c r="D44" i="11"/>
  <c r="E44" i="11" s="1"/>
  <c r="R20" i="11"/>
  <c r="D42" i="11"/>
  <c r="E42" i="11" s="1"/>
  <c r="R18" i="11"/>
  <c r="D40" i="11"/>
  <c r="E40" i="11" s="1"/>
  <c r="F34" i="11" l="1"/>
  <c r="J34" i="11" s="1"/>
  <c r="O34" i="11" s="1"/>
  <c r="G32" i="11"/>
  <c r="G40" i="11"/>
  <c r="G45" i="11"/>
  <c r="G41" i="11"/>
  <c r="F38" i="11"/>
  <c r="G36" i="11"/>
  <c r="G39" i="11"/>
  <c r="G46" i="11"/>
  <c r="G44" i="11"/>
  <c r="G43" i="11"/>
  <c r="F35" i="11"/>
  <c r="G31" i="11"/>
  <c r="G42" i="11"/>
  <c r="G33" i="11"/>
  <c r="G37" i="11"/>
  <c r="H34" i="11" l="1"/>
  <c r="M34" i="11" s="1"/>
  <c r="R34" i="11" s="1"/>
  <c r="AB34" i="11" s="1"/>
  <c r="I34" i="11"/>
  <c r="N34" i="11" s="1"/>
  <c r="S34" i="11" s="1"/>
  <c r="AC34" i="11" s="1"/>
  <c r="K34" i="11"/>
  <c r="P34" i="11" s="1"/>
  <c r="U34" i="11" s="1"/>
  <c r="AE34" i="11" s="1"/>
  <c r="L34" i="11"/>
  <c r="Q34" i="11" s="1"/>
  <c r="V34" i="11" s="1"/>
  <c r="AF34" i="11" s="1"/>
  <c r="F40" i="11"/>
  <c r="J40" i="11" s="1"/>
  <c r="O40" i="11" s="1"/>
  <c r="F39" i="11"/>
  <c r="I39" i="11" s="1"/>
  <c r="N39" i="11" s="1"/>
  <c r="F46" i="11"/>
  <c r="J46" i="11" s="1"/>
  <c r="O46" i="11" s="1"/>
  <c r="F44" i="11"/>
  <c r="H44" i="11" s="1"/>
  <c r="M44" i="11" s="1"/>
  <c r="F33" i="11"/>
  <c r="H33" i="11" s="1"/>
  <c r="M33" i="11" s="1"/>
  <c r="F41" i="11"/>
  <c r="L41" i="11" s="1"/>
  <c r="Q41" i="11" s="1"/>
  <c r="F42" i="11"/>
  <c r="F36" i="11"/>
  <c r="F37" i="11"/>
  <c r="K38" i="11"/>
  <c r="P38" i="11" s="1"/>
  <c r="J38" i="11"/>
  <c r="O38" i="11" s="1"/>
  <c r="H38" i="11"/>
  <c r="M38" i="11" s="1"/>
  <c r="L38" i="11"/>
  <c r="Q38" i="11" s="1"/>
  <c r="I38" i="11"/>
  <c r="N38" i="11" s="1"/>
  <c r="F31" i="11"/>
  <c r="J35" i="11"/>
  <c r="O35" i="11" s="1"/>
  <c r="H35" i="11"/>
  <c r="M35" i="11" s="1"/>
  <c r="K35" i="11"/>
  <c r="P35" i="11" s="1"/>
  <c r="I35" i="11"/>
  <c r="N35" i="11" s="1"/>
  <c r="L35" i="11"/>
  <c r="Q35" i="11" s="1"/>
  <c r="T34" i="11"/>
  <c r="AD34" i="11" s="1"/>
  <c r="F43" i="11"/>
  <c r="F45" i="11"/>
  <c r="F32" i="11"/>
  <c r="H40" i="11" l="1"/>
  <c r="M40" i="11" s="1"/>
  <c r="R40" i="11" s="1"/>
  <c r="AB40" i="11" s="1"/>
  <c r="L40" i="11"/>
  <c r="Q40" i="11" s="1"/>
  <c r="V40" i="11" s="1"/>
  <c r="AF40" i="11" s="1"/>
  <c r="K40" i="11"/>
  <c r="P40" i="11" s="1"/>
  <c r="U40" i="11" s="1"/>
  <c r="AE40" i="11" s="1"/>
  <c r="I40" i="11"/>
  <c r="N40" i="11" s="1"/>
  <c r="S40" i="11" s="1"/>
  <c r="AC40" i="11" s="1"/>
  <c r="L46" i="11"/>
  <c r="Q46" i="11" s="1"/>
  <c r="V46" i="11" s="1"/>
  <c r="AF46" i="11" s="1"/>
  <c r="H46" i="11"/>
  <c r="M46" i="11" s="1"/>
  <c r="R46" i="11" s="1"/>
  <c r="AB46" i="11" s="1"/>
  <c r="L39" i="11"/>
  <c r="Q39" i="11" s="1"/>
  <c r="V39" i="11" s="1"/>
  <c r="AF39" i="11" s="1"/>
  <c r="I33" i="11"/>
  <c r="N33" i="11" s="1"/>
  <c r="S33" i="11" s="1"/>
  <c r="AC33" i="11" s="1"/>
  <c r="H39" i="11"/>
  <c r="M39" i="11" s="1"/>
  <c r="R39" i="11" s="1"/>
  <c r="AB39" i="11" s="1"/>
  <c r="K46" i="11"/>
  <c r="P46" i="11" s="1"/>
  <c r="U46" i="11" s="1"/>
  <c r="AE46" i="11" s="1"/>
  <c r="I46" i="11"/>
  <c r="N46" i="11" s="1"/>
  <c r="S46" i="11" s="1"/>
  <c r="AC46" i="11" s="1"/>
  <c r="K39" i="11"/>
  <c r="P39" i="11" s="1"/>
  <c r="U39" i="11" s="1"/>
  <c r="AE39" i="11" s="1"/>
  <c r="J39" i="11"/>
  <c r="O39" i="11" s="1"/>
  <c r="T39" i="11" s="1"/>
  <c r="AD39" i="11" s="1"/>
  <c r="I44" i="11"/>
  <c r="N44" i="11" s="1"/>
  <c r="S44" i="11" s="1"/>
  <c r="AC44" i="11" s="1"/>
  <c r="L44" i="11"/>
  <c r="Q44" i="11" s="1"/>
  <c r="V44" i="11" s="1"/>
  <c r="AF44" i="11" s="1"/>
  <c r="K44" i="11"/>
  <c r="P44" i="11" s="1"/>
  <c r="U44" i="11" s="1"/>
  <c r="AE44" i="11" s="1"/>
  <c r="J44" i="11"/>
  <c r="O44" i="11" s="1"/>
  <c r="T44" i="11" s="1"/>
  <c r="AD44" i="11" s="1"/>
  <c r="K33" i="11"/>
  <c r="P33" i="11" s="1"/>
  <c r="U33" i="11" s="1"/>
  <c r="AE33" i="11" s="1"/>
  <c r="L33" i="11"/>
  <c r="Q33" i="11" s="1"/>
  <c r="V33" i="11" s="1"/>
  <c r="AF33" i="11" s="1"/>
  <c r="H41" i="11"/>
  <c r="M41" i="11" s="1"/>
  <c r="R41" i="11" s="1"/>
  <c r="AB41" i="11" s="1"/>
  <c r="J33" i="11"/>
  <c r="O33" i="11" s="1"/>
  <c r="T33" i="11" s="1"/>
  <c r="AD33" i="11" s="1"/>
  <c r="J41" i="11"/>
  <c r="O41" i="11" s="1"/>
  <c r="T41" i="11" s="1"/>
  <c r="AD41" i="11" s="1"/>
  <c r="I41" i="11"/>
  <c r="N41" i="11" s="1"/>
  <c r="S41" i="11" s="1"/>
  <c r="AC41" i="11" s="1"/>
  <c r="K41" i="11"/>
  <c r="P41" i="11" s="1"/>
  <c r="AA34" i="11"/>
  <c r="AK34" i="11" s="1"/>
  <c r="AP34" i="11" s="1"/>
  <c r="I45" i="11"/>
  <c r="N45" i="11" s="1"/>
  <c r="K45" i="11"/>
  <c r="P45" i="11" s="1"/>
  <c r="L45" i="11"/>
  <c r="Q45" i="11" s="1"/>
  <c r="H45" i="11"/>
  <c r="M45" i="11" s="1"/>
  <c r="J45" i="11"/>
  <c r="O45" i="11" s="1"/>
  <c r="R38" i="11"/>
  <c r="AB38" i="11" s="1"/>
  <c r="T35" i="11"/>
  <c r="AD35" i="11" s="1"/>
  <c r="V41" i="11"/>
  <c r="AF41" i="11" s="1"/>
  <c r="T38" i="11"/>
  <c r="AD38" i="11" s="1"/>
  <c r="H36" i="11"/>
  <c r="M36" i="11" s="1"/>
  <c r="K36" i="11"/>
  <c r="P36" i="11" s="1"/>
  <c r="J36" i="11"/>
  <c r="O36" i="11" s="1"/>
  <c r="L36" i="11"/>
  <c r="Q36" i="11" s="1"/>
  <c r="I36" i="11"/>
  <c r="N36" i="11" s="1"/>
  <c r="R35" i="11"/>
  <c r="AB35" i="11" s="1"/>
  <c r="U38" i="11"/>
  <c r="AE38" i="11" s="1"/>
  <c r="H31" i="11"/>
  <c r="M31" i="11" s="1"/>
  <c r="K31" i="11"/>
  <c r="P31" i="11" s="1"/>
  <c r="J31" i="11"/>
  <c r="O31" i="11" s="1"/>
  <c r="I31" i="11"/>
  <c r="N31" i="11" s="1"/>
  <c r="L31" i="11"/>
  <c r="Q31" i="11" s="1"/>
  <c r="R44" i="11"/>
  <c r="AB44" i="11" s="1"/>
  <c r="Y34" i="11"/>
  <c r="AI34" i="11" s="1"/>
  <c r="AN34" i="11" s="1"/>
  <c r="V35" i="11"/>
  <c r="AF35" i="11" s="1"/>
  <c r="X34" i="11"/>
  <c r="AH34" i="11" s="1"/>
  <c r="AM34" i="11" s="1"/>
  <c r="W34" i="11"/>
  <c r="AG34" i="11" s="1"/>
  <c r="AL34" i="11" s="1"/>
  <c r="T40" i="11"/>
  <c r="AD40" i="11" s="1"/>
  <c r="H42" i="11"/>
  <c r="M42" i="11" s="1"/>
  <c r="I42" i="11"/>
  <c r="N42" i="11" s="1"/>
  <c r="L42" i="11"/>
  <c r="Q42" i="11" s="1"/>
  <c r="J42" i="11"/>
  <c r="O42" i="11" s="1"/>
  <c r="K42" i="11"/>
  <c r="P42" i="11" s="1"/>
  <c r="K37" i="11"/>
  <c r="P37" i="11" s="1"/>
  <c r="I37" i="11"/>
  <c r="N37" i="11" s="1"/>
  <c r="L37" i="11"/>
  <c r="Q37" i="11" s="1"/>
  <c r="H37" i="11"/>
  <c r="M37" i="11" s="1"/>
  <c r="J37" i="11"/>
  <c r="O37" i="11" s="1"/>
  <c r="Z34" i="11"/>
  <c r="AJ34" i="11" s="1"/>
  <c r="AO34" i="11" s="1"/>
  <c r="S35" i="11"/>
  <c r="AC35" i="11" s="1"/>
  <c r="S38" i="11"/>
  <c r="AC38" i="11" s="1"/>
  <c r="T46" i="11"/>
  <c r="AD46" i="11" s="1"/>
  <c r="H43" i="11"/>
  <c r="M43" i="11" s="1"/>
  <c r="I43" i="11"/>
  <c r="N43" i="11" s="1"/>
  <c r="L43" i="11"/>
  <c r="Q43" i="11" s="1"/>
  <c r="J43" i="11"/>
  <c r="O43" i="11" s="1"/>
  <c r="K43" i="11"/>
  <c r="P43" i="11" s="1"/>
  <c r="R33" i="11"/>
  <c r="AB33" i="11" s="1"/>
  <c r="K32" i="11"/>
  <c r="P32" i="11" s="1"/>
  <c r="J32" i="11"/>
  <c r="O32" i="11" s="1"/>
  <c r="L32" i="11"/>
  <c r="Q32" i="11" s="1"/>
  <c r="I32" i="11"/>
  <c r="N32" i="11" s="1"/>
  <c r="H32" i="11"/>
  <c r="M32" i="11" s="1"/>
  <c r="U35" i="11"/>
  <c r="AE35" i="11" s="1"/>
  <c r="V38" i="11"/>
  <c r="AF38" i="11" s="1"/>
  <c r="S39" i="11"/>
  <c r="AC39" i="11" s="1"/>
  <c r="F9" i="17" l="1"/>
  <c r="K9" i="17" s="1"/>
  <c r="Q9" i="17" s="1"/>
  <c r="F9" i="30"/>
  <c r="K9" i="30" s="1"/>
  <c r="Q9" i="30" s="1"/>
  <c r="F9" i="24"/>
  <c r="K9" i="24" s="1"/>
  <c r="Q9" i="24" s="1"/>
  <c r="F9" i="27"/>
  <c r="K9" i="27" s="1"/>
  <c r="Q9" i="27" s="1"/>
  <c r="F9" i="22"/>
  <c r="K9" i="22" s="1"/>
  <c r="Q9" i="22" s="1"/>
  <c r="F9" i="21"/>
  <c r="K9" i="21" s="1"/>
  <c r="Q9" i="21" s="1"/>
  <c r="D9" i="17"/>
  <c r="I9" i="17" s="1"/>
  <c r="O9" i="17" s="1"/>
  <c r="Y9" i="17" s="1"/>
  <c r="D9" i="30"/>
  <c r="I9" i="30" s="1"/>
  <c r="O9" i="30" s="1"/>
  <c r="D9" i="27"/>
  <c r="I9" i="27" s="1"/>
  <c r="O9" i="27" s="1"/>
  <c r="D9" i="24"/>
  <c r="I9" i="24" s="1"/>
  <c r="O9" i="24" s="1"/>
  <c r="D9" i="22"/>
  <c r="I9" i="22" s="1"/>
  <c r="O9" i="22" s="1"/>
  <c r="D9" i="21"/>
  <c r="I9" i="21" s="1"/>
  <c r="O9" i="21" s="1"/>
  <c r="E9" i="17"/>
  <c r="J9" i="17" s="1"/>
  <c r="P9" i="17" s="1"/>
  <c r="U27" i="17" s="1"/>
  <c r="E9" i="30"/>
  <c r="J9" i="30" s="1"/>
  <c r="P9" i="30" s="1"/>
  <c r="E9" i="27"/>
  <c r="J9" i="27" s="1"/>
  <c r="P9" i="27" s="1"/>
  <c r="E9" i="24"/>
  <c r="J9" i="24" s="1"/>
  <c r="P9" i="24" s="1"/>
  <c r="E9" i="22"/>
  <c r="J9" i="22" s="1"/>
  <c r="P9" i="22" s="1"/>
  <c r="E9" i="21"/>
  <c r="J9" i="21" s="1"/>
  <c r="P9" i="21" s="1"/>
  <c r="G9" i="17"/>
  <c r="L9" i="17" s="1"/>
  <c r="R9" i="17" s="1"/>
  <c r="W27" i="17" s="1"/>
  <c r="G9" i="30"/>
  <c r="L9" i="30" s="1"/>
  <c r="R9" i="30" s="1"/>
  <c r="G9" i="27"/>
  <c r="L9" i="27" s="1"/>
  <c r="R9" i="27" s="1"/>
  <c r="G9" i="24"/>
  <c r="L9" i="24" s="1"/>
  <c r="R9" i="24" s="1"/>
  <c r="G9" i="22"/>
  <c r="L9" i="22" s="1"/>
  <c r="R9" i="22" s="1"/>
  <c r="G9" i="21"/>
  <c r="L9" i="21" s="1"/>
  <c r="R9" i="21" s="1"/>
  <c r="H9" i="17"/>
  <c r="M9" i="17" s="1"/>
  <c r="S9" i="17" s="1"/>
  <c r="X27" i="17" s="1"/>
  <c r="H9" i="27"/>
  <c r="M9" i="27" s="1"/>
  <c r="S9" i="27" s="1"/>
  <c r="H9" i="24"/>
  <c r="M9" i="24" s="1"/>
  <c r="S9" i="24" s="1"/>
  <c r="H9" i="22"/>
  <c r="M9" i="22" s="1"/>
  <c r="S9" i="22" s="1"/>
  <c r="H9" i="30"/>
  <c r="M9" i="30" s="1"/>
  <c r="S9" i="30" s="1"/>
  <c r="H9" i="21"/>
  <c r="M9" i="21" s="1"/>
  <c r="S9" i="21" s="1"/>
  <c r="V27" i="17"/>
  <c r="AA39" i="11"/>
  <c r="AK39" i="11" s="1"/>
  <c r="AP39" i="11" s="1"/>
  <c r="U41" i="11"/>
  <c r="AE41" i="11" s="1"/>
  <c r="Y46" i="11"/>
  <c r="AI46" i="11" s="1"/>
  <c r="AN46" i="11" s="1"/>
  <c r="Y40" i="11"/>
  <c r="AI40" i="11" s="1"/>
  <c r="AN40" i="11" s="1"/>
  <c r="Y39" i="11"/>
  <c r="AI39" i="11" s="1"/>
  <c r="AN39" i="11" s="1"/>
  <c r="X44" i="11"/>
  <c r="AH44" i="11" s="1"/>
  <c r="AM44" i="11" s="1"/>
  <c r="X46" i="11"/>
  <c r="AH46" i="11" s="1"/>
  <c r="AM46" i="11" s="1"/>
  <c r="Z40" i="11"/>
  <c r="AJ40" i="11" s="1"/>
  <c r="AO40" i="11" s="1"/>
  <c r="Z44" i="11"/>
  <c r="AJ44" i="11" s="1"/>
  <c r="AO44" i="11" s="1"/>
  <c r="Z39" i="11"/>
  <c r="AJ39" i="11" s="1"/>
  <c r="AO39" i="11" s="1"/>
  <c r="AA41" i="11"/>
  <c r="AK41" i="11" s="1"/>
  <c r="AP41" i="11" s="1"/>
  <c r="Y41" i="11"/>
  <c r="AI41" i="11" s="1"/>
  <c r="AN41" i="11" s="1"/>
  <c r="Z33" i="11"/>
  <c r="AJ33" i="11" s="1"/>
  <c r="AO33" i="11" s="1"/>
  <c r="AA46" i="11"/>
  <c r="AK46" i="11" s="1"/>
  <c r="AP46" i="11" s="1"/>
  <c r="Y38" i="11"/>
  <c r="AI38" i="11" s="1"/>
  <c r="AN38" i="11" s="1"/>
  <c r="W35" i="11"/>
  <c r="AG35" i="11" s="1"/>
  <c r="AL35" i="11" s="1"/>
  <c r="S43" i="11"/>
  <c r="AC43" i="11" s="1"/>
  <c r="T42" i="11"/>
  <c r="AD42" i="11" s="1"/>
  <c r="X40" i="11"/>
  <c r="AH40" i="11" s="1"/>
  <c r="AM40" i="11" s="1"/>
  <c r="V42" i="11"/>
  <c r="AF42" i="11" s="1"/>
  <c r="V31" i="11"/>
  <c r="AF31" i="11" s="1"/>
  <c r="Y35" i="11"/>
  <c r="AI35" i="11" s="1"/>
  <c r="AN35" i="11" s="1"/>
  <c r="S42" i="11"/>
  <c r="AC42" i="11" s="1"/>
  <c r="W46" i="11"/>
  <c r="AG46" i="11" s="1"/>
  <c r="AL46" i="11" s="1"/>
  <c r="R42" i="11"/>
  <c r="AB42" i="11" s="1"/>
  <c r="T45" i="11"/>
  <c r="AD45" i="11" s="1"/>
  <c r="U37" i="11"/>
  <c r="AE37" i="11" s="1"/>
  <c r="U31" i="11"/>
  <c r="AE31" i="11" s="1"/>
  <c r="R45" i="11"/>
  <c r="AB45" i="11" s="1"/>
  <c r="X39" i="11"/>
  <c r="AH39" i="11" s="1"/>
  <c r="AM39" i="11" s="1"/>
  <c r="T32" i="11"/>
  <c r="AD32" i="11" s="1"/>
  <c r="U43" i="11"/>
  <c r="AE43" i="11" s="1"/>
  <c r="X38" i="11"/>
  <c r="AH38" i="11" s="1"/>
  <c r="AM38" i="11" s="1"/>
  <c r="Y33" i="11"/>
  <c r="AI33" i="11" s="1"/>
  <c r="AN33" i="11" s="1"/>
  <c r="W41" i="11"/>
  <c r="AG41" i="11" s="1"/>
  <c r="AL41" i="11" s="1"/>
  <c r="W44" i="11"/>
  <c r="AG44" i="11" s="1"/>
  <c r="AL44" i="11" s="1"/>
  <c r="R31" i="11"/>
  <c r="AB31" i="11" s="1"/>
  <c r="S36" i="11"/>
  <c r="AC36" i="11" s="1"/>
  <c r="AA44" i="11"/>
  <c r="AK44" i="11" s="1"/>
  <c r="AP44" i="11" s="1"/>
  <c r="V45" i="11"/>
  <c r="AF45" i="11" s="1"/>
  <c r="U36" i="11"/>
  <c r="AE36" i="11" s="1"/>
  <c r="X33" i="11"/>
  <c r="AH33" i="11" s="1"/>
  <c r="AM33" i="11" s="1"/>
  <c r="R36" i="11"/>
  <c r="AB36" i="11" s="1"/>
  <c r="R32" i="11"/>
  <c r="AB32" i="11" s="1"/>
  <c r="W39" i="11"/>
  <c r="AG39" i="11" s="1"/>
  <c r="AL39" i="11" s="1"/>
  <c r="S32" i="11"/>
  <c r="AC32" i="11" s="1"/>
  <c r="X35" i="11"/>
  <c r="AH35" i="11" s="1"/>
  <c r="AM35" i="11" s="1"/>
  <c r="V32" i="11"/>
  <c r="AF32" i="11" s="1"/>
  <c r="U45" i="11"/>
  <c r="AE45" i="11" s="1"/>
  <c r="T37" i="11"/>
  <c r="AD37" i="11" s="1"/>
  <c r="AA38" i="11"/>
  <c r="AK38" i="11" s="1"/>
  <c r="AP38" i="11" s="1"/>
  <c r="R43" i="11"/>
  <c r="AB43" i="11" s="1"/>
  <c r="R37" i="11"/>
  <c r="AB37" i="11" s="1"/>
  <c r="AA35" i="11"/>
  <c r="AK35" i="11" s="1"/>
  <c r="AP35" i="11" s="1"/>
  <c r="V37" i="11"/>
  <c r="AF37" i="11" s="1"/>
  <c r="S31" i="11"/>
  <c r="AC31" i="11" s="1"/>
  <c r="AA40" i="11"/>
  <c r="AK40" i="11" s="1"/>
  <c r="AP40" i="11" s="1"/>
  <c r="Z46" i="11"/>
  <c r="AJ46" i="11" s="1"/>
  <c r="AO46" i="11" s="1"/>
  <c r="S37" i="11"/>
  <c r="AC37" i="11" s="1"/>
  <c r="T31" i="11"/>
  <c r="AD31" i="11" s="1"/>
  <c r="W40" i="11"/>
  <c r="AG40" i="11" s="1"/>
  <c r="AL40" i="11" s="1"/>
  <c r="U32" i="11"/>
  <c r="AE32" i="11" s="1"/>
  <c r="T43" i="11"/>
  <c r="AD43" i="11" s="1"/>
  <c r="V36" i="11"/>
  <c r="AF36" i="11" s="1"/>
  <c r="Y44" i="11"/>
  <c r="AI44" i="11" s="1"/>
  <c r="AN44" i="11" s="1"/>
  <c r="Z35" i="11"/>
  <c r="AJ35" i="11" s="1"/>
  <c r="AO35" i="11" s="1"/>
  <c r="W33" i="11"/>
  <c r="AG33" i="11" s="1"/>
  <c r="AL33" i="11" s="1"/>
  <c r="V43" i="11"/>
  <c r="AF43" i="11" s="1"/>
  <c r="X41" i="11"/>
  <c r="AH41" i="11" s="1"/>
  <c r="AM41" i="11" s="1"/>
  <c r="U42" i="11"/>
  <c r="AE42" i="11" s="1"/>
  <c r="AA33" i="11"/>
  <c r="AK33" i="11" s="1"/>
  <c r="AP33" i="11" s="1"/>
  <c r="Z38" i="11"/>
  <c r="AJ38" i="11" s="1"/>
  <c r="AO38" i="11" s="1"/>
  <c r="T36" i="11"/>
  <c r="AD36" i="11" s="1"/>
  <c r="W38" i="11"/>
  <c r="AG38" i="11" s="1"/>
  <c r="AL38" i="11" s="1"/>
  <c r="S45" i="11"/>
  <c r="AC45" i="11" s="1"/>
  <c r="E15" i="17" l="1"/>
  <c r="J15" i="17" s="1"/>
  <c r="P15" i="17" s="1"/>
  <c r="E15" i="30"/>
  <c r="J15" i="30" s="1"/>
  <c r="P15" i="30" s="1"/>
  <c r="E15" i="27"/>
  <c r="J15" i="27" s="1"/>
  <c r="P15" i="27" s="1"/>
  <c r="E15" i="24"/>
  <c r="J15" i="24" s="1"/>
  <c r="P15" i="24" s="1"/>
  <c r="E15" i="22"/>
  <c r="J15" i="22" s="1"/>
  <c r="P15" i="22" s="1"/>
  <c r="E15" i="21"/>
  <c r="J15" i="21" s="1"/>
  <c r="P15" i="21" s="1"/>
  <c r="Z9" i="24"/>
  <c r="U27" i="24"/>
  <c r="G10" i="17"/>
  <c r="L10" i="17" s="1"/>
  <c r="R10" i="17" s="1"/>
  <c r="W28" i="17" s="1"/>
  <c r="G10" i="27"/>
  <c r="L10" i="27" s="1"/>
  <c r="R10" i="27" s="1"/>
  <c r="G10" i="24"/>
  <c r="L10" i="24" s="1"/>
  <c r="R10" i="24" s="1"/>
  <c r="G10" i="22"/>
  <c r="L10" i="22" s="1"/>
  <c r="R10" i="22" s="1"/>
  <c r="G10" i="30"/>
  <c r="L10" i="30" s="1"/>
  <c r="R10" i="30" s="1"/>
  <c r="G10" i="21"/>
  <c r="L10" i="21" s="1"/>
  <c r="R10" i="21" s="1"/>
  <c r="F8" i="17"/>
  <c r="K8" i="17" s="1"/>
  <c r="Q8" i="17" s="1"/>
  <c r="V26" i="17" s="1"/>
  <c r="F8" i="30"/>
  <c r="K8" i="30" s="1"/>
  <c r="Q8" i="30" s="1"/>
  <c r="F8" i="27"/>
  <c r="K8" i="27" s="1"/>
  <c r="Q8" i="27" s="1"/>
  <c r="F8" i="24"/>
  <c r="K8" i="24" s="1"/>
  <c r="Q8" i="24" s="1"/>
  <c r="F8" i="22"/>
  <c r="K8" i="22" s="1"/>
  <c r="Q8" i="22" s="1"/>
  <c r="F8" i="21"/>
  <c r="K8" i="21" s="1"/>
  <c r="Q8" i="21" s="1"/>
  <c r="AA9" i="17"/>
  <c r="F19" i="17"/>
  <c r="K19" i="17" s="1"/>
  <c r="Q19" i="17" s="1"/>
  <c r="V37" i="17" s="1"/>
  <c r="F19" i="27"/>
  <c r="K19" i="27" s="1"/>
  <c r="Q19" i="27" s="1"/>
  <c r="F19" i="30"/>
  <c r="K19" i="30" s="1"/>
  <c r="Q19" i="30" s="1"/>
  <c r="F19" i="24"/>
  <c r="K19" i="24" s="1"/>
  <c r="Q19" i="24" s="1"/>
  <c r="F19" i="22"/>
  <c r="K19" i="22" s="1"/>
  <c r="Q19" i="22" s="1"/>
  <c r="F19" i="21"/>
  <c r="K19" i="21" s="1"/>
  <c r="Q19" i="21" s="1"/>
  <c r="AC9" i="21"/>
  <c r="X27" i="21"/>
  <c r="G13" i="17"/>
  <c r="L13" i="17" s="1"/>
  <c r="R13" i="17" s="1"/>
  <c r="W31" i="17" s="1"/>
  <c r="G13" i="30"/>
  <c r="L13" i="30" s="1"/>
  <c r="R13" i="30" s="1"/>
  <c r="G13" i="24"/>
  <c r="L13" i="24" s="1"/>
  <c r="R13" i="24" s="1"/>
  <c r="G13" i="22"/>
  <c r="L13" i="22" s="1"/>
  <c r="R13" i="22" s="1"/>
  <c r="G13" i="27"/>
  <c r="L13" i="27" s="1"/>
  <c r="R13" i="27" s="1"/>
  <c r="G13" i="21"/>
  <c r="L13" i="21" s="1"/>
  <c r="R13" i="21" s="1"/>
  <c r="D10" i="17"/>
  <c r="I10" i="17" s="1"/>
  <c r="O10" i="17" s="1"/>
  <c r="AB10" i="17" s="1"/>
  <c r="D10" i="30"/>
  <c r="I10" i="30" s="1"/>
  <c r="O10" i="30" s="1"/>
  <c r="D10" i="24"/>
  <c r="I10" i="24" s="1"/>
  <c r="O10" i="24" s="1"/>
  <c r="D10" i="27"/>
  <c r="I10" i="27" s="1"/>
  <c r="O10" i="27" s="1"/>
  <c r="D10" i="22"/>
  <c r="I10" i="22" s="1"/>
  <c r="O10" i="22" s="1"/>
  <c r="D10" i="21"/>
  <c r="I10" i="21" s="1"/>
  <c r="O10" i="21" s="1"/>
  <c r="AC9" i="30"/>
  <c r="X27" i="30"/>
  <c r="H8" i="17"/>
  <c r="M8" i="17" s="1"/>
  <c r="S8" i="17" s="1"/>
  <c r="X26" i="17" s="1"/>
  <c r="H8" i="30"/>
  <c r="M8" i="30" s="1"/>
  <c r="S8" i="30" s="1"/>
  <c r="H8" i="22"/>
  <c r="M8" i="22" s="1"/>
  <c r="S8" i="22" s="1"/>
  <c r="H8" i="27"/>
  <c r="M8" i="27" s="1"/>
  <c r="S8" i="27" s="1"/>
  <c r="H8" i="24"/>
  <c r="M8" i="24" s="1"/>
  <c r="S8" i="24" s="1"/>
  <c r="H8" i="21"/>
  <c r="M8" i="21" s="1"/>
  <c r="S8" i="21" s="1"/>
  <c r="H19" i="17"/>
  <c r="M19" i="17" s="1"/>
  <c r="S19" i="17" s="1"/>
  <c r="X37" i="17" s="1"/>
  <c r="H19" i="30"/>
  <c r="M19" i="30" s="1"/>
  <c r="S19" i="30" s="1"/>
  <c r="H19" i="27"/>
  <c r="M19" i="27" s="1"/>
  <c r="S19" i="27" s="1"/>
  <c r="H19" i="24"/>
  <c r="M19" i="24" s="1"/>
  <c r="S19" i="24" s="1"/>
  <c r="H19" i="22"/>
  <c r="M19" i="22" s="1"/>
  <c r="S19" i="22" s="1"/>
  <c r="H19" i="21"/>
  <c r="M19" i="21" s="1"/>
  <c r="S19" i="21" s="1"/>
  <c r="X37" i="21" s="1"/>
  <c r="F13" i="17"/>
  <c r="K13" i="17" s="1"/>
  <c r="Q13" i="17" s="1"/>
  <c r="V31" i="17" s="1"/>
  <c r="F13" i="30"/>
  <c r="K13" i="30" s="1"/>
  <c r="Q13" i="30" s="1"/>
  <c r="F13" i="27"/>
  <c r="K13" i="27" s="1"/>
  <c r="Q13" i="27" s="1"/>
  <c r="F13" i="24"/>
  <c r="K13" i="24" s="1"/>
  <c r="Q13" i="24" s="1"/>
  <c r="F13" i="22"/>
  <c r="K13" i="22" s="1"/>
  <c r="Q13" i="22" s="1"/>
  <c r="F13" i="21"/>
  <c r="K13" i="21" s="1"/>
  <c r="Q13" i="21" s="1"/>
  <c r="E21" i="17"/>
  <c r="J21" i="17" s="1"/>
  <c r="P21" i="17" s="1"/>
  <c r="U39" i="17" s="1"/>
  <c r="E21" i="30"/>
  <c r="J21" i="30" s="1"/>
  <c r="P21" i="30" s="1"/>
  <c r="E21" i="27"/>
  <c r="J21" i="27" s="1"/>
  <c r="P21" i="27" s="1"/>
  <c r="E21" i="24"/>
  <c r="J21" i="24" s="1"/>
  <c r="P21" i="24" s="1"/>
  <c r="E21" i="22"/>
  <c r="J21" i="22" s="1"/>
  <c r="P21" i="22" s="1"/>
  <c r="E21" i="21"/>
  <c r="J21" i="21" s="1"/>
  <c r="P21" i="21" s="1"/>
  <c r="Z9" i="17"/>
  <c r="AC9" i="22"/>
  <c r="X27" i="22"/>
  <c r="AB9" i="30"/>
  <c r="W27" i="30"/>
  <c r="Y9" i="21"/>
  <c r="T27" i="21"/>
  <c r="AA9" i="27"/>
  <c r="V27" i="27"/>
  <c r="D16" i="17"/>
  <c r="I16" i="17" s="1"/>
  <c r="O16" i="17" s="1"/>
  <c r="Z16" i="17" s="1"/>
  <c r="D16" i="24"/>
  <c r="I16" i="24" s="1"/>
  <c r="O16" i="24" s="1"/>
  <c r="D16" i="30"/>
  <c r="I16" i="30" s="1"/>
  <c r="O16" i="30" s="1"/>
  <c r="D16" i="27"/>
  <c r="I16" i="27" s="1"/>
  <c r="O16" i="27" s="1"/>
  <c r="D16" i="22"/>
  <c r="I16" i="22" s="1"/>
  <c r="O16" i="22" s="1"/>
  <c r="D16" i="21"/>
  <c r="I16" i="21" s="1"/>
  <c r="O16" i="21" s="1"/>
  <c r="F21" i="17"/>
  <c r="K21" i="17" s="1"/>
  <c r="Q21" i="17" s="1"/>
  <c r="V39" i="17" s="1"/>
  <c r="F21" i="30"/>
  <c r="K21" i="30" s="1"/>
  <c r="Q21" i="30" s="1"/>
  <c r="F21" i="27"/>
  <c r="K21" i="27" s="1"/>
  <c r="Q21" i="27" s="1"/>
  <c r="F21" i="24"/>
  <c r="K21" i="24" s="1"/>
  <c r="Q21" i="24" s="1"/>
  <c r="F21" i="22"/>
  <c r="K21" i="22" s="1"/>
  <c r="Q21" i="22" s="1"/>
  <c r="F21" i="21"/>
  <c r="K21" i="21" s="1"/>
  <c r="Q21" i="21" s="1"/>
  <c r="D13" i="17"/>
  <c r="I13" i="17" s="1"/>
  <c r="O13" i="17" s="1"/>
  <c r="D13" i="30"/>
  <c r="I13" i="30" s="1"/>
  <c r="O13" i="30" s="1"/>
  <c r="D13" i="27"/>
  <c r="I13" i="27" s="1"/>
  <c r="O13" i="27" s="1"/>
  <c r="D13" i="24"/>
  <c r="I13" i="24" s="1"/>
  <c r="O13" i="24" s="1"/>
  <c r="D13" i="22"/>
  <c r="I13" i="22" s="1"/>
  <c r="O13" i="22" s="1"/>
  <c r="D13" i="21"/>
  <c r="I13" i="21" s="1"/>
  <c r="O13" i="21" s="1"/>
  <c r="G19" i="17"/>
  <c r="L19" i="17" s="1"/>
  <c r="R19" i="17" s="1"/>
  <c r="W37" i="17" s="1"/>
  <c r="G19" i="27"/>
  <c r="L19" i="27" s="1"/>
  <c r="R19" i="27" s="1"/>
  <c r="G19" i="30"/>
  <c r="L19" i="30" s="1"/>
  <c r="R19" i="30" s="1"/>
  <c r="G19" i="22"/>
  <c r="L19" i="22" s="1"/>
  <c r="R19" i="22" s="1"/>
  <c r="G19" i="24"/>
  <c r="L19" i="24" s="1"/>
  <c r="R19" i="24" s="1"/>
  <c r="G19" i="21"/>
  <c r="L19" i="21" s="1"/>
  <c r="R19" i="21" s="1"/>
  <c r="AB9" i="24"/>
  <c r="W27" i="24"/>
  <c r="H10" i="17"/>
  <c r="M10" i="17" s="1"/>
  <c r="S10" i="17" s="1"/>
  <c r="X28" i="17" s="1"/>
  <c r="H10" i="30"/>
  <c r="M10" i="30" s="1"/>
  <c r="S10" i="30" s="1"/>
  <c r="H10" i="27"/>
  <c r="M10" i="27" s="1"/>
  <c r="S10" i="27" s="1"/>
  <c r="H10" i="22"/>
  <c r="M10" i="22" s="1"/>
  <c r="S10" i="22" s="1"/>
  <c r="H10" i="24"/>
  <c r="M10" i="24" s="1"/>
  <c r="S10" i="24" s="1"/>
  <c r="H10" i="21"/>
  <c r="M10" i="21" s="1"/>
  <c r="S10" i="21" s="1"/>
  <c r="E14" i="17"/>
  <c r="J14" i="17" s="1"/>
  <c r="P14" i="17" s="1"/>
  <c r="U32" i="17" s="1"/>
  <c r="E14" i="30"/>
  <c r="J14" i="30" s="1"/>
  <c r="P14" i="30" s="1"/>
  <c r="E14" i="24"/>
  <c r="J14" i="24" s="1"/>
  <c r="P14" i="24" s="1"/>
  <c r="E14" i="27"/>
  <c r="J14" i="27" s="1"/>
  <c r="P14" i="27" s="1"/>
  <c r="E14" i="22"/>
  <c r="J14" i="22" s="1"/>
  <c r="P14" i="22" s="1"/>
  <c r="E14" i="21"/>
  <c r="J14" i="21" s="1"/>
  <c r="P14" i="21" s="1"/>
  <c r="F10" i="17"/>
  <c r="K10" i="17" s="1"/>
  <c r="Q10" i="17" s="1"/>
  <c r="V28" i="17" s="1"/>
  <c r="F10" i="30"/>
  <c r="K10" i="30" s="1"/>
  <c r="Q10" i="30" s="1"/>
  <c r="F10" i="24"/>
  <c r="K10" i="24" s="1"/>
  <c r="Q10" i="24" s="1"/>
  <c r="F10" i="27"/>
  <c r="K10" i="27" s="1"/>
  <c r="Q10" i="27" s="1"/>
  <c r="F10" i="22"/>
  <c r="K10" i="22" s="1"/>
  <c r="Q10" i="22" s="1"/>
  <c r="F10" i="21"/>
  <c r="K10" i="21" s="1"/>
  <c r="Q10" i="21" s="1"/>
  <c r="H21" i="17"/>
  <c r="M21" i="17" s="1"/>
  <c r="S21" i="17" s="1"/>
  <c r="X39" i="17" s="1"/>
  <c r="H21" i="27"/>
  <c r="M21" i="27" s="1"/>
  <c r="S21" i="27" s="1"/>
  <c r="H21" i="30"/>
  <c r="M21" i="30" s="1"/>
  <c r="S21" i="30" s="1"/>
  <c r="H21" i="24"/>
  <c r="M21" i="24" s="1"/>
  <c r="S21" i="24" s="1"/>
  <c r="H21" i="22"/>
  <c r="M21" i="22" s="1"/>
  <c r="S21" i="22" s="1"/>
  <c r="H21" i="21"/>
  <c r="M21" i="21" s="1"/>
  <c r="S21" i="21" s="1"/>
  <c r="E19" i="17"/>
  <c r="J19" i="17" s="1"/>
  <c r="P19" i="17" s="1"/>
  <c r="U37" i="17" s="1"/>
  <c r="E19" i="27"/>
  <c r="J19" i="27" s="1"/>
  <c r="P19" i="27" s="1"/>
  <c r="E19" i="30"/>
  <c r="J19" i="30" s="1"/>
  <c r="P19" i="30" s="1"/>
  <c r="E19" i="24"/>
  <c r="J19" i="24" s="1"/>
  <c r="P19" i="24" s="1"/>
  <c r="E19" i="22"/>
  <c r="J19" i="22" s="1"/>
  <c r="P19" i="22" s="1"/>
  <c r="E19" i="21"/>
  <c r="J19" i="21" s="1"/>
  <c r="P19" i="21" s="1"/>
  <c r="AB9" i="17"/>
  <c r="AC9" i="24"/>
  <c r="X27" i="24"/>
  <c r="Y9" i="22"/>
  <c r="T27" i="22"/>
  <c r="AA9" i="24"/>
  <c r="V27" i="24"/>
  <c r="H13" i="17"/>
  <c r="M13" i="17" s="1"/>
  <c r="S13" i="17" s="1"/>
  <c r="AC13" i="17" s="1"/>
  <c r="H13" i="30"/>
  <c r="M13" i="30" s="1"/>
  <c r="S13" i="30" s="1"/>
  <c r="H13" i="27"/>
  <c r="M13" i="27" s="1"/>
  <c r="S13" i="27" s="1"/>
  <c r="H13" i="24"/>
  <c r="M13" i="24" s="1"/>
  <c r="S13" i="24" s="1"/>
  <c r="H13" i="22"/>
  <c r="M13" i="22" s="1"/>
  <c r="S13" i="22" s="1"/>
  <c r="H13" i="21"/>
  <c r="M13" i="21" s="1"/>
  <c r="S13" i="21" s="1"/>
  <c r="H16" i="17"/>
  <c r="M16" i="17" s="1"/>
  <c r="S16" i="17" s="1"/>
  <c r="X34" i="17" s="1"/>
  <c r="H16" i="27"/>
  <c r="M16" i="27" s="1"/>
  <c r="S16" i="27" s="1"/>
  <c r="H16" i="30"/>
  <c r="M16" i="30" s="1"/>
  <c r="S16" i="30" s="1"/>
  <c r="H16" i="24"/>
  <c r="M16" i="24" s="1"/>
  <c r="S16" i="24" s="1"/>
  <c r="H16" i="22"/>
  <c r="M16" i="22" s="1"/>
  <c r="S16" i="22" s="1"/>
  <c r="H16" i="21"/>
  <c r="M16" i="21" s="1"/>
  <c r="S16" i="21" s="1"/>
  <c r="Y9" i="30"/>
  <c r="T27" i="30"/>
  <c r="E8" i="17"/>
  <c r="J8" i="17" s="1"/>
  <c r="P8" i="17" s="1"/>
  <c r="U26" i="17" s="1"/>
  <c r="E8" i="30"/>
  <c r="J8" i="30" s="1"/>
  <c r="P8" i="30" s="1"/>
  <c r="E8" i="27"/>
  <c r="J8" i="27" s="1"/>
  <c r="P8" i="27" s="1"/>
  <c r="E8" i="22"/>
  <c r="J8" i="22" s="1"/>
  <c r="P8" i="22" s="1"/>
  <c r="E8" i="24"/>
  <c r="J8" i="24" s="1"/>
  <c r="P8" i="24" s="1"/>
  <c r="E8" i="21"/>
  <c r="J8" i="21" s="1"/>
  <c r="P8" i="21" s="1"/>
  <c r="AB9" i="22"/>
  <c r="W27" i="22"/>
  <c r="E13" i="17"/>
  <c r="J13" i="17" s="1"/>
  <c r="P13" i="17" s="1"/>
  <c r="U31" i="17" s="1"/>
  <c r="E13" i="30"/>
  <c r="J13" i="30" s="1"/>
  <c r="P13" i="30" s="1"/>
  <c r="E13" i="27"/>
  <c r="J13" i="27" s="1"/>
  <c r="P13" i="27" s="1"/>
  <c r="E13" i="24"/>
  <c r="J13" i="24" s="1"/>
  <c r="P13" i="24" s="1"/>
  <c r="E13" i="22"/>
  <c r="J13" i="22" s="1"/>
  <c r="P13" i="22" s="1"/>
  <c r="E13" i="21"/>
  <c r="J13" i="21" s="1"/>
  <c r="P13" i="21" s="1"/>
  <c r="Z9" i="30"/>
  <c r="U27" i="30"/>
  <c r="D21" i="17"/>
  <c r="I21" i="17" s="1"/>
  <c r="O21" i="17" s="1"/>
  <c r="D21" i="24"/>
  <c r="I21" i="24" s="1"/>
  <c r="O21" i="24" s="1"/>
  <c r="D21" i="30"/>
  <c r="I21" i="30" s="1"/>
  <c r="O21" i="30" s="1"/>
  <c r="D21" i="27"/>
  <c r="I21" i="27" s="1"/>
  <c r="O21" i="27" s="1"/>
  <c r="D21" i="22"/>
  <c r="I21" i="22" s="1"/>
  <c r="O21" i="22" s="1"/>
  <c r="D21" i="21"/>
  <c r="I21" i="21" s="1"/>
  <c r="O21" i="21" s="1"/>
  <c r="AC9" i="17"/>
  <c r="AA9" i="22"/>
  <c r="V27" i="22"/>
  <c r="E10" i="17"/>
  <c r="J10" i="17" s="1"/>
  <c r="P10" i="17" s="1"/>
  <c r="U28" i="17" s="1"/>
  <c r="E10" i="30"/>
  <c r="J10" i="30" s="1"/>
  <c r="P10" i="30" s="1"/>
  <c r="E10" i="27"/>
  <c r="J10" i="27" s="1"/>
  <c r="P10" i="27" s="1"/>
  <c r="E10" i="24"/>
  <c r="J10" i="24" s="1"/>
  <c r="P10" i="24" s="1"/>
  <c r="E10" i="22"/>
  <c r="J10" i="22" s="1"/>
  <c r="P10" i="22" s="1"/>
  <c r="E10" i="21"/>
  <c r="J10" i="21" s="1"/>
  <c r="P10" i="21" s="1"/>
  <c r="E16" i="17"/>
  <c r="J16" i="17" s="1"/>
  <c r="P16" i="17" s="1"/>
  <c r="U34" i="17" s="1"/>
  <c r="E16" i="30"/>
  <c r="J16" i="30" s="1"/>
  <c r="P16" i="30" s="1"/>
  <c r="E16" i="27"/>
  <c r="J16" i="27" s="1"/>
  <c r="P16" i="27" s="1"/>
  <c r="E16" i="22"/>
  <c r="J16" i="22" s="1"/>
  <c r="P16" i="22" s="1"/>
  <c r="E16" i="24"/>
  <c r="J16" i="24" s="1"/>
  <c r="P16" i="24" s="1"/>
  <c r="E16" i="21"/>
  <c r="J16" i="21" s="1"/>
  <c r="P16" i="21" s="1"/>
  <c r="D15" i="17"/>
  <c r="I15" i="17" s="1"/>
  <c r="O15" i="17" s="1"/>
  <c r="Z15" i="17" s="1"/>
  <c r="D15" i="30"/>
  <c r="I15" i="30" s="1"/>
  <c r="O15" i="30" s="1"/>
  <c r="D15" i="24"/>
  <c r="I15" i="24" s="1"/>
  <c r="O15" i="24" s="1"/>
  <c r="D15" i="27"/>
  <c r="I15" i="27" s="1"/>
  <c r="O15" i="27" s="1"/>
  <c r="D15" i="22"/>
  <c r="I15" i="22" s="1"/>
  <c r="O15" i="22" s="1"/>
  <c r="D15" i="21"/>
  <c r="I15" i="21" s="1"/>
  <c r="O15" i="21" s="1"/>
  <c r="D14" i="17"/>
  <c r="I14" i="17" s="1"/>
  <c r="O14" i="17" s="1"/>
  <c r="AA14" i="17" s="1"/>
  <c r="D14" i="30"/>
  <c r="I14" i="30" s="1"/>
  <c r="O14" i="30" s="1"/>
  <c r="D14" i="27"/>
  <c r="I14" i="27" s="1"/>
  <c r="O14" i="27" s="1"/>
  <c r="D14" i="24"/>
  <c r="I14" i="24" s="1"/>
  <c r="O14" i="24" s="1"/>
  <c r="D14" i="22"/>
  <c r="I14" i="22" s="1"/>
  <c r="O14" i="22" s="1"/>
  <c r="D14" i="21"/>
  <c r="I14" i="21" s="1"/>
  <c r="O14" i="21" s="1"/>
  <c r="G8" i="17"/>
  <c r="L8" i="17" s="1"/>
  <c r="R8" i="17" s="1"/>
  <c r="W26" i="17" s="1"/>
  <c r="G8" i="30"/>
  <c r="L8" i="30" s="1"/>
  <c r="R8" i="30" s="1"/>
  <c r="G8" i="27"/>
  <c r="L8" i="27" s="1"/>
  <c r="R8" i="27" s="1"/>
  <c r="G8" i="24"/>
  <c r="L8" i="24" s="1"/>
  <c r="R8" i="24" s="1"/>
  <c r="G8" i="22"/>
  <c r="L8" i="22" s="1"/>
  <c r="R8" i="22" s="1"/>
  <c r="G8" i="21"/>
  <c r="L8" i="21" s="1"/>
  <c r="R8" i="21" s="1"/>
  <c r="F14" i="17"/>
  <c r="K14" i="17" s="1"/>
  <c r="Q14" i="17" s="1"/>
  <c r="V32" i="17" s="1"/>
  <c r="F14" i="30"/>
  <c r="K14" i="30" s="1"/>
  <c r="Q14" i="30" s="1"/>
  <c r="F14" i="27"/>
  <c r="K14" i="27" s="1"/>
  <c r="Q14" i="27" s="1"/>
  <c r="F14" i="22"/>
  <c r="K14" i="22" s="1"/>
  <c r="Q14" i="22" s="1"/>
  <c r="F14" i="24"/>
  <c r="K14" i="24" s="1"/>
  <c r="Q14" i="24" s="1"/>
  <c r="F14" i="21"/>
  <c r="K14" i="21" s="1"/>
  <c r="Q14" i="21" s="1"/>
  <c r="T27" i="17"/>
  <c r="AD27" i="17" s="1"/>
  <c r="AE27" i="17" s="1"/>
  <c r="AC9" i="27"/>
  <c r="X27" i="27"/>
  <c r="Z9" i="21"/>
  <c r="U27" i="21"/>
  <c r="Y9" i="24"/>
  <c r="T27" i="24"/>
  <c r="AA9" i="30"/>
  <c r="V27" i="30"/>
  <c r="D8" i="17"/>
  <c r="I8" i="17" s="1"/>
  <c r="O8" i="17" s="1"/>
  <c r="Y8" i="17" s="1"/>
  <c r="D8" i="30"/>
  <c r="I8" i="30" s="1"/>
  <c r="O8" i="30" s="1"/>
  <c r="D8" i="27"/>
  <c r="I8" i="27" s="1"/>
  <c r="O8" i="27" s="1"/>
  <c r="D8" i="24"/>
  <c r="I8" i="24" s="1"/>
  <c r="O8" i="24" s="1"/>
  <c r="D8" i="22"/>
  <c r="I8" i="22" s="1"/>
  <c r="O8" i="22" s="1"/>
  <c r="D8" i="21"/>
  <c r="I8" i="21" s="1"/>
  <c r="O8" i="21" s="1"/>
  <c r="AB9" i="21"/>
  <c r="W27" i="21"/>
  <c r="G21" i="17"/>
  <c r="L21" i="17" s="1"/>
  <c r="R21" i="17" s="1"/>
  <c r="W39" i="17" s="1"/>
  <c r="G21" i="30"/>
  <c r="L21" i="30" s="1"/>
  <c r="R21" i="30" s="1"/>
  <c r="G21" i="27"/>
  <c r="L21" i="27" s="1"/>
  <c r="R21" i="27" s="1"/>
  <c r="G21" i="24"/>
  <c r="L21" i="24" s="1"/>
  <c r="R21" i="24" s="1"/>
  <c r="G21" i="22"/>
  <c r="L21" i="22" s="1"/>
  <c r="R21" i="22" s="1"/>
  <c r="G21" i="21"/>
  <c r="L21" i="21" s="1"/>
  <c r="R21" i="21" s="1"/>
  <c r="G14" i="17"/>
  <c r="L14" i="17" s="1"/>
  <c r="R14" i="17" s="1"/>
  <c r="W32" i="17" s="1"/>
  <c r="G14" i="30"/>
  <c r="L14" i="30" s="1"/>
  <c r="R14" i="30" s="1"/>
  <c r="G14" i="27"/>
  <c r="L14" i="27" s="1"/>
  <c r="R14" i="27" s="1"/>
  <c r="G14" i="24"/>
  <c r="L14" i="24" s="1"/>
  <c r="R14" i="24" s="1"/>
  <c r="G14" i="22"/>
  <c r="L14" i="22" s="1"/>
  <c r="R14" i="22" s="1"/>
  <c r="G14" i="21"/>
  <c r="L14" i="21" s="1"/>
  <c r="R14" i="21" s="1"/>
  <c r="Z9" i="27"/>
  <c r="U27" i="27"/>
  <c r="H15" i="17"/>
  <c r="M15" i="17" s="1"/>
  <c r="S15" i="17" s="1"/>
  <c r="X33" i="17" s="1"/>
  <c r="H15" i="30"/>
  <c r="M15" i="30" s="1"/>
  <c r="S15" i="30" s="1"/>
  <c r="H15" i="27"/>
  <c r="M15" i="27" s="1"/>
  <c r="S15" i="27" s="1"/>
  <c r="H15" i="24"/>
  <c r="M15" i="24" s="1"/>
  <c r="S15" i="24" s="1"/>
  <c r="H15" i="22"/>
  <c r="M15" i="22" s="1"/>
  <c r="S15" i="22" s="1"/>
  <c r="H15" i="21"/>
  <c r="M15" i="21" s="1"/>
  <c r="S15" i="21" s="1"/>
  <c r="H14" i="17"/>
  <c r="M14" i="17" s="1"/>
  <c r="S14" i="17" s="1"/>
  <c r="H14" i="30"/>
  <c r="M14" i="30" s="1"/>
  <c r="S14" i="30" s="1"/>
  <c r="H14" i="22"/>
  <c r="M14" i="22" s="1"/>
  <c r="S14" i="22" s="1"/>
  <c r="H14" i="27"/>
  <c r="M14" i="27" s="1"/>
  <c r="S14" i="27" s="1"/>
  <c r="H14" i="24"/>
  <c r="M14" i="24" s="1"/>
  <c r="S14" i="24" s="1"/>
  <c r="H14" i="21"/>
  <c r="M14" i="21" s="1"/>
  <c r="S14" i="21" s="1"/>
  <c r="AA9" i="21"/>
  <c r="V27" i="21"/>
  <c r="G15" i="17"/>
  <c r="L15" i="17" s="1"/>
  <c r="R15" i="17" s="1"/>
  <c r="W33" i="17" s="1"/>
  <c r="G15" i="30"/>
  <c r="L15" i="30" s="1"/>
  <c r="R15" i="30" s="1"/>
  <c r="G15" i="27"/>
  <c r="L15" i="27" s="1"/>
  <c r="R15" i="27" s="1"/>
  <c r="G15" i="24"/>
  <c r="L15" i="24" s="1"/>
  <c r="R15" i="24" s="1"/>
  <c r="G15" i="22"/>
  <c r="L15" i="22" s="1"/>
  <c r="R15" i="22" s="1"/>
  <c r="G15" i="21"/>
  <c r="L15" i="21" s="1"/>
  <c r="R15" i="21" s="1"/>
  <c r="AB9" i="27"/>
  <c r="W27" i="27"/>
  <c r="D19" i="17"/>
  <c r="I19" i="17" s="1"/>
  <c r="O19" i="17" s="1"/>
  <c r="Y19" i="17" s="1"/>
  <c r="D19" i="24"/>
  <c r="I19" i="24" s="1"/>
  <c r="O19" i="24" s="1"/>
  <c r="D19" i="30"/>
  <c r="I19" i="30" s="1"/>
  <c r="O19" i="30" s="1"/>
  <c r="D19" i="27"/>
  <c r="I19" i="27" s="1"/>
  <c r="O19" i="27" s="1"/>
  <c r="D19" i="22"/>
  <c r="I19" i="22" s="1"/>
  <c r="O19" i="22" s="1"/>
  <c r="D19" i="21"/>
  <c r="I19" i="21" s="1"/>
  <c r="O19" i="21" s="1"/>
  <c r="F16" i="17"/>
  <c r="K16" i="17" s="1"/>
  <c r="Q16" i="17" s="1"/>
  <c r="V34" i="17" s="1"/>
  <c r="F16" i="30"/>
  <c r="K16" i="30" s="1"/>
  <c r="Q16" i="30" s="1"/>
  <c r="F16" i="27"/>
  <c r="K16" i="27" s="1"/>
  <c r="Q16" i="27" s="1"/>
  <c r="F16" i="24"/>
  <c r="K16" i="24" s="1"/>
  <c r="Q16" i="24" s="1"/>
  <c r="F16" i="22"/>
  <c r="K16" i="22" s="1"/>
  <c r="Q16" i="22" s="1"/>
  <c r="F16" i="21"/>
  <c r="K16" i="21" s="1"/>
  <c r="Q16" i="21" s="1"/>
  <c r="F15" i="17"/>
  <c r="K15" i="17" s="1"/>
  <c r="Q15" i="17" s="1"/>
  <c r="V33" i="17" s="1"/>
  <c r="F15" i="30"/>
  <c r="K15" i="30" s="1"/>
  <c r="Q15" i="30" s="1"/>
  <c r="F15" i="24"/>
  <c r="K15" i="24" s="1"/>
  <c r="Q15" i="24" s="1"/>
  <c r="F15" i="22"/>
  <c r="K15" i="22" s="1"/>
  <c r="Q15" i="22" s="1"/>
  <c r="F15" i="27"/>
  <c r="K15" i="27" s="1"/>
  <c r="Q15" i="27" s="1"/>
  <c r="F15" i="21"/>
  <c r="K15" i="21" s="1"/>
  <c r="Q15" i="21" s="1"/>
  <c r="Z9" i="22"/>
  <c r="U27" i="22"/>
  <c r="Y9" i="27"/>
  <c r="T27" i="27"/>
  <c r="Y21" i="17"/>
  <c r="T39" i="17"/>
  <c r="U33" i="17"/>
  <c r="Y13" i="17"/>
  <c r="T31" i="17"/>
  <c r="AC21" i="17"/>
  <c r="W42" i="11"/>
  <c r="AG42" i="11" s="1"/>
  <c r="AL42" i="11" s="1"/>
  <c r="Z41" i="11"/>
  <c r="AJ41" i="11" s="1"/>
  <c r="AO41" i="11" s="1"/>
  <c r="AA45" i="11"/>
  <c r="AK45" i="11" s="1"/>
  <c r="AP45" i="11" s="1"/>
  <c r="Z31" i="11"/>
  <c r="AJ31" i="11" s="1"/>
  <c r="AO31" i="11" s="1"/>
  <c r="X42" i="11"/>
  <c r="AH42" i="11" s="1"/>
  <c r="AM42" i="11" s="1"/>
  <c r="Z43" i="11"/>
  <c r="AJ43" i="11" s="1"/>
  <c r="AO43" i="11" s="1"/>
  <c r="W45" i="11"/>
  <c r="AG45" i="11" s="1"/>
  <c r="AL45" i="11" s="1"/>
  <c r="W31" i="11"/>
  <c r="AG31" i="11" s="1"/>
  <c r="AL31" i="11" s="1"/>
  <c r="W37" i="11"/>
  <c r="AG37" i="11" s="1"/>
  <c r="AL37" i="11" s="1"/>
  <c r="W32" i="11"/>
  <c r="AG32" i="11" s="1"/>
  <c r="AL32" i="11" s="1"/>
  <c r="AA42" i="11"/>
  <c r="AK42" i="11" s="1"/>
  <c r="AP42" i="11" s="1"/>
  <c r="X45" i="11"/>
  <c r="AH45" i="11" s="1"/>
  <c r="AM45" i="11" s="1"/>
  <c r="X32" i="11"/>
  <c r="AH32" i="11" s="1"/>
  <c r="AM32" i="11" s="1"/>
  <c r="AA37" i="11"/>
  <c r="AK37" i="11" s="1"/>
  <c r="AP37" i="11" s="1"/>
  <c r="W43" i="11"/>
  <c r="AG43" i="11" s="1"/>
  <c r="AL43" i="11" s="1"/>
  <c r="Z32" i="11"/>
  <c r="AJ32" i="11" s="1"/>
  <c r="AO32" i="11" s="1"/>
  <c r="X37" i="11"/>
  <c r="AH37" i="11" s="1"/>
  <c r="AM37" i="11" s="1"/>
  <c r="W36" i="11"/>
  <c r="AG36" i="11" s="1"/>
  <c r="AL36" i="11" s="1"/>
  <c r="X36" i="11"/>
  <c r="AH36" i="11" s="1"/>
  <c r="AM36" i="11" s="1"/>
  <c r="Y45" i="11"/>
  <c r="AI45" i="11" s="1"/>
  <c r="AN45" i="11" s="1"/>
  <c r="Z42" i="11"/>
  <c r="AJ42" i="11" s="1"/>
  <c r="AO42" i="11" s="1"/>
  <c r="AA36" i="11"/>
  <c r="AK36" i="11" s="1"/>
  <c r="AP36" i="11" s="1"/>
  <c r="Y32" i="11"/>
  <c r="AI32" i="11" s="1"/>
  <c r="AN32" i="11" s="1"/>
  <c r="AA31" i="11"/>
  <c r="AK31" i="11" s="1"/>
  <c r="AP31" i="11" s="1"/>
  <c r="Y42" i="11"/>
  <c r="AI42" i="11" s="1"/>
  <c r="AN42" i="11" s="1"/>
  <c r="Y37" i="11"/>
  <c r="AI37" i="11" s="1"/>
  <c r="AN37" i="11" s="1"/>
  <c r="Y36" i="11"/>
  <c r="AI36" i="11" s="1"/>
  <c r="AN36" i="11" s="1"/>
  <c r="AA43" i="11"/>
  <c r="AK43" i="11" s="1"/>
  <c r="AP43" i="11" s="1"/>
  <c r="Y43" i="11"/>
  <c r="AI43" i="11" s="1"/>
  <c r="AN43" i="11" s="1"/>
  <c r="Y31" i="11"/>
  <c r="AI31" i="11" s="1"/>
  <c r="AN31" i="11" s="1"/>
  <c r="X31" i="11"/>
  <c r="AH31" i="11" s="1"/>
  <c r="AM31" i="11" s="1"/>
  <c r="Z45" i="11"/>
  <c r="AJ45" i="11" s="1"/>
  <c r="AO45" i="11" s="1"/>
  <c r="AA32" i="11"/>
  <c r="AK32" i="11" s="1"/>
  <c r="AP32" i="11" s="1"/>
  <c r="Z36" i="11"/>
  <c r="AJ36" i="11" s="1"/>
  <c r="AO36" i="11" s="1"/>
  <c r="Z37" i="11"/>
  <c r="AJ37" i="11" s="1"/>
  <c r="AO37" i="11" s="1"/>
  <c r="X43" i="11"/>
  <c r="AH43" i="11" s="1"/>
  <c r="AM43" i="11" s="1"/>
  <c r="T33" i="17" l="1"/>
  <c r="Y15" i="17"/>
  <c r="Z19" i="17"/>
  <c r="AC19" i="17"/>
  <c r="AA15" i="17"/>
  <c r="Z21" i="17"/>
  <c r="AK21" i="17" s="1"/>
  <c r="AA8" i="17"/>
  <c r="Z14" i="17"/>
  <c r="AD39" i="17"/>
  <c r="AE39" i="17" s="1"/>
  <c r="AP39" i="17" s="1"/>
  <c r="AC15" i="17"/>
  <c r="AF9" i="17"/>
  <c r="AI9" i="17" s="1"/>
  <c r="Z8" i="17"/>
  <c r="T26" i="17"/>
  <c r="AD26" i="17" s="1"/>
  <c r="AE26" i="17" s="1"/>
  <c r="AK26" i="17" s="1"/>
  <c r="AB13" i="17"/>
  <c r="AB21" i="17"/>
  <c r="AD27" i="24"/>
  <c r="AE27" i="24" s="1"/>
  <c r="AK27" i="24" s="1"/>
  <c r="AC14" i="17"/>
  <c r="Z10" i="17"/>
  <c r="H18" i="17"/>
  <c r="M18" i="17" s="1"/>
  <c r="S18" i="17" s="1"/>
  <c r="X36" i="17" s="1"/>
  <c r="H18" i="30"/>
  <c r="M18" i="30" s="1"/>
  <c r="S18" i="30" s="1"/>
  <c r="H18" i="27"/>
  <c r="M18" i="27" s="1"/>
  <c r="S18" i="27" s="1"/>
  <c r="H18" i="24"/>
  <c r="M18" i="24" s="1"/>
  <c r="S18" i="24" s="1"/>
  <c r="H18" i="22"/>
  <c r="M18" i="22" s="1"/>
  <c r="S18" i="22" s="1"/>
  <c r="H18" i="21"/>
  <c r="M18" i="21" s="1"/>
  <c r="S18" i="21" s="1"/>
  <c r="G6" i="17"/>
  <c r="L6" i="17" s="1"/>
  <c r="R6" i="17" s="1"/>
  <c r="G6" i="30"/>
  <c r="L6" i="30" s="1"/>
  <c r="R6" i="30" s="1"/>
  <c r="G6" i="27"/>
  <c r="L6" i="27" s="1"/>
  <c r="R6" i="27" s="1"/>
  <c r="G6" i="24"/>
  <c r="L6" i="24" s="1"/>
  <c r="R6" i="24" s="1"/>
  <c r="G6" i="22"/>
  <c r="L6" i="22" s="1"/>
  <c r="R6" i="22" s="1"/>
  <c r="G6" i="21"/>
  <c r="L6" i="21" s="1"/>
  <c r="R6" i="21" s="1"/>
  <c r="AA16" i="24"/>
  <c r="V34" i="24"/>
  <c r="AC14" i="30"/>
  <c r="X32" i="30"/>
  <c r="Y8" i="21"/>
  <c r="T26" i="21"/>
  <c r="AB8" i="27"/>
  <c r="W26" i="27"/>
  <c r="Z10" i="27"/>
  <c r="U28" i="27"/>
  <c r="AC13" i="30"/>
  <c r="X31" i="30"/>
  <c r="AA21" i="27"/>
  <c r="V39" i="27"/>
  <c r="AC19" i="24"/>
  <c r="X37" i="24"/>
  <c r="AB10" i="30"/>
  <c r="W28" i="30"/>
  <c r="G12" i="17"/>
  <c r="L12" i="17" s="1"/>
  <c r="R12" i="17" s="1"/>
  <c r="W30" i="17" s="1"/>
  <c r="G12" i="30"/>
  <c r="L12" i="30" s="1"/>
  <c r="R12" i="30" s="1"/>
  <c r="G12" i="24"/>
  <c r="L12" i="24" s="1"/>
  <c r="R12" i="24" s="1"/>
  <c r="G12" i="27"/>
  <c r="L12" i="27" s="1"/>
  <c r="R12" i="27" s="1"/>
  <c r="G12" i="22"/>
  <c r="L12" i="22" s="1"/>
  <c r="R12" i="22" s="1"/>
  <c r="G12" i="21"/>
  <c r="L12" i="21" s="1"/>
  <c r="R12" i="21" s="1"/>
  <c r="H17" i="17"/>
  <c r="M17" i="17" s="1"/>
  <c r="S17" i="17" s="1"/>
  <c r="X35" i="17" s="1"/>
  <c r="H17" i="30"/>
  <c r="M17" i="30" s="1"/>
  <c r="S17" i="30" s="1"/>
  <c r="H17" i="27"/>
  <c r="M17" i="27" s="1"/>
  <c r="S17" i="27" s="1"/>
  <c r="H17" i="24"/>
  <c r="M17" i="24" s="1"/>
  <c r="S17" i="24" s="1"/>
  <c r="H17" i="22"/>
  <c r="M17" i="22" s="1"/>
  <c r="S17" i="22" s="1"/>
  <c r="H17" i="21"/>
  <c r="M17" i="21" s="1"/>
  <c r="S17" i="21" s="1"/>
  <c r="AA15" i="27"/>
  <c r="V33" i="27"/>
  <c r="AB21" i="22"/>
  <c r="W39" i="22"/>
  <c r="AK9" i="24"/>
  <c r="AP9" i="24"/>
  <c r="AF9" i="24"/>
  <c r="Z16" i="22"/>
  <c r="U34" i="22"/>
  <c r="Z13" i="27"/>
  <c r="U31" i="27"/>
  <c r="AA10" i="30"/>
  <c r="V28" i="30"/>
  <c r="Y13" i="24"/>
  <c r="T31" i="24"/>
  <c r="AC19" i="27"/>
  <c r="X37" i="27"/>
  <c r="Z15" i="24"/>
  <c r="U33" i="24"/>
  <c r="F12" i="17"/>
  <c r="K12" i="17" s="1"/>
  <c r="Q12" i="17" s="1"/>
  <c r="F12" i="27"/>
  <c r="K12" i="27" s="1"/>
  <c r="Q12" i="27" s="1"/>
  <c r="F12" i="24"/>
  <c r="K12" i="24" s="1"/>
  <c r="Q12" i="24" s="1"/>
  <c r="F12" i="30"/>
  <c r="K12" i="30" s="1"/>
  <c r="Q12" i="30" s="1"/>
  <c r="F12" i="22"/>
  <c r="K12" i="22" s="1"/>
  <c r="Q12" i="22" s="1"/>
  <c r="F12" i="21"/>
  <c r="K12" i="21" s="1"/>
  <c r="Q12" i="21" s="1"/>
  <c r="G16" i="17"/>
  <c r="L16" i="17" s="1"/>
  <c r="R16" i="17" s="1"/>
  <c r="W34" i="17" s="1"/>
  <c r="G16" i="27"/>
  <c r="L16" i="27" s="1"/>
  <c r="R16" i="27" s="1"/>
  <c r="G16" i="30"/>
  <c r="L16" i="30" s="1"/>
  <c r="R16" i="30" s="1"/>
  <c r="G16" i="22"/>
  <c r="L16" i="22" s="1"/>
  <c r="R16" i="22" s="1"/>
  <c r="G16" i="24"/>
  <c r="L16" i="24" s="1"/>
  <c r="R16" i="24" s="1"/>
  <c r="G16" i="21"/>
  <c r="L16" i="21" s="1"/>
  <c r="R16" i="21" s="1"/>
  <c r="AB15" i="17"/>
  <c r="AA16" i="17"/>
  <c r="AA15" i="22"/>
  <c r="V33" i="22"/>
  <c r="W39" i="24"/>
  <c r="AB21" i="24"/>
  <c r="Y15" i="22"/>
  <c r="T33" i="22"/>
  <c r="Y21" i="24"/>
  <c r="T39" i="24"/>
  <c r="AC16" i="27"/>
  <c r="X34" i="27"/>
  <c r="AC21" i="30"/>
  <c r="X39" i="30"/>
  <c r="AB19" i="24"/>
  <c r="W37" i="24"/>
  <c r="Z21" i="21"/>
  <c r="U39" i="21"/>
  <c r="AA19" i="21"/>
  <c r="V37" i="21"/>
  <c r="AA8" i="22"/>
  <c r="V26" i="22"/>
  <c r="H7" i="17"/>
  <c r="M7" i="17" s="1"/>
  <c r="S7" i="17" s="1"/>
  <c r="X25" i="17" s="1"/>
  <c r="H7" i="27"/>
  <c r="M7" i="27" s="1"/>
  <c r="S7" i="27" s="1"/>
  <c r="H7" i="24"/>
  <c r="M7" i="24" s="1"/>
  <c r="S7" i="24" s="1"/>
  <c r="H7" i="30"/>
  <c r="M7" i="30" s="1"/>
  <c r="S7" i="30" s="1"/>
  <c r="H7" i="22"/>
  <c r="M7" i="22" s="1"/>
  <c r="S7" i="22" s="1"/>
  <c r="H7" i="21"/>
  <c r="M7" i="21" s="1"/>
  <c r="S7" i="21" s="1"/>
  <c r="D12" i="17"/>
  <c r="I12" i="17" s="1"/>
  <c r="O12" i="17" s="1"/>
  <c r="T30" i="17" s="1"/>
  <c r="D12" i="30"/>
  <c r="I12" i="30" s="1"/>
  <c r="O12" i="30" s="1"/>
  <c r="D12" i="27"/>
  <c r="I12" i="27" s="1"/>
  <c r="O12" i="27" s="1"/>
  <c r="D12" i="24"/>
  <c r="I12" i="24" s="1"/>
  <c r="O12" i="24" s="1"/>
  <c r="D12" i="22"/>
  <c r="I12" i="22" s="1"/>
  <c r="O12" i="22" s="1"/>
  <c r="D12" i="21"/>
  <c r="I12" i="21" s="1"/>
  <c r="O12" i="21" s="1"/>
  <c r="AA15" i="24"/>
  <c r="V33" i="24"/>
  <c r="AB14" i="22"/>
  <c r="W32" i="22"/>
  <c r="AF9" i="21"/>
  <c r="Y15" i="27"/>
  <c r="T33" i="27"/>
  <c r="Z16" i="30"/>
  <c r="U34" i="30"/>
  <c r="Z19" i="24"/>
  <c r="U37" i="24"/>
  <c r="AC21" i="27"/>
  <c r="X39" i="27"/>
  <c r="Z14" i="21"/>
  <c r="U32" i="21"/>
  <c r="AC10" i="22"/>
  <c r="X28" i="22"/>
  <c r="AB19" i="22"/>
  <c r="W37" i="22"/>
  <c r="Y13" i="30"/>
  <c r="T31" i="30"/>
  <c r="Y16" i="21"/>
  <c r="T34" i="21"/>
  <c r="AD27" i="21"/>
  <c r="AE27" i="21" s="1"/>
  <c r="Z21" i="22"/>
  <c r="U39" i="22"/>
  <c r="AA13" i="27"/>
  <c r="V31" i="27"/>
  <c r="AB13" i="27"/>
  <c r="W31" i="27"/>
  <c r="AA19" i="22"/>
  <c r="V37" i="22"/>
  <c r="AA8" i="24"/>
  <c r="V26" i="24"/>
  <c r="AB10" i="27"/>
  <c r="W28" i="27"/>
  <c r="Z15" i="30"/>
  <c r="U33" i="30"/>
  <c r="G20" i="17"/>
  <c r="L20" i="17" s="1"/>
  <c r="R20" i="17" s="1"/>
  <c r="W38" i="17" s="1"/>
  <c r="G20" i="30"/>
  <c r="L20" i="30" s="1"/>
  <c r="R20" i="30" s="1"/>
  <c r="G20" i="27"/>
  <c r="L20" i="27" s="1"/>
  <c r="R20" i="27" s="1"/>
  <c r="G20" i="24"/>
  <c r="L20" i="24" s="1"/>
  <c r="R20" i="24" s="1"/>
  <c r="G20" i="22"/>
  <c r="L20" i="22" s="1"/>
  <c r="R20" i="22" s="1"/>
  <c r="G20" i="21"/>
  <c r="L20" i="21" s="1"/>
  <c r="R20" i="21" s="1"/>
  <c r="H6" i="17"/>
  <c r="M6" i="17" s="1"/>
  <c r="S6" i="17" s="1"/>
  <c r="H6" i="30"/>
  <c r="M6" i="30" s="1"/>
  <c r="S6" i="30" s="1"/>
  <c r="H6" i="27"/>
  <c r="M6" i="27" s="1"/>
  <c r="S6" i="27" s="1"/>
  <c r="H6" i="22"/>
  <c r="M6" i="22" s="1"/>
  <c r="S6" i="22" s="1"/>
  <c r="H6" i="24"/>
  <c r="M6" i="24" s="1"/>
  <c r="S6" i="24" s="1"/>
  <c r="H6" i="21"/>
  <c r="M6" i="21" s="1"/>
  <c r="S6" i="21" s="1"/>
  <c r="G7" i="17"/>
  <c r="L7" i="17" s="1"/>
  <c r="R7" i="17" s="1"/>
  <c r="W25" i="17" s="1"/>
  <c r="G7" i="30"/>
  <c r="L7" i="30" s="1"/>
  <c r="R7" i="30" s="1"/>
  <c r="G7" i="24"/>
  <c r="L7" i="24" s="1"/>
  <c r="R7" i="24" s="1"/>
  <c r="G7" i="22"/>
  <c r="L7" i="22" s="1"/>
  <c r="R7" i="22" s="1"/>
  <c r="G7" i="27"/>
  <c r="L7" i="27" s="1"/>
  <c r="R7" i="27" s="1"/>
  <c r="G7" i="21"/>
  <c r="L7" i="21" s="1"/>
  <c r="R7" i="21" s="1"/>
  <c r="D6" i="17"/>
  <c r="I6" i="17" s="1"/>
  <c r="O6" i="17" s="1"/>
  <c r="T24" i="17" s="1"/>
  <c r="D6" i="30"/>
  <c r="I6" i="30" s="1"/>
  <c r="O6" i="30" s="1"/>
  <c r="D6" i="27"/>
  <c r="I6" i="27" s="1"/>
  <c r="O6" i="27" s="1"/>
  <c r="D6" i="24"/>
  <c r="I6" i="24" s="1"/>
  <c r="O6" i="24" s="1"/>
  <c r="D6" i="22"/>
  <c r="I6" i="22" s="1"/>
  <c r="O6" i="22" s="1"/>
  <c r="D6" i="21"/>
  <c r="I6" i="21" s="1"/>
  <c r="O6" i="21" s="1"/>
  <c r="AA19" i="17"/>
  <c r="AB19" i="17"/>
  <c r="AB14" i="17"/>
  <c r="T32" i="17"/>
  <c r="T34" i="17"/>
  <c r="AD27" i="27"/>
  <c r="AE27" i="27" s="1"/>
  <c r="AA15" i="30"/>
  <c r="V33" i="30"/>
  <c r="AC19" i="21"/>
  <c r="Y19" i="21"/>
  <c r="T37" i="21"/>
  <c r="AB15" i="21"/>
  <c r="W33" i="21"/>
  <c r="AC14" i="21"/>
  <c r="X32" i="21"/>
  <c r="AC15" i="24"/>
  <c r="X33" i="24"/>
  <c r="AB14" i="24"/>
  <c r="W32" i="24"/>
  <c r="AB21" i="30"/>
  <c r="W39" i="30"/>
  <c r="Y8" i="30"/>
  <c r="T26" i="30"/>
  <c r="Y14" i="22"/>
  <c r="T32" i="22"/>
  <c r="Y15" i="24"/>
  <c r="T33" i="24"/>
  <c r="AD27" i="30"/>
  <c r="AE27" i="30" s="1"/>
  <c r="AC13" i="21"/>
  <c r="X31" i="21"/>
  <c r="Z19" i="30"/>
  <c r="U37" i="30"/>
  <c r="Z14" i="22"/>
  <c r="U32" i="22"/>
  <c r="AC10" i="27"/>
  <c r="X28" i="27"/>
  <c r="AB19" i="30"/>
  <c r="W37" i="30"/>
  <c r="Y16" i="22"/>
  <c r="T34" i="22"/>
  <c r="AK9" i="21"/>
  <c r="Z21" i="24"/>
  <c r="U39" i="24"/>
  <c r="AA13" i="30"/>
  <c r="V31" i="30"/>
  <c r="AC8" i="21"/>
  <c r="X26" i="21"/>
  <c r="Y10" i="21"/>
  <c r="T28" i="21"/>
  <c r="AB13" i="22"/>
  <c r="W31" i="22"/>
  <c r="AA19" i="24"/>
  <c r="V37" i="24"/>
  <c r="AA8" i="27"/>
  <c r="V26" i="27"/>
  <c r="F20" i="17"/>
  <c r="K20" i="17" s="1"/>
  <c r="Q20" i="17" s="1"/>
  <c r="V38" i="17" s="1"/>
  <c r="F20" i="30"/>
  <c r="K20" i="30" s="1"/>
  <c r="Q20" i="30" s="1"/>
  <c r="F20" i="24"/>
  <c r="K20" i="24" s="1"/>
  <c r="Q20" i="24" s="1"/>
  <c r="F20" i="22"/>
  <c r="K20" i="22" s="1"/>
  <c r="Q20" i="22" s="1"/>
  <c r="F20" i="27"/>
  <c r="K20" i="27" s="1"/>
  <c r="Q20" i="27" s="1"/>
  <c r="F20" i="21"/>
  <c r="K20" i="21" s="1"/>
  <c r="Q20" i="21" s="1"/>
  <c r="Y19" i="24"/>
  <c r="T37" i="24"/>
  <c r="AB21" i="21"/>
  <c r="W39" i="21"/>
  <c r="AA14" i="24"/>
  <c r="V32" i="24"/>
  <c r="Z16" i="24"/>
  <c r="U34" i="24"/>
  <c r="Z13" i="24"/>
  <c r="U31" i="24"/>
  <c r="AC16" i="24"/>
  <c r="X34" i="24"/>
  <c r="AA10" i="24"/>
  <c r="V28" i="24"/>
  <c r="AA13" i="21"/>
  <c r="V31" i="21"/>
  <c r="Y10" i="30"/>
  <c r="T28" i="30"/>
  <c r="F11" i="17"/>
  <c r="K11" i="17" s="1"/>
  <c r="Q11" i="17" s="1"/>
  <c r="V29" i="17" s="1"/>
  <c r="F11" i="27"/>
  <c r="K11" i="27" s="1"/>
  <c r="Q11" i="27" s="1"/>
  <c r="F11" i="30"/>
  <c r="K11" i="30" s="1"/>
  <c r="Q11" i="30" s="1"/>
  <c r="F11" i="24"/>
  <c r="K11" i="24" s="1"/>
  <c r="Q11" i="24" s="1"/>
  <c r="F11" i="22"/>
  <c r="K11" i="22" s="1"/>
  <c r="Q11" i="22" s="1"/>
  <c r="F11" i="21"/>
  <c r="K11" i="21" s="1"/>
  <c r="Q11" i="21" s="1"/>
  <c r="H20" i="17"/>
  <c r="M20" i="17" s="1"/>
  <c r="S20" i="17" s="1"/>
  <c r="X38" i="17" s="1"/>
  <c r="H20" i="30"/>
  <c r="M20" i="30" s="1"/>
  <c r="S20" i="30" s="1"/>
  <c r="H20" i="22"/>
  <c r="M20" i="22" s="1"/>
  <c r="S20" i="22" s="1"/>
  <c r="H20" i="27"/>
  <c r="M20" i="27" s="1"/>
  <c r="S20" i="27" s="1"/>
  <c r="H20" i="24"/>
  <c r="M20" i="24" s="1"/>
  <c r="S20" i="24" s="1"/>
  <c r="H20" i="21"/>
  <c r="M20" i="21" s="1"/>
  <c r="S20" i="21" s="1"/>
  <c r="Y8" i="22"/>
  <c r="T26" i="22"/>
  <c r="AB8" i="30"/>
  <c r="W26" i="30"/>
  <c r="Z10" i="30"/>
  <c r="U28" i="30"/>
  <c r="AC16" i="30"/>
  <c r="X34" i="30"/>
  <c r="AC21" i="24"/>
  <c r="X39" i="24"/>
  <c r="AB19" i="21"/>
  <c r="W37" i="21"/>
  <c r="AA13" i="22"/>
  <c r="V31" i="22"/>
  <c r="AA8" i="21"/>
  <c r="V26" i="21"/>
  <c r="G11" i="17"/>
  <c r="L11" i="17" s="1"/>
  <c r="R11" i="17" s="1"/>
  <c r="W29" i="17" s="1"/>
  <c r="G11" i="30"/>
  <c r="L11" i="30" s="1"/>
  <c r="R11" i="30" s="1"/>
  <c r="G11" i="24"/>
  <c r="L11" i="24" s="1"/>
  <c r="R11" i="24" s="1"/>
  <c r="G11" i="22"/>
  <c r="L11" i="22" s="1"/>
  <c r="R11" i="22" s="1"/>
  <c r="G11" i="27"/>
  <c r="L11" i="27" s="1"/>
  <c r="R11" i="27" s="1"/>
  <c r="G11" i="21"/>
  <c r="L11" i="21" s="1"/>
  <c r="R11" i="21" s="1"/>
  <c r="D7" i="17"/>
  <c r="I7" i="17" s="1"/>
  <c r="O7" i="17" s="1"/>
  <c r="Y7" i="17" s="1"/>
  <c r="D7" i="30"/>
  <c r="I7" i="30" s="1"/>
  <c r="O7" i="30" s="1"/>
  <c r="D7" i="27"/>
  <c r="I7" i="27" s="1"/>
  <c r="O7" i="27" s="1"/>
  <c r="D7" i="24"/>
  <c r="I7" i="24" s="1"/>
  <c r="O7" i="24" s="1"/>
  <c r="D7" i="22"/>
  <c r="I7" i="22" s="1"/>
  <c r="O7" i="22" s="1"/>
  <c r="D7" i="21"/>
  <c r="I7" i="21" s="1"/>
  <c r="O7" i="21" s="1"/>
  <c r="AA10" i="17"/>
  <c r="T28" i="17"/>
  <c r="AD28" i="17" s="1"/>
  <c r="AE28" i="17" s="1"/>
  <c r="AA16" i="30"/>
  <c r="V34" i="30"/>
  <c r="AB14" i="21"/>
  <c r="W32" i="21"/>
  <c r="Z8" i="30"/>
  <c r="U26" i="30"/>
  <c r="AA13" i="24"/>
  <c r="V31" i="24"/>
  <c r="W31" i="21"/>
  <c r="AB13" i="21"/>
  <c r="AB10" i="24"/>
  <c r="W28" i="24"/>
  <c r="F17" i="17"/>
  <c r="K17" i="17" s="1"/>
  <c r="Q17" i="17" s="1"/>
  <c r="F17" i="27"/>
  <c r="K17" i="27" s="1"/>
  <c r="Q17" i="27" s="1"/>
  <c r="F17" i="24"/>
  <c r="K17" i="24" s="1"/>
  <c r="Q17" i="24" s="1"/>
  <c r="F17" i="30"/>
  <c r="K17" i="30" s="1"/>
  <c r="Q17" i="30" s="1"/>
  <c r="F17" i="22"/>
  <c r="K17" i="22" s="1"/>
  <c r="Q17" i="22" s="1"/>
  <c r="F17" i="21"/>
  <c r="K17" i="21" s="1"/>
  <c r="Q17" i="21" s="1"/>
  <c r="D17" i="17"/>
  <c r="I17" i="17" s="1"/>
  <c r="O17" i="17" s="1"/>
  <c r="T35" i="17" s="1"/>
  <c r="D17" i="27"/>
  <c r="I17" i="27" s="1"/>
  <c r="O17" i="27" s="1"/>
  <c r="D17" i="30"/>
  <c r="I17" i="30" s="1"/>
  <c r="O17" i="30" s="1"/>
  <c r="D17" i="24"/>
  <c r="I17" i="24" s="1"/>
  <c r="O17" i="24" s="1"/>
  <c r="D17" i="22"/>
  <c r="I17" i="22" s="1"/>
  <c r="O17" i="22" s="1"/>
  <c r="D17" i="21"/>
  <c r="I17" i="21" s="1"/>
  <c r="O17" i="21" s="1"/>
  <c r="AC8" i="17"/>
  <c r="Y10" i="17"/>
  <c r="X33" i="22"/>
  <c r="AC15" i="22"/>
  <c r="AB21" i="27"/>
  <c r="W39" i="27"/>
  <c r="AA14" i="30"/>
  <c r="V32" i="30"/>
  <c r="E6" i="17"/>
  <c r="J6" i="17" s="1"/>
  <c r="P6" i="17" s="1"/>
  <c r="U24" i="17" s="1"/>
  <c r="E6" i="27"/>
  <c r="J6" i="27" s="1"/>
  <c r="P6" i="27" s="1"/>
  <c r="E6" i="24"/>
  <c r="J6" i="24" s="1"/>
  <c r="P6" i="24" s="1"/>
  <c r="E6" i="30"/>
  <c r="J6" i="30" s="1"/>
  <c r="P6" i="30" s="1"/>
  <c r="E6" i="22"/>
  <c r="J6" i="22" s="1"/>
  <c r="P6" i="22" s="1"/>
  <c r="E6" i="21"/>
  <c r="J6" i="21" s="1"/>
  <c r="P6" i="21" s="1"/>
  <c r="D20" i="17"/>
  <c r="I20" i="17" s="1"/>
  <c r="O20" i="17" s="1"/>
  <c r="T38" i="17" s="1"/>
  <c r="D20" i="27"/>
  <c r="I20" i="27" s="1"/>
  <c r="O20" i="27" s="1"/>
  <c r="D20" i="30"/>
  <c r="I20" i="30" s="1"/>
  <c r="O20" i="30" s="1"/>
  <c r="D20" i="24"/>
  <c r="I20" i="24" s="1"/>
  <c r="O20" i="24" s="1"/>
  <c r="D20" i="22"/>
  <c r="I20" i="22" s="1"/>
  <c r="O20" i="22" s="1"/>
  <c r="D20" i="21"/>
  <c r="I20" i="21" s="1"/>
  <c r="O20" i="21" s="1"/>
  <c r="AC16" i="17"/>
  <c r="Y14" i="17"/>
  <c r="AC14" i="24"/>
  <c r="X32" i="24"/>
  <c r="AB14" i="27"/>
  <c r="W32" i="27"/>
  <c r="AB8" i="21"/>
  <c r="W26" i="21"/>
  <c r="Y15" i="30"/>
  <c r="T33" i="30"/>
  <c r="AC13" i="22"/>
  <c r="X31" i="22"/>
  <c r="Z19" i="27"/>
  <c r="U37" i="27"/>
  <c r="AA10" i="21"/>
  <c r="V28" i="21"/>
  <c r="AC10" i="30"/>
  <c r="X28" i="30"/>
  <c r="Y16" i="27"/>
  <c r="T34" i="27"/>
  <c r="Z21" i="27"/>
  <c r="U39" i="27"/>
  <c r="Y10" i="22"/>
  <c r="T28" i="22"/>
  <c r="V37" i="30"/>
  <c r="AA19" i="30"/>
  <c r="AK9" i="17"/>
  <c r="AM9" i="17" s="1"/>
  <c r="F6" i="17"/>
  <c r="K6" i="17" s="1"/>
  <c r="Q6" i="17" s="1"/>
  <c r="V24" i="17" s="1"/>
  <c r="F6" i="30"/>
  <c r="K6" i="30" s="1"/>
  <c r="Q6" i="30" s="1"/>
  <c r="F6" i="27"/>
  <c r="K6" i="27" s="1"/>
  <c r="Q6" i="27" s="1"/>
  <c r="F6" i="24"/>
  <c r="K6" i="24" s="1"/>
  <c r="Q6" i="24" s="1"/>
  <c r="F6" i="22"/>
  <c r="K6" i="22" s="1"/>
  <c r="Q6" i="22" s="1"/>
  <c r="F6" i="21"/>
  <c r="K6" i="21" s="1"/>
  <c r="Q6" i="21" s="1"/>
  <c r="H11" i="17"/>
  <c r="M11" i="17" s="1"/>
  <c r="S11" i="17" s="1"/>
  <c r="X29" i="17" s="1"/>
  <c r="H11" i="27"/>
  <c r="M11" i="27" s="1"/>
  <c r="S11" i="27" s="1"/>
  <c r="H11" i="24"/>
  <c r="M11" i="24" s="1"/>
  <c r="S11" i="24" s="1"/>
  <c r="H11" i="30"/>
  <c r="M11" i="30" s="1"/>
  <c r="S11" i="30" s="1"/>
  <c r="H11" i="22"/>
  <c r="M11" i="22" s="1"/>
  <c r="S11" i="22" s="1"/>
  <c r="H11" i="21"/>
  <c r="M11" i="21" s="1"/>
  <c r="S11" i="21" s="1"/>
  <c r="H12" i="17"/>
  <c r="M12" i="17" s="1"/>
  <c r="S12" i="17" s="1"/>
  <c r="X30" i="17" s="1"/>
  <c r="H12" i="27"/>
  <c r="M12" i="27" s="1"/>
  <c r="S12" i="27" s="1"/>
  <c r="H12" i="30"/>
  <c r="M12" i="30" s="1"/>
  <c r="S12" i="30" s="1"/>
  <c r="H12" i="22"/>
  <c r="M12" i="22" s="1"/>
  <c r="S12" i="22" s="1"/>
  <c r="H12" i="24"/>
  <c r="M12" i="24" s="1"/>
  <c r="S12" i="24" s="1"/>
  <c r="H12" i="21"/>
  <c r="M12" i="21" s="1"/>
  <c r="S12" i="21" s="1"/>
  <c r="G18" i="17"/>
  <c r="L18" i="17" s="1"/>
  <c r="R18" i="17" s="1"/>
  <c r="W36" i="17" s="1"/>
  <c r="G18" i="30"/>
  <c r="L18" i="30" s="1"/>
  <c r="R18" i="30" s="1"/>
  <c r="G18" i="27"/>
  <c r="L18" i="27" s="1"/>
  <c r="R18" i="27" s="1"/>
  <c r="G18" i="24"/>
  <c r="L18" i="24" s="1"/>
  <c r="R18" i="24" s="1"/>
  <c r="G18" i="22"/>
  <c r="L18" i="22" s="1"/>
  <c r="R18" i="22" s="1"/>
  <c r="G18" i="21"/>
  <c r="L18" i="21" s="1"/>
  <c r="R18" i="21" s="1"/>
  <c r="AB8" i="17"/>
  <c r="AC10" i="17"/>
  <c r="X31" i="17"/>
  <c r="AD31" i="17" s="1"/>
  <c r="AE31" i="17" s="1"/>
  <c r="X32" i="17"/>
  <c r="T37" i="17"/>
  <c r="AD37" i="17" s="1"/>
  <c r="AE37" i="17" s="1"/>
  <c r="AD27" i="22"/>
  <c r="AE27" i="22" s="1"/>
  <c r="AA16" i="21"/>
  <c r="V34" i="21"/>
  <c r="Y19" i="27"/>
  <c r="T37" i="27"/>
  <c r="AB15" i="24"/>
  <c r="W33" i="24"/>
  <c r="AC14" i="27"/>
  <c r="X32" i="27"/>
  <c r="AC15" i="30"/>
  <c r="X33" i="30"/>
  <c r="AB14" i="30"/>
  <c r="W32" i="30"/>
  <c r="AP27" i="17"/>
  <c r="AT27" i="17" s="1"/>
  <c r="AK27" i="17"/>
  <c r="AL27" i="17" s="1"/>
  <c r="AF27" i="17"/>
  <c r="AJ27" i="17" s="1"/>
  <c r="AB8" i="22"/>
  <c r="W26" i="22"/>
  <c r="Y14" i="27"/>
  <c r="T32" i="27"/>
  <c r="Z10" i="22"/>
  <c r="U28" i="22"/>
  <c r="Y21" i="21"/>
  <c r="T39" i="21"/>
  <c r="Z13" i="21"/>
  <c r="U31" i="21"/>
  <c r="Z8" i="21"/>
  <c r="U26" i="21"/>
  <c r="AC16" i="21"/>
  <c r="X34" i="21"/>
  <c r="AC13" i="24"/>
  <c r="X31" i="24"/>
  <c r="AA10" i="22"/>
  <c r="V28" i="22"/>
  <c r="Z14" i="24"/>
  <c r="U32" i="24"/>
  <c r="AA21" i="22"/>
  <c r="V39" i="22"/>
  <c r="Y16" i="30"/>
  <c r="T34" i="30"/>
  <c r="Z21" i="30"/>
  <c r="U39" i="30"/>
  <c r="AC8" i="27"/>
  <c r="X26" i="27"/>
  <c r="Y10" i="27"/>
  <c r="T28" i="27"/>
  <c r="AB13" i="30"/>
  <c r="W31" i="30"/>
  <c r="AA19" i="27"/>
  <c r="V37" i="27"/>
  <c r="AP9" i="17"/>
  <c r="AQ9" i="17" s="1"/>
  <c r="E18" i="17"/>
  <c r="J18" i="17" s="1"/>
  <c r="P18" i="17" s="1"/>
  <c r="U36" i="17" s="1"/>
  <c r="E18" i="27"/>
  <c r="J18" i="27" s="1"/>
  <c r="P18" i="27" s="1"/>
  <c r="E18" i="30"/>
  <c r="J18" i="30" s="1"/>
  <c r="P18" i="30" s="1"/>
  <c r="E18" i="22"/>
  <c r="J18" i="22" s="1"/>
  <c r="P18" i="22" s="1"/>
  <c r="E18" i="24"/>
  <c r="J18" i="24" s="1"/>
  <c r="P18" i="24" s="1"/>
  <c r="E18" i="21"/>
  <c r="J18" i="21" s="1"/>
  <c r="P18" i="21" s="1"/>
  <c r="E20" i="17"/>
  <c r="J20" i="17" s="1"/>
  <c r="P20" i="17" s="1"/>
  <c r="U38" i="17" s="1"/>
  <c r="E20" i="27"/>
  <c r="J20" i="27" s="1"/>
  <c r="P20" i="27" s="1"/>
  <c r="E20" i="30"/>
  <c r="J20" i="30" s="1"/>
  <c r="P20" i="30" s="1"/>
  <c r="E20" i="24"/>
  <c r="J20" i="24" s="1"/>
  <c r="P20" i="24" s="1"/>
  <c r="E20" i="22"/>
  <c r="J20" i="22" s="1"/>
  <c r="P20" i="22" s="1"/>
  <c r="E20" i="21"/>
  <c r="J20" i="21" s="1"/>
  <c r="P20" i="21" s="1"/>
  <c r="AA15" i="21"/>
  <c r="V33" i="21"/>
  <c r="AB15" i="30"/>
  <c r="W33" i="30"/>
  <c r="Y21" i="27"/>
  <c r="T39" i="27"/>
  <c r="Z8" i="22"/>
  <c r="U26" i="22"/>
  <c r="AC21" i="22"/>
  <c r="X39" i="22"/>
  <c r="Y13" i="22"/>
  <c r="T31" i="22"/>
  <c r="AC8" i="30"/>
  <c r="X26" i="30"/>
  <c r="Z15" i="22"/>
  <c r="U33" i="22"/>
  <c r="E11" i="17"/>
  <c r="J11" i="17" s="1"/>
  <c r="P11" i="17" s="1"/>
  <c r="U29" i="17" s="1"/>
  <c r="E11" i="30"/>
  <c r="J11" i="30" s="1"/>
  <c r="P11" i="30" s="1"/>
  <c r="E11" i="27"/>
  <c r="J11" i="27" s="1"/>
  <c r="P11" i="27" s="1"/>
  <c r="E11" i="24"/>
  <c r="J11" i="24" s="1"/>
  <c r="P11" i="24" s="1"/>
  <c r="E11" i="22"/>
  <c r="J11" i="22" s="1"/>
  <c r="P11" i="22" s="1"/>
  <c r="E11" i="21"/>
  <c r="J11" i="21" s="1"/>
  <c r="P11" i="21" s="1"/>
  <c r="AA16" i="27"/>
  <c r="V34" i="27"/>
  <c r="V32" i="22"/>
  <c r="AA14" i="22"/>
  <c r="Y15" i="21"/>
  <c r="T33" i="21"/>
  <c r="Y21" i="30"/>
  <c r="T39" i="30"/>
  <c r="Z8" i="27"/>
  <c r="U26" i="27"/>
  <c r="Z19" i="21"/>
  <c r="U37" i="21"/>
  <c r="AC10" i="21"/>
  <c r="X28" i="21"/>
  <c r="AA21" i="30"/>
  <c r="V39" i="30"/>
  <c r="AB10" i="22"/>
  <c r="W28" i="22"/>
  <c r="D11" i="17"/>
  <c r="I11" i="17" s="1"/>
  <c r="O11" i="17" s="1"/>
  <c r="D11" i="30"/>
  <c r="I11" i="30" s="1"/>
  <c r="O11" i="30" s="1"/>
  <c r="D11" i="27"/>
  <c r="I11" i="27" s="1"/>
  <c r="O11" i="27" s="1"/>
  <c r="D11" i="24"/>
  <c r="I11" i="24" s="1"/>
  <c r="O11" i="24" s="1"/>
  <c r="D11" i="22"/>
  <c r="I11" i="22" s="1"/>
  <c r="O11" i="22" s="1"/>
  <c r="D11" i="21"/>
  <c r="I11" i="21" s="1"/>
  <c r="O11" i="21" s="1"/>
  <c r="AC15" i="21"/>
  <c r="X33" i="21"/>
  <c r="Y8" i="24"/>
  <c r="T26" i="24"/>
  <c r="AA14" i="27"/>
  <c r="V32" i="27"/>
  <c r="Z16" i="27"/>
  <c r="U34" i="27"/>
  <c r="Z13" i="30"/>
  <c r="U31" i="30"/>
  <c r="Z19" i="22"/>
  <c r="U37" i="22"/>
  <c r="AC10" i="24"/>
  <c r="X28" i="24"/>
  <c r="Y13" i="27"/>
  <c r="T31" i="27"/>
  <c r="AC19" i="30"/>
  <c r="X37" i="30"/>
  <c r="Z15" i="27"/>
  <c r="U33" i="27"/>
  <c r="E12" i="17"/>
  <c r="J12" i="17" s="1"/>
  <c r="P12" i="17" s="1"/>
  <c r="E12" i="30"/>
  <c r="J12" i="30" s="1"/>
  <c r="P12" i="30" s="1"/>
  <c r="E12" i="24"/>
  <c r="J12" i="24" s="1"/>
  <c r="P12" i="24" s="1"/>
  <c r="E12" i="22"/>
  <c r="J12" i="22" s="1"/>
  <c r="P12" i="22" s="1"/>
  <c r="E12" i="27"/>
  <c r="J12" i="27" s="1"/>
  <c r="P12" i="27" s="1"/>
  <c r="E12" i="21"/>
  <c r="J12" i="21" s="1"/>
  <c r="P12" i="21" s="1"/>
  <c r="Y8" i="27"/>
  <c r="T26" i="27"/>
  <c r="Y14" i="21"/>
  <c r="T32" i="21"/>
  <c r="F7" i="17"/>
  <c r="K7" i="17" s="1"/>
  <c r="Q7" i="17" s="1"/>
  <c r="V25" i="17" s="1"/>
  <c r="F7" i="30"/>
  <c r="K7" i="30" s="1"/>
  <c r="Q7" i="30" s="1"/>
  <c r="F7" i="24"/>
  <c r="K7" i="24" s="1"/>
  <c r="Q7" i="24" s="1"/>
  <c r="F7" i="22"/>
  <c r="K7" i="22" s="1"/>
  <c r="Q7" i="22" s="1"/>
  <c r="F7" i="27"/>
  <c r="K7" i="27" s="1"/>
  <c r="Q7" i="27" s="1"/>
  <c r="F7" i="21"/>
  <c r="K7" i="21" s="1"/>
  <c r="Q7" i="21" s="1"/>
  <c r="D18" i="17"/>
  <c r="I18" i="17" s="1"/>
  <c r="O18" i="17" s="1"/>
  <c r="D18" i="27"/>
  <c r="I18" i="27" s="1"/>
  <c r="O18" i="27" s="1"/>
  <c r="D18" i="24"/>
  <c r="I18" i="24" s="1"/>
  <c r="O18" i="24" s="1"/>
  <c r="D18" i="30"/>
  <c r="I18" i="30" s="1"/>
  <c r="O18" i="30" s="1"/>
  <c r="D18" i="22"/>
  <c r="I18" i="22" s="1"/>
  <c r="O18" i="22" s="1"/>
  <c r="D18" i="21"/>
  <c r="I18" i="21" s="1"/>
  <c r="O18" i="21" s="1"/>
  <c r="Z13" i="17"/>
  <c r="Y16" i="17"/>
  <c r="AP9" i="27"/>
  <c r="AK9" i="27"/>
  <c r="AF9" i="27"/>
  <c r="Y19" i="22"/>
  <c r="T37" i="22"/>
  <c r="AB15" i="22"/>
  <c r="W33" i="22"/>
  <c r="AC15" i="27"/>
  <c r="X33" i="27"/>
  <c r="Y14" i="24"/>
  <c r="T32" i="24"/>
  <c r="Z10" i="21"/>
  <c r="U28" i="21"/>
  <c r="AF9" i="30"/>
  <c r="AP9" i="30"/>
  <c r="AK9" i="30"/>
  <c r="AP9" i="22"/>
  <c r="AK9" i="22"/>
  <c r="AF9" i="22"/>
  <c r="Z14" i="27"/>
  <c r="U32" i="27"/>
  <c r="AB19" i="27"/>
  <c r="W37" i="27"/>
  <c r="AA21" i="21"/>
  <c r="V39" i="21"/>
  <c r="AC8" i="24"/>
  <c r="X26" i="24"/>
  <c r="AB13" i="24"/>
  <c r="W31" i="24"/>
  <c r="AA8" i="30"/>
  <c r="V26" i="30"/>
  <c r="F18" i="17"/>
  <c r="K18" i="17" s="1"/>
  <c r="Q18" i="17" s="1"/>
  <c r="V36" i="17" s="1"/>
  <c r="F18" i="27"/>
  <c r="K18" i="27" s="1"/>
  <c r="Q18" i="27" s="1"/>
  <c r="F18" i="30"/>
  <c r="K18" i="30" s="1"/>
  <c r="Q18" i="30" s="1"/>
  <c r="F18" i="22"/>
  <c r="K18" i="22" s="1"/>
  <c r="Q18" i="22" s="1"/>
  <c r="F18" i="24"/>
  <c r="K18" i="24" s="1"/>
  <c r="Q18" i="24" s="1"/>
  <c r="F18" i="21"/>
  <c r="K18" i="21" s="1"/>
  <c r="Q18" i="21" s="1"/>
  <c r="G17" i="17"/>
  <c r="L17" i="17" s="1"/>
  <c r="R17" i="17" s="1"/>
  <c r="W35" i="17" s="1"/>
  <c r="G17" i="27"/>
  <c r="L17" i="27" s="1"/>
  <c r="R17" i="27" s="1"/>
  <c r="G17" i="30"/>
  <c r="L17" i="30" s="1"/>
  <c r="R17" i="30" s="1"/>
  <c r="G17" i="22"/>
  <c r="L17" i="22" s="1"/>
  <c r="R17" i="22" s="1"/>
  <c r="G17" i="24"/>
  <c r="L17" i="24" s="1"/>
  <c r="R17" i="24" s="1"/>
  <c r="G17" i="21"/>
  <c r="L17" i="21" s="1"/>
  <c r="R17" i="21" s="1"/>
  <c r="E7" i="17"/>
  <c r="J7" i="17" s="1"/>
  <c r="P7" i="17" s="1"/>
  <c r="U25" i="17" s="1"/>
  <c r="E7" i="30"/>
  <c r="J7" i="30" s="1"/>
  <c r="P7" i="30" s="1"/>
  <c r="E7" i="27"/>
  <c r="J7" i="27" s="1"/>
  <c r="P7" i="27" s="1"/>
  <c r="E7" i="24"/>
  <c r="J7" i="24" s="1"/>
  <c r="P7" i="24" s="1"/>
  <c r="E7" i="22"/>
  <c r="J7" i="22" s="1"/>
  <c r="P7" i="22" s="1"/>
  <c r="E7" i="21"/>
  <c r="J7" i="21" s="1"/>
  <c r="P7" i="21" s="1"/>
  <c r="E17" i="17"/>
  <c r="J17" i="17" s="1"/>
  <c r="P17" i="17" s="1"/>
  <c r="U35" i="17" s="1"/>
  <c r="E17" i="30"/>
  <c r="J17" i="30" s="1"/>
  <c r="P17" i="30" s="1"/>
  <c r="E17" i="27"/>
  <c r="J17" i="27" s="1"/>
  <c r="P17" i="27" s="1"/>
  <c r="E17" i="24"/>
  <c r="J17" i="24" s="1"/>
  <c r="P17" i="24" s="1"/>
  <c r="E17" i="22"/>
  <c r="J17" i="22" s="1"/>
  <c r="P17" i="22" s="1"/>
  <c r="E17" i="21"/>
  <c r="J17" i="21" s="1"/>
  <c r="P17" i="21" s="1"/>
  <c r="AA13" i="17"/>
  <c r="AA21" i="17"/>
  <c r="AA16" i="22"/>
  <c r="V34" i="22"/>
  <c r="Y19" i="30"/>
  <c r="T37" i="30"/>
  <c r="AB15" i="27"/>
  <c r="W33" i="27"/>
  <c r="AC14" i="22"/>
  <c r="X32" i="22"/>
  <c r="AP9" i="21"/>
  <c r="AA14" i="21"/>
  <c r="V32" i="21"/>
  <c r="AB8" i="24"/>
  <c r="W26" i="24"/>
  <c r="Y14" i="30"/>
  <c r="T32" i="30"/>
  <c r="Z16" i="21"/>
  <c r="U34" i="21"/>
  <c r="Z10" i="24"/>
  <c r="U28" i="24"/>
  <c r="Y21" i="22"/>
  <c r="T39" i="22"/>
  <c r="Z13" i="22"/>
  <c r="U31" i="22"/>
  <c r="Z8" i="24"/>
  <c r="U26" i="24"/>
  <c r="AC16" i="22"/>
  <c r="X34" i="22"/>
  <c r="AC13" i="27"/>
  <c r="X31" i="27"/>
  <c r="AC21" i="21"/>
  <c r="X39" i="21"/>
  <c r="AA10" i="27"/>
  <c r="V28" i="27"/>
  <c r="Z14" i="30"/>
  <c r="U32" i="30"/>
  <c r="Y13" i="21"/>
  <c r="T31" i="21"/>
  <c r="AA21" i="24"/>
  <c r="V39" i="24"/>
  <c r="Y16" i="24"/>
  <c r="T34" i="24"/>
  <c r="AC19" i="22"/>
  <c r="X37" i="22"/>
  <c r="AC8" i="22"/>
  <c r="X26" i="22"/>
  <c r="Y10" i="24"/>
  <c r="T28" i="24"/>
  <c r="AB10" i="21"/>
  <c r="W28" i="21"/>
  <c r="Z15" i="21"/>
  <c r="U33" i="21"/>
  <c r="Y18" i="17"/>
  <c r="T36" i="17"/>
  <c r="AD33" i="17"/>
  <c r="AE33" i="17" s="1"/>
  <c r="U30" i="17"/>
  <c r="Y11" i="17"/>
  <c r="T29" i="17"/>
  <c r="Y6" i="17" l="1"/>
  <c r="AA12" i="17"/>
  <c r="Z6" i="17"/>
  <c r="Y20" i="17"/>
  <c r="AA6" i="17"/>
  <c r="AK6" i="17" s="1"/>
  <c r="AM6" i="17" s="1"/>
  <c r="AB20" i="17"/>
  <c r="AB16" i="17"/>
  <c r="AP16" i="17" s="1"/>
  <c r="AR16" i="17" s="1"/>
  <c r="AK13" i="17"/>
  <c r="AL13" i="17" s="1"/>
  <c r="AC6" i="17"/>
  <c r="Z18" i="17"/>
  <c r="AA17" i="17"/>
  <c r="AB6" i="17"/>
  <c r="AD34" i="17"/>
  <c r="AE34" i="17" s="1"/>
  <c r="AF34" i="17" s="1"/>
  <c r="AK39" i="17"/>
  <c r="AO39" i="17" s="1"/>
  <c r="V30" i="17"/>
  <c r="AD30" i="17" s="1"/>
  <c r="AE30" i="17" s="1"/>
  <c r="Z11" i="17"/>
  <c r="AF27" i="24"/>
  <c r="AI27" i="24" s="1"/>
  <c r="AP27" i="24"/>
  <c r="AS27" i="24" s="1"/>
  <c r="AF21" i="17"/>
  <c r="AI21" i="17" s="1"/>
  <c r="AP21" i="17"/>
  <c r="AT21" i="17" s="1"/>
  <c r="Z12" i="17"/>
  <c r="AD26" i="24"/>
  <c r="AE26" i="24" s="1"/>
  <c r="AK26" i="24" s="1"/>
  <c r="AA20" i="17"/>
  <c r="AD28" i="24"/>
  <c r="AE28" i="24" s="1"/>
  <c r="AP28" i="24" s="1"/>
  <c r="AD32" i="30"/>
  <c r="AE32" i="30" s="1"/>
  <c r="W24" i="17"/>
  <c r="AI27" i="17"/>
  <c r="Y17" i="17"/>
  <c r="AD32" i="17"/>
  <c r="AE32" i="17" s="1"/>
  <c r="AP32" i="17" s="1"/>
  <c r="AP15" i="17"/>
  <c r="AS15" i="17" s="1"/>
  <c r="AJ9" i="17"/>
  <c r="AS9" i="17"/>
  <c r="AH27" i="17"/>
  <c r="AO9" i="17"/>
  <c r="AL9" i="17"/>
  <c r="AM27" i="17"/>
  <c r="AG27" i="17"/>
  <c r="V35" i="17"/>
  <c r="AD35" i="17" s="1"/>
  <c r="AE35" i="17" s="1"/>
  <c r="AP26" i="17"/>
  <c r="AT26" i="17" s="1"/>
  <c r="Z17" i="17"/>
  <c r="AB11" i="17"/>
  <c r="AS27" i="17"/>
  <c r="Y12" i="17"/>
  <c r="AD37" i="22"/>
  <c r="AE37" i="22" s="1"/>
  <c r="AP37" i="22" s="1"/>
  <c r="AP8" i="17"/>
  <c r="AR8" i="17" s="1"/>
  <c r="AC17" i="17"/>
  <c r="AP13" i="17"/>
  <c r="AR13" i="17" s="1"/>
  <c r="AQ27" i="17"/>
  <c r="Z20" i="17"/>
  <c r="AH9" i="17"/>
  <c r="X24" i="17"/>
  <c r="AC12" i="17"/>
  <c r="AR27" i="17"/>
  <c r="AB12" i="17"/>
  <c r="AF15" i="21"/>
  <c r="AI15" i="21" s="1"/>
  <c r="AF39" i="17"/>
  <c r="AG39" i="17" s="1"/>
  <c r="AD28" i="30"/>
  <c r="AE28" i="30" s="1"/>
  <c r="AF28" i="30" s="1"/>
  <c r="AD33" i="30"/>
  <c r="AE33" i="30" s="1"/>
  <c r="AP33" i="30" s="1"/>
  <c r="AF26" i="17"/>
  <c r="AG26" i="17" s="1"/>
  <c r="AK8" i="17"/>
  <c r="AM8" i="17" s="1"/>
  <c r="Z7" i="17"/>
  <c r="AG9" i="17"/>
  <c r="AP19" i="17"/>
  <c r="AS19" i="17" s="1"/>
  <c r="AD33" i="27"/>
  <c r="AE33" i="27" s="1"/>
  <c r="AP33" i="27" s="1"/>
  <c r="AD26" i="21"/>
  <c r="AE26" i="21" s="1"/>
  <c r="AK26" i="21" s="1"/>
  <c r="AB18" i="17"/>
  <c r="AC20" i="17"/>
  <c r="AN9" i="17"/>
  <c r="AN27" i="17"/>
  <c r="AD37" i="24"/>
  <c r="AE37" i="24" s="1"/>
  <c r="AP37" i="24" s="1"/>
  <c r="Z7" i="22"/>
  <c r="U25" i="22"/>
  <c r="Y18" i="24"/>
  <c r="T36" i="24"/>
  <c r="AB18" i="22"/>
  <c r="W36" i="22"/>
  <c r="AK33" i="30"/>
  <c r="AC6" i="27"/>
  <c r="X24" i="27"/>
  <c r="Y12" i="22"/>
  <c r="T30" i="22"/>
  <c r="AP21" i="24"/>
  <c r="AF21" i="24"/>
  <c r="AK21" i="24"/>
  <c r="AB12" i="27"/>
  <c r="W30" i="27"/>
  <c r="AK34" i="17"/>
  <c r="Z17" i="21"/>
  <c r="U35" i="21"/>
  <c r="Y18" i="27"/>
  <c r="T36" i="27"/>
  <c r="Z12" i="30"/>
  <c r="U30" i="30"/>
  <c r="Z18" i="21"/>
  <c r="U36" i="21"/>
  <c r="AP27" i="22"/>
  <c r="AK27" i="22"/>
  <c r="AF27" i="22"/>
  <c r="AB18" i="24"/>
  <c r="W36" i="24"/>
  <c r="AC12" i="27"/>
  <c r="X30" i="27"/>
  <c r="AA6" i="21"/>
  <c r="V24" i="21"/>
  <c r="AF15" i="30"/>
  <c r="AK15" i="30"/>
  <c r="AP15" i="30"/>
  <c r="Z6" i="22"/>
  <c r="U24" i="22"/>
  <c r="AK14" i="21"/>
  <c r="Y7" i="27"/>
  <c r="T25" i="27"/>
  <c r="AP8" i="22"/>
  <c r="AK8" i="22"/>
  <c r="AF8" i="22"/>
  <c r="AC20" i="30"/>
  <c r="X38" i="30"/>
  <c r="AD26" i="30"/>
  <c r="AE26" i="30" s="1"/>
  <c r="Y6" i="21"/>
  <c r="T24" i="21"/>
  <c r="AB7" i="22"/>
  <c r="W25" i="22"/>
  <c r="AC6" i="30"/>
  <c r="X24" i="30"/>
  <c r="AP15" i="27"/>
  <c r="AF15" i="27"/>
  <c r="AK15" i="27"/>
  <c r="Y12" i="24"/>
  <c r="T30" i="24"/>
  <c r="AC7" i="27"/>
  <c r="X25" i="27"/>
  <c r="AB16" i="21"/>
  <c r="AF16" i="21" s="1"/>
  <c r="W34" i="21"/>
  <c r="AD34" i="21" s="1"/>
  <c r="AE34" i="21" s="1"/>
  <c r="AA12" i="30"/>
  <c r="V30" i="30"/>
  <c r="AD31" i="24"/>
  <c r="AE31" i="24" s="1"/>
  <c r="AI9" i="24"/>
  <c r="AH9" i="24"/>
  <c r="AJ9" i="24"/>
  <c r="AG9" i="24"/>
  <c r="AC17" i="22"/>
  <c r="X35" i="22"/>
  <c r="AB12" i="24"/>
  <c r="W30" i="24"/>
  <c r="AP8" i="21"/>
  <c r="AF8" i="21"/>
  <c r="AK8" i="21"/>
  <c r="AB6" i="27"/>
  <c r="W24" i="27"/>
  <c r="AA18" i="17"/>
  <c r="AC7" i="17"/>
  <c r="AD31" i="21"/>
  <c r="AE31" i="21" s="1"/>
  <c r="AD39" i="22"/>
  <c r="AE39" i="22" s="1"/>
  <c r="Z17" i="22"/>
  <c r="U35" i="22"/>
  <c r="Z7" i="27"/>
  <c r="U25" i="27"/>
  <c r="AH9" i="30"/>
  <c r="AG9" i="30"/>
  <c r="AJ9" i="30"/>
  <c r="AI9" i="30"/>
  <c r="AP14" i="21"/>
  <c r="AF14" i="21"/>
  <c r="Y11" i="21"/>
  <c r="T29" i="21"/>
  <c r="AD39" i="30"/>
  <c r="AE39" i="30" s="1"/>
  <c r="Z11" i="21"/>
  <c r="U29" i="21"/>
  <c r="AD39" i="27"/>
  <c r="AE39" i="27" s="1"/>
  <c r="Z18" i="24"/>
  <c r="U36" i="24"/>
  <c r="AB18" i="27"/>
  <c r="W36" i="27"/>
  <c r="AA6" i="22"/>
  <c r="V24" i="22"/>
  <c r="AD28" i="22"/>
  <c r="AE28" i="22" s="1"/>
  <c r="Y20" i="21"/>
  <c r="T38" i="21"/>
  <c r="Z6" i="30"/>
  <c r="U24" i="30"/>
  <c r="AP10" i="17"/>
  <c r="AQ10" i="17" s="1"/>
  <c r="AK10" i="17"/>
  <c r="AN10" i="17" s="1"/>
  <c r="AF10" i="17"/>
  <c r="AH10" i="17" s="1"/>
  <c r="AA17" i="21"/>
  <c r="V35" i="21"/>
  <c r="Y7" i="30"/>
  <c r="T25" i="30"/>
  <c r="AF8" i="17"/>
  <c r="AH8" i="17" s="1"/>
  <c r="AF10" i="30"/>
  <c r="AP10" i="30"/>
  <c r="AK10" i="30"/>
  <c r="AK19" i="24"/>
  <c r="AP19" i="24"/>
  <c r="AF19" i="24"/>
  <c r="AP8" i="30"/>
  <c r="AK8" i="30"/>
  <c r="AF8" i="30"/>
  <c r="AP27" i="27"/>
  <c r="AK27" i="27"/>
  <c r="AF27" i="27"/>
  <c r="Y6" i="22"/>
  <c r="T24" i="22"/>
  <c r="AB7" i="24"/>
  <c r="W25" i="24"/>
  <c r="AD31" i="30"/>
  <c r="AE31" i="30" s="1"/>
  <c r="AG9" i="21"/>
  <c r="AH9" i="21"/>
  <c r="AI9" i="21"/>
  <c r="AJ9" i="21"/>
  <c r="Y12" i="27"/>
  <c r="T30" i="27"/>
  <c r="AP15" i="22"/>
  <c r="AK15" i="22"/>
  <c r="AF15" i="22"/>
  <c r="AB16" i="24"/>
  <c r="AF16" i="24" s="1"/>
  <c r="W34" i="24"/>
  <c r="AD34" i="24" s="1"/>
  <c r="AE34" i="24" s="1"/>
  <c r="AA12" i="24"/>
  <c r="V30" i="24"/>
  <c r="AP13" i="24"/>
  <c r="AK13" i="24"/>
  <c r="AF13" i="24"/>
  <c r="AT9" i="24"/>
  <c r="AS9" i="24"/>
  <c r="AR9" i="24"/>
  <c r="AQ9" i="24"/>
  <c r="AC17" i="24"/>
  <c r="X35" i="24"/>
  <c r="AB12" i="30"/>
  <c r="W30" i="30"/>
  <c r="AB6" i="30"/>
  <c r="W24" i="30"/>
  <c r="AF19" i="17"/>
  <c r="AJ19" i="17" s="1"/>
  <c r="Z12" i="24"/>
  <c r="U30" i="24"/>
  <c r="AB11" i="30"/>
  <c r="W29" i="30"/>
  <c r="AD26" i="22"/>
  <c r="AE26" i="22" s="1"/>
  <c r="AP21" i="21"/>
  <c r="AB6" i="24"/>
  <c r="W24" i="24"/>
  <c r="AP14" i="30"/>
  <c r="AK14" i="30"/>
  <c r="AF14" i="30"/>
  <c r="AT9" i="30"/>
  <c r="AR9" i="30"/>
  <c r="AQ9" i="30"/>
  <c r="AS9" i="30"/>
  <c r="Z17" i="24"/>
  <c r="U35" i="24"/>
  <c r="Y11" i="22"/>
  <c r="T29" i="22"/>
  <c r="Z11" i="22"/>
  <c r="U29" i="22"/>
  <c r="Z18" i="22"/>
  <c r="U36" i="22"/>
  <c r="AK21" i="21"/>
  <c r="AF21" i="21"/>
  <c r="AB18" i="30"/>
  <c r="W36" i="30"/>
  <c r="AC11" i="21"/>
  <c r="X29" i="21"/>
  <c r="AA6" i="24"/>
  <c r="V24" i="24"/>
  <c r="AP10" i="22"/>
  <c r="AK10" i="22"/>
  <c r="AF10" i="22"/>
  <c r="Y20" i="22"/>
  <c r="T38" i="22"/>
  <c r="Z6" i="24"/>
  <c r="U24" i="24"/>
  <c r="AA17" i="22"/>
  <c r="V35" i="22"/>
  <c r="AA11" i="21"/>
  <c r="V29" i="21"/>
  <c r="AA20" i="21"/>
  <c r="V38" i="21"/>
  <c r="T24" i="24"/>
  <c r="Y6" i="24"/>
  <c r="AB7" i="30"/>
  <c r="W25" i="30"/>
  <c r="AB20" i="21"/>
  <c r="W38" i="21"/>
  <c r="AF13" i="30"/>
  <c r="AP13" i="30"/>
  <c r="AK13" i="30"/>
  <c r="Y12" i="30"/>
  <c r="T30" i="30"/>
  <c r="AB16" i="22"/>
  <c r="AP16" i="22" s="1"/>
  <c r="W34" i="22"/>
  <c r="AD34" i="22" s="1"/>
  <c r="AE34" i="22" s="1"/>
  <c r="AA12" i="27"/>
  <c r="V30" i="27"/>
  <c r="AM9" i="24"/>
  <c r="AN9" i="24"/>
  <c r="AO9" i="24"/>
  <c r="AL9" i="24"/>
  <c r="AC17" i="27"/>
  <c r="X35" i="27"/>
  <c r="AK19" i="17"/>
  <c r="AN19" i="17" s="1"/>
  <c r="AB7" i="17"/>
  <c r="AB17" i="17"/>
  <c r="AD36" i="17"/>
  <c r="AE36" i="17" s="1"/>
  <c r="AD32" i="21"/>
  <c r="AE32" i="21" s="1"/>
  <c r="AP19" i="30"/>
  <c r="AK19" i="30"/>
  <c r="AF19" i="30"/>
  <c r="Z17" i="27"/>
  <c r="U35" i="27"/>
  <c r="AA18" i="24"/>
  <c r="V36" i="24"/>
  <c r="AP19" i="22"/>
  <c r="AK19" i="22"/>
  <c r="AF19" i="22"/>
  <c r="AA7" i="27"/>
  <c r="V25" i="27"/>
  <c r="AP8" i="27"/>
  <c r="AK8" i="27"/>
  <c r="AF8" i="27"/>
  <c r="AF8" i="24"/>
  <c r="AP8" i="24"/>
  <c r="AK8" i="24"/>
  <c r="Y11" i="24"/>
  <c r="T29" i="24"/>
  <c r="AD33" i="21"/>
  <c r="AE33" i="21" s="1"/>
  <c r="Z11" i="24"/>
  <c r="U29" i="24"/>
  <c r="AD31" i="22"/>
  <c r="AE31" i="22" s="1"/>
  <c r="Z20" i="22"/>
  <c r="U38" i="22"/>
  <c r="Z18" i="30"/>
  <c r="U36" i="30"/>
  <c r="AD28" i="27"/>
  <c r="AE28" i="27" s="1"/>
  <c r="AC11" i="22"/>
  <c r="X29" i="22"/>
  <c r="AA6" i="27"/>
  <c r="V24" i="27"/>
  <c r="Y20" i="24"/>
  <c r="T38" i="24"/>
  <c r="Z6" i="27"/>
  <c r="U24" i="27"/>
  <c r="AK15" i="17"/>
  <c r="AN15" i="17" s="1"/>
  <c r="Y17" i="21"/>
  <c r="T35" i="21"/>
  <c r="AA17" i="30"/>
  <c r="V35" i="30"/>
  <c r="AP28" i="17"/>
  <c r="AS28" i="17" s="1"/>
  <c r="AK28" i="17"/>
  <c r="AM28" i="17" s="1"/>
  <c r="AF28" i="17"/>
  <c r="AJ28" i="17" s="1"/>
  <c r="AB11" i="21"/>
  <c r="W29" i="21"/>
  <c r="AA11" i="22"/>
  <c r="V29" i="22"/>
  <c r="AA20" i="27"/>
  <c r="V38" i="27"/>
  <c r="AF27" i="30"/>
  <c r="AP27" i="30"/>
  <c r="AK27" i="30"/>
  <c r="Y6" i="27"/>
  <c r="T24" i="27"/>
  <c r="AB20" i="22"/>
  <c r="W38" i="22"/>
  <c r="AB16" i="30"/>
  <c r="AP16" i="30" s="1"/>
  <c r="W34" i="30"/>
  <c r="AD34" i="30" s="1"/>
  <c r="AE34" i="30" s="1"/>
  <c r="AC17" i="30"/>
  <c r="X35" i="30"/>
  <c r="AC18" i="21"/>
  <c r="X36" i="21"/>
  <c r="AB17" i="30"/>
  <c r="W35" i="30"/>
  <c r="AP13" i="27"/>
  <c r="AK13" i="27"/>
  <c r="AF13" i="27"/>
  <c r="AC12" i="30"/>
  <c r="X30" i="30"/>
  <c r="AF14" i="17"/>
  <c r="AJ14" i="17" s="1"/>
  <c r="AK14" i="17"/>
  <c r="AL14" i="17" s="1"/>
  <c r="AP14" i="17"/>
  <c r="AS14" i="17" s="1"/>
  <c r="Y17" i="27"/>
  <c r="T35" i="27"/>
  <c r="AK10" i="21"/>
  <c r="AF10" i="21"/>
  <c r="AP10" i="21"/>
  <c r="AP14" i="22"/>
  <c r="AK14" i="22"/>
  <c r="AF14" i="22"/>
  <c r="AC7" i="24"/>
  <c r="X25" i="24"/>
  <c r="AC17" i="21"/>
  <c r="X35" i="21"/>
  <c r="Z7" i="24"/>
  <c r="U25" i="24"/>
  <c r="AP33" i="17"/>
  <c r="AK33" i="17"/>
  <c r="AF33" i="17"/>
  <c r="AP13" i="21"/>
  <c r="AK13" i="21"/>
  <c r="AF13" i="21"/>
  <c r="AP21" i="22"/>
  <c r="AK21" i="22"/>
  <c r="AF21" i="22"/>
  <c r="AA18" i="21"/>
  <c r="V36" i="21"/>
  <c r="AF13" i="17"/>
  <c r="AG13" i="17" s="1"/>
  <c r="AP21" i="30"/>
  <c r="AK21" i="30"/>
  <c r="AF21" i="30"/>
  <c r="AP21" i="27"/>
  <c r="AK21" i="27"/>
  <c r="AF21" i="27"/>
  <c r="AB17" i="21"/>
  <c r="W35" i="21"/>
  <c r="AI9" i="22"/>
  <c r="AG9" i="22"/>
  <c r="AJ9" i="22"/>
  <c r="AH9" i="22"/>
  <c r="Y18" i="21"/>
  <c r="T36" i="21"/>
  <c r="Z12" i="21"/>
  <c r="U30" i="21"/>
  <c r="Y11" i="27"/>
  <c r="T29" i="27"/>
  <c r="AP15" i="21"/>
  <c r="AK15" i="21"/>
  <c r="AP13" i="22"/>
  <c r="AK13" i="22"/>
  <c r="AF13" i="22"/>
  <c r="Z18" i="27"/>
  <c r="U36" i="27"/>
  <c r="AD37" i="27"/>
  <c r="AE37" i="27" s="1"/>
  <c r="AC11" i="30"/>
  <c r="X29" i="30"/>
  <c r="Y17" i="22"/>
  <c r="T35" i="22"/>
  <c r="AB11" i="27"/>
  <c r="W29" i="27"/>
  <c r="AA11" i="24"/>
  <c r="V29" i="24"/>
  <c r="AD33" i="24"/>
  <c r="AE33" i="24" s="1"/>
  <c r="AP31" i="17"/>
  <c r="AQ31" i="17" s="1"/>
  <c r="AK31" i="17"/>
  <c r="AO31" i="17" s="1"/>
  <c r="AF31" i="17"/>
  <c r="AJ31" i="17" s="1"/>
  <c r="AC6" i="21"/>
  <c r="X24" i="21"/>
  <c r="AC7" i="21"/>
  <c r="X25" i="21"/>
  <c r="AB16" i="27"/>
  <c r="AP16" i="27" s="1"/>
  <c r="W34" i="27"/>
  <c r="AD34" i="27" s="1"/>
  <c r="AE34" i="27" s="1"/>
  <c r="AC18" i="22"/>
  <c r="X36" i="22"/>
  <c r="AC11" i="17"/>
  <c r="AC18" i="17"/>
  <c r="AO27" i="17"/>
  <c r="T25" i="17"/>
  <c r="AD25" i="17" s="1"/>
  <c r="AE25" i="17" s="1"/>
  <c r="AP37" i="17"/>
  <c r="AK37" i="17"/>
  <c r="AF37" i="17"/>
  <c r="AQ9" i="21"/>
  <c r="AS9" i="21"/>
  <c r="AR9" i="21"/>
  <c r="AT9" i="21"/>
  <c r="AB17" i="24"/>
  <c r="W35" i="24"/>
  <c r="AA18" i="30"/>
  <c r="V36" i="30"/>
  <c r="AN9" i="22"/>
  <c r="AM9" i="22"/>
  <c r="AO9" i="22"/>
  <c r="AL9" i="22"/>
  <c r="AK14" i="24"/>
  <c r="AP14" i="24"/>
  <c r="AF14" i="24"/>
  <c r="AM9" i="27"/>
  <c r="AL9" i="27"/>
  <c r="AN9" i="27"/>
  <c r="AO9" i="27"/>
  <c r="Y18" i="22"/>
  <c r="T36" i="22"/>
  <c r="AA7" i="24"/>
  <c r="V25" i="24"/>
  <c r="Z12" i="27"/>
  <c r="U30" i="27"/>
  <c r="Y11" i="30"/>
  <c r="T29" i="30"/>
  <c r="Z11" i="30"/>
  <c r="U29" i="30"/>
  <c r="AL27" i="24"/>
  <c r="AO27" i="24"/>
  <c r="AN27" i="24"/>
  <c r="AM27" i="24"/>
  <c r="Z20" i="30"/>
  <c r="U38" i="30"/>
  <c r="AD32" i="27"/>
  <c r="AE32" i="27" s="1"/>
  <c r="AP19" i="27"/>
  <c r="AK19" i="27"/>
  <c r="AF19" i="27"/>
  <c r="AC12" i="24"/>
  <c r="X30" i="24"/>
  <c r="AC11" i="24"/>
  <c r="X29" i="24"/>
  <c r="AD32" i="24"/>
  <c r="AE32" i="24" s="1"/>
  <c r="Y20" i="27"/>
  <c r="T38" i="27"/>
  <c r="AF15" i="17"/>
  <c r="Y17" i="24"/>
  <c r="T35" i="24"/>
  <c r="AA17" i="27"/>
  <c r="V35" i="27"/>
  <c r="Y7" i="21"/>
  <c r="T25" i="21"/>
  <c r="AB11" i="22"/>
  <c r="W29" i="22"/>
  <c r="AD37" i="21"/>
  <c r="AE37" i="21" s="1"/>
  <c r="AC20" i="24"/>
  <c r="X38" i="24"/>
  <c r="AA11" i="30"/>
  <c r="V29" i="30"/>
  <c r="AA20" i="24"/>
  <c r="V38" i="24"/>
  <c r="AF15" i="24"/>
  <c r="AK15" i="24"/>
  <c r="AP15" i="24"/>
  <c r="AP19" i="21"/>
  <c r="AK19" i="21"/>
  <c r="AF19" i="21"/>
  <c r="AC6" i="24"/>
  <c r="X24" i="24"/>
  <c r="AB20" i="27"/>
  <c r="W38" i="27"/>
  <c r="AC7" i="22"/>
  <c r="X25" i="22"/>
  <c r="AB12" i="21"/>
  <c r="W30" i="21"/>
  <c r="AD26" i="27"/>
  <c r="AE26" i="27" s="1"/>
  <c r="AB6" i="21"/>
  <c r="W24" i="21"/>
  <c r="AC18" i="24"/>
  <c r="X36" i="24"/>
  <c r="AP32" i="30"/>
  <c r="AK32" i="30"/>
  <c r="AF32" i="30"/>
  <c r="AL9" i="30"/>
  <c r="AN9" i="30"/>
  <c r="AM9" i="30"/>
  <c r="AO9" i="30"/>
  <c r="Z6" i="21"/>
  <c r="U24" i="21"/>
  <c r="Y7" i="24"/>
  <c r="T25" i="24"/>
  <c r="AC20" i="22"/>
  <c r="X38" i="22"/>
  <c r="AB7" i="27"/>
  <c r="W25" i="27"/>
  <c r="AA12" i="22"/>
  <c r="V30" i="22"/>
  <c r="AC18" i="30"/>
  <c r="X36" i="30"/>
  <c r="AA7" i="17"/>
  <c r="AF10" i="24"/>
  <c r="AP10" i="24"/>
  <c r="AK10" i="24"/>
  <c r="AB17" i="27"/>
  <c r="W35" i="27"/>
  <c r="AD37" i="30"/>
  <c r="AE37" i="30" s="1"/>
  <c r="Z7" i="30"/>
  <c r="U25" i="30"/>
  <c r="AA7" i="21"/>
  <c r="V25" i="21"/>
  <c r="Z20" i="21"/>
  <c r="U38" i="21"/>
  <c r="AA11" i="17"/>
  <c r="AD38" i="17"/>
  <c r="AE38" i="17" s="1"/>
  <c r="Z17" i="30"/>
  <c r="U35" i="30"/>
  <c r="AA18" i="22"/>
  <c r="V36" i="22"/>
  <c r="AJ9" i="27"/>
  <c r="AI9" i="27"/>
  <c r="AG9" i="27"/>
  <c r="AH9" i="27"/>
  <c r="AA7" i="22"/>
  <c r="V25" i="22"/>
  <c r="Z11" i="27"/>
  <c r="U29" i="27"/>
  <c r="Z20" i="24"/>
  <c r="U38" i="24"/>
  <c r="AP10" i="27"/>
  <c r="AK10" i="27"/>
  <c r="AF10" i="27"/>
  <c r="AC12" i="21"/>
  <c r="X30" i="21"/>
  <c r="AA6" i="30"/>
  <c r="V24" i="30"/>
  <c r="Y20" i="30"/>
  <c r="T38" i="30"/>
  <c r="AA17" i="24"/>
  <c r="V35" i="24"/>
  <c r="AC20" i="21"/>
  <c r="X38" i="21"/>
  <c r="AA20" i="22"/>
  <c r="V38" i="22"/>
  <c r="Y6" i="30"/>
  <c r="T24" i="30"/>
  <c r="AB20" i="24"/>
  <c r="W38" i="24"/>
  <c r="AD33" i="22"/>
  <c r="AE33" i="22" s="1"/>
  <c r="Z7" i="21"/>
  <c r="U25" i="21"/>
  <c r="AB17" i="22"/>
  <c r="W35" i="22"/>
  <c r="AA18" i="27"/>
  <c r="V36" i="27"/>
  <c r="AS9" i="22"/>
  <c r="AQ9" i="22"/>
  <c r="AR9" i="22"/>
  <c r="AT9" i="22"/>
  <c r="AR9" i="27"/>
  <c r="AQ9" i="27"/>
  <c r="AS9" i="27"/>
  <c r="AT9" i="27"/>
  <c r="Y18" i="30"/>
  <c r="T36" i="30"/>
  <c r="AA7" i="30"/>
  <c r="V25" i="30"/>
  <c r="Z12" i="22"/>
  <c r="U30" i="22"/>
  <c r="AD31" i="27"/>
  <c r="AE31" i="27" s="1"/>
  <c r="Z20" i="27"/>
  <c r="U38" i="27"/>
  <c r="AT9" i="17"/>
  <c r="AR9" i="17"/>
  <c r="AP14" i="27"/>
  <c r="AK14" i="27"/>
  <c r="AF14" i="27"/>
  <c r="AB18" i="21"/>
  <c r="W36" i="21"/>
  <c r="AC12" i="22"/>
  <c r="X30" i="22"/>
  <c r="AC11" i="27"/>
  <c r="X29" i="27"/>
  <c r="Y17" i="30"/>
  <c r="T35" i="30"/>
  <c r="Y7" i="22"/>
  <c r="T25" i="22"/>
  <c r="AB11" i="24"/>
  <c r="W29" i="24"/>
  <c r="AC20" i="27"/>
  <c r="X38" i="27"/>
  <c r="AA11" i="27"/>
  <c r="V29" i="27"/>
  <c r="AA20" i="30"/>
  <c r="V38" i="30"/>
  <c r="AD28" i="21"/>
  <c r="AE28" i="21" s="1"/>
  <c r="AL9" i="21"/>
  <c r="AM9" i="21"/>
  <c r="AO9" i="21"/>
  <c r="AN9" i="21"/>
  <c r="AD32" i="22"/>
  <c r="AE32" i="22" s="1"/>
  <c r="AB7" i="21"/>
  <c r="W25" i="21"/>
  <c r="AC6" i="22"/>
  <c r="X24" i="22"/>
  <c r="AB20" i="30"/>
  <c r="W38" i="30"/>
  <c r="AK27" i="21"/>
  <c r="AP27" i="21"/>
  <c r="AF27" i="21"/>
  <c r="Y12" i="21"/>
  <c r="T30" i="21"/>
  <c r="AC7" i="30"/>
  <c r="X25" i="30"/>
  <c r="AD39" i="21"/>
  <c r="AE39" i="21" s="1"/>
  <c r="AD39" i="24"/>
  <c r="AE39" i="24" s="1"/>
  <c r="AA12" i="21"/>
  <c r="V30" i="21"/>
  <c r="AB12" i="22"/>
  <c r="W30" i="22"/>
  <c r="W24" i="22"/>
  <c r="AB6" i="22"/>
  <c r="AC18" i="27"/>
  <c r="X36" i="27"/>
  <c r="AD24" i="17"/>
  <c r="AE24" i="17" s="1"/>
  <c r="AR39" i="17"/>
  <c r="AS39" i="17"/>
  <c r="AQ39" i="17"/>
  <c r="AT39" i="17"/>
  <c r="AL26" i="17"/>
  <c r="AM26" i="17"/>
  <c r="AN26" i="17"/>
  <c r="AO26" i="17"/>
  <c r="AD29" i="17"/>
  <c r="AE29" i="17" s="1"/>
  <c r="AJ21" i="17"/>
  <c r="AM21" i="17"/>
  <c r="AL21" i="17"/>
  <c r="AN21" i="17"/>
  <c r="AO21" i="17"/>
  <c r="AM14" i="17"/>
  <c r="AQ15" i="17" l="1"/>
  <c r="AN14" i="17"/>
  <c r="AP34" i="17"/>
  <c r="AM39" i="17"/>
  <c r="AL39" i="17"/>
  <c r="AF6" i="17"/>
  <c r="AI6" i="17" s="1"/>
  <c r="AP6" i="17"/>
  <c r="AQ6" i="17" s="1"/>
  <c r="AM13" i="17"/>
  <c r="AR32" i="17"/>
  <c r="AS32" i="17"/>
  <c r="AT32" i="17"/>
  <c r="AK32" i="17"/>
  <c r="AL32" i="17" s="1"/>
  <c r="AG14" i="17"/>
  <c r="AF16" i="17"/>
  <c r="AH16" i="17" s="1"/>
  <c r="AF32" i="17"/>
  <c r="AI32" i="17" s="1"/>
  <c r="AK16" i="17"/>
  <c r="AO16" i="17" s="1"/>
  <c r="AN39" i="17"/>
  <c r="AN13" i="17"/>
  <c r="AL10" i="17"/>
  <c r="AO13" i="17"/>
  <c r="AH39" i="17"/>
  <c r="AG27" i="24"/>
  <c r="AH27" i="24"/>
  <c r="AJ27" i="24"/>
  <c r="AT27" i="24"/>
  <c r="AF26" i="21"/>
  <c r="AH26" i="21" s="1"/>
  <c r="AK28" i="30"/>
  <c r="AO28" i="30" s="1"/>
  <c r="AP17" i="17"/>
  <c r="AQ17" i="17" s="1"/>
  <c r="AT19" i="17"/>
  <c r="AK37" i="24"/>
  <c r="AL37" i="24" s="1"/>
  <c r="AF17" i="17"/>
  <c r="AJ17" i="17" s="1"/>
  <c r="AF16" i="27"/>
  <c r="AG16" i="27" s="1"/>
  <c r="AP18" i="17"/>
  <c r="AQ18" i="17" s="1"/>
  <c r="AF37" i="22"/>
  <c r="AJ37" i="22" s="1"/>
  <c r="AQ21" i="17"/>
  <c r="AH21" i="17"/>
  <c r="AK16" i="27"/>
  <c r="AL16" i="27" s="1"/>
  <c r="AR21" i="17"/>
  <c r="AS21" i="17"/>
  <c r="AG21" i="17"/>
  <c r="AR27" i="24"/>
  <c r="AJ26" i="17"/>
  <c r="AQ27" i="24"/>
  <c r="AL31" i="17"/>
  <c r="AN31" i="17"/>
  <c r="AM31" i="17"/>
  <c r="AF26" i="24"/>
  <c r="AG26" i="24" s="1"/>
  <c r="AR26" i="17"/>
  <c r="AK12" i="17"/>
  <c r="AL12" i="17" s="1"/>
  <c r="AN28" i="17"/>
  <c r="AS13" i="17"/>
  <c r="AO28" i="17"/>
  <c r="AL28" i="17"/>
  <c r="AQ13" i="17"/>
  <c r="AQ26" i="17"/>
  <c r="AF12" i="17"/>
  <c r="AG12" i="17" s="1"/>
  <c r="AG28" i="17"/>
  <c r="AK28" i="24"/>
  <c r="AN28" i="24" s="1"/>
  <c r="AP26" i="24"/>
  <c r="AQ26" i="24" s="1"/>
  <c r="AT16" i="17"/>
  <c r="AJ39" i="17"/>
  <c r="AG15" i="21"/>
  <c r="AT13" i="17"/>
  <c r="AR15" i="17"/>
  <c r="AQ19" i="17"/>
  <c r="AS16" i="17"/>
  <c r="AS26" i="17"/>
  <c r="AI39" i="17"/>
  <c r="AK17" i="17"/>
  <c r="AP20" i="17"/>
  <c r="AT20" i="17" s="1"/>
  <c r="AO14" i="17"/>
  <c r="AF28" i="24"/>
  <c r="AH28" i="24" s="1"/>
  <c r="AR19" i="17"/>
  <c r="AK11" i="17"/>
  <c r="AM11" i="17" s="1"/>
  <c r="AF33" i="27"/>
  <c r="AI33" i="27" s="1"/>
  <c r="AJ15" i="21"/>
  <c r="AP17" i="21"/>
  <c r="AS17" i="21" s="1"/>
  <c r="AK16" i="22"/>
  <c r="AM16" i="22" s="1"/>
  <c r="AF33" i="30"/>
  <c r="AJ33" i="30" s="1"/>
  <c r="AV27" i="17"/>
  <c r="F20" i="31" s="1"/>
  <c r="AU27" i="17"/>
  <c r="F9" i="31" s="1"/>
  <c r="AT15" i="17"/>
  <c r="AQ16" i="17"/>
  <c r="AK33" i="27"/>
  <c r="AO33" i="27" s="1"/>
  <c r="AH15" i="21"/>
  <c r="AF37" i="24"/>
  <c r="AH37" i="24" s="1"/>
  <c r="AP12" i="17"/>
  <c r="AT12" i="17" s="1"/>
  <c r="AM10" i="17"/>
  <c r="AM15" i="17"/>
  <c r="AI31" i="17"/>
  <c r="AN8" i="17"/>
  <c r="AT31" i="17"/>
  <c r="AI13" i="17"/>
  <c r="AI28" i="17"/>
  <c r="AK12" i="21"/>
  <c r="AL12" i="21" s="1"/>
  <c r="AL8" i="17"/>
  <c r="AK37" i="22"/>
  <c r="AL37" i="22" s="1"/>
  <c r="AG19" i="17"/>
  <c r="AQ8" i="17"/>
  <c r="AO10" i="17"/>
  <c r="AQ14" i="17"/>
  <c r="AG10" i="17"/>
  <c r="AH28" i="17"/>
  <c r="AF7" i="17"/>
  <c r="AH7" i="17" s="1"/>
  <c r="AF11" i="17"/>
  <c r="AI11" i="17" s="1"/>
  <c r="AP26" i="21"/>
  <c r="AT26" i="21" s="1"/>
  <c r="AP28" i="30"/>
  <c r="AT28" i="30" s="1"/>
  <c r="AS8" i="17"/>
  <c r="AN32" i="17"/>
  <c r="AG8" i="17"/>
  <c r="AO8" i="17"/>
  <c r="AT8" i="17"/>
  <c r="AR28" i="17"/>
  <c r="AH26" i="17"/>
  <c r="AW27" i="17"/>
  <c r="F31" i="31" s="1"/>
  <c r="AD25" i="21"/>
  <c r="AE25" i="21" s="1"/>
  <c r="AP25" i="21" s="1"/>
  <c r="AF20" i="17"/>
  <c r="AJ20" i="17" s="1"/>
  <c r="AP11" i="17"/>
  <c r="AR11" i="17" s="1"/>
  <c r="AI19" i="17"/>
  <c r="AM19" i="17"/>
  <c r="AH19" i="17"/>
  <c r="AF18" i="17"/>
  <c r="AG18" i="17" s="1"/>
  <c r="AJ8" i="17"/>
  <c r="AR14" i="17"/>
  <c r="AG31" i="17"/>
  <c r="AI26" i="17"/>
  <c r="AM32" i="17"/>
  <c r="AK16" i="24"/>
  <c r="AM16" i="24" s="1"/>
  <c r="AK18" i="17"/>
  <c r="AO18" i="17" s="1"/>
  <c r="AK20" i="17"/>
  <c r="AN20" i="17" s="1"/>
  <c r="AP16" i="21"/>
  <c r="AR16" i="21" s="1"/>
  <c r="AL19" i="17"/>
  <c r="AV27" i="24"/>
  <c r="AL15" i="17"/>
  <c r="AT14" i="17"/>
  <c r="AH31" i="17"/>
  <c r="AP16" i="24"/>
  <c r="AR16" i="24" s="1"/>
  <c r="AD29" i="30"/>
  <c r="AE29" i="30" s="1"/>
  <c r="AK29" i="30" s="1"/>
  <c r="AD29" i="24"/>
  <c r="AE29" i="24" s="1"/>
  <c r="AK29" i="24" s="1"/>
  <c r="AK16" i="21"/>
  <c r="AM16" i="21" s="1"/>
  <c r="AF16" i="22"/>
  <c r="AJ16" i="22" s="1"/>
  <c r="AI16" i="24"/>
  <c r="AJ16" i="24"/>
  <c r="AG16" i="24"/>
  <c r="AH16" i="24"/>
  <c r="AS16" i="27"/>
  <c r="AQ16" i="27"/>
  <c r="AT16" i="27"/>
  <c r="AR16" i="27"/>
  <c r="AF34" i="24"/>
  <c r="AP34" i="24"/>
  <c r="AK34" i="24"/>
  <c r="AR16" i="22"/>
  <c r="AQ16" i="22"/>
  <c r="AT16" i="22"/>
  <c r="AS16" i="22"/>
  <c r="AR16" i="30"/>
  <c r="AQ16" i="30"/>
  <c r="AT16" i="30"/>
  <c r="AS16" i="30"/>
  <c r="AP34" i="27"/>
  <c r="AK34" i="27"/>
  <c r="AF34" i="27"/>
  <c r="AH16" i="21"/>
  <c r="AG16" i="21"/>
  <c r="AI16" i="21"/>
  <c r="AJ16" i="21"/>
  <c r="AP31" i="27"/>
  <c r="AK31" i="27"/>
  <c r="AF31" i="27"/>
  <c r="AR32" i="30"/>
  <c r="AT32" i="30"/>
  <c r="AQ32" i="30"/>
  <c r="AS32" i="30"/>
  <c r="AM19" i="27"/>
  <c r="AO19" i="27"/>
  <c r="AN19" i="27"/>
  <c r="AL19" i="27"/>
  <c r="AG13" i="21"/>
  <c r="AH13" i="21"/>
  <c r="AJ13" i="21"/>
  <c r="AI13" i="21"/>
  <c r="AH13" i="30"/>
  <c r="AG13" i="30"/>
  <c r="AJ13" i="30"/>
  <c r="AI13" i="30"/>
  <c r="AT14" i="30"/>
  <c r="AQ14" i="30"/>
  <c r="AR14" i="30"/>
  <c r="AS14" i="30"/>
  <c r="AL15" i="22"/>
  <c r="AN15" i="22"/>
  <c r="AM15" i="22"/>
  <c r="AO15" i="22"/>
  <c r="AH8" i="30"/>
  <c r="AJ8" i="30"/>
  <c r="AI8" i="30"/>
  <c r="AG8" i="30"/>
  <c r="AT27" i="22"/>
  <c r="AS27" i="22"/>
  <c r="AQ27" i="22"/>
  <c r="AR27" i="22"/>
  <c r="AG14" i="27"/>
  <c r="AI14" i="27"/>
  <c r="AH14" i="27"/>
  <c r="AJ14" i="27"/>
  <c r="AH10" i="27"/>
  <c r="AJ10" i="27"/>
  <c r="AG10" i="27"/>
  <c r="AI10" i="27"/>
  <c r="AD35" i="27"/>
  <c r="AE35" i="27" s="1"/>
  <c r="AI19" i="21"/>
  <c r="AJ19" i="21"/>
  <c r="AG19" i="21"/>
  <c r="AH19" i="21"/>
  <c r="AF7" i="21"/>
  <c r="AP7" i="21"/>
  <c r="AK32" i="24"/>
  <c r="AP32" i="24"/>
  <c r="AF32" i="24"/>
  <c r="AT19" i="27"/>
  <c r="AR19" i="27"/>
  <c r="AQ19" i="27"/>
  <c r="AS19" i="27"/>
  <c r="AS14" i="24"/>
  <c r="AQ14" i="24"/>
  <c r="AT14" i="24"/>
  <c r="AR14" i="24"/>
  <c r="AJ13" i="22"/>
  <c r="AG13" i="22"/>
  <c r="AI13" i="22"/>
  <c r="AH13" i="22"/>
  <c r="AF12" i="21"/>
  <c r="AI21" i="27"/>
  <c r="AJ21" i="27"/>
  <c r="AG21" i="27"/>
  <c r="AH21" i="27"/>
  <c r="AM13" i="21"/>
  <c r="AO13" i="21"/>
  <c r="AL13" i="21"/>
  <c r="AN13" i="21"/>
  <c r="AP17" i="27"/>
  <c r="AK17" i="27"/>
  <c r="AF17" i="27"/>
  <c r="AT13" i="27"/>
  <c r="AR13" i="27"/>
  <c r="AS13" i="27"/>
  <c r="AQ13" i="27"/>
  <c r="AO27" i="30"/>
  <c r="AN27" i="30"/>
  <c r="AL27" i="30"/>
  <c r="AM27" i="30"/>
  <c r="AK11" i="24"/>
  <c r="AF11" i="24"/>
  <c r="AP11" i="24"/>
  <c r="AJ19" i="30"/>
  <c r="AG19" i="30"/>
  <c r="AH19" i="30"/>
  <c r="AI19" i="30"/>
  <c r="AJ10" i="22"/>
  <c r="AG10" i="22"/>
  <c r="AI10" i="22"/>
  <c r="AH10" i="22"/>
  <c r="AN13" i="24"/>
  <c r="AO13" i="24"/>
  <c r="AM13" i="24"/>
  <c r="AL13" i="24"/>
  <c r="AQ15" i="22"/>
  <c r="AT15" i="22"/>
  <c r="AS15" i="22"/>
  <c r="AR15" i="22"/>
  <c r="AO8" i="30"/>
  <c r="AN8" i="30"/>
  <c r="AL8" i="30"/>
  <c r="AM8" i="30"/>
  <c r="AD29" i="21"/>
  <c r="AE29" i="21" s="1"/>
  <c r="AG15" i="27"/>
  <c r="AJ15" i="27"/>
  <c r="AI15" i="27"/>
  <c r="AH15" i="27"/>
  <c r="AS37" i="24"/>
  <c r="AT37" i="24"/>
  <c r="AQ37" i="24"/>
  <c r="AR37" i="24"/>
  <c r="AP7" i="27"/>
  <c r="AK7" i="27"/>
  <c r="AF7" i="27"/>
  <c r="AD30" i="22"/>
  <c r="AE30" i="22" s="1"/>
  <c r="AI14" i="17"/>
  <c r="AS17" i="17"/>
  <c r="AP29" i="17"/>
  <c r="AK29" i="17"/>
  <c r="AF29" i="17"/>
  <c r="AQ32" i="17"/>
  <c r="AP35" i="17"/>
  <c r="AK35" i="17"/>
  <c r="AF35" i="17"/>
  <c r="AM14" i="27"/>
  <c r="AL14" i="27"/>
  <c r="AO14" i="27"/>
  <c r="AN14" i="27"/>
  <c r="AL10" i="27"/>
  <c r="AM10" i="27"/>
  <c r="AO10" i="27"/>
  <c r="AN10" i="27"/>
  <c r="AP38" i="17"/>
  <c r="AS38" i="17" s="1"/>
  <c r="AK38" i="17"/>
  <c r="AL38" i="17" s="1"/>
  <c r="AF38" i="17"/>
  <c r="AG38" i="17" s="1"/>
  <c r="AP37" i="30"/>
  <c r="AK37" i="30"/>
  <c r="AF37" i="30"/>
  <c r="AT28" i="24"/>
  <c r="AR28" i="24"/>
  <c r="AS28" i="24"/>
  <c r="AQ28" i="24"/>
  <c r="AL19" i="21"/>
  <c r="AN19" i="21"/>
  <c r="AM19" i="21"/>
  <c r="AO19" i="21"/>
  <c r="AP32" i="27"/>
  <c r="AK32" i="27"/>
  <c r="AF32" i="27"/>
  <c r="AD36" i="22"/>
  <c r="AE36" i="22" s="1"/>
  <c r="AL14" i="24"/>
  <c r="AO14" i="24"/>
  <c r="AM14" i="24"/>
  <c r="AN14" i="24"/>
  <c r="AM13" i="22"/>
  <c r="AO13" i="22"/>
  <c r="AN13" i="22"/>
  <c r="AL13" i="22"/>
  <c r="AD36" i="21"/>
  <c r="AE36" i="21" s="1"/>
  <c r="AL21" i="27"/>
  <c r="AO21" i="27"/>
  <c r="AN21" i="27"/>
  <c r="AM21" i="27"/>
  <c r="AT13" i="21"/>
  <c r="AQ13" i="21"/>
  <c r="AS13" i="21"/>
  <c r="AR13" i="21"/>
  <c r="AJ14" i="22"/>
  <c r="AG14" i="22"/>
  <c r="AI14" i="22"/>
  <c r="AH14" i="22"/>
  <c r="AS27" i="30"/>
  <c r="AQ27" i="30"/>
  <c r="AR27" i="30"/>
  <c r="AT27" i="30"/>
  <c r="AP28" i="27"/>
  <c r="AF28" i="27"/>
  <c r="AK28" i="27"/>
  <c r="AL8" i="24"/>
  <c r="AO8" i="24"/>
  <c r="AN8" i="24"/>
  <c r="AM8" i="24"/>
  <c r="AG19" i="22"/>
  <c r="AJ19" i="22"/>
  <c r="AI19" i="22"/>
  <c r="AH19" i="22"/>
  <c r="AL19" i="30"/>
  <c r="AO19" i="30"/>
  <c r="AN19" i="30"/>
  <c r="AM19" i="30"/>
  <c r="AM10" i="22"/>
  <c r="AO10" i="22"/>
  <c r="AN10" i="22"/>
  <c r="AL10" i="22"/>
  <c r="AI21" i="21"/>
  <c r="AH21" i="21"/>
  <c r="AG21" i="21"/>
  <c r="AJ21" i="21"/>
  <c r="AG28" i="30"/>
  <c r="AI28" i="30"/>
  <c r="AJ28" i="30"/>
  <c r="AH28" i="30"/>
  <c r="AT13" i="24"/>
  <c r="AS13" i="24"/>
  <c r="AR13" i="24"/>
  <c r="AQ13" i="24"/>
  <c r="AD30" i="27"/>
  <c r="AE30" i="27" s="1"/>
  <c r="AR8" i="30"/>
  <c r="AT8" i="30"/>
  <c r="AS8" i="30"/>
  <c r="AQ8" i="30"/>
  <c r="AD25" i="30"/>
  <c r="AE25" i="30" s="1"/>
  <c r="AP34" i="30"/>
  <c r="AK34" i="30"/>
  <c r="AF34" i="30"/>
  <c r="AF11" i="21"/>
  <c r="AP11" i="21"/>
  <c r="AK11" i="21"/>
  <c r="AK34" i="21"/>
  <c r="AP34" i="21"/>
  <c r="AF34" i="21"/>
  <c r="AS15" i="27"/>
  <c r="AQ15" i="27"/>
  <c r="AT15" i="27"/>
  <c r="AR15" i="27"/>
  <c r="AD24" i="21"/>
  <c r="AE24" i="21" s="1"/>
  <c r="AO14" i="21"/>
  <c r="AN14" i="21"/>
  <c r="AM14" i="21"/>
  <c r="AL14" i="21"/>
  <c r="AP18" i="21"/>
  <c r="AP12" i="22"/>
  <c r="AK12" i="22"/>
  <c r="AF12" i="22"/>
  <c r="AD36" i="24"/>
  <c r="AE36" i="24" s="1"/>
  <c r="AH14" i="17"/>
  <c r="AJ13" i="17"/>
  <c r="AH13" i="17"/>
  <c r="AQ28" i="17"/>
  <c r="AS31" i="17"/>
  <c r="AD30" i="21"/>
  <c r="AE30" i="21" s="1"/>
  <c r="AP28" i="21"/>
  <c r="AF28" i="21"/>
  <c r="AK28" i="21"/>
  <c r="AR14" i="27"/>
  <c r="AS14" i="27"/>
  <c r="AQ14" i="27"/>
  <c r="AT14" i="27"/>
  <c r="AD24" i="30"/>
  <c r="AE24" i="30" s="1"/>
  <c r="AD38" i="30"/>
  <c r="AE38" i="30" s="1"/>
  <c r="AT10" i="27"/>
  <c r="AR10" i="27"/>
  <c r="AQ10" i="27"/>
  <c r="AS10" i="27"/>
  <c r="AL10" i="24"/>
  <c r="AN10" i="24"/>
  <c r="AO10" i="24"/>
  <c r="AM10" i="24"/>
  <c r="AD25" i="24"/>
  <c r="AE25" i="24" s="1"/>
  <c r="AR19" i="21"/>
  <c r="AQ19" i="21"/>
  <c r="AS19" i="21"/>
  <c r="AT19" i="21"/>
  <c r="AF18" i="22"/>
  <c r="AP18" i="22"/>
  <c r="AK18" i="22"/>
  <c r="AP17" i="22"/>
  <c r="AK17" i="22"/>
  <c r="AF17" i="22"/>
  <c r="AS13" i="22"/>
  <c r="AQ13" i="22"/>
  <c r="AR13" i="22"/>
  <c r="AT13" i="22"/>
  <c r="AK18" i="21"/>
  <c r="AF18" i="21"/>
  <c r="AR21" i="27"/>
  <c r="AT21" i="27"/>
  <c r="AQ21" i="27"/>
  <c r="AS21" i="27"/>
  <c r="AM14" i="22"/>
  <c r="AO14" i="22"/>
  <c r="AN14" i="22"/>
  <c r="AL14" i="22"/>
  <c r="AH27" i="30"/>
  <c r="AI27" i="30"/>
  <c r="AG27" i="30"/>
  <c r="AJ27" i="30"/>
  <c r="AT8" i="24"/>
  <c r="AQ8" i="24"/>
  <c r="AR8" i="24"/>
  <c r="AS8" i="24"/>
  <c r="AO19" i="22"/>
  <c r="AL19" i="22"/>
  <c r="AN19" i="22"/>
  <c r="AM19" i="22"/>
  <c r="AS19" i="30"/>
  <c r="AR19" i="30"/>
  <c r="AQ19" i="30"/>
  <c r="AT19" i="30"/>
  <c r="AR10" i="22"/>
  <c r="AT10" i="22"/>
  <c r="AS10" i="22"/>
  <c r="AQ10" i="22"/>
  <c r="AN21" i="21"/>
  <c r="AO21" i="21"/>
  <c r="AM21" i="21"/>
  <c r="AL21" i="21"/>
  <c r="AD29" i="22"/>
  <c r="AE29" i="22" s="1"/>
  <c r="AP12" i="27"/>
  <c r="AK12" i="27"/>
  <c r="AF12" i="27"/>
  <c r="AG19" i="24"/>
  <c r="AH19" i="24"/>
  <c r="AJ19" i="24"/>
  <c r="AI19" i="24"/>
  <c r="AF7" i="30"/>
  <c r="AP7" i="30"/>
  <c r="AK7" i="30"/>
  <c r="AD38" i="21"/>
  <c r="AE38" i="21" s="1"/>
  <c r="AH14" i="21"/>
  <c r="AG14" i="21"/>
  <c r="AJ14" i="21"/>
  <c r="AI14" i="21"/>
  <c r="AD35" i="22"/>
  <c r="AE35" i="22" s="1"/>
  <c r="AF6" i="21"/>
  <c r="AP6" i="21"/>
  <c r="AD24" i="22"/>
  <c r="AE24" i="22" s="1"/>
  <c r="AD30" i="30"/>
  <c r="AE30" i="30" s="1"/>
  <c r="AF18" i="24"/>
  <c r="AP18" i="24"/>
  <c r="AK18" i="24"/>
  <c r="AF39" i="21"/>
  <c r="AK39" i="21"/>
  <c r="AP39" i="21"/>
  <c r="AP20" i="27"/>
  <c r="AK20" i="27"/>
  <c r="AF20" i="27"/>
  <c r="AG14" i="24"/>
  <c r="AH14" i="24"/>
  <c r="AI14" i="24"/>
  <c r="AJ14" i="24"/>
  <c r="AP6" i="27"/>
  <c r="AK6" i="27"/>
  <c r="AF6" i="27"/>
  <c r="AP20" i="22"/>
  <c r="AK20" i="22"/>
  <c r="AF20" i="22"/>
  <c r="AJ13" i="24"/>
  <c r="AI13" i="24"/>
  <c r="AG13" i="24"/>
  <c r="AH13" i="24"/>
  <c r="AJ10" i="30"/>
  <c r="AI10" i="30"/>
  <c r="AG10" i="30"/>
  <c r="AH10" i="30"/>
  <c r="AP39" i="30"/>
  <c r="AK39" i="30"/>
  <c r="AF39" i="30"/>
  <c r="AF17" i="21"/>
  <c r="AF20" i="30"/>
  <c r="AP20" i="30"/>
  <c r="AK20" i="30"/>
  <c r="AF7" i="24"/>
  <c r="AK7" i="24"/>
  <c r="AP7" i="24"/>
  <c r="AG21" i="30"/>
  <c r="AJ21" i="30"/>
  <c r="AI21" i="30"/>
  <c r="AH21" i="30"/>
  <c r="AQ14" i="22"/>
  <c r="AT14" i="22"/>
  <c r="AR14" i="22"/>
  <c r="AS14" i="22"/>
  <c r="AD38" i="24"/>
  <c r="AE38" i="24" s="1"/>
  <c r="AP31" i="22"/>
  <c r="AK31" i="22"/>
  <c r="AF31" i="22"/>
  <c r="AR19" i="22"/>
  <c r="AQ19" i="22"/>
  <c r="AS19" i="22"/>
  <c r="AT19" i="22"/>
  <c r="AF16" i="30"/>
  <c r="AS19" i="24"/>
  <c r="AT19" i="24"/>
  <c r="AR19" i="24"/>
  <c r="AQ19" i="24"/>
  <c r="AK20" i="21"/>
  <c r="AF20" i="21"/>
  <c r="AQ14" i="21"/>
  <c r="AR14" i="21"/>
  <c r="AT14" i="21"/>
  <c r="AS14" i="21"/>
  <c r="AR31" i="17"/>
  <c r="AK7" i="21"/>
  <c r="AD25" i="22"/>
  <c r="AE25" i="22" s="1"/>
  <c r="AP20" i="21"/>
  <c r="AR33" i="27"/>
  <c r="AQ33" i="27"/>
  <c r="AT33" i="27"/>
  <c r="AS33" i="27"/>
  <c r="AP37" i="21"/>
  <c r="AF37" i="21"/>
  <c r="AK37" i="21"/>
  <c r="AP11" i="30"/>
  <c r="AK11" i="30"/>
  <c r="AF11" i="30"/>
  <c r="AL21" i="30"/>
  <c r="AO21" i="30"/>
  <c r="AN21" i="30"/>
  <c r="AM21" i="30"/>
  <c r="AO26" i="21"/>
  <c r="AN26" i="21"/>
  <c r="AM26" i="21"/>
  <c r="AL26" i="21"/>
  <c r="AD35" i="30"/>
  <c r="AE35" i="30" s="1"/>
  <c r="AG8" i="27"/>
  <c r="AH8" i="27"/>
  <c r="AJ8" i="27"/>
  <c r="AI8" i="27"/>
  <c r="AD24" i="24"/>
  <c r="AE24" i="24" s="1"/>
  <c r="AH27" i="27"/>
  <c r="AJ27" i="27"/>
  <c r="AG27" i="27"/>
  <c r="AI27" i="27"/>
  <c r="AK17" i="21"/>
  <c r="AP39" i="27"/>
  <c r="AK39" i="27"/>
  <c r="AF39" i="27"/>
  <c r="AH8" i="21"/>
  <c r="AJ8" i="21"/>
  <c r="AI8" i="21"/>
  <c r="AG8" i="21"/>
  <c r="AS15" i="30"/>
  <c r="AR15" i="30"/>
  <c r="AQ15" i="30"/>
  <c r="AT15" i="30"/>
  <c r="AM33" i="30"/>
  <c r="AN33" i="30"/>
  <c r="AO33" i="30"/>
  <c r="AL33" i="30"/>
  <c r="AP24" i="17"/>
  <c r="AS24" i="17" s="1"/>
  <c r="AK24" i="17"/>
  <c r="AL24" i="17" s="1"/>
  <c r="AF24" i="17"/>
  <c r="AI24" i="17" s="1"/>
  <c r="AT27" i="21"/>
  <c r="AS27" i="21"/>
  <c r="AQ27" i="21"/>
  <c r="AR27" i="21"/>
  <c r="AJ32" i="30"/>
  <c r="AI32" i="30"/>
  <c r="AG32" i="30"/>
  <c r="AH32" i="30"/>
  <c r="AK25" i="17"/>
  <c r="AO25" i="17" s="1"/>
  <c r="AF25" i="17"/>
  <c r="AI25" i="17" s="1"/>
  <c r="AP25" i="17"/>
  <c r="AQ25" i="17" s="1"/>
  <c r="AP37" i="27"/>
  <c r="AK37" i="27"/>
  <c r="AF37" i="27"/>
  <c r="AM21" i="22"/>
  <c r="AN21" i="22"/>
  <c r="AL21" i="22"/>
  <c r="AO21" i="22"/>
  <c r="AN13" i="30"/>
  <c r="AO13" i="30"/>
  <c r="AL13" i="30"/>
  <c r="AM13" i="30"/>
  <c r="AL10" i="30"/>
  <c r="AN10" i="30"/>
  <c r="AO10" i="30"/>
  <c r="AM10" i="30"/>
  <c r="AK31" i="21"/>
  <c r="AP31" i="21"/>
  <c r="AF31" i="21"/>
  <c r="AM8" i="22"/>
  <c r="AO8" i="22"/>
  <c r="AN8" i="22"/>
  <c r="AL8" i="22"/>
  <c r="AM15" i="30"/>
  <c r="AN15" i="30"/>
  <c r="AO15" i="30"/>
  <c r="AL15" i="30"/>
  <c r="AG27" i="22"/>
  <c r="AJ27" i="22"/>
  <c r="AI27" i="22"/>
  <c r="AH27" i="22"/>
  <c r="AP18" i="27"/>
  <c r="AK18" i="27"/>
  <c r="AF18" i="27"/>
  <c r="AM21" i="24"/>
  <c r="AN21" i="24"/>
  <c r="AO21" i="24"/>
  <c r="AL21" i="24"/>
  <c r="AP7" i="17"/>
  <c r="AQ7" i="17" s="1"/>
  <c r="AP33" i="22"/>
  <c r="AK33" i="22"/>
  <c r="AF33" i="22"/>
  <c r="AP34" i="22"/>
  <c r="AK34" i="22"/>
  <c r="AF34" i="22"/>
  <c r="AM13" i="27"/>
  <c r="AL13" i="27"/>
  <c r="AO13" i="27"/>
  <c r="AN13" i="27"/>
  <c r="AF31" i="30"/>
  <c r="AP31" i="30"/>
  <c r="AK31" i="30"/>
  <c r="AO15" i="27"/>
  <c r="AL15" i="27"/>
  <c r="AN15" i="27"/>
  <c r="AM15" i="27"/>
  <c r="AD25" i="27"/>
  <c r="AE25" i="27" s="1"/>
  <c r="AQ21" i="24"/>
  <c r="AR21" i="24"/>
  <c r="AT21" i="24"/>
  <c r="AS21" i="24"/>
  <c r="AP6" i="30"/>
  <c r="AF6" i="30"/>
  <c r="AK6" i="30"/>
  <c r="AS10" i="24"/>
  <c r="AR10" i="24"/>
  <c r="AQ10" i="24"/>
  <c r="AT10" i="24"/>
  <c r="AT15" i="24"/>
  <c r="AR15" i="24"/>
  <c r="AS15" i="24"/>
  <c r="AQ15" i="24"/>
  <c r="AD35" i="24"/>
  <c r="AE35" i="24" s="1"/>
  <c r="AM15" i="21"/>
  <c r="AN15" i="21"/>
  <c r="AO15" i="21"/>
  <c r="AL15" i="21"/>
  <c r="AG8" i="24"/>
  <c r="AI8" i="24"/>
  <c r="AH8" i="24"/>
  <c r="AJ8" i="24"/>
  <c r="AK32" i="21"/>
  <c r="AP32" i="21"/>
  <c r="AF32" i="21"/>
  <c r="AP11" i="22"/>
  <c r="AK11" i="22"/>
  <c r="AF11" i="22"/>
  <c r="AR21" i="21"/>
  <c r="AS21" i="21"/>
  <c r="AT21" i="21"/>
  <c r="AQ21" i="21"/>
  <c r="AP6" i="22"/>
  <c r="AK6" i="22"/>
  <c r="AF6" i="22"/>
  <c r="AO8" i="21"/>
  <c r="AL8" i="21"/>
  <c r="AN8" i="21"/>
  <c r="AM8" i="21"/>
  <c r="AP26" i="30"/>
  <c r="AK26" i="30"/>
  <c r="AF26" i="30"/>
  <c r="AT28" i="17"/>
  <c r="AJ27" i="21"/>
  <c r="AG27" i="21"/>
  <c r="AI27" i="21"/>
  <c r="AH27" i="21"/>
  <c r="AP7" i="22"/>
  <c r="AK7" i="22"/>
  <c r="AF7" i="22"/>
  <c r="AD36" i="30"/>
  <c r="AE36" i="30" s="1"/>
  <c r="AI10" i="24"/>
  <c r="AJ10" i="24"/>
  <c r="AH10" i="24"/>
  <c r="AG10" i="24"/>
  <c r="AN15" i="24"/>
  <c r="AM15" i="24"/>
  <c r="AL15" i="24"/>
  <c r="AO15" i="24"/>
  <c r="AK17" i="24"/>
  <c r="AM17" i="24" s="1"/>
  <c r="AF17" i="24"/>
  <c r="AP17" i="24"/>
  <c r="AF33" i="24"/>
  <c r="AK33" i="24"/>
  <c r="AP33" i="24"/>
  <c r="AT15" i="21"/>
  <c r="AS15" i="21"/>
  <c r="AR15" i="21"/>
  <c r="AQ15" i="21"/>
  <c r="AG21" i="22"/>
  <c r="AH21" i="22"/>
  <c r="AI21" i="22"/>
  <c r="AJ21" i="22"/>
  <c r="AS10" i="21"/>
  <c r="AR10" i="21"/>
  <c r="AQ10" i="21"/>
  <c r="AT10" i="21"/>
  <c r="AF20" i="24"/>
  <c r="AK20" i="24"/>
  <c r="AP20" i="24"/>
  <c r="AP36" i="17"/>
  <c r="AR36" i="17" s="1"/>
  <c r="AK36" i="17"/>
  <c r="AN36" i="17" s="1"/>
  <c r="AF36" i="17"/>
  <c r="AJ36" i="17" s="1"/>
  <c r="AF12" i="30"/>
  <c r="AP12" i="30"/>
  <c r="AK12" i="30"/>
  <c r="AK6" i="24"/>
  <c r="AF6" i="24"/>
  <c r="AP6" i="24"/>
  <c r="AK16" i="30"/>
  <c r="AP26" i="22"/>
  <c r="AK26" i="22"/>
  <c r="AF26" i="22"/>
  <c r="AL19" i="24"/>
  <c r="AM19" i="24"/>
  <c r="AO19" i="24"/>
  <c r="AN19" i="24"/>
  <c r="AP28" i="22"/>
  <c r="AK28" i="22"/>
  <c r="AF28" i="22"/>
  <c r="AK39" i="22"/>
  <c r="AP39" i="22"/>
  <c r="AF39" i="22"/>
  <c r="AJ8" i="22"/>
  <c r="AI8" i="22"/>
  <c r="AG8" i="22"/>
  <c r="AH8" i="22"/>
  <c r="AD36" i="27"/>
  <c r="AE36" i="27" s="1"/>
  <c r="AI8" i="17"/>
  <c r="AO19" i="17"/>
  <c r="AO15" i="17"/>
  <c r="AP12" i="21"/>
  <c r="AP32" i="22"/>
  <c r="AK32" i="22"/>
  <c r="AF32" i="22"/>
  <c r="AF18" i="30"/>
  <c r="AP18" i="30"/>
  <c r="AK18" i="30"/>
  <c r="AK6" i="21"/>
  <c r="AH15" i="24"/>
  <c r="AG15" i="24"/>
  <c r="AJ15" i="24"/>
  <c r="AI15" i="24"/>
  <c r="AH15" i="17"/>
  <c r="AG15" i="17"/>
  <c r="AI15" i="17"/>
  <c r="AJ15" i="17"/>
  <c r="AD29" i="27"/>
  <c r="AE29" i="27" s="1"/>
  <c r="AT21" i="30"/>
  <c r="AQ21" i="30"/>
  <c r="AS21" i="30"/>
  <c r="AR21" i="30"/>
  <c r="AJ10" i="21"/>
  <c r="AH10" i="21"/>
  <c r="AG10" i="21"/>
  <c r="AI10" i="21"/>
  <c r="AO8" i="27"/>
  <c r="AN8" i="27"/>
  <c r="AM8" i="27"/>
  <c r="AL8" i="27"/>
  <c r="AH14" i="30"/>
  <c r="AJ14" i="30"/>
  <c r="AI14" i="30"/>
  <c r="AG14" i="30"/>
  <c r="AL27" i="27"/>
  <c r="AN27" i="27"/>
  <c r="AO27" i="27"/>
  <c r="AM27" i="27"/>
  <c r="AI10" i="17"/>
  <c r="AJ10" i="17"/>
  <c r="AR8" i="21"/>
  <c r="AQ8" i="21"/>
  <c r="AT8" i="21"/>
  <c r="AS8" i="21"/>
  <c r="AD30" i="24"/>
  <c r="AE30" i="24" s="1"/>
  <c r="AR33" i="30"/>
  <c r="AQ33" i="30"/>
  <c r="AT33" i="30"/>
  <c r="AS33" i="30"/>
  <c r="AR10" i="17"/>
  <c r="AT10" i="17"/>
  <c r="AS10" i="17"/>
  <c r="AP39" i="24"/>
  <c r="AF39" i="24"/>
  <c r="AK39" i="24"/>
  <c r="AM27" i="21"/>
  <c r="AN27" i="21"/>
  <c r="AL27" i="21"/>
  <c r="AO27" i="21"/>
  <c r="AF17" i="30"/>
  <c r="AP17" i="30"/>
  <c r="AK17" i="30"/>
  <c r="AL32" i="30"/>
  <c r="AO32" i="30"/>
  <c r="AN32" i="30"/>
  <c r="AM32" i="30"/>
  <c r="AD38" i="27"/>
  <c r="AE38" i="27" s="1"/>
  <c r="AJ19" i="27"/>
  <c r="AG19" i="27"/>
  <c r="AH19" i="27"/>
  <c r="AI19" i="27"/>
  <c r="AP11" i="27"/>
  <c r="AK11" i="27"/>
  <c r="AF11" i="27"/>
  <c r="AN26" i="24"/>
  <c r="AO26" i="24"/>
  <c r="AM26" i="24"/>
  <c r="AL26" i="24"/>
  <c r="AS21" i="22"/>
  <c r="AR21" i="22"/>
  <c r="AQ21" i="22"/>
  <c r="AT21" i="22"/>
  <c r="AL10" i="21"/>
  <c r="AM10" i="21"/>
  <c r="AN10" i="21"/>
  <c r="AO10" i="21"/>
  <c r="AI13" i="27"/>
  <c r="AH13" i="27"/>
  <c r="AJ13" i="27"/>
  <c r="AG13" i="27"/>
  <c r="AD24" i="27"/>
  <c r="AE24" i="27" s="1"/>
  <c r="AD35" i="21"/>
  <c r="AE35" i="21" s="1"/>
  <c r="AP33" i="21"/>
  <c r="AK33" i="21"/>
  <c r="AF33" i="21"/>
  <c r="AQ8" i="27"/>
  <c r="AT8" i="27"/>
  <c r="AS8" i="27"/>
  <c r="AR8" i="27"/>
  <c r="AP30" i="17"/>
  <c r="AR30" i="17" s="1"/>
  <c r="AK30" i="17"/>
  <c r="AO30" i="17" s="1"/>
  <c r="AF30" i="17"/>
  <c r="AH30" i="17" s="1"/>
  <c r="AT13" i="30"/>
  <c r="AR13" i="30"/>
  <c r="AS13" i="30"/>
  <c r="AQ13" i="30"/>
  <c r="AD38" i="22"/>
  <c r="AE38" i="22" s="1"/>
  <c r="AT37" i="22"/>
  <c r="AS37" i="22"/>
  <c r="AQ37" i="22"/>
  <c r="AR37" i="22"/>
  <c r="AL14" i="30"/>
  <c r="AN14" i="30"/>
  <c r="AM14" i="30"/>
  <c r="AO14" i="30"/>
  <c r="AG15" i="22"/>
  <c r="AJ15" i="22"/>
  <c r="AI15" i="22"/>
  <c r="AH15" i="22"/>
  <c r="AS27" i="27"/>
  <c r="AR27" i="27"/>
  <c r="AT27" i="27"/>
  <c r="AQ27" i="27"/>
  <c r="AT10" i="30"/>
  <c r="AS10" i="30"/>
  <c r="AQ10" i="30"/>
  <c r="AR10" i="30"/>
  <c r="AP31" i="24"/>
  <c r="AF31" i="24"/>
  <c r="AK31" i="24"/>
  <c r="AF12" i="24"/>
  <c r="AK12" i="24"/>
  <c r="AP12" i="24"/>
  <c r="AR8" i="22"/>
  <c r="AS8" i="22"/>
  <c r="AQ8" i="22"/>
  <c r="AT8" i="22"/>
  <c r="AJ15" i="30"/>
  <c r="AH15" i="30"/>
  <c r="AG15" i="30"/>
  <c r="AI15" i="30"/>
  <c r="AL27" i="22"/>
  <c r="AN27" i="22"/>
  <c r="AM27" i="22"/>
  <c r="AO27" i="22"/>
  <c r="AJ21" i="24"/>
  <c r="AH21" i="24"/>
  <c r="AI21" i="24"/>
  <c r="AG21" i="24"/>
  <c r="AK7" i="17"/>
  <c r="AN7" i="17" s="1"/>
  <c r="AP26" i="27"/>
  <c r="AK26" i="27"/>
  <c r="AF26" i="27"/>
  <c r="AH37" i="17"/>
  <c r="AJ37" i="17"/>
  <c r="AI37" i="17"/>
  <c r="AG37" i="17"/>
  <c r="AS34" i="17"/>
  <c r="AQ34" i="17"/>
  <c r="AR34" i="17"/>
  <c r="AT34" i="17"/>
  <c r="AL37" i="17"/>
  <c r="AO37" i="17"/>
  <c r="AN37" i="17"/>
  <c r="AM37" i="17"/>
  <c r="AN33" i="17"/>
  <c r="AL33" i="17"/>
  <c r="AO33" i="17"/>
  <c r="AM33" i="17"/>
  <c r="AH33" i="17"/>
  <c r="AI33" i="17"/>
  <c r="AJ33" i="17"/>
  <c r="AG33" i="17"/>
  <c r="AJ34" i="17"/>
  <c r="AG34" i="17"/>
  <c r="AH34" i="17"/>
  <c r="AI34" i="17"/>
  <c r="AR37" i="17"/>
  <c r="AS37" i="17"/>
  <c r="AQ37" i="17"/>
  <c r="AT37" i="17"/>
  <c r="AN34" i="17"/>
  <c r="AM34" i="17"/>
  <c r="AL34" i="17"/>
  <c r="AO34" i="17"/>
  <c r="AT33" i="17"/>
  <c r="AR33" i="17"/>
  <c r="AS33" i="17"/>
  <c r="AQ33" i="17"/>
  <c r="AN6" i="17"/>
  <c r="AO6" i="17"/>
  <c r="AL6" i="17"/>
  <c r="AO32" i="17" l="1"/>
  <c r="AG6" i="17"/>
  <c r="AM24" i="17"/>
  <c r="AH33" i="30"/>
  <c r="AK25" i="21"/>
  <c r="AL25" i="21" s="1"/>
  <c r="AL16" i="17"/>
  <c r="AM33" i="27"/>
  <c r="AH6" i="17"/>
  <c r="AN37" i="24"/>
  <c r="AF25" i="21"/>
  <c r="AG25" i="21" s="1"/>
  <c r="AR25" i="17"/>
  <c r="AR17" i="17"/>
  <c r="AV39" i="17"/>
  <c r="G24" i="31" s="1"/>
  <c r="AJ32" i="17"/>
  <c r="AJ6" i="17"/>
  <c r="AM37" i="24"/>
  <c r="AG32" i="17"/>
  <c r="AO37" i="24"/>
  <c r="AR6" i="17"/>
  <c r="AS6" i="17"/>
  <c r="AU27" i="24"/>
  <c r="L9" i="31" s="1"/>
  <c r="AT6" i="17"/>
  <c r="AH32" i="17"/>
  <c r="AS25" i="17"/>
  <c r="AL33" i="27"/>
  <c r="AT25" i="17"/>
  <c r="AN16" i="17"/>
  <c r="AN33" i="27"/>
  <c r="AG33" i="30"/>
  <c r="AM16" i="17"/>
  <c r="AI16" i="17"/>
  <c r="AJ16" i="17"/>
  <c r="AI33" i="30"/>
  <c r="AM16" i="27"/>
  <c r="AG16" i="17"/>
  <c r="AL28" i="30"/>
  <c r="AO28" i="24"/>
  <c r="AW27" i="24"/>
  <c r="L31" i="31" s="1"/>
  <c r="AM28" i="30"/>
  <c r="AT26" i="24"/>
  <c r="AR26" i="24"/>
  <c r="AN28" i="30"/>
  <c r="AJ26" i="21"/>
  <c r="AF29" i="24"/>
  <c r="AI29" i="24" s="1"/>
  <c r="AG26" i="21"/>
  <c r="AI26" i="21"/>
  <c r="AV31" i="17"/>
  <c r="F24" i="31" s="1"/>
  <c r="AN18" i="17"/>
  <c r="AL36" i="17"/>
  <c r="AT17" i="17"/>
  <c r="AJ18" i="17"/>
  <c r="AM36" i="17"/>
  <c r="AG17" i="17"/>
  <c r="AH17" i="17"/>
  <c r="AI17" i="17"/>
  <c r="AR18" i="17"/>
  <c r="AR17" i="21"/>
  <c r="AW39" i="17"/>
  <c r="G35" i="31" s="1"/>
  <c r="AQ36" i="17"/>
  <c r="AS18" i="17"/>
  <c r="AO16" i="22"/>
  <c r="AJ16" i="27"/>
  <c r="AH16" i="27"/>
  <c r="AI16" i="27"/>
  <c r="AT18" i="17"/>
  <c r="AG37" i="22"/>
  <c r="AJ37" i="24"/>
  <c r="AR20" i="17"/>
  <c r="AN16" i="22"/>
  <c r="AI37" i="22"/>
  <c r="AG37" i="24"/>
  <c r="AU39" i="17"/>
  <c r="G13" i="31" s="1"/>
  <c r="AO16" i="27"/>
  <c r="AS20" i="17"/>
  <c r="AL16" i="22"/>
  <c r="AO16" i="21"/>
  <c r="AH37" i="22"/>
  <c r="AI37" i="24"/>
  <c r="AQ20" i="17"/>
  <c r="AN16" i="27"/>
  <c r="AN16" i="21"/>
  <c r="AI26" i="24"/>
  <c r="AH26" i="24"/>
  <c r="AJ26" i="24"/>
  <c r="AI12" i="17"/>
  <c r="AQ30" i="17"/>
  <c r="AS30" i="17"/>
  <c r="AO12" i="21"/>
  <c r="AJ28" i="24"/>
  <c r="AN11" i="17"/>
  <c r="AL11" i="17"/>
  <c r="F42" i="31"/>
  <c r="AO11" i="17"/>
  <c r="AS26" i="24"/>
  <c r="AH12" i="17"/>
  <c r="AJ12" i="17"/>
  <c r="AG28" i="24"/>
  <c r="AM12" i="17"/>
  <c r="AS12" i="17"/>
  <c r="AQ28" i="30"/>
  <c r="AI28" i="24"/>
  <c r="AS26" i="21"/>
  <c r="AL28" i="24"/>
  <c r="AO12" i="17"/>
  <c r="AN12" i="17"/>
  <c r="AP29" i="30"/>
  <c r="AS29" i="30" s="1"/>
  <c r="AM12" i="21"/>
  <c r="AR12" i="17"/>
  <c r="AN12" i="21"/>
  <c r="AM28" i="24"/>
  <c r="AQ12" i="17"/>
  <c r="AV28" i="17"/>
  <c r="F21" i="31" s="1"/>
  <c r="AM17" i="17"/>
  <c r="AN17" i="17"/>
  <c r="AG7" i="17"/>
  <c r="AN25" i="17"/>
  <c r="AM30" i="17"/>
  <c r="AJ33" i="27"/>
  <c r="AL17" i="17"/>
  <c r="AW26" i="17"/>
  <c r="F30" i="31" s="1"/>
  <c r="AV26" i="17"/>
  <c r="F19" i="31" s="1"/>
  <c r="AS16" i="21"/>
  <c r="AL30" i="17"/>
  <c r="AT16" i="24"/>
  <c r="AG24" i="17"/>
  <c r="AN30" i="17"/>
  <c r="AG33" i="27"/>
  <c r="AU26" i="17"/>
  <c r="F8" i="31" s="1"/>
  <c r="AH38" i="17"/>
  <c r="AQ26" i="21"/>
  <c r="AT11" i="17"/>
  <c r="AT17" i="21"/>
  <c r="AG11" i="17"/>
  <c r="AJ24" i="17"/>
  <c r="AF29" i="30"/>
  <c r="AG29" i="30" s="1"/>
  <c r="AH33" i="27"/>
  <c r="AO17" i="17"/>
  <c r="AQ17" i="21"/>
  <c r="AM25" i="17"/>
  <c r="AR26" i="21"/>
  <c r="AH24" i="17"/>
  <c r="AQ38" i="17"/>
  <c r="AG20" i="17"/>
  <c r="AV26" i="21"/>
  <c r="D19" i="31" s="1"/>
  <c r="AW37" i="24"/>
  <c r="M33" i="31" s="1"/>
  <c r="AW33" i="30"/>
  <c r="K29" i="31" s="1"/>
  <c r="AU27" i="27"/>
  <c r="N9" i="31" s="1"/>
  <c r="AR7" i="17"/>
  <c r="AJ7" i="17"/>
  <c r="AT16" i="21"/>
  <c r="AJ11" i="17"/>
  <c r="AJ30" i="17"/>
  <c r="AO36" i="17"/>
  <c r="AS16" i="24"/>
  <c r="AL16" i="21"/>
  <c r="AI16" i="22"/>
  <c r="AQ16" i="21"/>
  <c r="AX27" i="24"/>
  <c r="AH11" i="17"/>
  <c r="AQ16" i="24"/>
  <c r="AL25" i="17"/>
  <c r="AR38" i="17"/>
  <c r="AL7" i="17"/>
  <c r="AI7" i="17"/>
  <c r="AV27" i="27"/>
  <c r="N20" i="31" s="1"/>
  <c r="AM7" i="17"/>
  <c r="AV27" i="22"/>
  <c r="H20" i="31" s="1"/>
  <c r="AU32" i="30"/>
  <c r="K6" i="31" s="1"/>
  <c r="AV32" i="17"/>
  <c r="G17" i="31" s="1"/>
  <c r="AV27" i="30"/>
  <c r="J20" i="31" s="1"/>
  <c r="AH25" i="17"/>
  <c r="AI36" i="17"/>
  <c r="AH16" i="22"/>
  <c r="AU27" i="30"/>
  <c r="J9" i="31" s="1"/>
  <c r="AV32" i="30"/>
  <c r="K17" i="31" s="1"/>
  <c r="AQ24" i="17"/>
  <c r="AW28" i="24"/>
  <c r="L32" i="31" s="1"/>
  <c r="AG25" i="17"/>
  <c r="AI38" i="17"/>
  <c r="AS28" i="30"/>
  <c r="AW27" i="21"/>
  <c r="D31" i="31" s="1"/>
  <c r="AG16" i="22"/>
  <c r="AW31" i="17"/>
  <c r="F35" i="31" s="1"/>
  <c r="AP29" i="24"/>
  <c r="AS29" i="24" s="1"/>
  <c r="AW27" i="30"/>
  <c r="J31" i="31" s="1"/>
  <c r="AJ38" i="17"/>
  <c r="AW37" i="22"/>
  <c r="I33" i="31" s="1"/>
  <c r="AM37" i="22"/>
  <c r="AW32" i="30"/>
  <c r="K28" i="31" s="1"/>
  <c r="AT7" i="17"/>
  <c r="AI18" i="17"/>
  <c r="AH36" i="17"/>
  <c r="AM18" i="17"/>
  <c r="AW27" i="27"/>
  <c r="N31" i="31" s="1"/>
  <c r="AO16" i="24"/>
  <c r="AR28" i="30"/>
  <c r="AN37" i="22"/>
  <c r="AW33" i="27"/>
  <c r="O29" i="31" s="1"/>
  <c r="L20" i="31"/>
  <c r="AS11" i="17"/>
  <c r="AQ11" i="17"/>
  <c r="AX27" i="17"/>
  <c r="AL16" i="24"/>
  <c r="AS7" i="17"/>
  <c r="AH18" i="17"/>
  <c r="AG36" i="17"/>
  <c r="AV27" i="21"/>
  <c r="D20" i="31" s="1"/>
  <c r="AW28" i="17"/>
  <c r="F32" i="31" s="1"/>
  <c r="AU28" i="17"/>
  <c r="F10" i="31" s="1"/>
  <c r="AN16" i="24"/>
  <c r="AU27" i="21"/>
  <c r="D9" i="31" s="1"/>
  <c r="AO37" i="22"/>
  <c r="AU31" i="17"/>
  <c r="F13" i="31" s="1"/>
  <c r="AL18" i="17"/>
  <c r="AH20" i="17"/>
  <c r="AI20" i="17"/>
  <c r="AV33" i="30"/>
  <c r="K18" i="31" s="1"/>
  <c r="AU27" i="22"/>
  <c r="H9" i="31" s="1"/>
  <c r="AV26" i="24"/>
  <c r="L19" i="31" s="1"/>
  <c r="AU28" i="30"/>
  <c r="J10" i="31" s="1"/>
  <c r="AW32" i="17"/>
  <c r="G28" i="31" s="1"/>
  <c r="AW27" i="22"/>
  <c r="H31" i="31" s="1"/>
  <c r="AM20" i="17"/>
  <c r="AL20" i="17"/>
  <c r="AO20" i="17"/>
  <c r="AS26" i="27"/>
  <c r="AQ26" i="27"/>
  <c r="AT26" i="27"/>
  <c r="AR26" i="27"/>
  <c r="AS32" i="21"/>
  <c r="AR32" i="21"/>
  <c r="AT32" i="21"/>
  <c r="AQ32" i="21"/>
  <c r="AT7" i="30"/>
  <c r="AR7" i="30"/>
  <c r="AS7" i="30"/>
  <c r="AQ7" i="30"/>
  <c r="AS17" i="22"/>
  <c r="AT17" i="22"/>
  <c r="AR17" i="22"/>
  <c r="AQ17" i="22"/>
  <c r="AG31" i="27"/>
  <c r="AJ31" i="27"/>
  <c r="AH31" i="27"/>
  <c r="AI31" i="27"/>
  <c r="AT36" i="17"/>
  <c r="AQ32" i="22"/>
  <c r="AS32" i="22"/>
  <c r="AR32" i="22"/>
  <c r="AT32" i="22"/>
  <c r="AP36" i="27"/>
  <c r="AK36" i="27"/>
  <c r="AF36" i="27"/>
  <c r="AI6" i="24"/>
  <c r="AH6" i="24"/>
  <c r="AG6" i="24"/>
  <c r="AJ6" i="24"/>
  <c r="AQ20" i="24"/>
  <c r="AT20" i="24"/>
  <c r="AR20" i="24"/>
  <c r="AS20" i="24"/>
  <c r="AO33" i="24"/>
  <c r="AL33" i="24"/>
  <c r="AM33" i="24"/>
  <c r="AN33" i="24"/>
  <c r="AO32" i="21"/>
  <c r="AL32" i="21"/>
  <c r="AM32" i="21"/>
  <c r="AN32" i="21"/>
  <c r="AI6" i="30"/>
  <c r="AJ6" i="30"/>
  <c r="AH6" i="30"/>
  <c r="AG6" i="30"/>
  <c r="AO34" i="22"/>
  <c r="AM34" i="22"/>
  <c r="AN34" i="22"/>
  <c r="AL34" i="22"/>
  <c r="AS37" i="27"/>
  <c r="AQ37" i="27"/>
  <c r="AR37" i="27"/>
  <c r="AT37" i="27"/>
  <c r="AG11" i="30"/>
  <c r="AH11" i="30"/>
  <c r="AJ11" i="30"/>
  <c r="AI11" i="30"/>
  <c r="AJ20" i="21"/>
  <c r="AH20" i="21"/>
  <c r="AG20" i="21"/>
  <c r="AI20" i="21"/>
  <c r="AO29" i="30"/>
  <c r="AL29" i="30"/>
  <c r="AM29" i="30"/>
  <c r="AN29" i="30"/>
  <c r="AT20" i="22"/>
  <c r="AR20" i="22"/>
  <c r="AQ20" i="22"/>
  <c r="AS20" i="22"/>
  <c r="AG39" i="21"/>
  <c r="AH39" i="21"/>
  <c r="AI39" i="21"/>
  <c r="AJ39" i="21"/>
  <c r="AP35" i="22"/>
  <c r="AK35" i="22"/>
  <c r="AF35" i="22"/>
  <c r="AJ7" i="30"/>
  <c r="AI7" i="30"/>
  <c r="AG7" i="30"/>
  <c r="AH7" i="30"/>
  <c r="AP29" i="22"/>
  <c r="AK29" i="22"/>
  <c r="AF29" i="22"/>
  <c r="AO18" i="21"/>
  <c r="AN18" i="21"/>
  <c r="AM18" i="21"/>
  <c r="AL18" i="21"/>
  <c r="AO18" i="22"/>
  <c r="AL18" i="22"/>
  <c r="AM18" i="22"/>
  <c r="AN18" i="22"/>
  <c r="AL28" i="21"/>
  <c r="AM28" i="21"/>
  <c r="AO28" i="21"/>
  <c r="AN28" i="21"/>
  <c r="AP24" i="21"/>
  <c r="AK24" i="21"/>
  <c r="AF24" i="21"/>
  <c r="AN11" i="21"/>
  <c r="AO11" i="21"/>
  <c r="AL11" i="21"/>
  <c r="AM11" i="21"/>
  <c r="AL32" i="27"/>
  <c r="AM32" i="27"/>
  <c r="AN32" i="27"/>
  <c r="AO32" i="27"/>
  <c r="AK29" i="21"/>
  <c r="AP29" i="21"/>
  <c r="AF29" i="21"/>
  <c r="AL17" i="27"/>
  <c r="AN17" i="27"/>
  <c r="AO17" i="27"/>
  <c r="AM17" i="27"/>
  <c r="AI7" i="21"/>
  <c r="AG7" i="21"/>
  <c r="AJ7" i="21"/>
  <c r="AH7" i="21"/>
  <c r="AL31" i="27"/>
  <c r="AO31" i="27"/>
  <c r="AM31" i="27"/>
  <c r="AN31" i="27"/>
  <c r="AR34" i="27"/>
  <c r="AS34" i="27"/>
  <c r="AQ34" i="27"/>
  <c r="AT34" i="27"/>
  <c r="AT30" i="17"/>
  <c r="AJ25" i="17"/>
  <c r="AO38" i="17"/>
  <c r="AT38" i="17"/>
  <c r="AI12" i="24"/>
  <c r="AJ12" i="24"/>
  <c r="AG12" i="24"/>
  <c r="AH12" i="24"/>
  <c r="AT33" i="21"/>
  <c r="AQ33" i="21"/>
  <c r="AS33" i="21"/>
  <c r="AR33" i="21"/>
  <c r="AF30" i="24"/>
  <c r="AP30" i="24"/>
  <c r="AK30" i="24"/>
  <c r="AQ12" i="21"/>
  <c r="AT12" i="21"/>
  <c r="AR12" i="21"/>
  <c r="AS12" i="21"/>
  <c r="AI39" i="22"/>
  <c r="AG39" i="22"/>
  <c r="AJ39" i="22"/>
  <c r="AH39" i="22"/>
  <c r="AN6" i="24"/>
  <c r="AM6" i="24"/>
  <c r="AO6" i="24"/>
  <c r="AL6" i="24"/>
  <c r="AL20" i="24"/>
  <c r="AN20" i="24"/>
  <c r="AM20" i="24"/>
  <c r="AO20" i="24"/>
  <c r="AJ33" i="24"/>
  <c r="AI33" i="24"/>
  <c r="AG33" i="24"/>
  <c r="AH33" i="24"/>
  <c r="AF36" i="30"/>
  <c r="AP36" i="30"/>
  <c r="AK36" i="30"/>
  <c r="AR6" i="30"/>
  <c r="AQ6" i="30"/>
  <c r="AT6" i="30"/>
  <c r="AS6" i="30"/>
  <c r="AS34" i="22"/>
  <c r="AT34" i="22"/>
  <c r="AR34" i="22"/>
  <c r="AQ34" i="22"/>
  <c r="AK24" i="24"/>
  <c r="AF24" i="24"/>
  <c r="AP24" i="24"/>
  <c r="AL11" i="30"/>
  <c r="AN11" i="30"/>
  <c r="AM11" i="30"/>
  <c r="AO11" i="30"/>
  <c r="AL20" i="21"/>
  <c r="AO20" i="21"/>
  <c r="AM20" i="21"/>
  <c r="AN20" i="21"/>
  <c r="AL18" i="24"/>
  <c r="AO18" i="24"/>
  <c r="AN18" i="24"/>
  <c r="AM18" i="24"/>
  <c r="AS18" i="22"/>
  <c r="AQ18" i="22"/>
  <c r="AT18" i="22"/>
  <c r="AR18" i="22"/>
  <c r="AG28" i="21"/>
  <c r="AI28" i="21"/>
  <c r="AH28" i="21"/>
  <c r="AJ28" i="21"/>
  <c r="AQ11" i="21"/>
  <c r="AS11" i="21"/>
  <c r="AR11" i="21"/>
  <c r="AT11" i="21"/>
  <c r="AO28" i="27"/>
  <c r="AN28" i="27"/>
  <c r="AM28" i="27"/>
  <c r="AL28" i="27"/>
  <c r="AQ32" i="27"/>
  <c r="AT32" i="27"/>
  <c r="AR32" i="27"/>
  <c r="AS32" i="27"/>
  <c r="AS17" i="27"/>
  <c r="AQ17" i="27"/>
  <c r="AT17" i="27"/>
  <c r="AR17" i="27"/>
  <c r="AT31" i="27"/>
  <c r="AR31" i="27"/>
  <c r="AQ31" i="27"/>
  <c r="AS31" i="27"/>
  <c r="AQ12" i="24"/>
  <c r="AT12" i="24"/>
  <c r="AR12" i="24"/>
  <c r="AS12" i="24"/>
  <c r="AS11" i="27"/>
  <c r="AT11" i="27"/>
  <c r="AQ11" i="27"/>
  <c r="AR11" i="27"/>
  <c r="AR33" i="24"/>
  <c r="AQ33" i="24"/>
  <c r="AT33" i="24"/>
  <c r="AS33" i="24"/>
  <c r="AN39" i="21"/>
  <c r="AL39" i="21"/>
  <c r="AO39" i="21"/>
  <c r="AM39" i="21"/>
  <c r="AJ18" i="21"/>
  <c r="AI18" i="21"/>
  <c r="AH18" i="21"/>
  <c r="AG18" i="21"/>
  <c r="AN34" i="21"/>
  <c r="AM34" i="21"/>
  <c r="AL34" i="21"/>
  <c r="AO34" i="21"/>
  <c r="AH12" i="21"/>
  <c r="AG12" i="21"/>
  <c r="AJ12" i="21"/>
  <c r="AI12" i="21"/>
  <c r="AM34" i="27"/>
  <c r="AO34" i="27"/>
  <c r="AN34" i="27"/>
  <c r="AL34" i="27"/>
  <c r="AN33" i="21"/>
  <c r="AL33" i="21"/>
  <c r="AO33" i="21"/>
  <c r="AM33" i="21"/>
  <c r="AN39" i="24"/>
  <c r="AM39" i="24"/>
  <c r="AO39" i="24"/>
  <c r="AL39" i="24"/>
  <c r="AQ17" i="24"/>
  <c r="AT17" i="24"/>
  <c r="AS17" i="24"/>
  <c r="AR17" i="24"/>
  <c r="AG18" i="27"/>
  <c r="AJ18" i="27"/>
  <c r="AI18" i="27"/>
  <c r="AH18" i="27"/>
  <c r="AJ31" i="21"/>
  <c r="AI31" i="21"/>
  <c r="AH31" i="21"/>
  <c r="AG31" i="21"/>
  <c r="AQ11" i="30"/>
  <c r="AS11" i="30"/>
  <c r="AT11" i="30"/>
  <c r="AR11" i="30"/>
  <c r="AR7" i="24"/>
  <c r="AS7" i="24"/>
  <c r="AT7" i="24"/>
  <c r="AQ7" i="24"/>
  <c r="AL20" i="30"/>
  <c r="AO20" i="30"/>
  <c r="AN20" i="30"/>
  <c r="AM20" i="30"/>
  <c r="AS18" i="24"/>
  <c r="AR18" i="24"/>
  <c r="AQ18" i="24"/>
  <c r="AT18" i="24"/>
  <c r="AH18" i="22"/>
  <c r="AG18" i="22"/>
  <c r="AI18" i="22"/>
  <c r="AJ18" i="22"/>
  <c r="AF38" i="30"/>
  <c r="AK38" i="30"/>
  <c r="AP38" i="30"/>
  <c r="AT28" i="21"/>
  <c r="AS28" i="21"/>
  <c r="AQ28" i="21"/>
  <c r="AR28" i="21"/>
  <c r="AF36" i="24"/>
  <c r="AP36" i="24"/>
  <c r="AK36" i="24"/>
  <c r="AJ11" i="21"/>
  <c r="AG11" i="21"/>
  <c r="AI11" i="21"/>
  <c r="AH11" i="21"/>
  <c r="AJ28" i="27"/>
  <c r="AG28" i="27"/>
  <c r="AH28" i="27"/>
  <c r="AI28" i="27"/>
  <c r="AP35" i="27"/>
  <c r="AK35" i="27"/>
  <c r="AF35" i="27"/>
  <c r="AM38" i="17"/>
  <c r="AJ31" i="24"/>
  <c r="AI31" i="24"/>
  <c r="AG31" i="24"/>
  <c r="AH31" i="24"/>
  <c r="AP38" i="22"/>
  <c r="AK38" i="22"/>
  <c r="AF38" i="22"/>
  <c r="AP24" i="27"/>
  <c r="AK24" i="27"/>
  <c r="AF24" i="27"/>
  <c r="AQ17" i="30"/>
  <c r="AS17" i="30"/>
  <c r="AR17" i="30"/>
  <c r="AT17" i="30"/>
  <c r="AG39" i="24"/>
  <c r="AI39" i="24"/>
  <c r="AJ39" i="24"/>
  <c r="AH39" i="24"/>
  <c r="AL18" i="30"/>
  <c r="AM18" i="30"/>
  <c r="AN18" i="30"/>
  <c r="AO18" i="30"/>
  <c r="AO39" i="22"/>
  <c r="AN39" i="22"/>
  <c r="AM39" i="22"/>
  <c r="AL39" i="22"/>
  <c r="AH26" i="22"/>
  <c r="AG26" i="22"/>
  <c r="AJ26" i="22"/>
  <c r="AI26" i="22"/>
  <c r="AS12" i="30"/>
  <c r="AR12" i="30"/>
  <c r="AT12" i="30"/>
  <c r="AQ12" i="30"/>
  <c r="AI17" i="24"/>
  <c r="AH17" i="24"/>
  <c r="AJ17" i="24"/>
  <c r="AG17" i="24"/>
  <c r="AM7" i="22"/>
  <c r="AL7" i="22"/>
  <c r="AN7" i="22"/>
  <c r="AO7" i="22"/>
  <c r="AJ11" i="22"/>
  <c r="AG11" i="22"/>
  <c r="AH11" i="22"/>
  <c r="AI11" i="22"/>
  <c r="AM31" i="30"/>
  <c r="AN31" i="30"/>
  <c r="AO31" i="30"/>
  <c r="AL31" i="30"/>
  <c r="AL33" i="22"/>
  <c r="AM33" i="22"/>
  <c r="AN33" i="22"/>
  <c r="AO33" i="22"/>
  <c r="AO18" i="27"/>
  <c r="AL18" i="27"/>
  <c r="AN18" i="27"/>
  <c r="AM18" i="27"/>
  <c r="AS31" i="21"/>
  <c r="AR31" i="21"/>
  <c r="AQ31" i="21"/>
  <c r="AT31" i="21"/>
  <c r="AI39" i="27"/>
  <c r="AJ39" i="27"/>
  <c r="AH39" i="27"/>
  <c r="AG39" i="27"/>
  <c r="AN37" i="21"/>
  <c r="AM37" i="21"/>
  <c r="AO37" i="21"/>
  <c r="AL37" i="21"/>
  <c r="AR20" i="21"/>
  <c r="AQ20" i="21"/>
  <c r="AS20" i="21"/>
  <c r="AT20" i="21"/>
  <c r="AJ31" i="22"/>
  <c r="AI31" i="22"/>
  <c r="AH31" i="22"/>
  <c r="AG31" i="22"/>
  <c r="AN7" i="24"/>
  <c r="AM7" i="24"/>
  <c r="AL7" i="24"/>
  <c r="AO7" i="24"/>
  <c r="AT20" i="30"/>
  <c r="AS20" i="30"/>
  <c r="AQ20" i="30"/>
  <c r="AR20" i="30"/>
  <c r="AH39" i="30"/>
  <c r="AG39" i="30"/>
  <c r="AI39" i="30"/>
  <c r="AJ39" i="30"/>
  <c r="AN29" i="24"/>
  <c r="AO29" i="24"/>
  <c r="AM29" i="24"/>
  <c r="AL29" i="24"/>
  <c r="AH20" i="27"/>
  <c r="AI20" i="27"/>
  <c r="AJ20" i="27"/>
  <c r="AG20" i="27"/>
  <c r="AH18" i="24"/>
  <c r="AI18" i="24"/>
  <c r="AJ18" i="24"/>
  <c r="AG18" i="24"/>
  <c r="AP24" i="30"/>
  <c r="AK24" i="30"/>
  <c r="AF24" i="30"/>
  <c r="AP30" i="21"/>
  <c r="AF30" i="21"/>
  <c r="AK30" i="21"/>
  <c r="AG12" i="22"/>
  <c r="AJ12" i="22"/>
  <c r="AI12" i="22"/>
  <c r="AH12" i="22"/>
  <c r="AJ34" i="30"/>
  <c r="AH34" i="30"/>
  <c r="AG34" i="30"/>
  <c r="AI34" i="30"/>
  <c r="AP30" i="27"/>
  <c r="AK30" i="27"/>
  <c r="AF30" i="27"/>
  <c r="AQ28" i="27"/>
  <c r="AR28" i="27"/>
  <c r="AS28" i="27"/>
  <c r="AT28" i="27"/>
  <c r="AH37" i="30"/>
  <c r="AG37" i="30"/>
  <c r="AI37" i="30"/>
  <c r="AJ37" i="30"/>
  <c r="AP30" i="22"/>
  <c r="AK30" i="22"/>
  <c r="AF30" i="22"/>
  <c r="AR11" i="24"/>
  <c r="AS11" i="24"/>
  <c r="AQ11" i="24"/>
  <c r="AT11" i="24"/>
  <c r="AJ33" i="21"/>
  <c r="AI33" i="21"/>
  <c r="AG33" i="21"/>
  <c r="AH33" i="21"/>
  <c r="AS6" i="24"/>
  <c r="AR6" i="24"/>
  <c r="AQ6" i="24"/>
  <c r="AT6" i="24"/>
  <c r="AT26" i="30"/>
  <c r="AQ26" i="30"/>
  <c r="AS26" i="30"/>
  <c r="AR26" i="30"/>
  <c r="AL37" i="27"/>
  <c r="AO37" i="27"/>
  <c r="AN37" i="27"/>
  <c r="AM37" i="27"/>
  <c r="AG6" i="21"/>
  <c r="AJ6" i="21"/>
  <c r="AI6" i="21"/>
  <c r="AH6" i="21"/>
  <c r="AI17" i="27"/>
  <c r="AH17" i="27"/>
  <c r="AG17" i="27"/>
  <c r="AJ17" i="27"/>
  <c r="AO12" i="24"/>
  <c r="AL12" i="24"/>
  <c r="AN12" i="24"/>
  <c r="AM12" i="24"/>
  <c r="AO31" i="24"/>
  <c r="AN31" i="24"/>
  <c r="AL31" i="24"/>
  <c r="AM31" i="24"/>
  <c r="AO17" i="30"/>
  <c r="AN17" i="30"/>
  <c r="AL17" i="30"/>
  <c r="AM17" i="30"/>
  <c r="AM12" i="30"/>
  <c r="AO12" i="30"/>
  <c r="AL12" i="30"/>
  <c r="AN12" i="30"/>
  <c r="AJ33" i="22"/>
  <c r="AH33" i="22"/>
  <c r="AG33" i="22"/>
  <c r="AI33" i="22"/>
  <c r="AG17" i="30"/>
  <c r="AH17" i="30"/>
  <c r="AJ17" i="30"/>
  <c r="AI17" i="30"/>
  <c r="AS18" i="30"/>
  <c r="AR18" i="30"/>
  <c r="AQ18" i="30"/>
  <c r="AT18" i="30"/>
  <c r="AJ28" i="22"/>
  <c r="AI28" i="22"/>
  <c r="AG28" i="22"/>
  <c r="AH28" i="22"/>
  <c r="AH12" i="30"/>
  <c r="AJ12" i="30"/>
  <c r="AI12" i="30"/>
  <c r="AG12" i="30"/>
  <c r="AL17" i="24"/>
  <c r="AN17" i="24"/>
  <c r="AO17" i="24"/>
  <c r="AQ7" i="22"/>
  <c r="AR7" i="22"/>
  <c r="AT7" i="22"/>
  <c r="AS7" i="22"/>
  <c r="AL11" i="22"/>
  <c r="AO11" i="22"/>
  <c r="AN11" i="22"/>
  <c r="AM11" i="22"/>
  <c r="AQ33" i="22"/>
  <c r="AT33" i="22"/>
  <c r="AR33" i="22"/>
  <c r="AS33" i="22"/>
  <c r="AO31" i="21"/>
  <c r="AL31" i="21"/>
  <c r="AN31" i="21"/>
  <c r="AM31" i="21"/>
  <c r="AM39" i="27"/>
  <c r="AL39" i="27"/>
  <c r="AN39" i="27"/>
  <c r="AO39" i="27"/>
  <c r="AH37" i="21"/>
  <c r="AG37" i="21"/>
  <c r="AJ37" i="21"/>
  <c r="AI37" i="21"/>
  <c r="AJ7" i="24"/>
  <c r="AI7" i="24"/>
  <c r="AG7" i="24"/>
  <c r="AH7" i="24"/>
  <c r="AO39" i="30"/>
  <c r="AM39" i="30"/>
  <c r="AN39" i="30"/>
  <c r="AL39" i="30"/>
  <c r="AO20" i="27"/>
  <c r="AN20" i="27"/>
  <c r="AL20" i="27"/>
  <c r="AM20" i="27"/>
  <c r="AH7" i="27"/>
  <c r="AG7" i="27"/>
  <c r="AJ7" i="27"/>
  <c r="AI7" i="27"/>
  <c r="AJ11" i="24"/>
  <c r="AI11" i="24"/>
  <c r="AH11" i="24"/>
  <c r="AG11" i="24"/>
  <c r="AJ32" i="24"/>
  <c r="AI32" i="24"/>
  <c r="AH32" i="24"/>
  <c r="AG32" i="24"/>
  <c r="AO7" i="17"/>
  <c r="AR24" i="17"/>
  <c r="AO24" i="17"/>
  <c r="AI30" i="17"/>
  <c r="AS36" i="17"/>
  <c r="AI26" i="27"/>
  <c r="AJ26" i="27"/>
  <c r="AG26" i="27"/>
  <c r="AH26" i="27"/>
  <c r="AG11" i="27"/>
  <c r="AI11" i="27"/>
  <c r="AH11" i="27"/>
  <c r="AJ11" i="27"/>
  <c r="AP29" i="27"/>
  <c r="AK29" i="27"/>
  <c r="AF29" i="27"/>
  <c r="AJ18" i="30"/>
  <c r="AI18" i="30"/>
  <c r="AH18" i="30"/>
  <c r="AG18" i="30"/>
  <c r="AO28" i="22"/>
  <c r="AN28" i="22"/>
  <c r="AL28" i="22"/>
  <c r="AM28" i="22"/>
  <c r="AQ26" i="22"/>
  <c r="AS26" i="22"/>
  <c r="AT26" i="22"/>
  <c r="AR26" i="22"/>
  <c r="AI26" i="30"/>
  <c r="AH26" i="30"/>
  <c r="AG26" i="30"/>
  <c r="AJ26" i="30"/>
  <c r="AM6" i="22"/>
  <c r="AN6" i="22"/>
  <c r="AL6" i="22"/>
  <c r="AO6" i="22"/>
  <c r="AS11" i="22"/>
  <c r="AT11" i="22"/>
  <c r="AR11" i="22"/>
  <c r="AQ11" i="22"/>
  <c r="AI31" i="30"/>
  <c r="AJ31" i="30"/>
  <c r="AG31" i="30"/>
  <c r="AH31" i="30"/>
  <c r="AR25" i="21"/>
  <c r="AQ25" i="21"/>
  <c r="AS25" i="21"/>
  <c r="AT25" i="21"/>
  <c r="AT39" i="27"/>
  <c r="AS39" i="27"/>
  <c r="AQ39" i="27"/>
  <c r="AR39" i="27"/>
  <c r="AT37" i="21"/>
  <c r="AQ37" i="21"/>
  <c r="AS37" i="21"/>
  <c r="AR37" i="21"/>
  <c r="AM7" i="21"/>
  <c r="AN7" i="21"/>
  <c r="AL7" i="21"/>
  <c r="AO7" i="21"/>
  <c r="AS31" i="22"/>
  <c r="AR31" i="22"/>
  <c r="AQ31" i="22"/>
  <c r="AT31" i="22"/>
  <c r="AJ17" i="21"/>
  <c r="AI17" i="21"/>
  <c r="AH17" i="21"/>
  <c r="AG17" i="21"/>
  <c r="AR39" i="30"/>
  <c r="AQ39" i="30"/>
  <c r="AS39" i="30"/>
  <c r="AT39" i="30"/>
  <c r="AN6" i="27"/>
  <c r="AL6" i="27"/>
  <c r="AM6" i="27"/>
  <c r="AO6" i="27"/>
  <c r="AQ20" i="27"/>
  <c r="AR20" i="27"/>
  <c r="AT20" i="27"/>
  <c r="AS20" i="27"/>
  <c r="AP24" i="22"/>
  <c r="AK24" i="22"/>
  <c r="AF24" i="22"/>
  <c r="AP38" i="21"/>
  <c r="AF38" i="21"/>
  <c r="AK38" i="21"/>
  <c r="AH12" i="27"/>
  <c r="AI12" i="27"/>
  <c r="AG12" i="27"/>
  <c r="AJ12" i="27"/>
  <c r="AI17" i="22"/>
  <c r="AJ17" i="22"/>
  <c r="AG17" i="22"/>
  <c r="AH17" i="22"/>
  <c r="AQ12" i="22"/>
  <c r="AR12" i="22"/>
  <c r="AS12" i="22"/>
  <c r="AT12" i="22"/>
  <c r="AI34" i="21"/>
  <c r="AH34" i="21"/>
  <c r="AJ34" i="21"/>
  <c r="AG34" i="21"/>
  <c r="AT34" i="30"/>
  <c r="AQ34" i="30"/>
  <c r="AS34" i="30"/>
  <c r="AR34" i="30"/>
  <c r="AP36" i="21"/>
  <c r="AK36" i="21"/>
  <c r="AF36" i="21"/>
  <c r="AT37" i="30"/>
  <c r="AR37" i="30"/>
  <c r="AS37" i="30"/>
  <c r="AQ37" i="30"/>
  <c r="AO7" i="27"/>
  <c r="AM7" i="27"/>
  <c r="AL7" i="27"/>
  <c r="AN7" i="27"/>
  <c r="AM11" i="24"/>
  <c r="AO11" i="24"/>
  <c r="AL11" i="24"/>
  <c r="AN11" i="24"/>
  <c r="AT32" i="24"/>
  <c r="AR32" i="24"/>
  <c r="AQ32" i="24"/>
  <c r="AS32" i="24"/>
  <c r="AQ34" i="24"/>
  <c r="AT34" i="24"/>
  <c r="AS34" i="24"/>
  <c r="AR34" i="24"/>
  <c r="AL32" i="22"/>
  <c r="AN32" i="22"/>
  <c r="AO32" i="22"/>
  <c r="AM32" i="22"/>
  <c r="AL6" i="30"/>
  <c r="AM6" i="30"/>
  <c r="AO6" i="30"/>
  <c r="AN6" i="30"/>
  <c r="AJ34" i="22"/>
  <c r="AG34" i="22"/>
  <c r="AH34" i="22"/>
  <c r="AI34" i="22"/>
  <c r="AO20" i="22"/>
  <c r="AN20" i="22"/>
  <c r="AM20" i="22"/>
  <c r="AL20" i="22"/>
  <c r="AT12" i="27"/>
  <c r="AQ12" i="27"/>
  <c r="AS12" i="27"/>
  <c r="AR12" i="27"/>
  <c r="AH32" i="27"/>
  <c r="AG32" i="27"/>
  <c r="AJ32" i="27"/>
  <c r="AI32" i="27"/>
  <c r="AT7" i="21"/>
  <c r="AQ7" i="21"/>
  <c r="AS7" i="21"/>
  <c r="AR7" i="21"/>
  <c r="AN38" i="17"/>
  <c r="AK35" i="21"/>
  <c r="AF35" i="21"/>
  <c r="AP35" i="21"/>
  <c r="AS39" i="22"/>
  <c r="AQ39" i="22"/>
  <c r="AR39" i="22"/>
  <c r="AT39" i="22"/>
  <c r="AI20" i="24"/>
  <c r="AJ20" i="24"/>
  <c r="AH20" i="24"/>
  <c r="AG20" i="24"/>
  <c r="AG7" i="22"/>
  <c r="AJ7" i="22"/>
  <c r="AH7" i="22"/>
  <c r="AI7" i="22"/>
  <c r="AT24" i="17"/>
  <c r="AN24" i="17"/>
  <c r="AG30" i="17"/>
  <c r="AR31" i="24"/>
  <c r="AT31" i="24"/>
  <c r="AS31" i="24"/>
  <c r="AQ31" i="24"/>
  <c r="AP38" i="27"/>
  <c r="AF38" i="27"/>
  <c r="AK38" i="27"/>
  <c r="AR39" i="24"/>
  <c r="AT39" i="24"/>
  <c r="AS39" i="24"/>
  <c r="AQ39" i="24"/>
  <c r="AO26" i="22"/>
  <c r="AN26" i="22"/>
  <c r="AL26" i="22"/>
  <c r="AM26" i="22"/>
  <c r="AJ6" i="22"/>
  <c r="AH6" i="22"/>
  <c r="AG6" i="22"/>
  <c r="AI6" i="22"/>
  <c r="AS31" i="30"/>
  <c r="AT31" i="30"/>
  <c r="AR31" i="30"/>
  <c r="AQ31" i="30"/>
  <c r="AR18" i="27"/>
  <c r="AS18" i="27"/>
  <c r="AQ18" i="27"/>
  <c r="AT18" i="27"/>
  <c r="AP25" i="22"/>
  <c r="AK25" i="22"/>
  <c r="AF25" i="22"/>
  <c r="AL31" i="22"/>
  <c r="AM31" i="22"/>
  <c r="AO31" i="22"/>
  <c r="AN31" i="22"/>
  <c r="AH20" i="30"/>
  <c r="AG20" i="30"/>
  <c r="AJ20" i="30"/>
  <c r="AI20" i="30"/>
  <c r="AJ6" i="27"/>
  <c r="AI6" i="27"/>
  <c r="AH6" i="27"/>
  <c r="AG6" i="27"/>
  <c r="AF30" i="30"/>
  <c r="AP30" i="30"/>
  <c r="AK30" i="30"/>
  <c r="AF25" i="24"/>
  <c r="AK25" i="24"/>
  <c r="AP25" i="24"/>
  <c r="AN12" i="22"/>
  <c r="AM12" i="22"/>
  <c r="AL12" i="22"/>
  <c r="AO12" i="22"/>
  <c r="AL34" i="30"/>
  <c r="AO34" i="30"/>
  <c r="AM34" i="30"/>
  <c r="AN34" i="30"/>
  <c r="AM37" i="30"/>
  <c r="AO37" i="30"/>
  <c r="AN37" i="30"/>
  <c r="AL37" i="30"/>
  <c r="AM34" i="24"/>
  <c r="AN34" i="24"/>
  <c r="AO34" i="24"/>
  <c r="AL34" i="24"/>
  <c r="AL26" i="27"/>
  <c r="AO26" i="27"/>
  <c r="AN26" i="27"/>
  <c r="AM26" i="27"/>
  <c r="AL11" i="27"/>
  <c r="AM11" i="27"/>
  <c r="AO11" i="27"/>
  <c r="AN11" i="27"/>
  <c r="AM6" i="21"/>
  <c r="AO6" i="21"/>
  <c r="AL6" i="21"/>
  <c r="AN6" i="21"/>
  <c r="AI32" i="22"/>
  <c r="AH32" i="22"/>
  <c r="AJ32" i="22"/>
  <c r="AG32" i="22"/>
  <c r="AR28" i="22"/>
  <c r="AT28" i="22"/>
  <c r="AS28" i="22"/>
  <c r="AQ28" i="22"/>
  <c r="AL16" i="30"/>
  <c r="AN16" i="30"/>
  <c r="AO16" i="30"/>
  <c r="AM16" i="30"/>
  <c r="AM26" i="30"/>
  <c r="AO26" i="30"/>
  <c r="AN26" i="30"/>
  <c r="AL26" i="30"/>
  <c r="AT6" i="22"/>
  <c r="AR6" i="22"/>
  <c r="AS6" i="22"/>
  <c r="AQ6" i="22"/>
  <c r="AG32" i="21"/>
  <c r="AJ32" i="21"/>
  <c r="AI32" i="21"/>
  <c r="AH32" i="21"/>
  <c r="AK35" i="24"/>
  <c r="AF35" i="24"/>
  <c r="AP35" i="24"/>
  <c r="AP25" i="27"/>
  <c r="AF25" i="27"/>
  <c r="AK25" i="27"/>
  <c r="AM25" i="21"/>
  <c r="AH37" i="27"/>
  <c r="AJ37" i="27"/>
  <c r="AG37" i="27"/>
  <c r="AI37" i="27"/>
  <c r="AL17" i="21"/>
  <c r="AN17" i="21"/>
  <c r="AO17" i="21"/>
  <c r="AM17" i="21"/>
  <c r="AF35" i="30"/>
  <c r="AP35" i="30"/>
  <c r="AK35" i="30"/>
  <c r="AH16" i="30"/>
  <c r="AI16" i="30"/>
  <c r="AG16" i="30"/>
  <c r="AJ16" i="30"/>
  <c r="AF38" i="24"/>
  <c r="AK38" i="24"/>
  <c r="AP38" i="24"/>
  <c r="AH20" i="22"/>
  <c r="AJ20" i="22"/>
  <c r="AG20" i="22"/>
  <c r="AI20" i="22"/>
  <c r="AT6" i="27"/>
  <c r="AS6" i="27"/>
  <c r="AR6" i="27"/>
  <c r="AQ6" i="27"/>
  <c r="AT39" i="21"/>
  <c r="AS39" i="21"/>
  <c r="AQ39" i="21"/>
  <c r="AR39" i="21"/>
  <c r="AQ6" i="21"/>
  <c r="AT6" i="21"/>
  <c r="AS6" i="21"/>
  <c r="AR6" i="21"/>
  <c r="AM7" i="30"/>
  <c r="AO7" i="30"/>
  <c r="AL7" i="30"/>
  <c r="AN7" i="30"/>
  <c r="AM12" i="27"/>
  <c r="AL12" i="27"/>
  <c r="AO12" i="27"/>
  <c r="AN12" i="27"/>
  <c r="AL17" i="22"/>
  <c r="AN17" i="22"/>
  <c r="AO17" i="22"/>
  <c r="AM17" i="22"/>
  <c r="AR18" i="21"/>
  <c r="AS18" i="21"/>
  <c r="AQ18" i="21"/>
  <c r="AT18" i="21"/>
  <c r="AQ34" i="21"/>
  <c r="AT34" i="21"/>
  <c r="AR34" i="21"/>
  <c r="AS34" i="21"/>
  <c r="AF25" i="30"/>
  <c r="AK25" i="30"/>
  <c r="AP25" i="30"/>
  <c r="AF36" i="22"/>
  <c r="AK36" i="22"/>
  <c r="AP36" i="22"/>
  <c r="AS7" i="27"/>
  <c r="AR7" i="27"/>
  <c r="AQ7" i="27"/>
  <c r="AT7" i="27"/>
  <c r="AL32" i="24"/>
  <c r="AM32" i="24"/>
  <c r="AO32" i="24"/>
  <c r="AN32" i="24"/>
  <c r="AI34" i="27"/>
  <c r="AJ34" i="27"/>
  <c r="AG34" i="27"/>
  <c r="AH34" i="27"/>
  <c r="AJ34" i="24"/>
  <c r="AH34" i="24"/>
  <c r="AG34" i="24"/>
  <c r="AI34" i="24"/>
  <c r="AV33" i="17"/>
  <c r="G18" i="31" s="1"/>
  <c r="AU33" i="17"/>
  <c r="G7" i="31" s="1"/>
  <c r="AW34" i="17"/>
  <c r="G30" i="31" s="1"/>
  <c r="AW37" i="17"/>
  <c r="G33" i="31" s="1"/>
  <c r="AW33" i="17"/>
  <c r="G29" i="31" s="1"/>
  <c r="AV37" i="17"/>
  <c r="AU37" i="17"/>
  <c r="G11" i="31" s="1"/>
  <c r="AM35" i="17"/>
  <c r="AO35" i="17"/>
  <c r="AL35" i="17"/>
  <c r="AN35" i="17"/>
  <c r="AT35" i="17"/>
  <c r="AS35" i="17"/>
  <c r="AR35" i="17"/>
  <c r="AQ35" i="17"/>
  <c r="AI35" i="17"/>
  <c r="AJ35" i="17"/>
  <c r="AG35" i="17"/>
  <c r="AH35" i="17"/>
  <c r="AH29" i="17"/>
  <c r="AI29" i="17"/>
  <c r="AG29" i="17"/>
  <c r="AJ29" i="17"/>
  <c r="AN29" i="17"/>
  <c r="AL29" i="17"/>
  <c r="AM29" i="17"/>
  <c r="AO29" i="17"/>
  <c r="AQ29" i="17"/>
  <c r="AR29" i="17"/>
  <c r="AS29" i="17"/>
  <c r="AT29" i="17"/>
  <c r="AN25" i="21" l="1"/>
  <c r="AO25" i="21"/>
  <c r="AX32" i="30"/>
  <c r="AV33" i="27"/>
  <c r="O18" i="31" s="1"/>
  <c r="AV34" i="17"/>
  <c r="G19" i="31" s="1"/>
  <c r="G41" i="31" s="1"/>
  <c r="AH25" i="21"/>
  <c r="AV37" i="24"/>
  <c r="AI25" i="21"/>
  <c r="L42" i="31"/>
  <c r="AU33" i="27"/>
  <c r="O7" i="31" s="1"/>
  <c r="AU32" i="17"/>
  <c r="G6" i="31" s="1"/>
  <c r="AJ25" i="21"/>
  <c r="AU33" i="30"/>
  <c r="K7" i="31" s="1"/>
  <c r="AU24" i="17"/>
  <c r="F6" i="31" s="1"/>
  <c r="AV28" i="30"/>
  <c r="J21" i="31" s="1"/>
  <c r="AU34" i="17"/>
  <c r="G8" i="31" s="1"/>
  <c r="AV28" i="24"/>
  <c r="AX28" i="24" s="1"/>
  <c r="AU26" i="21"/>
  <c r="D8" i="31" s="1"/>
  <c r="AJ29" i="24"/>
  <c r="AW33" i="24"/>
  <c r="M29" i="31" s="1"/>
  <c r="AR29" i="24"/>
  <c r="AG29" i="24"/>
  <c r="AW26" i="24"/>
  <c r="L30" i="31" s="1"/>
  <c r="AH29" i="24"/>
  <c r="AU26" i="24"/>
  <c r="L8" i="31" s="1"/>
  <c r="F46" i="31"/>
  <c r="AW26" i="21"/>
  <c r="D30" i="31" s="1"/>
  <c r="D41" i="31" s="1"/>
  <c r="AX39" i="17"/>
  <c r="AU37" i="24"/>
  <c r="M11" i="31" s="1"/>
  <c r="AV34" i="27"/>
  <c r="O19" i="31" s="1"/>
  <c r="AU37" i="22"/>
  <c r="I11" i="31" s="1"/>
  <c r="AW34" i="30"/>
  <c r="K30" i="31" s="1"/>
  <c r="AU37" i="21"/>
  <c r="E11" i="31" s="1"/>
  <c r="AX37" i="24"/>
  <c r="AU36" i="17"/>
  <c r="G10" i="31" s="1"/>
  <c r="AU34" i="24"/>
  <c r="M8" i="31" s="1"/>
  <c r="AI29" i="30"/>
  <c r="AQ29" i="30"/>
  <c r="AU28" i="24"/>
  <c r="L10" i="31" s="1"/>
  <c r="AU30" i="17"/>
  <c r="F12" i="31" s="1"/>
  <c r="AR29" i="30"/>
  <c r="L41" i="31"/>
  <c r="AT29" i="30"/>
  <c r="AV30" i="17"/>
  <c r="F23" i="31" s="1"/>
  <c r="AX27" i="21"/>
  <c r="F43" i="31"/>
  <c r="AJ29" i="30"/>
  <c r="F41" i="31"/>
  <c r="AW30" i="17"/>
  <c r="AX27" i="30"/>
  <c r="AW28" i="22"/>
  <c r="H32" i="31" s="1"/>
  <c r="AH29" i="30"/>
  <c r="AW32" i="27"/>
  <c r="O28" i="31" s="1"/>
  <c r="G39" i="31"/>
  <c r="AW38" i="17"/>
  <c r="J42" i="31"/>
  <c r="AV24" i="17"/>
  <c r="F17" i="31" s="1"/>
  <c r="AW26" i="22"/>
  <c r="H30" i="31" s="1"/>
  <c r="AU39" i="22"/>
  <c r="I13" i="31" s="1"/>
  <c r="AX26" i="17"/>
  <c r="AW36" i="17"/>
  <c r="G32" i="31" s="1"/>
  <c r="AU39" i="27"/>
  <c r="O13" i="31" s="1"/>
  <c r="AV39" i="22"/>
  <c r="I24" i="31" s="1"/>
  <c r="M22" i="31"/>
  <c r="M44" i="31" s="1"/>
  <c r="AW28" i="30"/>
  <c r="AX28" i="30" s="1"/>
  <c r="AX28" i="17"/>
  <c r="AW31" i="30"/>
  <c r="J35" i="31" s="1"/>
  <c r="AV26" i="22"/>
  <c r="H19" i="31" s="1"/>
  <c r="AV39" i="30"/>
  <c r="K24" i="31" s="1"/>
  <c r="AW33" i="22"/>
  <c r="I29" i="31" s="1"/>
  <c r="AV29" i="24"/>
  <c r="L22" i="31" s="1"/>
  <c r="AU31" i="22"/>
  <c r="H13" i="31" s="1"/>
  <c r="AW32" i="21"/>
  <c r="E28" i="31" s="1"/>
  <c r="AX32" i="17"/>
  <c r="AV31" i="22"/>
  <c r="AW24" i="17"/>
  <c r="F28" i="31" s="1"/>
  <c r="AW39" i="30"/>
  <c r="K35" i="31" s="1"/>
  <c r="AU26" i="30"/>
  <c r="J8" i="31" s="1"/>
  <c r="AV28" i="22"/>
  <c r="H21" i="31" s="1"/>
  <c r="AV34" i="22"/>
  <c r="I19" i="31" s="1"/>
  <c r="AW32" i="24"/>
  <c r="M28" i="31" s="1"/>
  <c r="AU26" i="22"/>
  <c r="H8" i="31" s="1"/>
  <c r="AV28" i="27"/>
  <c r="N21" i="31" s="1"/>
  <c r="AW39" i="24"/>
  <c r="M35" i="31" s="1"/>
  <c r="AU34" i="22"/>
  <c r="I8" i="31" s="1"/>
  <c r="AU31" i="27"/>
  <c r="N13" i="31" s="1"/>
  <c r="AV26" i="30"/>
  <c r="J19" i="31" s="1"/>
  <c r="AW37" i="30"/>
  <c r="K33" i="31" s="1"/>
  <c r="AU33" i="21"/>
  <c r="E7" i="31" s="1"/>
  <c r="AW28" i="27"/>
  <c r="N32" i="31" s="1"/>
  <c r="AV33" i="21"/>
  <c r="E18" i="31" s="1"/>
  <c r="AX33" i="30"/>
  <c r="P9" i="31"/>
  <c r="AU38" i="17"/>
  <c r="G12" i="31" s="1"/>
  <c r="H42" i="31"/>
  <c r="AV25" i="21"/>
  <c r="D18" i="31" s="1"/>
  <c r="AX31" i="17"/>
  <c r="AV37" i="30"/>
  <c r="K22" i="31" s="1"/>
  <c r="AV25" i="17"/>
  <c r="F18" i="31" s="1"/>
  <c r="AV38" i="17"/>
  <c r="G23" i="31" s="1"/>
  <c r="AW34" i="22"/>
  <c r="I30" i="31" s="1"/>
  <c r="AW37" i="27"/>
  <c r="O33" i="31" s="1"/>
  <c r="K40" i="31"/>
  <c r="AW25" i="17"/>
  <c r="F29" i="31" s="1"/>
  <c r="F40" i="31" s="1"/>
  <c r="AV36" i="17"/>
  <c r="G21" i="31" s="1"/>
  <c r="AU25" i="17"/>
  <c r="F7" i="31" s="1"/>
  <c r="AU32" i="21"/>
  <c r="E6" i="31" s="1"/>
  <c r="AW32" i="22"/>
  <c r="I28" i="31" s="1"/>
  <c r="AU28" i="22"/>
  <c r="H10" i="31" s="1"/>
  <c r="AV31" i="24"/>
  <c r="L24" i="31" s="1"/>
  <c r="AU39" i="30"/>
  <c r="K13" i="31" s="1"/>
  <c r="AU28" i="27"/>
  <c r="N10" i="31" s="1"/>
  <c r="AV39" i="21"/>
  <c r="AW34" i="27"/>
  <c r="O30" i="31" s="1"/>
  <c r="AV33" i="24"/>
  <c r="AW26" i="27"/>
  <c r="N30" i="31" s="1"/>
  <c r="AW34" i="21"/>
  <c r="E30" i="31" s="1"/>
  <c r="AU37" i="27"/>
  <c r="O11" i="31" s="1"/>
  <c r="AW39" i="27"/>
  <c r="O35" i="31" s="1"/>
  <c r="AU31" i="30"/>
  <c r="J13" i="31" s="1"/>
  <c r="AV31" i="21"/>
  <c r="AU37" i="30"/>
  <c r="K11" i="31" s="1"/>
  <c r="AV31" i="30"/>
  <c r="J24" i="31" s="1"/>
  <c r="AW28" i="21"/>
  <c r="D32" i="31" s="1"/>
  <c r="AX27" i="22"/>
  <c r="AX27" i="27"/>
  <c r="AU31" i="24"/>
  <c r="L13" i="31" s="1"/>
  <c r="AW39" i="21"/>
  <c r="E35" i="31" s="1"/>
  <c r="AV32" i="22"/>
  <c r="I17" i="31" s="1"/>
  <c r="AU34" i="21"/>
  <c r="E8" i="31" s="1"/>
  <c r="AU39" i="24"/>
  <c r="M13" i="31" s="1"/>
  <c r="AU28" i="21"/>
  <c r="D10" i="31" s="1"/>
  <c r="AU32" i="22"/>
  <c r="I6" i="31" s="1"/>
  <c r="AV34" i="24"/>
  <c r="M19" i="31" s="1"/>
  <c r="AU33" i="22"/>
  <c r="I7" i="31" s="1"/>
  <c r="AW26" i="30"/>
  <c r="J30" i="31" s="1"/>
  <c r="AQ29" i="24"/>
  <c r="AU33" i="24"/>
  <c r="M7" i="31" s="1"/>
  <c r="AW33" i="21"/>
  <c r="E29" i="31" s="1"/>
  <c r="AV32" i="27"/>
  <c r="AV29" i="30"/>
  <c r="J22" i="31" s="1"/>
  <c r="O40" i="31"/>
  <c r="AV32" i="24"/>
  <c r="AU32" i="27"/>
  <c r="O6" i="31" s="1"/>
  <c r="AV37" i="27"/>
  <c r="O22" i="31" s="1"/>
  <c r="AV34" i="30"/>
  <c r="K19" i="31" s="1"/>
  <c r="AW25" i="21"/>
  <c r="D29" i="31" s="1"/>
  <c r="AW34" i="24"/>
  <c r="M30" i="31" s="1"/>
  <c r="AW37" i="21"/>
  <c r="E33" i="31" s="1"/>
  <c r="AU26" i="27"/>
  <c r="N8" i="31" s="1"/>
  <c r="AV37" i="21"/>
  <c r="E22" i="31" s="1"/>
  <c r="AW31" i="21"/>
  <c r="D35" i="31" s="1"/>
  <c r="AV39" i="24"/>
  <c r="AW31" i="27"/>
  <c r="N35" i="31" s="1"/>
  <c r="AT29" i="24"/>
  <c r="AV31" i="27"/>
  <c r="N24" i="31" s="1"/>
  <c r="AU39" i="21"/>
  <c r="E13" i="31" s="1"/>
  <c r="AV32" i="21"/>
  <c r="AV34" i="21"/>
  <c r="E19" i="31" s="1"/>
  <c r="AU34" i="30"/>
  <c r="K8" i="31" s="1"/>
  <c r="AV26" i="27"/>
  <c r="N19" i="31" s="1"/>
  <c r="N42" i="31"/>
  <c r="AU34" i="27"/>
  <c r="O8" i="31" s="1"/>
  <c r="AW39" i="22"/>
  <c r="I35" i="31" s="1"/>
  <c r="AW31" i="22"/>
  <c r="H35" i="31" s="1"/>
  <c r="AU32" i="24"/>
  <c r="M6" i="31" s="1"/>
  <c r="AV39" i="27"/>
  <c r="O24" i="31" s="1"/>
  <c r="AV33" i="22"/>
  <c r="I18" i="31" s="1"/>
  <c r="AV28" i="21"/>
  <c r="D21" i="31" s="1"/>
  <c r="AV37" i="22"/>
  <c r="P31" i="31"/>
  <c r="AT35" i="30"/>
  <c r="AS35" i="30"/>
  <c r="AQ35" i="30"/>
  <c r="AR35" i="30"/>
  <c r="AR30" i="27"/>
  <c r="AT30" i="27"/>
  <c r="AQ30" i="27"/>
  <c r="AS30" i="27"/>
  <c r="AN24" i="27"/>
  <c r="AM24" i="27"/>
  <c r="AO24" i="27"/>
  <c r="AL24" i="27"/>
  <c r="AL38" i="24"/>
  <c r="AO38" i="24"/>
  <c r="AN38" i="24"/>
  <c r="AM38" i="24"/>
  <c r="AT38" i="21"/>
  <c r="AQ38" i="21"/>
  <c r="AS38" i="21"/>
  <c r="AR38" i="21"/>
  <c r="AJ30" i="22"/>
  <c r="AG30" i="22"/>
  <c r="AI30" i="22"/>
  <c r="AH30" i="22"/>
  <c r="AT24" i="27"/>
  <c r="AS24" i="27"/>
  <c r="AQ24" i="27"/>
  <c r="AR24" i="27"/>
  <c r="AH36" i="24"/>
  <c r="AI36" i="24"/>
  <c r="AG36" i="24"/>
  <c r="AJ36" i="24"/>
  <c r="AI38" i="30"/>
  <c r="AH38" i="30"/>
  <c r="AG38" i="30"/>
  <c r="AJ38" i="30"/>
  <c r="AQ36" i="30"/>
  <c r="AS36" i="30"/>
  <c r="AT36" i="30"/>
  <c r="AR36" i="30"/>
  <c r="AL30" i="24"/>
  <c r="AO30" i="24"/>
  <c r="AM30" i="24"/>
  <c r="AN30" i="24"/>
  <c r="AL24" i="21"/>
  <c r="AO24" i="21"/>
  <c r="AN24" i="21"/>
  <c r="AM24" i="21"/>
  <c r="AO29" i="22"/>
  <c r="AN29" i="22"/>
  <c r="AL29" i="22"/>
  <c r="AM29" i="22"/>
  <c r="AT35" i="22"/>
  <c r="AS35" i="22"/>
  <c r="AQ35" i="22"/>
  <c r="AR35" i="22"/>
  <c r="AM36" i="27"/>
  <c r="AL36" i="27"/>
  <c r="AN36" i="27"/>
  <c r="AO36" i="27"/>
  <c r="AJ38" i="24"/>
  <c r="AH38" i="24"/>
  <c r="AI38" i="24"/>
  <c r="AG38" i="24"/>
  <c r="AQ25" i="27"/>
  <c r="AS25" i="27"/>
  <c r="AT25" i="27"/>
  <c r="AR25" i="27"/>
  <c r="AR25" i="24"/>
  <c r="AQ25" i="24"/>
  <c r="AT25" i="24"/>
  <c r="AS25" i="24"/>
  <c r="AI24" i="22"/>
  <c r="AJ24" i="22"/>
  <c r="AG24" i="22"/>
  <c r="AH24" i="22"/>
  <c r="AM30" i="22"/>
  <c r="AL30" i="22"/>
  <c r="AO30" i="22"/>
  <c r="AN30" i="22"/>
  <c r="AM30" i="21"/>
  <c r="AL30" i="21"/>
  <c r="AN30" i="21"/>
  <c r="AO30" i="21"/>
  <c r="AG38" i="22"/>
  <c r="AI38" i="22"/>
  <c r="AH38" i="22"/>
  <c r="AJ38" i="22"/>
  <c r="AH36" i="30"/>
  <c r="AG36" i="30"/>
  <c r="AJ36" i="30"/>
  <c r="AI36" i="30"/>
  <c r="AT30" i="24"/>
  <c r="AR30" i="24"/>
  <c r="AS30" i="24"/>
  <c r="AQ30" i="24"/>
  <c r="AT24" i="21"/>
  <c r="AS24" i="21"/>
  <c r="AR24" i="21"/>
  <c r="AQ24" i="21"/>
  <c r="AS29" i="22"/>
  <c r="AR29" i="22"/>
  <c r="AT29" i="22"/>
  <c r="AQ29" i="22"/>
  <c r="AS36" i="27"/>
  <c r="AQ36" i="27"/>
  <c r="AR36" i="27"/>
  <c r="AT36" i="27"/>
  <c r="AM25" i="30"/>
  <c r="AL25" i="30"/>
  <c r="AN25" i="30"/>
  <c r="AO25" i="30"/>
  <c r="AN25" i="27"/>
  <c r="AM25" i="27"/>
  <c r="AL25" i="27"/>
  <c r="AO25" i="27"/>
  <c r="AG38" i="21"/>
  <c r="AJ38" i="21"/>
  <c r="AI38" i="21"/>
  <c r="AH38" i="21"/>
  <c r="AT29" i="27"/>
  <c r="AS29" i="27"/>
  <c r="AR29" i="27"/>
  <c r="AQ29" i="27"/>
  <c r="AM36" i="30"/>
  <c r="AL36" i="30"/>
  <c r="AO36" i="30"/>
  <c r="AN36" i="30"/>
  <c r="AI24" i="21"/>
  <c r="AH24" i="21"/>
  <c r="AJ24" i="21"/>
  <c r="AG24" i="21"/>
  <c r="AI29" i="22"/>
  <c r="AJ29" i="22"/>
  <c r="AH29" i="22"/>
  <c r="AG29" i="22"/>
  <c r="AG36" i="27"/>
  <c r="AJ36" i="27"/>
  <c r="AH36" i="27"/>
  <c r="AI36" i="27"/>
  <c r="D42" i="31"/>
  <c r="P20" i="31"/>
  <c r="AG35" i="30"/>
  <c r="AJ35" i="30"/>
  <c r="AI35" i="30"/>
  <c r="AH35" i="30"/>
  <c r="AT35" i="24"/>
  <c r="AS35" i="24"/>
  <c r="AQ35" i="24"/>
  <c r="AR35" i="24"/>
  <c r="AO24" i="22"/>
  <c r="AN24" i="22"/>
  <c r="AL24" i="22"/>
  <c r="AM24" i="22"/>
  <c r="AH30" i="21"/>
  <c r="AG30" i="21"/>
  <c r="AJ30" i="21"/>
  <c r="AI30" i="21"/>
  <c r="AJ35" i="27"/>
  <c r="AH35" i="27"/>
  <c r="AG35" i="27"/>
  <c r="AI35" i="27"/>
  <c r="AJ30" i="24"/>
  <c r="AI30" i="24"/>
  <c r="AG30" i="24"/>
  <c r="AH30" i="24"/>
  <c r="AT36" i="22"/>
  <c r="AR36" i="22"/>
  <c r="AS36" i="22"/>
  <c r="AQ36" i="22"/>
  <c r="AI35" i="24"/>
  <c r="AJ35" i="24"/>
  <c r="AG35" i="24"/>
  <c r="AH35" i="24"/>
  <c r="AI25" i="24"/>
  <c r="AG25" i="24"/>
  <c r="AH25" i="24"/>
  <c r="AJ25" i="24"/>
  <c r="AO38" i="27"/>
  <c r="AL38" i="27"/>
  <c r="AM38" i="27"/>
  <c r="AN38" i="27"/>
  <c r="AQ35" i="21"/>
  <c r="AR35" i="21"/>
  <c r="AS35" i="21"/>
  <c r="AT35" i="21"/>
  <c r="AQ24" i="22"/>
  <c r="AS24" i="22"/>
  <c r="AR24" i="22"/>
  <c r="AT24" i="22"/>
  <c r="AR30" i="21"/>
  <c r="AS30" i="21"/>
  <c r="AQ30" i="21"/>
  <c r="AT30" i="21"/>
  <c r="AR38" i="22"/>
  <c r="AQ38" i="22"/>
  <c r="AT38" i="22"/>
  <c r="AS38" i="22"/>
  <c r="AO35" i="27"/>
  <c r="AN35" i="27"/>
  <c r="AL35" i="27"/>
  <c r="AM35" i="27"/>
  <c r="AT24" i="24"/>
  <c r="AR24" i="24"/>
  <c r="AS24" i="24"/>
  <c r="AQ24" i="24"/>
  <c r="AJ29" i="21"/>
  <c r="AG29" i="21"/>
  <c r="AH29" i="21"/>
  <c r="AI29" i="21"/>
  <c r="AL38" i="30"/>
  <c r="AM38" i="30"/>
  <c r="AO38" i="30"/>
  <c r="AN38" i="30"/>
  <c r="AL35" i="22"/>
  <c r="AN35" i="22"/>
  <c r="AM35" i="22"/>
  <c r="AO35" i="22"/>
  <c r="AH25" i="30"/>
  <c r="AG25" i="30"/>
  <c r="AJ25" i="30"/>
  <c r="AI25" i="30"/>
  <c r="AJ25" i="27"/>
  <c r="AH25" i="27"/>
  <c r="AI25" i="27"/>
  <c r="AG25" i="27"/>
  <c r="AO25" i="24"/>
  <c r="AL25" i="24"/>
  <c r="AM25" i="24"/>
  <c r="AN25" i="24"/>
  <c r="AR30" i="22"/>
  <c r="AT30" i="22"/>
  <c r="AQ30" i="22"/>
  <c r="AS30" i="22"/>
  <c r="AL38" i="22"/>
  <c r="AN38" i="22"/>
  <c r="AO38" i="22"/>
  <c r="AM38" i="22"/>
  <c r="AU31" i="21"/>
  <c r="D13" i="31" s="1"/>
  <c r="AM36" i="22"/>
  <c r="AL36" i="22"/>
  <c r="AN36" i="22"/>
  <c r="AO36" i="22"/>
  <c r="AL35" i="24"/>
  <c r="AO35" i="24"/>
  <c r="AN35" i="24"/>
  <c r="AM35" i="24"/>
  <c r="AO30" i="30"/>
  <c r="AN30" i="30"/>
  <c r="AL30" i="30"/>
  <c r="AM30" i="30"/>
  <c r="AJ25" i="22"/>
  <c r="AG25" i="22"/>
  <c r="AI25" i="22"/>
  <c r="AH25" i="22"/>
  <c r="AG38" i="27"/>
  <c r="AJ38" i="27"/>
  <c r="AI38" i="27"/>
  <c r="AH38" i="27"/>
  <c r="AG35" i="21"/>
  <c r="AI35" i="21"/>
  <c r="AH35" i="21"/>
  <c r="AJ35" i="21"/>
  <c r="AG24" i="30"/>
  <c r="AJ24" i="30"/>
  <c r="AI24" i="30"/>
  <c r="AH24" i="30"/>
  <c r="AT35" i="27"/>
  <c r="AR35" i="27"/>
  <c r="AS35" i="27"/>
  <c r="AQ35" i="27"/>
  <c r="AG24" i="24"/>
  <c r="AI24" i="24"/>
  <c r="AH24" i="24"/>
  <c r="AJ24" i="24"/>
  <c r="AT29" i="21"/>
  <c r="AS29" i="21"/>
  <c r="AR29" i="21"/>
  <c r="AQ29" i="21"/>
  <c r="K39" i="31"/>
  <c r="AS38" i="24"/>
  <c r="AQ38" i="24"/>
  <c r="AT38" i="24"/>
  <c r="AR38" i="24"/>
  <c r="AR36" i="21"/>
  <c r="AS36" i="21"/>
  <c r="AT36" i="21"/>
  <c r="AQ36" i="21"/>
  <c r="AT36" i="24"/>
  <c r="AR36" i="24"/>
  <c r="AS36" i="24"/>
  <c r="AQ36" i="24"/>
  <c r="AJ36" i="22"/>
  <c r="AH36" i="22"/>
  <c r="AG36" i="22"/>
  <c r="AI36" i="22"/>
  <c r="AQ30" i="30"/>
  <c r="AS30" i="30"/>
  <c r="AT30" i="30"/>
  <c r="AR30" i="30"/>
  <c r="AL25" i="22"/>
  <c r="AN25" i="22"/>
  <c r="AM25" i="22"/>
  <c r="AO25" i="22"/>
  <c r="AR38" i="27"/>
  <c r="AQ38" i="27"/>
  <c r="AT38" i="27"/>
  <c r="AS38" i="27"/>
  <c r="AO35" i="21"/>
  <c r="AL35" i="21"/>
  <c r="AN35" i="21"/>
  <c r="AM35" i="21"/>
  <c r="AH36" i="21"/>
  <c r="AI36" i="21"/>
  <c r="AG36" i="21"/>
  <c r="AJ36" i="21"/>
  <c r="AJ29" i="27"/>
  <c r="AG29" i="27"/>
  <c r="AH29" i="27"/>
  <c r="AI29" i="27"/>
  <c r="AI30" i="27"/>
  <c r="AH30" i="27"/>
  <c r="AG30" i="27"/>
  <c r="AJ30" i="27"/>
  <c r="AM24" i="30"/>
  <c r="AL24" i="30"/>
  <c r="AO24" i="30"/>
  <c r="AN24" i="30"/>
  <c r="AL24" i="24"/>
  <c r="AN24" i="24"/>
  <c r="AO24" i="24"/>
  <c r="AM24" i="24"/>
  <c r="AN29" i="21"/>
  <c r="AO29" i="21"/>
  <c r="AM29" i="21"/>
  <c r="AL29" i="21"/>
  <c r="AS25" i="30"/>
  <c r="AT25" i="30"/>
  <c r="AR25" i="30"/>
  <c r="AQ25" i="30"/>
  <c r="AN35" i="30"/>
  <c r="AM35" i="30"/>
  <c r="AL35" i="30"/>
  <c r="AO35" i="30"/>
  <c r="AG30" i="30"/>
  <c r="AI30" i="30"/>
  <c r="AJ30" i="30"/>
  <c r="AH30" i="30"/>
  <c r="AR25" i="22"/>
  <c r="AT25" i="22"/>
  <c r="AQ25" i="22"/>
  <c r="AS25" i="22"/>
  <c r="AW31" i="24"/>
  <c r="L35" i="31" s="1"/>
  <c r="AN36" i="21"/>
  <c r="AM36" i="21"/>
  <c r="AL36" i="21"/>
  <c r="AO36" i="21"/>
  <c r="AM38" i="21"/>
  <c r="AO38" i="21"/>
  <c r="AN38" i="21"/>
  <c r="AL38" i="21"/>
  <c r="AL29" i="27"/>
  <c r="AO29" i="27"/>
  <c r="AN29" i="27"/>
  <c r="AM29" i="27"/>
  <c r="AN30" i="27"/>
  <c r="AO30" i="27"/>
  <c r="AM30" i="27"/>
  <c r="AL30" i="27"/>
  <c r="AR24" i="30"/>
  <c r="AT24" i="30"/>
  <c r="AQ24" i="30"/>
  <c r="AS24" i="30"/>
  <c r="AJ24" i="27"/>
  <c r="AH24" i="27"/>
  <c r="AG24" i="27"/>
  <c r="AI24" i="27"/>
  <c r="AO36" i="24"/>
  <c r="AN36" i="24"/>
  <c r="AM36" i="24"/>
  <c r="AL36" i="24"/>
  <c r="AT38" i="30"/>
  <c r="AS38" i="30"/>
  <c r="AR38" i="30"/>
  <c r="AQ38" i="30"/>
  <c r="AJ35" i="22"/>
  <c r="AG35" i="22"/>
  <c r="AH35" i="22"/>
  <c r="AI35" i="22"/>
  <c r="AX33" i="17"/>
  <c r="G40" i="31"/>
  <c r="G46" i="31"/>
  <c r="AX37" i="17"/>
  <c r="G22" i="31"/>
  <c r="AW35" i="17"/>
  <c r="G31" i="31" s="1"/>
  <c r="AV29" i="17"/>
  <c r="F22" i="31" s="1"/>
  <c r="AU29" i="17"/>
  <c r="F11" i="31" s="1"/>
  <c r="AU35" i="17"/>
  <c r="G9" i="31" s="1"/>
  <c r="AV35" i="17"/>
  <c r="AW29" i="17"/>
  <c r="AU25" i="21" l="1"/>
  <c r="D7" i="31" s="1"/>
  <c r="AX33" i="27"/>
  <c r="AX33" i="24"/>
  <c r="AX34" i="17"/>
  <c r="AX32" i="27"/>
  <c r="L21" i="31"/>
  <c r="L43" i="31" s="1"/>
  <c r="Q7" i="31"/>
  <c r="AU29" i="24"/>
  <c r="L11" i="31" s="1"/>
  <c r="AW25" i="30"/>
  <c r="J29" i="31" s="1"/>
  <c r="AV25" i="30"/>
  <c r="AX25" i="30" s="1"/>
  <c r="O17" i="31"/>
  <c r="O39" i="31" s="1"/>
  <c r="AX26" i="21"/>
  <c r="AX26" i="24"/>
  <c r="AW29" i="30"/>
  <c r="J33" i="31" s="1"/>
  <c r="J44" i="31" s="1"/>
  <c r="O44" i="31"/>
  <c r="AX39" i="21"/>
  <c r="E44" i="31"/>
  <c r="AU35" i="24"/>
  <c r="M9" i="31" s="1"/>
  <c r="K41" i="31"/>
  <c r="O46" i="31"/>
  <c r="E41" i="31"/>
  <c r="K46" i="31"/>
  <c r="AW35" i="22"/>
  <c r="I31" i="31" s="1"/>
  <c r="AX39" i="30"/>
  <c r="AW38" i="27"/>
  <c r="O34" i="31" s="1"/>
  <c r="AW36" i="24"/>
  <c r="M32" i="31" s="1"/>
  <c r="Q33" i="31"/>
  <c r="AV35" i="24"/>
  <c r="M20" i="31" s="1"/>
  <c r="AX36" i="17"/>
  <c r="AX38" i="17"/>
  <c r="E24" i="31"/>
  <c r="E46" i="31" s="1"/>
  <c r="AX39" i="24"/>
  <c r="AX30" i="17"/>
  <c r="AW29" i="21"/>
  <c r="D33" i="31" s="1"/>
  <c r="N41" i="31"/>
  <c r="F34" i="31"/>
  <c r="F45" i="31" s="1"/>
  <c r="AU29" i="30"/>
  <c r="J11" i="31" s="1"/>
  <c r="AV29" i="21"/>
  <c r="D22" i="31" s="1"/>
  <c r="AX26" i="22"/>
  <c r="P8" i="31"/>
  <c r="AX31" i="22"/>
  <c r="AV29" i="27"/>
  <c r="N22" i="31" s="1"/>
  <c r="AV30" i="30"/>
  <c r="J23" i="31" s="1"/>
  <c r="AX31" i="30"/>
  <c r="J41" i="31"/>
  <c r="N43" i="31"/>
  <c r="AU30" i="30"/>
  <c r="J12" i="31" s="1"/>
  <c r="J46" i="31"/>
  <c r="H43" i="31"/>
  <c r="Q28" i="31"/>
  <c r="AX24" i="17"/>
  <c r="AX37" i="30"/>
  <c r="AV38" i="30"/>
  <c r="K23" i="31" s="1"/>
  <c r="AU38" i="24"/>
  <c r="M12" i="31" s="1"/>
  <c r="AV30" i="24"/>
  <c r="L23" i="31" s="1"/>
  <c r="AW25" i="22"/>
  <c r="H29" i="31" s="1"/>
  <c r="AU24" i="21"/>
  <c r="D6" i="31" s="1"/>
  <c r="AX32" i="21"/>
  <c r="AW35" i="21"/>
  <c r="E31" i="31" s="1"/>
  <c r="AW36" i="22"/>
  <c r="I32" i="31" s="1"/>
  <c r="AX26" i="30"/>
  <c r="Q13" i="31"/>
  <c r="J32" i="31"/>
  <c r="J43" i="31" s="1"/>
  <c r="Q29" i="31"/>
  <c r="AU38" i="27"/>
  <c r="O12" i="31" s="1"/>
  <c r="AW30" i="27"/>
  <c r="N34" i="31" s="1"/>
  <c r="AU38" i="21"/>
  <c r="E12" i="31" s="1"/>
  <c r="M18" i="31"/>
  <c r="M40" i="31" s="1"/>
  <c r="AX32" i="24"/>
  <c r="AX31" i="21"/>
  <c r="G34" i="31"/>
  <c r="G45" i="31" s="1"/>
  <c r="AW24" i="30"/>
  <c r="J28" i="31" s="1"/>
  <c r="H24" i="31"/>
  <c r="H46" i="31" s="1"/>
  <c r="AX28" i="27"/>
  <c r="AU24" i="27"/>
  <c r="N6" i="31" s="1"/>
  <c r="AX25" i="17"/>
  <c r="AU25" i="30"/>
  <c r="J7" i="31" s="1"/>
  <c r="AW24" i="21"/>
  <c r="D28" i="31" s="1"/>
  <c r="AV36" i="27"/>
  <c r="Q11" i="31"/>
  <c r="K44" i="31"/>
  <c r="F39" i="31"/>
  <c r="AV38" i="22"/>
  <c r="I23" i="31" s="1"/>
  <c r="AV29" i="22"/>
  <c r="H22" i="31" s="1"/>
  <c r="AW38" i="21"/>
  <c r="E34" i="31" s="1"/>
  <c r="AV24" i="27"/>
  <c r="N17" i="31" s="1"/>
  <c r="AX28" i="22"/>
  <c r="AX32" i="22"/>
  <c r="E17" i="31"/>
  <c r="E39" i="31" s="1"/>
  <c r="D24" i="31"/>
  <c r="D46" i="31" s="1"/>
  <c r="AU35" i="27"/>
  <c r="O9" i="31" s="1"/>
  <c r="AV24" i="22"/>
  <c r="H17" i="31" s="1"/>
  <c r="AW25" i="27"/>
  <c r="N29" i="31" s="1"/>
  <c r="M17" i="31"/>
  <c r="M39" i="31" s="1"/>
  <c r="AW29" i="24"/>
  <c r="L33" i="31" s="1"/>
  <c r="L44" i="31" s="1"/>
  <c r="Q8" i="31"/>
  <c r="AV36" i="21"/>
  <c r="E21" i="31" s="1"/>
  <c r="AU36" i="22"/>
  <c r="I10" i="31" s="1"/>
  <c r="AU29" i="22"/>
  <c r="H11" i="31" s="1"/>
  <c r="AV30" i="22"/>
  <c r="H23" i="31" s="1"/>
  <c r="AW38" i="30"/>
  <c r="K34" i="31" s="1"/>
  <c r="AV24" i="30"/>
  <c r="AW38" i="22"/>
  <c r="I34" i="31" s="1"/>
  <c r="AX34" i="22"/>
  <c r="M41" i="31"/>
  <c r="AV25" i="22"/>
  <c r="AX25" i="22" s="1"/>
  <c r="AU24" i="22"/>
  <c r="H6" i="31" s="1"/>
  <c r="AU30" i="22"/>
  <c r="H12" i="31" s="1"/>
  <c r="I46" i="31"/>
  <c r="AX28" i="21"/>
  <c r="I41" i="31"/>
  <c r="Q30" i="31"/>
  <c r="AW35" i="27"/>
  <c r="O31" i="31" s="1"/>
  <c r="AW24" i="24"/>
  <c r="L28" i="31" s="1"/>
  <c r="AU38" i="22"/>
  <c r="I12" i="31" s="1"/>
  <c r="P13" i="31"/>
  <c r="AU25" i="27"/>
  <c r="N7" i="31" s="1"/>
  <c r="AW30" i="21"/>
  <c r="D34" i="31" s="1"/>
  <c r="AW35" i="24"/>
  <c r="M31" i="31" s="1"/>
  <c r="P42" i="31"/>
  <c r="AW36" i="27"/>
  <c r="O32" i="31" s="1"/>
  <c r="AW36" i="30"/>
  <c r="K32" i="31" s="1"/>
  <c r="AU36" i="24"/>
  <c r="M10" i="31" s="1"/>
  <c r="AX39" i="22"/>
  <c r="P10" i="31"/>
  <c r="P30" i="31"/>
  <c r="I40" i="31"/>
  <c r="AV35" i="22"/>
  <c r="AX26" i="27"/>
  <c r="AU30" i="27"/>
  <c r="N12" i="31" s="1"/>
  <c r="AU24" i="24"/>
  <c r="AW25" i="24"/>
  <c r="L29" i="31" s="1"/>
  <c r="AW35" i="30"/>
  <c r="K31" i="31" s="1"/>
  <c r="AX34" i="24"/>
  <c r="N46" i="31"/>
  <c r="AV24" i="24"/>
  <c r="AU24" i="30"/>
  <c r="AU29" i="21"/>
  <c r="D11" i="31" s="1"/>
  <c r="AV35" i="27"/>
  <c r="O20" i="31" s="1"/>
  <c r="AW24" i="22"/>
  <c r="H28" i="31" s="1"/>
  <c r="AV38" i="27"/>
  <c r="O23" i="31" s="1"/>
  <c r="AU30" i="24"/>
  <c r="L12" i="31" s="1"/>
  <c r="AU36" i="30"/>
  <c r="K10" i="31" s="1"/>
  <c r="AW24" i="27"/>
  <c r="N28" i="31" s="1"/>
  <c r="AV38" i="24"/>
  <c r="AX25" i="21"/>
  <c r="AX33" i="21"/>
  <c r="AX33" i="22"/>
  <c r="AX31" i="27"/>
  <c r="AX34" i="21"/>
  <c r="AU35" i="22"/>
  <c r="I9" i="31" s="1"/>
  <c r="AV25" i="24"/>
  <c r="AU38" i="30"/>
  <c r="K12" i="31" s="1"/>
  <c r="E40" i="31"/>
  <c r="AW38" i="24"/>
  <c r="M34" i="31" s="1"/>
  <c r="AV36" i="22"/>
  <c r="AW30" i="22"/>
  <c r="H34" i="31" s="1"/>
  <c r="AU30" i="21"/>
  <c r="D12" i="31" s="1"/>
  <c r="AU35" i="30"/>
  <c r="K9" i="31" s="1"/>
  <c r="AW29" i="27"/>
  <c r="N33" i="31" s="1"/>
  <c r="AW30" i="24"/>
  <c r="L34" i="31" s="1"/>
  <c r="AX34" i="27"/>
  <c r="AX34" i="30"/>
  <c r="AX37" i="27"/>
  <c r="AX39" i="27"/>
  <c r="M24" i="31"/>
  <c r="M46" i="31" s="1"/>
  <c r="AV36" i="24"/>
  <c r="AV36" i="30"/>
  <c r="K21" i="31" s="1"/>
  <c r="AV35" i="30"/>
  <c r="K20" i="31" s="1"/>
  <c r="AU36" i="27"/>
  <c r="O10" i="31" s="1"/>
  <c r="AV30" i="21"/>
  <c r="D23" i="31" s="1"/>
  <c r="Q6" i="31"/>
  <c r="AW30" i="30"/>
  <c r="J34" i="31" s="1"/>
  <c r="AW29" i="22"/>
  <c r="H33" i="31" s="1"/>
  <c r="O41" i="31"/>
  <c r="AX37" i="21"/>
  <c r="I22" i="31"/>
  <c r="I44" i="31" s="1"/>
  <c r="AX37" i="22"/>
  <c r="Q35" i="31"/>
  <c r="AV30" i="27"/>
  <c r="N23" i="31" s="1"/>
  <c r="AU36" i="21"/>
  <c r="E10" i="31" s="1"/>
  <c r="AW36" i="21"/>
  <c r="E32" i="31" s="1"/>
  <c r="D40" i="31"/>
  <c r="AV38" i="21"/>
  <c r="P35" i="31"/>
  <c r="AU29" i="27"/>
  <c r="N11" i="31" s="1"/>
  <c r="AV35" i="21"/>
  <c r="E20" i="31" s="1"/>
  <c r="AU35" i="21"/>
  <c r="E9" i="31" s="1"/>
  <c r="AU25" i="22"/>
  <c r="H7" i="31" s="1"/>
  <c r="AU25" i="24"/>
  <c r="L7" i="31" s="1"/>
  <c r="AV25" i="27"/>
  <c r="AV24" i="21"/>
  <c r="D17" i="31" s="1"/>
  <c r="L18" i="31"/>
  <c r="I39" i="31"/>
  <c r="H41" i="31"/>
  <c r="P19" i="31"/>
  <c r="AX31" i="24"/>
  <c r="L46" i="31"/>
  <c r="Q19" i="31"/>
  <c r="D43" i="31"/>
  <c r="G43" i="31"/>
  <c r="AV40" i="17"/>
  <c r="AV41" i="17" s="1"/>
  <c r="G14" i="31"/>
  <c r="AU40" i="17"/>
  <c r="AU41" i="17" s="1"/>
  <c r="G44" i="31"/>
  <c r="F14" i="31"/>
  <c r="AX29" i="17"/>
  <c r="F33" i="31"/>
  <c r="F25" i="31"/>
  <c r="AX35" i="17"/>
  <c r="G20" i="31"/>
  <c r="AW40" i="17"/>
  <c r="AW41" i="17" s="1"/>
  <c r="AX29" i="30" l="1"/>
  <c r="P21" i="31"/>
  <c r="AX36" i="24"/>
  <c r="H18" i="31"/>
  <c r="J18" i="31"/>
  <c r="J40" i="31" s="1"/>
  <c r="O45" i="31"/>
  <c r="P32" i="31"/>
  <c r="AX24" i="30"/>
  <c r="AX24" i="24"/>
  <c r="AX25" i="24"/>
  <c r="Q18" i="31"/>
  <c r="L40" i="31"/>
  <c r="P29" i="31"/>
  <c r="G36" i="31"/>
  <c r="O14" i="31"/>
  <c r="K42" i="31"/>
  <c r="AX29" i="21"/>
  <c r="D44" i="31"/>
  <c r="N45" i="31"/>
  <c r="AX35" i="21"/>
  <c r="AX38" i="24"/>
  <c r="O36" i="31"/>
  <c r="I14" i="31"/>
  <c r="M36" i="31"/>
  <c r="K45" i="31"/>
  <c r="AX35" i="22"/>
  <c r="M42" i="31"/>
  <c r="AX38" i="27"/>
  <c r="AX35" i="24"/>
  <c r="Q32" i="31"/>
  <c r="K36" i="31"/>
  <c r="Q12" i="31"/>
  <c r="AX38" i="21"/>
  <c r="AX38" i="30"/>
  <c r="AX36" i="22"/>
  <c r="E42" i="31"/>
  <c r="AU40" i="24"/>
  <c r="AU41" i="24" s="1"/>
  <c r="I36" i="31"/>
  <c r="AX36" i="27"/>
  <c r="AX29" i="22"/>
  <c r="AX30" i="30"/>
  <c r="D14" i="31"/>
  <c r="H36" i="31"/>
  <c r="H14" i="31"/>
  <c r="P41" i="31"/>
  <c r="L45" i="31"/>
  <c r="P43" i="31"/>
  <c r="O21" i="31"/>
  <c r="O43" i="31" s="1"/>
  <c r="Q17" i="31"/>
  <c r="J17" i="31"/>
  <c r="J39" i="31" s="1"/>
  <c r="Q31" i="31"/>
  <c r="P24" i="31"/>
  <c r="I21" i="31"/>
  <c r="I43" i="31" s="1"/>
  <c r="K14" i="31"/>
  <c r="N36" i="31"/>
  <c r="AV40" i="22"/>
  <c r="AV41" i="22" s="1"/>
  <c r="M14" i="31"/>
  <c r="AX30" i="22"/>
  <c r="AX24" i="22"/>
  <c r="P11" i="31"/>
  <c r="J36" i="31"/>
  <c r="L6" i="31"/>
  <c r="L14" i="31" s="1"/>
  <c r="AX24" i="27"/>
  <c r="AX30" i="27"/>
  <c r="Q46" i="31"/>
  <c r="O42" i="31"/>
  <c r="AX38" i="22"/>
  <c r="L17" i="31"/>
  <c r="Q24" i="31"/>
  <c r="Q34" i="31"/>
  <c r="AX30" i="21"/>
  <c r="AX35" i="30"/>
  <c r="AV40" i="27"/>
  <c r="AV41" i="27" s="1"/>
  <c r="P34" i="31"/>
  <c r="P12" i="31"/>
  <c r="P46" i="31"/>
  <c r="AW40" i="22"/>
  <c r="AW41" i="22" s="1"/>
  <c r="I20" i="31"/>
  <c r="I42" i="31" s="1"/>
  <c r="Q41" i="31"/>
  <c r="AU40" i="30"/>
  <c r="AU41" i="30" s="1"/>
  <c r="AX24" i="21"/>
  <c r="AX29" i="24"/>
  <c r="AX35" i="27"/>
  <c r="Q10" i="31"/>
  <c r="Q22" i="31"/>
  <c r="I45" i="31"/>
  <c r="Q44" i="31"/>
  <c r="J45" i="31"/>
  <c r="AW40" i="30"/>
  <c r="AW41" i="30" s="1"/>
  <c r="E14" i="31"/>
  <c r="Q40" i="31"/>
  <c r="K43" i="31"/>
  <c r="K25" i="31"/>
  <c r="AW40" i="24"/>
  <c r="AW41" i="24" s="1"/>
  <c r="N44" i="31"/>
  <c r="H44" i="31"/>
  <c r="E36" i="31"/>
  <c r="M23" i="31"/>
  <c r="M45" i="31" s="1"/>
  <c r="AX25" i="27"/>
  <c r="P7" i="31"/>
  <c r="AX29" i="27"/>
  <c r="AX36" i="21"/>
  <c r="N18" i="31"/>
  <c r="N40" i="31" s="1"/>
  <c r="AU40" i="27"/>
  <c r="AU41" i="27" s="1"/>
  <c r="AW40" i="21"/>
  <c r="AW41" i="21" s="1"/>
  <c r="J6" i="31"/>
  <c r="J14" i="31" s="1"/>
  <c r="M21" i="31"/>
  <c r="M43" i="31" s="1"/>
  <c r="E23" i="31"/>
  <c r="E45" i="31" s="1"/>
  <c r="AX30" i="24"/>
  <c r="AW40" i="27"/>
  <c r="AW41" i="27" s="1"/>
  <c r="AU40" i="22"/>
  <c r="AU41" i="22" s="1"/>
  <c r="N14" i="31"/>
  <c r="AV40" i="24"/>
  <c r="AV41" i="24" s="1"/>
  <c r="AX36" i="30"/>
  <c r="AV40" i="21"/>
  <c r="AV41" i="21" s="1"/>
  <c r="AU40" i="21"/>
  <c r="AU41" i="21" s="1"/>
  <c r="L36" i="31"/>
  <c r="AV40" i="30"/>
  <c r="AV41" i="30" s="1"/>
  <c r="H45" i="31"/>
  <c r="Q39" i="31"/>
  <c r="D39" i="31"/>
  <c r="D25" i="31"/>
  <c r="H40" i="31"/>
  <c r="N39" i="31"/>
  <c r="D36" i="31"/>
  <c r="P28" i="31"/>
  <c r="H39" i="31"/>
  <c r="H25" i="31"/>
  <c r="D45" i="31"/>
  <c r="P23" i="31"/>
  <c r="E43" i="31"/>
  <c r="P22" i="31"/>
  <c r="Q9" i="31"/>
  <c r="AX40" i="17"/>
  <c r="AX41" i="17" s="1"/>
  <c r="G42" i="31"/>
  <c r="G25" i="31"/>
  <c r="P33" i="31"/>
  <c r="F36" i="31"/>
  <c r="F44" i="31"/>
  <c r="P17" i="31" l="1"/>
  <c r="L25" i="31"/>
  <c r="P6" i="31"/>
  <c r="L39" i="31"/>
  <c r="L47" i="31" s="1"/>
  <c r="O47" i="31"/>
  <c r="Q36" i="31"/>
  <c r="I47" i="31"/>
  <c r="K47" i="31"/>
  <c r="Q21" i="31"/>
  <c r="Q14" i="31"/>
  <c r="O25" i="31"/>
  <c r="Q45" i="31"/>
  <c r="M47" i="31"/>
  <c r="AX40" i="30"/>
  <c r="AX41" i="30" s="1"/>
  <c r="AX40" i="22"/>
  <c r="AX41" i="22" s="1"/>
  <c r="AX40" i="21"/>
  <c r="AX41" i="21" s="1"/>
  <c r="J25" i="31"/>
  <c r="P18" i="31"/>
  <c r="AX40" i="24"/>
  <c r="AX41" i="24" s="1"/>
  <c r="P45" i="31"/>
  <c r="P36" i="31"/>
  <c r="AX40" i="27"/>
  <c r="AX41" i="27" s="1"/>
  <c r="P14" i="31"/>
  <c r="Q20" i="31"/>
  <c r="E47" i="31"/>
  <c r="I25" i="31"/>
  <c r="J47" i="31"/>
  <c r="Q23" i="31"/>
  <c r="E25" i="31"/>
  <c r="M25" i="31"/>
  <c r="H47" i="31"/>
  <c r="P40" i="31"/>
  <c r="N25" i="31"/>
  <c r="P25" i="31" s="1"/>
  <c r="N47" i="31"/>
  <c r="Q43" i="31"/>
  <c r="D47" i="31"/>
  <c r="P39" i="31"/>
  <c r="P44" i="31"/>
  <c r="F47" i="31"/>
  <c r="Q42" i="31"/>
  <c r="G47" i="31"/>
  <c r="Q37" i="31" l="1"/>
  <c r="Q15" i="31"/>
  <c r="Q47" i="31"/>
  <c r="Q25" i="31"/>
  <c r="Q26" i="31" s="1"/>
  <c r="P47" i="31"/>
  <c r="Q48" i="31" l="1"/>
</calcChain>
</file>

<file path=xl/comments1.xml><?xml version="1.0" encoding="utf-8"?>
<comments xmlns="http://schemas.openxmlformats.org/spreadsheetml/2006/main">
  <authors>
    <author>JamesW</author>
  </authors>
  <commentList>
    <comment ref="AI4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
% of baseline total travel times
</t>
        </r>
      </text>
    </comment>
    <comment ref="AI27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
% of baseline total travel times
</t>
        </r>
      </text>
    </comment>
  </commentList>
</comments>
</file>

<file path=xl/comments2.xml><?xml version="1.0" encoding="utf-8"?>
<comments xmlns="http://schemas.openxmlformats.org/spreadsheetml/2006/main">
  <authors>
    <author>JamesW</author>
    <author>James Woodcock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 does not include non travel METs in calculation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
Does not include non travel METs in calculation
</t>
        </r>
      </text>
    </comment>
    <comment ref="B13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best fit 0.25
</t>
        </r>
      </text>
    </comment>
    <comment ref="D14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cycling alone
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0.375 best fit
</t>
        </r>
      </text>
    </comment>
  </commentList>
</comments>
</file>

<file path=xl/comments3.xml><?xml version="1.0" encoding="utf-8"?>
<comments xmlns="http://schemas.openxmlformats.org/spreadsheetml/2006/main">
  <authors>
    <author>Alex</author>
  </authors>
  <commentList>
    <comment ref="B168" author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The RRs are too high - I think when Teri coded Rheumatic heart disease, it was not mutually exclusive with all of the other diseases. </t>
        </r>
      </text>
    </comment>
  </commentList>
</comments>
</file>

<file path=xl/connections.xml><?xml version="1.0" encoding="utf-8"?>
<connections xmlns="http://schemas.openxmlformats.org/spreadsheetml/2006/main">
  <connection id="1" name="Fresno 2035" type="6" refreshedVersion="4" background="1" saveData="1">
    <textPr codePage="437" sourceFile="D:\Dropbox\Work\02 postdoc\SJV HIA\Data\CA DOF population projections\Fresno 2035.csv" comma="1">
      <textFields count="5">
        <textField/>
        <textField/>
        <textField/>
        <textField/>
        <textField/>
      </textFields>
    </textPr>
  </connection>
  <connection id="2" name="travelDistancebyModeGender_SJV" type="6" refreshedVersion="4" background="1" saveData="1">
    <textPr codePage="437" sourceFile="E:\data_CHTS 2013\original\output\travelDistancebyModeGender_SJV.csv" comma="1">
      <textFields count="2">
        <textField/>
        <textField/>
      </textFields>
    </textPr>
  </connection>
  <connection id="3" name="travelTimebyModeGender_SJV" type="6" refreshedVersion="4" background="1" saveData="1">
    <textPr codePage="437" sourceFile="E:\data_CHTS 2013\original\output\travelTimebyModeGender_SJV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<sst xmlns="http://schemas.openxmlformats.org/spreadsheetml/2006/main" count="4555" uniqueCount="292">
  <si>
    <t>age</t>
  </si>
  <si>
    <t>sex</t>
  </si>
  <si>
    <t>AF</t>
  </si>
  <si>
    <t>US</t>
  </si>
  <si>
    <t>Fresno</t>
  </si>
  <si>
    <t>Row Labels</t>
  </si>
  <si>
    <t>Grand Total</t>
  </si>
  <si>
    <t>Column Labels</t>
  </si>
  <si>
    <t>Breast Cancer</t>
  </si>
  <si>
    <t>0-4</t>
  </si>
  <si>
    <t xml:space="preserve"> 5-14</t>
  </si>
  <si>
    <t xml:space="preserve"> 15-29</t>
  </si>
  <si>
    <t xml:space="preserve"> 30-44</t>
  </si>
  <si>
    <t xml:space="preserve"> 45-59</t>
  </si>
  <si>
    <t xml:space="preserve"> 60-69</t>
  </si>
  <si>
    <t xml:space="preserve"> 70-79</t>
  </si>
  <si>
    <t xml:space="preserve"> 80+</t>
  </si>
  <si>
    <t>Total</t>
  </si>
  <si>
    <t>Colon Cancer</t>
  </si>
  <si>
    <t xml:space="preserve">Total </t>
  </si>
  <si>
    <t>Hypertensive HD</t>
  </si>
  <si>
    <t>IHD</t>
  </si>
  <si>
    <t>Stroke</t>
  </si>
  <si>
    <t>Dementia</t>
  </si>
  <si>
    <t>Sex</t>
  </si>
  <si>
    <t>Age</t>
  </si>
  <si>
    <t>yll</t>
  </si>
  <si>
    <t>yld</t>
  </si>
  <si>
    <t>daly</t>
  </si>
  <si>
    <t>population</t>
  </si>
  <si>
    <t>deaths</t>
  </si>
  <si>
    <t>Diabetes</t>
  </si>
  <si>
    <t>Depression</t>
  </si>
  <si>
    <t>Lung Cancer</t>
  </si>
  <si>
    <t xml:space="preserve">Respiratory diseases </t>
  </si>
  <si>
    <t>Number</t>
  </si>
  <si>
    <t>Both sexes</t>
  </si>
  <si>
    <t>Male</t>
  </si>
  <si>
    <t>Female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</si>
  <si>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</si>
  <si>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</si>
  <si>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</si>
  <si>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</si>
  <si>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</si>
  <si>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</si>
  <si>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</si>
  <si>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</si>
  <si>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</si>
  <si>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</si>
  <si>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</si>
  <si>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</si>
  <si>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</si>
  <si>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</si>
  <si>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</si>
  <si>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</si>
  <si>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</si>
  <si>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</si>
  <si>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</si>
  <si>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years and over</t>
  </si>
  <si>
    <t>United States</t>
  </si>
  <si>
    <t>Fresno County</t>
  </si>
  <si>
    <t>Fresno RR to the US population</t>
  </si>
  <si>
    <t>15-29</t>
  </si>
  <si>
    <t>30-44</t>
  </si>
  <si>
    <t>45-59</t>
  </si>
  <si>
    <t>60-69</t>
  </si>
  <si>
    <t>70-79</t>
  </si>
  <si>
    <t>80+</t>
  </si>
  <si>
    <t>Rheumatic HD</t>
  </si>
  <si>
    <t>Road injuries</t>
  </si>
  <si>
    <t>F = 1, M = 2</t>
  </si>
  <si>
    <t>Scenario</t>
  </si>
  <si>
    <t>walk</t>
  </si>
  <si>
    <t>m</t>
  </si>
  <si>
    <t>f</t>
  </si>
  <si>
    <t>cycle</t>
  </si>
  <si>
    <t>total</t>
  </si>
  <si>
    <t>Mean speed (mph)</t>
  </si>
  <si>
    <t>Time (minutes per day per capita)</t>
  </si>
  <si>
    <t xml:space="preserve">walking </t>
  </si>
  <si>
    <t>cycling</t>
  </si>
  <si>
    <t>min</t>
  </si>
  <si>
    <t>RR walking</t>
  </si>
  <si>
    <t>calculation</t>
  </si>
  <si>
    <t>mean</t>
  </si>
  <si>
    <t>RR cycling</t>
  </si>
  <si>
    <t xml:space="preserve">mean </t>
  </si>
  <si>
    <t>proportion</t>
  </si>
  <si>
    <t>F</t>
  </si>
  <si>
    <t>calcualtion</t>
  </si>
  <si>
    <t>5-14</t>
  </si>
  <si>
    <t>walking METs</t>
  </si>
  <si>
    <t>cycling METs</t>
  </si>
  <si>
    <t>total METs</t>
  </si>
  <si>
    <t>male</t>
  </si>
  <si>
    <t>female</t>
  </si>
  <si>
    <t>Ratio of walking and cycling times to women aged 15-29</t>
  </si>
  <si>
    <t>Active travel as % of baseline total travel time</t>
  </si>
  <si>
    <t>Baseline (0)</t>
  </si>
  <si>
    <t>Walking time</t>
  </si>
  <si>
    <t>Cycling time</t>
  </si>
  <si>
    <t>Scenario A</t>
  </si>
  <si>
    <t>Scenario B</t>
  </si>
  <si>
    <t>Scenario C</t>
  </si>
  <si>
    <t>Baseline</t>
  </si>
  <si>
    <t>Scenario D</t>
  </si>
  <si>
    <t>agecat</t>
  </si>
  <si>
    <t>mode</t>
  </si>
  <si>
    <t>Auto driver</t>
  </si>
  <si>
    <t>Auto passenger</t>
  </si>
  <si>
    <t>Bike</t>
  </si>
  <si>
    <t>Bus and express bus</t>
  </si>
  <si>
    <t>Commuter rail</t>
  </si>
  <si>
    <t>Ferry</t>
  </si>
  <si>
    <t>Heavy rail</t>
  </si>
  <si>
    <t>Light rail</t>
  </si>
  <si>
    <t>Other non-motorized</t>
  </si>
  <si>
    <t>Private transit</t>
  </si>
  <si>
    <t>Walk</t>
  </si>
  <si>
    <t>travel distance (mi, total)</t>
  </si>
  <si>
    <t>travel time (min, total)</t>
  </si>
  <si>
    <t>travel distance (mi, per capita)</t>
  </si>
  <si>
    <t>travel time (min, per capita)</t>
  </si>
  <si>
    <t>California totals</t>
  </si>
  <si>
    <t>auto driver</t>
  </si>
  <si>
    <t>auto passenger</t>
  </si>
  <si>
    <t>bus/express</t>
  </si>
  <si>
    <t>commuter rail</t>
  </si>
  <si>
    <t>heavy rail</t>
  </si>
  <si>
    <t>light rail</t>
  </si>
  <si>
    <t>Coefficient of variation</t>
  </si>
  <si>
    <t>Distance (miles per day per capita)</t>
  </si>
  <si>
    <t>Gender</t>
  </si>
  <si>
    <t>Population</t>
  </si>
  <si>
    <t>Year</t>
  </si>
  <si>
    <t>Sum of Population</t>
  </si>
  <si>
    <t>CountyName</t>
  </si>
  <si>
    <t>Walking and cycling times (minutes per capita)</t>
  </si>
  <si>
    <t>Fresno population by age-sex-occupation category, 2007 - 2011 American Community Survey PUMS estimates</t>
  </si>
  <si>
    <t>Statewide mean non-transport METS/day by age-sex-occupation category from the 2005 CHIS</t>
  </si>
  <si>
    <t>Unemployed</t>
  </si>
  <si>
    <t>Not codeable</t>
  </si>
  <si>
    <t>Proportion employed in each occupation by age-sex category</t>
  </si>
  <si>
    <t>Occupation category</t>
  </si>
  <si>
    <t>Can I distribute the uncodeables proportionally across the other categories? Err?</t>
  </si>
  <si>
    <t>Looking into the occupation data in ACS - it seems like they impute occupation data</t>
  </si>
  <si>
    <t>but it's not clear that these are available in the PUMS data - they might only have them</t>
  </si>
  <si>
    <t>in the summary statistics.</t>
  </si>
  <si>
    <t>M</t>
  </si>
  <si>
    <t>Mode</t>
  </si>
  <si>
    <t>distance</t>
  </si>
  <si>
    <t>time</t>
  </si>
  <si>
    <t>distance/ca</t>
  </si>
  <si>
    <t>time/ca</t>
  </si>
  <si>
    <t>Eight county San Joaquin Valley totals, 2010-2012 California Household Travel Survey data</t>
  </si>
  <si>
    <t>Walking and cycling distances (miles per capita)</t>
  </si>
  <si>
    <t>Ratio of walking and cycling distances to women aged 15-29</t>
  </si>
  <si>
    <t>relative wk dist</t>
  </si>
  <si>
    <t>relative cyc dist</t>
  </si>
  <si>
    <t>Key parameters</t>
  </si>
  <si>
    <t>Population mean walking time (min/week)</t>
  </si>
  <si>
    <t>Population mean cycling time (min/week)</t>
  </si>
  <si>
    <t>Population mean active travel time(min/week)</t>
  </si>
  <si>
    <t>Coefficient of variation for active travel time</t>
  </si>
  <si>
    <t>Population mean walking distance (mi/week)</t>
  </si>
  <si>
    <t>Population mean cycling distance (mi/week)</t>
  </si>
  <si>
    <t>Population mean active travel distance (mi/week)</t>
  </si>
  <si>
    <t>overall</t>
  </si>
  <si>
    <t>total active travel time</t>
  </si>
  <si>
    <t>minutes</t>
  </si>
  <si>
    <t>Baseline active travel distributions (alll figures are per week)</t>
  </si>
  <si>
    <t>walking</t>
  </si>
  <si>
    <t>log value</t>
  </si>
  <si>
    <t>log mean</t>
  </si>
  <si>
    <t>log sd</t>
  </si>
  <si>
    <t>total walking time (minutes)</t>
  </si>
  <si>
    <t>total cycling time (minutes)</t>
  </si>
  <si>
    <t>sd</t>
  </si>
  <si>
    <t>totals</t>
  </si>
  <si>
    <t>time (min)</t>
  </si>
  <si>
    <t>distance (mi)</t>
  </si>
  <si>
    <t>speed (mph)</t>
  </si>
  <si>
    <t>men</t>
  </si>
  <si>
    <t>women</t>
  </si>
  <si>
    <t>scenario</t>
  </si>
  <si>
    <t>baseline</t>
  </si>
  <si>
    <t>RR compared with baseline</t>
  </si>
  <si>
    <t>YLL per group</t>
  </si>
  <si>
    <t>YLD per group</t>
  </si>
  <si>
    <t>∆ Burden</t>
  </si>
  <si>
    <t>RR 1 MET</t>
  </si>
  <si>
    <t>∆ Deaths</t>
  </si>
  <si>
    <t>∆YLL</t>
  </si>
  <si>
    <t>∆ YLD</t>
  </si>
  <si>
    <t>DALYs</t>
  </si>
  <si>
    <t>travel exposure</t>
  </si>
  <si>
    <t xml:space="preserve">total exposure </t>
  </si>
  <si>
    <t>CVD</t>
  </si>
  <si>
    <t>CVD cubic splines</t>
  </si>
  <si>
    <t>&gt;29</t>
  </si>
  <si>
    <t>RR</t>
  </si>
  <si>
    <t xml:space="preserve">exposure </t>
  </si>
  <si>
    <t>breast cancer</t>
  </si>
  <si>
    <t>colon cancer</t>
  </si>
  <si>
    <t>dementia</t>
  </si>
  <si>
    <t>depression</t>
  </si>
  <si>
    <t>diabetes</t>
  </si>
  <si>
    <t xml:space="preserve">all-cause mortality Woodcock </t>
  </si>
  <si>
    <t>all-cause mortality cycling Anderson</t>
  </si>
  <si>
    <t>all-cause mortality walking: HEAT</t>
  </si>
  <si>
    <t>all-cause mortality Woodcock walking alone</t>
  </si>
  <si>
    <t>disease</t>
  </si>
  <si>
    <r>
      <t xml:space="preserve">source: </t>
    </r>
    <r>
      <rPr>
        <sz val="10"/>
        <color theme="1"/>
        <rFont val="Arial"/>
        <family val="2"/>
      </rPr>
      <t>Woodcock et al. 2009</t>
    </r>
  </si>
  <si>
    <t>References</t>
  </si>
  <si>
    <t>Woodcock, J., Edwards, P., Tonne, C., Armstrong, B.G., Ashiru, O., Banister, D., Beevers, S., Chalabi, Z., Chowdhury, Z., Cohen, A., Franco, O.H., Haines, A., Hickman, R., Lindsay, G., Mittal, I., Mohan, D., Tiwari, G., Woodward, A., Roberts, I., 2009. Public health benefits of strategies to reduce greenhouse-gas emissions: Urban land transport. The Lancet 374(9705), 1930-1943.</t>
  </si>
  <si>
    <t>NB: Grey shaded diseases are not considered in the Fresno HIA study.</t>
  </si>
  <si>
    <t>RR normalized to 1 MET exposure</t>
  </si>
  <si>
    <t>RR, considering exposure</t>
  </si>
  <si>
    <t>deaths per group</t>
  </si>
  <si>
    <t>new burden</t>
  </si>
  <si>
    <t>ratio of RR relative to quintile 1</t>
  </si>
  <si>
    <t>Person travel time, speeds, and distance</t>
  </si>
  <si>
    <t>Scenarios</t>
  </si>
  <si>
    <t>A</t>
  </si>
  <si>
    <t>B</t>
  </si>
  <si>
    <t>C</t>
  </si>
  <si>
    <t>D</t>
  </si>
  <si>
    <t>User-chosen scenario active travel distributions (alll figures are per week)</t>
  </si>
  <si>
    <t>Processed Global Burden of Disease data (population data for Fresno and the US are from the 2010 US Census)</t>
  </si>
  <si>
    <t>est</t>
  </si>
  <si>
    <t>error</t>
  </si>
  <si>
    <t>%</t>
  </si>
  <si>
    <t>DUCs (2011 5 year ACS data)</t>
  </si>
  <si>
    <t>Breast cancer relative risk and DALY calculations</t>
  </si>
  <si>
    <t>Colon cancer relative risk and DALY calculations</t>
  </si>
  <si>
    <t>Ischemic heart disease relative risk and DALY calculations</t>
  </si>
  <si>
    <t>Dementia relative risk and DALY calculations</t>
  </si>
  <si>
    <t>Diabetes relative risk and DALY calculations</t>
  </si>
  <si>
    <t>Depression relative risk and DALY calculations</t>
  </si>
  <si>
    <t>Deaths</t>
  </si>
  <si>
    <t>YLL</t>
  </si>
  <si>
    <t>YLD</t>
  </si>
  <si>
    <t>Improvements in health outcomes due to increased physical activity</t>
  </si>
  <si>
    <t>Physical activity-related disease totals</t>
  </si>
  <si>
    <t>YLDs</t>
  </si>
  <si>
    <t>YLLs</t>
  </si>
  <si>
    <t>Sheet color key</t>
  </si>
  <si>
    <t>Instructions</t>
  </si>
  <si>
    <t>Cell color key</t>
  </si>
  <si>
    <t xml:space="preserve">The modelling tool is implemented in Excel 2010 (Microsoft). No rights to Excel are implied in this licence. </t>
  </si>
  <si>
    <t>The modelling tool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</si>
  <si>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</si>
  <si>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</si>
  <si>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</si>
  <si>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</si>
  <si>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</si>
  <si>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</si>
  <si>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</si>
  <si>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</si>
  <si>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>along with this program.  If not, see: http://www.gnu.org/licenses/</t>
  </si>
  <si>
    <t>Fresno County Comparative Risk Assessment Modeling Tool</t>
  </si>
  <si>
    <t>Based on the Integrated Transport &amp; Health Impact Model (ITHIM) developed by Dr. James Woodcock</t>
  </si>
  <si>
    <t>This spreadsheet model estimates the health impacts of transport scenarios in Fresno County, California</t>
  </si>
  <si>
    <t>User input</t>
  </si>
  <si>
    <t>Results</t>
  </si>
  <si>
    <t>Intermediate calculations; no user intervention required</t>
  </si>
  <si>
    <t>Intermediate results; no user intervention required</t>
  </si>
  <si>
    <t>Input data used in all intermediate calculations</t>
  </si>
  <si>
    <t>This tool was designed to assess the health benefits of transportation plans that facilitate increases</t>
  </si>
  <si>
    <t>in the amount of active transportation undertaken by the population in Fresno County, California.</t>
  </si>
  <si>
    <t>It is currently calibrated to analyze the transportation-land use scenarios developed for the 2014 Sustainable</t>
  </si>
  <si>
    <t>Communities Strategy and its four alternative scenarios. In order to compare the health benefits of each, the user</t>
  </si>
  <si>
    <t>must simply change the modeled scenario using the dropdown in cell N4 of the "Inputs" sheet. The "Health results"</t>
  </si>
  <si>
    <t>disability-adjusted life years (DALYs).</t>
  </si>
  <si>
    <t>sheet will then update, showing the overall change in deaths, years of life lost (YLLs), years living with disability (YLD), and</t>
  </si>
  <si>
    <t xml:space="preserve">and applied to the San Francisco Bay Area by Dr. Neil Maizlish. See Maizlish et al. (2013) and </t>
  </si>
  <si>
    <t>Woodcock et al. (2009).</t>
  </si>
  <si>
    <t>Maizlish, N., Woodcock, J., Co, S., Ostro, B., Fanai, A., Fairley, D., 2013. Health cobenefits and transportation-related reductions in greenhouse gas emissions in the San Francisco Bay Area. American Journal of Public Health 103(4), 703-709.</t>
  </si>
  <si>
    <t>Analyses of different scenarios and regions are possible. Full, step-by-step instructions</t>
  </si>
  <si>
    <t>for doing so are located on the project's GitHub page: https://github.com/aakarner/fresno-hia.</t>
  </si>
  <si>
    <t>Calculated from the same sheet</t>
  </si>
  <si>
    <t>Directly entered input assumption</t>
  </si>
  <si>
    <t>Calculated or taken from another sheet</t>
  </si>
  <si>
    <t>Miscellaneous highlight; see comments</t>
  </si>
  <si>
    <t>transport physical activity quintile</t>
  </si>
  <si>
    <t>The GitHub page also includes all scripts necessary for processing the raw input data used in this tool.</t>
  </si>
  <si>
    <t xml:space="preserve">    Copyright © 2013 Alex Karner (alex.karner@gmail.com)</t>
  </si>
  <si>
    <t>California</t>
  </si>
  <si>
    <t>Weighted mean METs by age-sex category</t>
  </si>
  <si>
    <t>Non-travel METs (overall age-sex specific median values from the 2005 CHIS)</t>
  </si>
  <si>
    <t>Age-standardized death rates relative to the US population (per 100,000)</t>
  </si>
  <si>
    <t>MET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</si>
</sst>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0.0"/>
    <numFmt numFmtId="168" formatCode="0.0%"/>
    <numFmt numFmtId="169" formatCode="0.0000"/>
    <numFmt numFmtId="170" formatCode="0.000000"/>
    <numFmt numFmtId="171" formatCode="[&gt;0.5]#,##0;[&lt;-0.5]\-#,##0;\-"/>
    <numFmt numFmtId="172" formatCode="0.000"/>
    <numFmt numFmtId="173" formatCode="0.0000000"/>
    <numFmt numFmtId="174" formatCode="0.00000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i/>
      <sz val="12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Arial"/>
      <family val="2"/>
    </font>
    <font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8" fillId="2" borderId="1" applyNumberFormat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10" fillId="0" borderId="0">
      <alignment horizontal="left"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12" fillId="0" borderId="0" applyFill="0" applyBorder="0" applyAlignment="0" applyProtection="0"/>
    <xf numFmtId="0" fontId="4" fillId="0" borderId="0"/>
    <xf numFmtId="0" fontId="13" fillId="0" borderId="0"/>
    <xf numFmtId="9" fontId="1" fillId="0" borderId="0" applyFont="0" applyFill="0" applyBorder="0" applyAlignment="0" applyProtection="0"/>
  </cellStyleXfs>
  <cellXfs count="57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2" applyFont="1" applyFill="1" applyBorder="1"/>
    <xf numFmtId="0" fontId="1" fillId="0" borderId="0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0" applyFont="1"/>
    <xf numFmtId="0" fontId="0" fillId="0" borderId="0" xfId="2" applyFont="1" applyFill="1" applyBorder="1"/>
    <xf numFmtId="0" fontId="1" fillId="0" borderId="0" xfId="3" applyFont="1"/>
    <xf numFmtId="0" fontId="1" fillId="0" borderId="0" xfId="2" applyFont="1"/>
    <xf numFmtId="0" fontId="0" fillId="0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3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2" applyFont="1" applyFill="1" applyBorder="1"/>
    <xf numFmtId="0" fontId="1" fillId="4" borderId="0" xfId="2" applyFont="1" applyFill="1" applyBorder="1" applyAlignment="1">
      <alignment horizontal="center"/>
    </xf>
    <xf numFmtId="3" fontId="0" fillId="4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0" fillId="4" borderId="0" xfId="0" applyNumberFormat="1" applyFill="1"/>
    <xf numFmtId="166" fontId="0" fillId="0" borderId="0" xfId="0" applyNumberFormat="1" applyFont="1"/>
    <xf numFmtId="167" fontId="0" fillId="5" borderId="0" xfId="0" applyNumberFormat="1" applyFont="1" applyFill="1"/>
    <xf numFmtId="0" fontId="0" fillId="5" borderId="0" xfId="0" applyFont="1" applyFill="1"/>
    <xf numFmtId="3" fontId="0" fillId="6" borderId="0" xfId="0" applyNumberFormat="1" applyFont="1" applyFill="1"/>
    <xf numFmtId="0" fontId="0" fillId="6" borderId="0" xfId="0" applyFill="1"/>
    <xf numFmtId="0" fontId="0" fillId="6" borderId="0" xfId="0" applyFont="1" applyFill="1"/>
    <xf numFmtId="0" fontId="0" fillId="6" borderId="0" xfId="0" applyNumberFormat="1" applyFill="1"/>
    <xf numFmtId="167" fontId="0" fillId="4" borderId="0" xfId="0" applyNumberFormat="1" applyFont="1" applyFill="1"/>
    <xf numFmtId="0" fontId="4" fillId="0" borderId="0" xfId="4" applyFont="1"/>
    <xf numFmtId="2" fontId="4" fillId="0" borderId="0" xfId="4" applyNumberFormat="1" applyFont="1" applyFill="1" applyBorder="1"/>
    <xf numFmtId="170" fontId="9" fillId="0" borderId="0" xfId="4" applyNumberFormat="1" applyFont="1" applyBorder="1"/>
    <xf numFmtId="170" fontId="4" fillId="0" borderId="0" xfId="4" applyNumberFormat="1" applyFont="1" applyBorder="1"/>
    <xf numFmtId="0" fontId="4" fillId="0" borderId="0" xfId="4" applyFont="1" applyBorder="1"/>
    <xf numFmtId="0" fontId="4" fillId="0" borderId="0" xfId="4" applyFont="1" applyFill="1"/>
    <xf numFmtId="1" fontId="4" fillId="0" borderId="0" xfId="4" applyNumberFormat="1" applyFont="1"/>
    <xf numFmtId="167" fontId="4" fillId="0" borderId="0" xfId="4" applyNumberFormat="1" applyFont="1"/>
    <xf numFmtId="0" fontId="4" fillId="0" borderId="0" xfId="4" applyFont="1" applyBorder="1" applyAlignment="1">
      <alignment wrapText="1"/>
    </xf>
    <xf numFmtId="0" fontId="4" fillId="0" borderId="0" xfId="4" applyFont="1" applyFill="1" applyBorder="1"/>
    <xf numFmtId="169" fontId="4" fillId="0" borderId="0" xfId="4" applyNumberFormat="1" applyFont="1" applyFill="1" applyBorder="1"/>
    <xf numFmtId="0" fontId="4" fillId="0" borderId="8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vertical="center"/>
    </xf>
    <xf numFmtId="0" fontId="4" fillId="0" borderId="0" xfId="4" applyFont="1" applyAlignment="1">
      <alignment horizontal="center"/>
    </xf>
    <xf numFmtId="1" fontId="4" fillId="0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Font="1" applyAlignment="1">
      <alignment horizontal="center" wrapText="1"/>
    </xf>
    <xf numFmtId="1" fontId="4" fillId="0" borderId="0" xfId="4" applyNumberFormat="1" applyFont="1" applyAlignment="1">
      <alignment horizontal="center"/>
    </xf>
    <xf numFmtId="9" fontId="4" fillId="0" borderId="0" xfId="6" applyFont="1" applyAlignment="1">
      <alignment horizontal="center"/>
    </xf>
    <xf numFmtId="2" fontId="4" fillId="0" borderId="0" xfId="4" applyNumberFormat="1" applyFont="1" applyFill="1" applyBorder="1" applyAlignment="1">
      <alignment horizontal="center"/>
    </xf>
    <xf numFmtId="172" fontId="4" fillId="0" borderId="0" xfId="4" applyNumberFormat="1" applyFont="1"/>
    <xf numFmtId="169" fontId="4" fillId="0" borderId="0" xfId="4" applyNumberFormat="1" applyFont="1"/>
    <xf numFmtId="2" fontId="4" fillId="0" borderId="0" xfId="4" applyNumberFormat="1" applyFont="1"/>
    <xf numFmtId="9" fontId="4" fillId="0" borderId="0" xfId="4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center"/>
    </xf>
    <xf numFmtId="167" fontId="1" fillId="0" borderId="0" xfId="4" applyNumberFormat="1" applyFont="1" applyFill="1" applyBorder="1" applyAlignment="1">
      <alignment horizontal="center"/>
    </xf>
    <xf numFmtId="9" fontId="1" fillId="0" borderId="0" xfId="6" applyNumberFormat="1" applyFont="1" applyFill="1" applyBorder="1" applyAlignment="1">
      <alignment horizontal="center"/>
    </xf>
    <xf numFmtId="0" fontId="16" fillId="0" borderId="0" xfId="4" applyFont="1"/>
    <xf numFmtId="0" fontId="4" fillId="0" borderId="4" xfId="4" applyFont="1" applyBorder="1" applyAlignment="1">
      <alignment horizontal="center"/>
    </xf>
    <xf numFmtId="0" fontId="4" fillId="0" borderId="0" xfId="4" applyFont="1" applyBorder="1" applyAlignment="1">
      <alignment horizontal="center" vertical="center"/>
    </xf>
    <xf numFmtId="172" fontId="4" fillId="0" borderId="0" xfId="4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4" fillId="0" borderId="4" xfId="4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4" fillId="0" borderId="7" xfId="4" applyFont="1" applyFill="1" applyBorder="1" applyAlignment="1">
      <alignment horizontal="center"/>
    </xf>
    <xf numFmtId="0" fontId="14" fillId="0" borderId="0" xfId="4" applyFont="1" applyFill="1" applyBorder="1" applyAlignment="1">
      <alignment vertical="center" wrapText="1"/>
    </xf>
    <xf numFmtId="0" fontId="4" fillId="3" borderId="0" xfId="4" applyFont="1" applyFill="1"/>
    <xf numFmtId="0" fontId="4" fillId="3" borderId="0" xfId="4" applyFont="1" applyFill="1" applyBorder="1" applyAlignment="1">
      <alignment horizontal="center"/>
    </xf>
    <xf numFmtId="172" fontId="4" fillId="3" borderId="0" xfId="4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7" fillId="0" borderId="0" xfId="0" applyFont="1"/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3" borderId="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7" borderId="0" xfId="0" applyFill="1"/>
    <xf numFmtId="167" fontId="4" fillId="0" borderId="0" xfId="6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 wrapText="1"/>
    </xf>
    <xf numFmtId="167" fontId="1" fillId="0" borderId="0" xfId="4" applyNumberFormat="1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/>
    </xf>
    <xf numFmtId="0" fontId="2" fillId="0" borderId="8" xfId="4" applyFont="1" applyFill="1" applyBorder="1" applyAlignment="1">
      <alignment horizontal="center" vertical="center" wrapText="1"/>
    </xf>
    <xf numFmtId="167" fontId="4" fillId="0" borderId="4" xfId="4" applyNumberFormat="1" applyFont="1" applyFill="1" applyBorder="1" applyAlignment="1">
      <alignment horizontal="center"/>
    </xf>
    <xf numFmtId="2" fontId="4" fillId="0" borderId="4" xfId="4" applyNumberFormat="1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6" fillId="0" borderId="7" xfId="4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 vertical="center" wrapText="1"/>
    </xf>
    <xf numFmtId="167" fontId="4" fillId="3" borderId="0" xfId="6" applyNumberFormat="1" applyFont="1" applyFill="1" applyBorder="1" applyAlignment="1">
      <alignment horizontal="center"/>
    </xf>
    <xf numFmtId="167" fontId="1" fillId="3" borderId="0" xfId="4" applyNumberFormat="1" applyFont="1" applyFill="1" applyBorder="1" applyAlignment="1">
      <alignment horizontal="center" vertical="center" wrapText="1"/>
    </xf>
    <xf numFmtId="49" fontId="4" fillId="0" borderId="0" xfId="4" applyNumberFormat="1" applyFont="1" applyFill="1" applyBorder="1" applyAlignment="1">
      <alignment horizontal="center"/>
    </xf>
    <xf numFmtId="0" fontId="4" fillId="0" borderId="8" xfId="4" applyFont="1" applyFill="1" applyBorder="1" applyAlignment="1">
      <alignment horizontal="center"/>
    </xf>
    <xf numFmtId="0" fontId="18" fillId="0" borderId="0" xfId="4" applyFont="1"/>
    <xf numFmtId="0" fontId="2" fillId="0" borderId="0" xfId="4" applyFont="1" applyFill="1" applyBorder="1" applyAlignment="1"/>
    <xf numFmtId="9" fontId="1" fillId="0" borderId="0" xfId="6" applyNumberFormat="1" applyFont="1" applyFill="1" applyBorder="1" applyAlignment="1"/>
    <xf numFmtId="0" fontId="4" fillId="0" borderId="0" xfId="4" applyFont="1" applyFill="1" applyBorder="1" applyAlignment="1"/>
    <xf numFmtId="0" fontId="2" fillId="0" borderId="0" xfId="4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9" fontId="1" fillId="0" borderId="0" xfId="6" applyNumberFormat="1" applyFont="1" applyFill="1" applyBorder="1" applyAlignment="1">
      <alignment horizontal="center" vertical="center"/>
    </xf>
    <xf numFmtId="9" fontId="1" fillId="0" borderId="2" xfId="6" applyNumberFormat="1" applyFont="1" applyFill="1" applyBorder="1" applyAlignment="1">
      <alignment horizontal="center"/>
    </xf>
    <xf numFmtId="0" fontId="4" fillId="0" borderId="0" xfId="4" applyFont="1" applyAlignment="1"/>
    <xf numFmtId="0" fontId="2" fillId="0" borderId="0" xfId="4" applyFont="1" applyFill="1" applyBorder="1" applyAlignment="1">
      <alignment vertical="center" wrapText="1"/>
    </xf>
    <xf numFmtId="167" fontId="1" fillId="0" borderId="3" xfId="4" applyNumberFormat="1" applyFont="1" applyFill="1" applyBorder="1" applyAlignment="1">
      <alignment horizontal="center" vertical="center" wrapText="1"/>
    </xf>
    <xf numFmtId="0" fontId="4" fillId="0" borderId="0" xfId="4" applyFont="1" applyFill="1" applyAlignment="1">
      <alignment horizontal="center"/>
    </xf>
    <xf numFmtId="0" fontId="18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0" fontId="4" fillId="0" borderId="0" xfId="4" applyFont="1" applyBorder="1" applyAlignment="1">
      <alignment horizontal="center"/>
    </xf>
    <xf numFmtId="0" fontId="16" fillId="0" borderId="0" xfId="4" applyFont="1" applyAlignment="1">
      <alignment horizontal="left"/>
    </xf>
    <xf numFmtId="2" fontId="4" fillId="0" borderId="0" xfId="4" applyNumberFormat="1" applyFont="1" applyBorder="1" applyAlignment="1">
      <alignment horizontal="center"/>
    </xf>
    <xf numFmtId="1" fontId="4" fillId="0" borderId="3" xfId="4" applyNumberFormat="1" applyFont="1" applyFill="1" applyBorder="1" applyAlignment="1">
      <alignment horizontal="center"/>
    </xf>
    <xf numFmtId="1" fontId="4" fillId="0" borderId="2" xfId="4" applyNumberFormat="1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49" fontId="16" fillId="0" borderId="0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center" wrapText="1"/>
    </xf>
    <xf numFmtId="167" fontId="4" fillId="0" borderId="8" xfId="4" applyNumberFormat="1" applyFont="1" applyFill="1" applyBorder="1" applyAlignment="1">
      <alignment horizontal="center"/>
    </xf>
    <xf numFmtId="167" fontId="4" fillId="0" borderId="7" xfId="4" applyNumberFormat="1" applyFont="1" applyFill="1" applyBorder="1" applyAlignment="1">
      <alignment horizontal="center"/>
    </xf>
    <xf numFmtId="2" fontId="4" fillId="0" borderId="8" xfId="4" applyNumberFormat="1" applyFont="1" applyFill="1" applyBorder="1" applyAlignment="1">
      <alignment horizontal="center"/>
    </xf>
    <xf numFmtId="9" fontId="1" fillId="0" borderId="4" xfId="6" applyFont="1" applyFill="1" applyBorder="1" applyAlignment="1">
      <alignment horizontal="center"/>
    </xf>
    <xf numFmtId="9" fontId="1" fillId="0" borderId="7" xfId="6" applyFont="1" applyFill="1" applyBorder="1" applyAlignment="1">
      <alignment horizontal="center"/>
    </xf>
    <xf numFmtId="49" fontId="4" fillId="0" borderId="4" xfId="4" applyNumberFormat="1" applyFont="1" applyFill="1" applyBorder="1" applyAlignment="1">
      <alignment horizontal="center"/>
    </xf>
    <xf numFmtId="1" fontId="4" fillId="0" borderId="4" xfId="4" applyNumberFormat="1" applyFont="1" applyFill="1" applyBorder="1" applyAlignment="1">
      <alignment horizontal="center"/>
    </xf>
    <xf numFmtId="2" fontId="4" fillId="0" borderId="7" xfId="4" applyNumberFormat="1" applyFont="1" applyFill="1" applyBorder="1" applyAlignment="1">
      <alignment horizontal="center"/>
    </xf>
    <xf numFmtId="1" fontId="4" fillId="0" borderId="8" xfId="4" applyNumberFormat="1" applyFont="1" applyFill="1" applyBorder="1" applyAlignment="1">
      <alignment horizontal="center"/>
    </xf>
    <xf numFmtId="1" fontId="4" fillId="0" borderId="7" xfId="4" applyNumberFormat="1" applyFont="1" applyFill="1" applyBorder="1" applyAlignment="1">
      <alignment horizontal="center"/>
    </xf>
    <xf numFmtId="2" fontId="4" fillId="0" borderId="3" xfId="4" applyNumberFormat="1" applyFont="1" applyFill="1" applyBorder="1" applyAlignment="1">
      <alignment horizontal="center"/>
    </xf>
    <xf numFmtId="0" fontId="17" fillId="0" borderId="0" xfId="4" applyFont="1" applyFill="1" applyBorder="1" applyAlignment="1">
      <alignment vertical="center" wrapText="1"/>
    </xf>
    <xf numFmtId="0" fontId="17" fillId="0" borderId="0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17" fillId="0" borderId="4" xfId="4" applyFont="1" applyFill="1" applyBorder="1" applyAlignment="1">
      <alignment vertical="center"/>
    </xf>
    <xf numFmtId="1" fontId="4" fillId="0" borderId="14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8" xfId="4" applyFont="1" applyBorder="1" applyAlignment="1">
      <alignment horizontal="center"/>
    </xf>
    <xf numFmtId="0" fontId="4" fillId="7" borderId="8" xfId="4" applyFont="1" applyFill="1" applyBorder="1" applyAlignment="1">
      <alignment horizontal="center"/>
    </xf>
    <xf numFmtId="167" fontId="4" fillId="0" borderId="0" xfId="4" applyNumberFormat="1" applyFont="1" applyBorder="1" applyAlignment="1">
      <alignment horizontal="center"/>
    </xf>
    <xf numFmtId="1" fontId="4" fillId="7" borderId="0" xfId="4" applyNumberFormat="1" applyFont="1" applyFill="1" applyBorder="1" applyAlignment="1">
      <alignment horizontal="center"/>
    </xf>
    <xf numFmtId="2" fontId="4" fillId="0" borderId="8" xfId="4" applyNumberFormat="1" applyFont="1" applyBorder="1" applyAlignment="1">
      <alignment horizontal="center"/>
    </xf>
    <xf numFmtId="167" fontId="4" fillId="0" borderId="8" xfId="4" applyNumberFormat="1" applyFont="1" applyBorder="1" applyAlignment="1">
      <alignment horizontal="center"/>
    </xf>
    <xf numFmtId="167" fontId="16" fillId="0" borderId="0" xfId="4" applyNumberFormat="1" applyFont="1" applyFill="1" applyBorder="1" applyAlignment="1">
      <alignment horizontal="center"/>
    </xf>
    <xf numFmtId="172" fontId="4" fillId="0" borderId="0" xfId="4" applyNumberFormat="1" applyFont="1" applyFill="1"/>
    <xf numFmtId="167" fontId="4" fillId="0" borderId="0" xfId="4" applyNumberFormat="1" applyFont="1" applyFill="1"/>
    <xf numFmtId="172" fontId="4" fillId="0" borderId="0" xfId="4" applyNumberFormat="1" applyFont="1" applyFill="1" applyBorder="1"/>
    <xf numFmtId="169" fontId="4" fillId="0" borderId="0" xfId="4" applyNumberFormat="1" applyFont="1" applyFill="1"/>
    <xf numFmtId="172" fontId="4" fillId="0" borderId="0" xfId="4" applyNumberFormat="1" applyFont="1" applyBorder="1" applyAlignment="1">
      <alignment horizontal="center"/>
    </xf>
    <xf numFmtId="167" fontId="4" fillId="9" borderId="0" xfId="4" applyNumberFormat="1" applyFont="1" applyFill="1" applyBorder="1" applyAlignment="1">
      <alignment horizontal="center"/>
    </xf>
    <xf numFmtId="2" fontId="4" fillId="9" borderId="0" xfId="4" applyNumberFormat="1" applyFont="1" applyFill="1" applyBorder="1" applyAlignment="1">
      <alignment horizontal="center"/>
    </xf>
    <xf numFmtId="172" fontId="4" fillId="0" borderId="8" xfId="4" applyNumberFormat="1" applyFont="1" applyBorder="1" applyAlignment="1">
      <alignment horizontal="center"/>
    </xf>
    <xf numFmtId="167" fontId="4" fillId="9" borderId="4" xfId="4" applyNumberFormat="1" applyFont="1" applyFill="1" applyBorder="1" applyAlignment="1">
      <alignment horizontal="center"/>
    </xf>
    <xf numFmtId="172" fontId="4" fillId="0" borderId="4" xfId="4" applyNumberFormat="1" applyFont="1" applyBorder="1" applyAlignment="1">
      <alignment horizontal="center"/>
    </xf>
    <xf numFmtId="172" fontId="4" fillId="0" borderId="7" xfId="4" applyNumberFormat="1" applyFont="1" applyBorder="1" applyAlignment="1">
      <alignment horizontal="center"/>
    </xf>
    <xf numFmtId="167" fontId="4" fillId="9" borderId="3" xfId="4" applyNumberFormat="1" applyFont="1" applyFill="1" applyBorder="1" applyAlignment="1">
      <alignment horizontal="center"/>
    </xf>
    <xf numFmtId="2" fontId="4" fillId="0" borderId="4" xfId="4" applyNumberFormat="1" applyFont="1" applyBorder="1" applyAlignment="1">
      <alignment horizontal="center"/>
    </xf>
    <xf numFmtId="167" fontId="4" fillId="0" borderId="4" xfId="4" applyNumberFormat="1" applyFont="1" applyBorder="1" applyAlignment="1">
      <alignment horizontal="center"/>
    </xf>
    <xf numFmtId="167" fontId="4" fillId="0" borderId="7" xfId="4" applyNumberFormat="1" applyFont="1" applyBorder="1" applyAlignment="1">
      <alignment horizontal="center"/>
    </xf>
    <xf numFmtId="2" fontId="4" fillId="0" borderId="7" xfId="4" applyNumberFormat="1" applyFont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4" fillId="0" borderId="14" xfId="4" applyFont="1" applyFill="1" applyBorder="1" applyAlignment="1">
      <alignment horizontal="center"/>
    </xf>
    <xf numFmtId="2" fontId="4" fillId="0" borderId="14" xfId="4" applyNumberFormat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center"/>
    </xf>
    <xf numFmtId="1" fontId="4" fillId="0" borderId="0" xfId="4" applyNumberFormat="1" applyFont="1" applyFill="1" applyBorder="1" applyAlignment="1">
      <alignment horizontal="center" vertical="center"/>
    </xf>
    <xf numFmtId="1" fontId="4" fillId="0" borderId="8" xfId="4" applyNumberFormat="1" applyFont="1" applyFill="1" applyBorder="1" applyAlignment="1">
      <alignment horizontal="center" vertical="center"/>
    </xf>
    <xf numFmtId="167" fontId="4" fillId="0" borderId="0" xfId="4" applyNumberFormat="1" applyFont="1" applyFill="1" applyBorder="1" applyAlignment="1">
      <alignment horizontal="center" vertical="center"/>
    </xf>
    <xf numFmtId="167" fontId="4" fillId="0" borderId="8" xfId="4" applyNumberFormat="1" applyFont="1" applyFill="1" applyBorder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2" fontId="4" fillId="0" borderId="8" xfId="4" applyNumberFormat="1" applyFont="1" applyFill="1" applyBorder="1" applyAlignment="1">
      <alignment horizontal="center" vertical="center"/>
    </xf>
    <xf numFmtId="167" fontId="4" fillId="0" borderId="3" xfId="4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167" fontId="4" fillId="0" borderId="7" xfId="4" applyNumberFormat="1" applyFont="1" applyFill="1" applyBorder="1" applyAlignment="1">
      <alignment horizontal="center" vertical="center"/>
    </xf>
    <xf numFmtId="2" fontId="4" fillId="0" borderId="4" xfId="4" applyNumberFormat="1" applyFont="1" applyFill="1" applyBorder="1" applyAlignment="1">
      <alignment horizontal="center" vertical="center"/>
    </xf>
    <xf numFmtId="2" fontId="4" fillId="0" borderId="7" xfId="4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8" borderId="0" xfId="2" applyFont="1" applyFill="1" applyAlignment="1">
      <alignment horizontal="center"/>
    </xf>
    <xf numFmtId="0" fontId="1" fillId="8" borderId="13" xfId="2" applyFont="1" applyFill="1" applyBorder="1" applyAlignment="1">
      <alignment horizontal="center"/>
    </xf>
    <xf numFmtId="1" fontId="2" fillId="8" borderId="0" xfId="2" applyNumberFormat="1" applyFont="1" applyFill="1" applyBorder="1" applyAlignment="1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1" fillId="8" borderId="0" xfId="2" applyFont="1" applyFill="1" applyBorder="1" applyAlignment="1">
      <alignment horizontal="center"/>
    </xf>
    <xf numFmtId="1" fontId="17" fillId="8" borderId="0" xfId="2" applyNumberFormat="1" applyFont="1" applyFill="1" applyBorder="1" applyAlignment="1"/>
    <xf numFmtId="1" fontId="1" fillId="8" borderId="0" xfId="2" applyNumberFormat="1" applyFont="1" applyFill="1" applyBorder="1" applyAlignment="1">
      <alignment horizontal="center"/>
    </xf>
    <xf numFmtId="1" fontId="1" fillId="8" borderId="4" xfId="2" applyNumberFormat="1" applyFont="1" applyFill="1" applyBorder="1" applyAlignment="1">
      <alignment horizontal="center"/>
    </xf>
    <xf numFmtId="0" fontId="1" fillId="8" borderId="8" xfId="2" applyFont="1" applyFill="1" applyBorder="1" applyAlignment="1">
      <alignment horizontal="center"/>
    </xf>
    <xf numFmtId="0" fontId="1" fillId="8" borderId="7" xfId="2" applyFont="1" applyFill="1" applyBorder="1" applyAlignment="1">
      <alignment horizontal="center"/>
    </xf>
    <xf numFmtId="0" fontId="1" fillId="8" borderId="2" xfId="2" applyFont="1" applyFill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2" xfId="2" applyFont="1" applyBorder="1"/>
    <xf numFmtId="0" fontId="0" fillId="8" borderId="0" xfId="2" applyFont="1" applyFill="1" applyBorder="1" applyAlignment="1">
      <alignment horizontal="center"/>
    </xf>
    <xf numFmtId="0" fontId="0" fillId="8" borderId="7" xfId="2" applyFont="1" applyFill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/>
    <xf numFmtId="167" fontId="0" fillId="0" borderId="0" xfId="0" applyNumberFormat="1" applyFont="1"/>
    <xf numFmtId="0" fontId="19" fillId="0" borderId="0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0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167" fontId="0" fillId="0" borderId="14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 wrapText="1"/>
    </xf>
    <xf numFmtId="0" fontId="0" fillId="0" borderId="4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1" fillId="0" borderId="0" xfId="4" applyFont="1"/>
    <xf numFmtId="0" fontId="1" fillId="0" borderId="0" xfId="4" applyFont="1" applyAlignment="1">
      <alignment horizontal="center"/>
    </xf>
    <xf numFmtId="49" fontId="2" fillId="0" borderId="0" xfId="4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0" fontId="1" fillId="0" borderId="0" xfId="4" applyFont="1" applyBorder="1"/>
    <xf numFmtId="2" fontId="1" fillId="0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/>
    <xf numFmtId="167" fontId="1" fillId="0" borderId="0" xfId="4" applyNumberFormat="1" applyFont="1" applyFill="1" applyBorder="1" applyAlignment="1"/>
    <xf numFmtId="0" fontId="1" fillId="0" borderId="0" xfId="4" applyFont="1" applyFill="1" applyBorder="1" applyAlignment="1"/>
    <xf numFmtId="2" fontId="1" fillId="0" borderId="0" xfId="4" applyNumberFormat="1" applyFont="1" applyFill="1" applyBorder="1" applyAlignment="1"/>
    <xf numFmtId="1" fontId="1" fillId="0" borderId="0" xfId="4" applyNumberFormat="1" applyFont="1" applyFill="1" applyBorder="1" applyAlignment="1"/>
    <xf numFmtId="167" fontId="1" fillId="0" borderId="0" xfId="4" applyNumberFormat="1" applyFont="1" applyFill="1" applyBorder="1" applyAlignment="1">
      <alignment wrapText="1"/>
    </xf>
    <xf numFmtId="169" fontId="1" fillId="0" borderId="0" xfId="4" applyNumberFormat="1" applyFont="1" applyFill="1" applyBorder="1" applyAlignment="1"/>
    <xf numFmtId="169" fontId="1" fillId="0" borderId="0" xfId="4" applyNumberFormat="1" applyFont="1" applyFill="1" applyBorder="1" applyAlignment="1">
      <alignment horizontal="center"/>
    </xf>
    <xf numFmtId="167" fontId="1" fillId="0" borderId="4" xfId="4" applyNumberFormat="1" applyFont="1" applyFill="1" applyBorder="1" applyAlignment="1"/>
    <xf numFmtId="0" fontId="1" fillId="0" borderId="4" xfId="4" applyFont="1" applyFill="1" applyBorder="1" applyAlignment="1">
      <alignment horizontal="center"/>
    </xf>
    <xf numFmtId="0" fontId="1" fillId="0" borderId="3" xfId="4" applyFont="1" applyFill="1" applyBorder="1" applyAlignment="1">
      <alignment horizontal="center" wrapText="1"/>
    </xf>
    <xf numFmtId="2" fontId="1" fillId="0" borderId="4" xfId="4" applyNumberFormat="1" applyFont="1" applyFill="1" applyBorder="1" applyAlignment="1">
      <alignment horizontal="center"/>
    </xf>
    <xf numFmtId="167" fontId="0" fillId="0" borderId="8" xfId="4" applyNumberFormat="1" applyFont="1" applyFill="1" applyBorder="1" applyAlignment="1"/>
    <xf numFmtId="167" fontId="1" fillId="0" borderId="8" xfId="4" applyNumberFormat="1" applyFont="1" applyFill="1" applyBorder="1" applyAlignment="1"/>
    <xf numFmtId="0" fontId="0" fillId="0" borderId="7" xfId="4" applyFont="1" applyFill="1" applyBorder="1" applyAlignment="1">
      <alignment horizontal="left" vertical="top"/>
    </xf>
    <xf numFmtId="0" fontId="17" fillId="0" borderId="0" xfId="4" applyFont="1" applyFill="1" applyBorder="1"/>
    <xf numFmtId="167" fontId="0" fillId="3" borderId="8" xfId="4" applyNumberFormat="1" applyFont="1" applyFill="1" applyBorder="1" applyAlignment="1">
      <alignment wrapText="1"/>
    </xf>
    <xf numFmtId="0" fontId="1" fillId="3" borderId="0" xfId="4" applyFont="1" applyFill="1" applyBorder="1" applyAlignment="1">
      <alignment horizontal="center"/>
    </xf>
    <xf numFmtId="2" fontId="1" fillId="3" borderId="0" xfId="4" applyNumberFormat="1" applyFont="1" applyFill="1" applyBorder="1" applyAlignment="1">
      <alignment horizontal="center"/>
    </xf>
    <xf numFmtId="167" fontId="1" fillId="3" borderId="8" xfId="4" applyNumberFormat="1" applyFont="1" applyFill="1" applyBorder="1" applyAlignment="1">
      <alignment wrapText="1"/>
    </xf>
    <xf numFmtId="167" fontId="1" fillId="3" borderId="7" xfId="4" applyNumberFormat="1" applyFont="1" applyFill="1" applyBorder="1" applyAlignment="1">
      <alignment wrapText="1"/>
    </xf>
    <xf numFmtId="0" fontId="1" fillId="3" borderId="4" xfId="4" applyFont="1" applyFill="1" applyBorder="1" applyAlignment="1"/>
    <xf numFmtId="2" fontId="1" fillId="3" borderId="4" xfId="4" applyNumberFormat="1" applyFont="1" applyFill="1" applyBorder="1" applyAlignment="1">
      <alignment horizontal="center"/>
    </xf>
    <xf numFmtId="0" fontId="0" fillId="0" borderId="0" xfId="4" applyFont="1" applyFill="1" applyBorder="1"/>
    <xf numFmtId="167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4" xfId="2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7" xfId="2" applyFont="1" applyBorder="1" applyAlignment="1">
      <alignment horizontal="center" wrapText="1"/>
    </xf>
    <xf numFmtId="167" fontId="0" fillId="0" borderId="8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3" borderId="8" xfId="0" applyNumberFormat="1" applyFont="1" applyFill="1" applyBorder="1" applyAlignment="1">
      <alignment horizontal="center"/>
    </xf>
    <xf numFmtId="167" fontId="0" fillId="3" borderId="3" xfId="0" applyNumberFormat="1" applyFont="1" applyFill="1" applyBorder="1" applyAlignment="1">
      <alignment horizontal="center"/>
    </xf>
    <xf numFmtId="167" fontId="0" fillId="3" borderId="4" xfId="0" applyNumberFormat="1" applyFont="1" applyFill="1" applyBorder="1" applyAlignment="1">
      <alignment horizontal="center"/>
    </xf>
    <xf numFmtId="167" fontId="0" fillId="3" borderId="7" xfId="0" applyNumberFormat="1" applyFont="1" applyFill="1" applyBorder="1" applyAlignment="1">
      <alignment horizontal="center"/>
    </xf>
    <xf numFmtId="0" fontId="0" fillId="0" borderId="4" xfId="0" applyFont="1" applyBorder="1"/>
    <xf numFmtId="0" fontId="1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wrapText="1"/>
    </xf>
    <xf numFmtId="0" fontId="1" fillId="0" borderId="7" xfId="2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0" fontId="0" fillId="3" borderId="11" xfId="0" applyFont="1" applyFill="1" applyBorder="1"/>
    <xf numFmtId="0" fontId="0" fillId="3" borderId="9" xfId="0" applyFont="1" applyFill="1" applyBorder="1"/>
    <xf numFmtId="0" fontId="0" fillId="3" borderId="13" xfId="0" applyFont="1" applyFill="1" applyBorder="1"/>
    <xf numFmtId="2" fontId="0" fillId="0" borderId="8" xfId="0" applyNumberFormat="1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7" xfId="0" applyNumberFormat="1" applyFont="1" applyBorder="1"/>
    <xf numFmtId="2" fontId="0" fillId="0" borderId="0" xfId="0" applyNumberFormat="1" applyFont="1" applyFill="1" applyBorder="1"/>
    <xf numFmtId="0" fontId="1" fillId="0" borderId="3" xfId="2" applyFont="1" applyBorder="1" applyAlignment="1">
      <alignment horizontal="center" vertical="center" wrapText="1"/>
    </xf>
    <xf numFmtId="2" fontId="1" fillId="0" borderId="4" xfId="2" applyNumberFormat="1" applyFont="1" applyBorder="1" applyAlignment="1">
      <alignment horizontal="center" wrapText="1"/>
    </xf>
    <xf numFmtId="0" fontId="0" fillId="10" borderId="0" xfId="0" applyFont="1" applyFill="1"/>
    <xf numFmtId="0" fontId="0" fillId="10" borderId="4" xfId="0" applyFont="1" applyFill="1" applyBorder="1"/>
    <xf numFmtId="167" fontId="0" fillId="0" borderId="0" xfId="0" applyNumberFormat="1" applyFont="1" applyFill="1" applyBorder="1" applyAlignment="1">
      <alignment horizontal="center" vertical="center"/>
    </xf>
    <xf numFmtId="167" fontId="0" fillId="0" borderId="14" xfId="0" applyNumberFormat="1" applyFont="1" applyFill="1" applyBorder="1" applyAlignment="1">
      <alignment horizontal="center" vertical="center"/>
    </xf>
    <xf numFmtId="167" fontId="0" fillId="0" borderId="8" xfId="0" applyNumberFormat="1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>
      <alignment horizontal="center" vertical="center"/>
    </xf>
    <xf numFmtId="167" fontId="0" fillId="0" borderId="7" xfId="0" applyNumberFormat="1" applyFont="1" applyFill="1" applyBorder="1" applyAlignment="1">
      <alignment horizontal="center" vertical="center"/>
    </xf>
    <xf numFmtId="0" fontId="1" fillId="0" borderId="8" xfId="4" applyFont="1" applyFill="1" applyBorder="1"/>
    <xf numFmtId="0" fontId="1" fillId="0" borderId="7" xfId="4" applyFont="1" applyFill="1" applyBorder="1"/>
    <xf numFmtId="167" fontId="1" fillId="0" borderId="0" xfId="6" applyNumberFormat="1" applyFont="1" applyFill="1" applyBorder="1" applyAlignment="1">
      <alignment horizontal="center"/>
    </xf>
    <xf numFmtId="169" fontId="1" fillId="0" borderId="0" xfId="6" applyNumberFormat="1" applyFont="1" applyFill="1" applyBorder="1" applyAlignment="1">
      <alignment horizontal="center"/>
    </xf>
    <xf numFmtId="0" fontId="1" fillId="0" borderId="7" xfId="4" applyFont="1" applyFill="1" applyBorder="1" applyAlignment="1">
      <alignment wrapText="1"/>
    </xf>
    <xf numFmtId="0" fontId="1" fillId="0" borderId="6" xfId="4" applyFont="1" applyFill="1" applyBorder="1" applyAlignment="1">
      <alignment wrapText="1"/>
    </xf>
    <xf numFmtId="0" fontId="1" fillId="0" borderId="0" xfId="4" applyFont="1" applyFill="1" applyBorder="1" applyAlignment="1">
      <alignment vertical="top"/>
    </xf>
    <xf numFmtId="9" fontId="1" fillId="5" borderId="0" xfId="6" applyNumberFormat="1" applyFont="1" applyFill="1" applyBorder="1" applyAlignment="1">
      <alignment horizontal="center"/>
    </xf>
    <xf numFmtId="9" fontId="1" fillId="5" borderId="4" xfId="6" applyNumberFormat="1" applyFont="1" applyFill="1" applyBorder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67" fontId="2" fillId="3" borderId="0" xfId="4" applyNumberFormat="1" applyFont="1" applyFill="1" applyBorder="1" applyAlignment="1">
      <alignment horizontal="center" vertical="center" wrapText="1"/>
    </xf>
    <xf numFmtId="167" fontId="4" fillId="3" borderId="0" xfId="4" applyNumberFormat="1" applyFont="1" applyFill="1" applyBorder="1" applyAlignment="1">
      <alignment horizontal="center"/>
    </xf>
    <xf numFmtId="2" fontId="4" fillId="3" borderId="0" xfId="4" applyNumberFormat="1" applyFont="1" applyFill="1" applyBorder="1" applyAlignment="1">
      <alignment horizontal="center"/>
    </xf>
    <xf numFmtId="2" fontId="4" fillId="3" borderId="4" xfId="4" applyNumberFormat="1" applyFont="1" applyFill="1" applyBorder="1" applyAlignment="1">
      <alignment horizontal="center"/>
    </xf>
    <xf numFmtId="2" fontId="4" fillId="0" borderId="0" xfId="4" applyNumberFormat="1" applyFont="1" applyAlignment="1">
      <alignment horizontal="center" vertical="center"/>
    </xf>
    <xf numFmtId="2" fontId="4" fillId="0" borderId="8" xfId="4" applyNumberFormat="1" applyFont="1" applyBorder="1" applyAlignment="1">
      <alignment horizontal="center" vertical="center"/>
    </xf>
    <xf numFmtId="2" fontId="4" fillId="0" borderId="4" xfId="4" applyNumberFormat="1" applyFont="1" applyBorder="1" applyAlignment="1">
      <alignment horizontal="center" vertical="center"/>
    </xf>
    <xf numFmtId="2" fontId="4" fillId="0" borderId="7" xfId="4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167" fontId="0" fillId="0" borderId="4" xfId="0" applyNumberFormat="1" applyFont="1" applyBorder="1"/>
    <xf numFmtId="167" fontId="0" fillId="0" borderId="8" xfId="0" applyNumberFormat="1" applyFont="1" applyBorder="1"/>
    <xf numFmtId="167" fontId="0" fillId="0" borderId="7" xfId="0" applyNumberFormat="1" applyFont="1" applyBorder="1"/>
    <xf numFmtId="0" fontId="0" fillId="8" borderId="13" xfId="2" applyFont="1" applyFill="1" applyBorder="1" applyAlignment="1">
      <alignment horizontal="center"/>
    </xf>
    <xf numFmtId="0" fontId="1" fillId="8" borderId="9" xfId="2" applyFont="1" applyFill="1" applyBorder="1" applyAlignment="1">
      <alignment horizontal="center"/>
    </xf>
    <xf numFmtId="0" fontId="0" fillId="0" borderId="8" xfId="2" applyFont="1" applyBorder="1" applyAlignment="1">
      <alignment horizontal="center"/>
    </xf>
    <xf numFmtId="0" fontId="0" fillId="0" borderId="7" xfId="2" applyFont="1" applyBorder="1" applyAlignment="1">
      <alignment horizontal="center"/>
    </xf>
    <xf numFmtId="167" fontId="0" fillId="0" borderId="3" xfId="0" applyNumberFormat="1" applyFont="1" applyBorder="1"/>
    <xf numFmtId="2" fontId="0" fillId="0" borderId="8" xfId="0" applyNumberFormat="1" applyFont="1" applyFill="1" applyBorder="1"/>
    <xf numFmtId="2" fontId="0" fillId="0" borderId="3" xfId="0" applyNumberFormat="1" applyFont="1" applyFill="1" applyBorder="1"/>
    <xf numFmtId="2" fontId="0" fillId="0" borderId="4" xfId="0" applyNumberFormat="1" applyFont="1" applyFill="1" applyBorder="1"/>
    <xf numFmtId="2" fontId="0" fillId="0" borderId="7" xfId="0" applyNumberFormat="1" applyFont="1" applyFill="1" applyBorder="1"/>
    <xf numFmtId="168" fontId="0" fillId="0" borderId="13" xfId="18" applyNumberFormat="1" applyFont="1" applyFill="1" applyBorder="1" applyAlignment="1">
      <alignment horizontal="center"/>
    </xf>
    <xf numFmtId="168" fontId="0" fillId="0" borderId="8" xfId="18" applyNumberFormat="1" applyFont="1" applyFill="1" applyBorder="1" applyAlignment="1">
      <alignment horizontal="center"/>
    </xf>
    <xf numFmtId="168" fontId="0" fillId="0" borderId="9" xfId="18" applyNumberFormat="1" applyFont="1" applyBorder="1" applyAlignment="1">
      <alignment horizontal="center"/>
    </xf>
    <xf numFmtId="168" fontId="0" fillId="0" borderId="13" xfId="18" applyNumberFormat="1" applyFont="1" applyBorder="1" applyAlignment="1">
      <alignment horizontal="center"/>
    </xf>
    <xf numFmtId="168" fontId="0" fillId="0" borderId="11" xfId="18" applyNumberFormat="1" applyFont="1" applyBorder="1" applyAlignment="1">
      <alignment horizontal="center"/>
    </xf>
    <xf numFmtId="0" fontId="0" fillId="0" borderId="0" xfId="0" applyFont="1" applyAlignment="1">
      <alignment horizontal="right"/>
    </xf>
    <xf numFmtId="0" fontId="19" fillId="0" borderId="4" xfId="2" applyFont="1" applyBorder="1" applyAlignment="1">
      <alignment horizontal="center"/>
    </xf>
    <xf numFmtId="167" fontId="1" fillId="0" borderId="0" xfId="4" applyNumberFormat="1" applyFont="1" applyFill="1" applyBorder="1" applyAlignment="1">
      <alignment horizontal="center"/>
    </xf>
    <xf numFmtId="2" fontId="1" fillId="5" borderId="4" xfId="4" applyNumberFormat="1" applyFont="1" applyFill="1" applyBorder="1" applyAlignment="1">
      <alignment horizontal="center"/>
    </xf>
    <xf numFmtId="2" fontId="1" fillId="5" borderId="0" xfId="4" applyNumberFormat="1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0" fillId="0" borderId="4" xfId="2" applyFont="1" applyFill="1" applyBorder="1"/>
    <xf numFmtId="0" fontId="0" fillId="0" borderId="4" xfId="2" applyFont="1" applyFill="1" applyBorder="1" applyAlignment="1">
      <alignment horizontal="center"/>
    </xf>
    <xf numFmtId="165" fontId="0" fillId="0" borderId="4" xfId="1" applyNumberFormat="1" applyFont="1" applyBorder="1" applyAlignment="1"/>
    <xf numFmtId="0" fontId="1" fillId="0" borderId="4" xfId="2" applyFont="1" applyFill="1" applyBorder="1" applyAlignment="1">
      <alignment horizontal="center"/>
    </xf>
    <xf numFmtId="3" fontId="0" fillId="6" borderId="4" xfId="0" applyNumberFormat="1" applyFont="1" applyFill="1" applyBorder="1"/>
    <xf numFmtId="167" fontId="0" fillId="5" borderId="4" xfId="0" applyNumberFormat="1" applyFont="1" applyFill="1" applyBorder="1"/>
    <xf numFmtId="2" fontId="0" fillId="5" borderId="0" xfId="0" applyNumberFormat="1" applyFont="1" applyFill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8" xfId="0" applyFont="1" applyBorder="1"/>
    <xf numFmtId="0" fontId="1" fillId="0" borderId="8" xfId="2" applyFont="1" applyFill="1" applyBorder="1" applyAlignment="1">
      <alignment horizontal="center"/>
    </xf>
    <xf numFmtId="0" fontId="1" fillId="4" borderId="8" xfId="2" applyFont="1" applyFill="1" applyBorder="1" applyAlignment="1">
      <alignment horizontal="center"/>
    </xf>
    <xf numFmtId="0" fontId="1" fillId="0" borderId="7" xfId="2" applyFont="1" applyFill="1" applyBorder="1" applyAlignment="1">
      <alignment horizontal="center"/>
    </xf>
    <xf numFmtId="168" fontId="4" fillId="6" borderId="0" xfId="4" applyNumberFormat="1" applyFont="1" applyFill="1" applyBorder="1" applyAlignment="1">
      <alignment horizontal="center"/>
    </xf>
    <xf numFmtId="168" fontId="4" fillId="6" borderId="8" xfId="4" applyNumberFormat="1" applyFont="1" applyFill="1" applyBorder="1" applyAlignment="1">
      <alignment horizontal="center"/>
    </xf>
    <xf numFmtId="168" fontId="4" fillId="6" borderId="4" xfId="4" applyNumberFormat="1" applyFont="1" applyFill="1" applyBorder="1" applyAlignment="1">
      <alignment horizontal="center"/>
    </xf>
    <xf numFmtId="168" fontId="4" fillId="6" borderId="7" xfId="4" applyNumberFormat="1" applyFont="1" applyFill="1" applyBorder="1" applyAlignment="1">
      <alignment horizontal="center"/>
    </xf>
    <xf numFmtId="172" fontId="1" fillId="0" borderId="12" xfId="4" applyNumberFormat="1" applyFont="1" applyFill="1" applyBorder="1" applyAlignment="1">
      <alignment horizontal="center"/>
    </xf>
    <xf numFmtId="172" fontId="1" fillId="3" borderId="12" xfId="4" applyNumberFormat="1" applyFont="1" applyFill="1" applyBorder="1" applyAlignment="1">
      <alignment horizontal="center"/>
    </xf>
    <xf numFmtId="172" fontId="1" fillId="3" borderId="3" xfId="4" applyNumberFormat="1" applyFont="1" applyFill="1" applyBorder="1" applyAlignment="1">
      <alignment horizontal="center"/>
    </xf>
    <xf numFmtId="173" fontId="1" fillId="0" borderId="0" xfId="4" applyNumberFormat="1" applyFont="1"/>
    <xf numFmtId="0" fontId="0" fillId="0" borderId="0" xfId="4" applyFont="1"/>
    <xf numFmtId="167" fontId="1" fillId="3" borderId="0" xfId="4" applyNumberFormat="1" applyFont="1" applyFill="1" applyBorder="1" applyAlignment="1">
      <alignment horizontal="center"/>
    </xf>
    <xf numFmtId="167" fontId="1" fillId="3" borderId="4" xfId="4" applyNumberFormat="1" applyFont="1" applyFill="1" applyBorder="1" applyAlignment="1">
      <alignment horizontal="center"/>
    </xf>
    <xf numFmtId="168" fontId="0" fillId="0" borderId="0" xfId="18" applyNumberFormat="1" applyFont="1" applyFill="1" applyBorder="1" applyAlignment="1">
      <alignment horizontal="center"/>
    </xf>
    <xf numFmtId="1" fontId="0" fillId="0" borderId="0" xfId="0" applyNumberFormat="1" applyFont="1"/>
    <xf numFmtId="10" fontId="0" fillId="0" borderId="0" xfId="18" applyNumberFormat="1" applyFont="1" applyFill="1" applyBorder="1" applyAlignment="1">
      <alignment horizontal="center"/>
    </xf>
    <xf numFmtId="10" fontId="0" fillId="0" borderId="8" xfId="18" applyNumberFormat="1" applyFont="1" applyFill="1" applyBorder="1" applyAlignment="1">
      <alignment horizontal="center"/>
    </xf>
    <xf numFmtId="166" fontId="0" fillId="0" borderId="0" xfId="1" applyNumberFormat="1" applyFont="1" applyBorder="1" applyAlignment="1">
      <alignment horizontal="center" wrapText="1"/>
    </xf>
    <xf numFmtId="166" fontId="0" fillId="0" borderId="4" xfId="1" applyNumberFormat="1" applyFont="1" applyBorder="1" applyAlignment="1">
      <alignment horizontal="center" wrapText="1"/>
    </xf>
    <xf numFmtId="0" fontId="0" fillId="0" borderId="0" xfId="2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4" fillId="0" borderId="0" xfId="4" applyFont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4" fillId="0" borderId="4" xfId="4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4" fillId="0" borderId="4" xfId="5" applyFont="1" applyFill="1" applyBorder="1" applyAlignment="1">
      <alignment horizontal="center"/>
    </xf>
    <xf numFmtId="0" fontId="1" fillId="7" borderId="4" xfId="4" applyFont="1" applyFill="1" applyBorder="1" applyAlignment="1">
      <alignment horizontal="center"/>
    </xf>
    <xf numFmtId="0" fontId="1" fillId="0" borderId="8" xfId="4" applyFont="1" applyFill="1" applyBorder="1" applyAlignment="1">
      <alignment horizontal="center" vertical="center" wrapText="1"/>
    </xf>
    <xf numFmtId="0" fontId="1" fillId="0" borderId="7" xfId="4" applyFont="1" applyFill="1" applyBorder="1" applyAlignment="1">
      <alignment horizontal="center" vertical="center" wrapText="1"/>
    </xf>
    <xf numFmtId="0" fontId="1" fillId="0" borderId="4" xfId="4" applyFont="1" applyFill="1" applyBorder="1" applyAlignment="1">
      <alignment horizontal="center" wrapText="1"/>
    </xf>
    <xf numFmtId="167" fontId="1" fillId="5" borderId="0" xfId="4" applyNumberFormat="1" applyFont="1" applyFill="1" applyBorder="1" applyAlignment="1">
      <alignment horizontal="center"/>
    </xf>
    <xf numFmtId="2" fontId="1" fillId="0" borderId="0" xfId="6" applyNumberFormat="1" applyFont="1" applyFill="1" applyBorder="1" applyAlignment="1">
      <alignment horizontal="center"/>
    </xf>
    <xf numFmtId="0" fontId="1" fillId="0" borderId="10" xfId="4" applyFont="1" applyFill="1" applyBorder="1" applyAlignment="1">
      <alignment horizontal="center" wrapText="1"/>
    </xf>
    <xf numFmtId="0" fontId="1" fillId="0" borderId="6" xfId="4" applyFont="1" applyFill="1" applyBorder="1" applyAlignment="1">
      <alignment horizontal="center" wrapText="1"/>
    </xf>
    <xf numFmtId="0" fontId="2" fillId="0" borderId="8" xfId="4" applyFont="1" applyFill="1" applyBorder="1" applyAlignment="1">
      <alignment horizontal="center" vertical="center" wrapText="1"/>
    </xf>
    <xf numFmtId="0" fontId="2" fillId="0" borderId="7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center" wrapText="1"/>
    </xf>
    <xf numFmtId="0" fontId="2" fillId="0" borderId="0" xfId="4" applyFont="1" applyFill="1" applyBorder="1" applyAlignment="1">
      <alignment horizontal="center"/>
    </xf>
    <xf numFmtId="0" fontId="4" fillId="0" borderId="9" xfId="4" applyFont="1" applyFill="1" applyBorder="1" applyAlignment="1">
      <alignment horizontal="center" vertical="center"/>
    </xf>
    <xf numFmtId="0" fontId="4" fillId="0" borderId="13" xfId="4" applyFont="1" applyFill="1" applyBorder="1" applyAlignment="1">
      <alignment horizontal="center" vertical="center"/>
    </xf>
    <xf numFmtId="0" fontId="4" fillId="0" borderId="8" xfId="4" applyFont="1" applyFill="1" applyBorder="1" applyAlignment="1">
      <alignment horizontal="center" vertical="center"/>
    </xf>
    <xf numFmtId="0" fontId="4" fillId="0" borderId="7" xfId="4" applyFont="1" applyFill="1" applyBorder="1" applyAlignment="1">
      <alignment horizontal="center" vertical="center"/>
    </xf>
    <xf numFmtId="0" fontId="2" fillId="0" borderId="0" xfId="4" applyFont="1" applyFill="1" applyBorder="1" applyAlignment="1"/>
    <xf numFmtId="9" fontId="1" fillId="0" borderId="2" xfId="6" applyFont="1" applyFill="1" applyBorder="1" applyAlignment="1">
      <alignment horizontal="center" vertical="center" wrapText="1"/>
    </xf>
    <xf numFmtId="9" fontId="1" fillId="0" borderId="4" xfId="6" applyFont="1" applyFill="1" applyBorder="1" applyAlignment="1">
      <alignment horizontal="center" vertical="center" wrapText="1"/>
    </xf>
    <xf numFmtId="9" fontId="1" fillId="0" borderId="2" xfId="6" applyFont="1" applyFill="1" applyBorder="1" applyAlignment="1">
      <alignment horizontal="center" vertical="center"/>
    </xf>
    <xf numFmtId="9" fontId="1" fillId="0" borderId="4" xfId="6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/>
    </xf>
    <xf numFmtId="9" fontId="4" fillId="0" borderId="4" xfId="4" applyNumberFormat="1" applyFont="1" applyFill="1" applyBorder="1" applyAlignment="1">
      <alignment horizontal="center"/>
    </xf>
    <xf numFmtId="9" fontId="4" fillId="0" borderId="7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0" fontId="4" fillId="0" borderId="7" xfId="4" applyFont="1" applyBorder="1" applyAlignment="1">
      <alignment horizontal="center" vertical="center"/>
    </xf>
    <xf numFmtId="0" fontId="4" fillId="0" borderId="15" xfId="4" applyFont="1" applyFill="1" applyBorder="1" applyAlignment="1">
      <alignment horizontal="center" vertical="center"/>
    </xf>
    <xf numFmtId="0" fontId="4" fillId="0" borderId="3" xfId="4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 wrapText="1"/>
    </xf>
    <xf numFmtId="167" fontId="4" fillId="0" borderId="4" xfId="4" applyNumberFormat="1" applyFont="1" applyFill="1" applyBorder="1" applyAlignment="1">
      <alignment horizontal="center" vertical="center" wrapText="1"/>
    </xf>
    <xf numFmtId="167" fontId="4" fillId="0" borderId="14" xfId="4" applyNumberFormat="1" applyFont="1" applyFill="1" applyBorder="1" applyAlignment="1">
      <alignment horizontal="center" vertical="center" wrapText="1"/>
    </xf>
    <xf numFmtId="167" fontId="4" fillId="0" borderId="7" xfId="4" applyNumberFormat="1" applyFont="1" applyFill="1" applyBorder="1" applyAlignment="1">
      <alignment horizontal="center" vertical="center" wrapText="1"/>
    </xf>
    <xf numFmtId="9" fontId="1" fillId="0" borderId="15" xfId="6" applyFont="1" applyFill="1" applyBorder="1" applyAlignment="1">
      <alignment horizontal="center" vertical="center" wrapText="1"/>
    </xf>
    <xf numFmtId="9" fontId="1" fillId="0" borderId="3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/>
    </xf>
    <xf numFmtId="0" fontId="4" fillId="0" borderId="4" xfId="4" applyFont="1" applyFill="1" applyBorder="1" applyAlignment="1">
      <alignment horizontal="center"/>
    </xf>
    <xf numFmtId="0" fontId="4" fillId="0" borderId="7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4" fillId="0" borderId="14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0" borderId="8" xfId="4" applyFont="1" applyFill="1" applyBorder="1" applyAlignment="1">
      <alignment horizontal="center"/>
    </xf>
    <xf numFmtId="1" fontId="4" fillId="0" borderId="15" xfId="4" applyNumberFormat="1" applyFont="1" applyFill="1" applyBorder="1" applyAlignment="1">
      <alignment horizontal="center"/>
    </xf>
    <xf numFmtId="1" fontId="4" fillId="0" borderId="2" xfId="4" applyNumberFormat="1" applyFont="1" applyFill="1" applyBorder="1" applyAlignment="1">
      <alignment horizontal="center"/>
    </xf>
    <xf numFmtId="1" fontId="4" fillId="0" borderId="14" xfId="4" applyNumberFormat="1" applyFont="1" applyFill="1" applyBorder="1" applyAlignment="1">
      <alignment horizontal="center"/>
    </xf>
    <xf numFmtId="1" fontId="4" fillId="0" borderId="0" xfId="4" applyNumberFormat="1" applyFont="1" applyFill="1" applyBorder="1" applyAlignment="1">
      <alignment horizontal="center"/>
    </xf>
    <xf numFmtId="1" fontId="4" fillId="0" borderId="8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167" fontId="4" fillId="0" borderId="8" xfId="4" applyNumberFormat="1" applyFont="1" applyFill="1" applyBorder="1" applyAlignment="1">
      <alignment horizontal="center"/>
    </xf>
    <xf numFmtId="167" fontId="4" fillId="0" borderId="3" xfId="4" applyNumberFormat="1" applyFont="1" applyFill="1" applyBorder="1" applyAlignment="1">
      <alignment horizontal="center"/>
    </xf>
    <xf numFmtId="167" fontId="4" fillId="0" borderId="4" xfId="4" applyNumberFormat="1" applyFont="1" applyFill="1" applyBorder="1" applyAlignment="1">
      <alignment horizontal="center"/>
    </xf>
    <xf numFmtId="167" fontId="4" fillId="0" borderId="7" xfId="4" applyNumberFormat="1" applyFont="1" applyFill="1" applyBorder="1" applyAlignment="1">
      <alignment horizontal="center"/>
    </xf>
    <xf numFmtId="9" fontId="1" fillId="0" borderId="14" xfId="6" applyFont="1" applyFill="1" applyBorder="1" applyAlignment="1">
      <alignment horizontal="center" vertical="center"/>
    </xf>
    <xf numFmtId="9" fontId="1" fillId="0" borderId="7" xfId="6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wrapText="1"/>
    </xf>
    <xf numFmtId="0" fontId="0" fillId="0" borderId="4" xfId="4" applyFont="1" applyFill="1" applyBorder="1" applyAlignment="1">
      <alignment horizontal="center" wrapText="1"/>
    </xf>
    <xf numFmtId="0" fontId="1" fillId="0" borderId="0" xfId="2" applyFont="1" applyBorder="1" applyAlignment="1">
      <alignment horizontal="center" wrapText="1"/>
    </xf>
    <xf numFmtId="0" fontId="1" fillId="0" borderId="8" xfId="2" applyFont="1" applyBorder="1" applyAlignment="1">
      <alignment horizontal="center" wrapText="1"/>
    </xf>
    <xf numFmtId="1" fontId="1" fillId="0" borderId="0" xfId="2" applyNumberFormat="1" applyFont="1" applyBorder="1" applyAlignment="1">
      <alignment horizontal="center" wrapText="1"/>
    </xf>
    <xf numFmtId="1" fontId="1" fillId="0" borderId="8" xfId="2" applyNumberFormat="1" applyFont="1" applyBorder="1" applyAlignment="1">
      <alignment horizontal="center" wrapText="1"/>
    </xf>
    <xf numFmtId="2" fontId="1" fillId="0" borderId="0" xfId="2" applyNumberFormat="1" applyFont="1" applyBorder="1" applyAlignment="1">
      <alignment horizontal="center" wrapText="1"/>
    </xf>
    <xf numFmtId="0" fontId="0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0" fillId="0" borderId="0" xfId="2" applyFont="1" applyBorder="1" applyAlignment="1">
      <alignment horizontal="center" wrapText="1"/>
    </xf>
    <xf numFmtId="0" fontId="1" fillId="0" borderId="9" xfId="2" applyFont="1" applyBorder="1" applyAlignment="1">
      <alignment horizontal="center" vertical="center" wrapText="1"/>
    </xf>
    <xf numFmtId="0" fontId="1" fillId="0" borderId="13" xfId="2" applyFont="1" applyBorder="1" applyAlignment="1">
      <alignment horizontal="center" vertical="center" wrapText="1"/>
    </xf>
    <xf numFmtId="1" fontId="0" fillId="0" borderId="9" xfId="2" applyNumberFormat="1" applyFont="1" applyBorder="1" applyAlignment="1">
      <alignment horizontal="center" vertical="center" wrapText="1"/>
    </xf>
    <xf numFmtId="1" fontId="1" fillId="0" borderId="13" xfId="2" applyNumberFormat="1" applyFont="1" applyBorder="1" applyAlignment="1">
      <alignment horizontal="center" vertical="center" wrapText="1"/>
    </xf>
    <xf numFmtId="169" fontId="0" fillId="0" borderId="0" xfId="0" applyNumberFormat="1" applyFont="1"/>
    <xf numFmtId="174" fontId="0" fillId="0" borderId="0" xfId="0" applyNumberFormat="1" applyFont="1"/>
    <xf numFmtId="2" fontId="0" fillId="0" borderId="11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9" fontId="0" fillId="0" borderId="0" xfId="18" applyFont="1" applyFill="1" applyBorder="1" applyAlignment="1">
      <alignment horizontal="center"/>
    </xf>
    <xf numFmtId="167" fontId="0" fillId="0" borderId="14" xfId="4" applyNumberFormat="1" applyFont="1" applyFill="1" applyBorder="1" applyAlignment="1">
      <alignment horizontal="left" vertical="center"/>
    </xf>
    <xf numFmtId="172" fontId="1" fillId="0" borderId="5" xfId="4" applyNumberFormat="1" applyFont="1" applyFill="1" applyBorder="1" applyAlignment="1">
      <alignment horizontal="center"/>
    </xf>
    <xf numFmtId="167" fontId="1" fillId="0" borderId="10" xfId="4" applyNumberFormat="1" applyFont="1" applyFill="1" applyBorder="1" applyAlignment="1">
      <alignment horizontal="center"/>
    </xf>
    <xf numFmtId="167" fontId="0" fillId="0" borderId="7" xfId="4" applyNumberFormat="1" applyFont="1" applyFill="1" applyBorder="1" applyAlignment="1">
      <alignment horizontal="left" vertical="center"/>
    </xf>
    <xf numFmtId="172" fontId="1" fillId="0" borderId="3" xfId="4" applyNumberFormat="1" applyFont="1" applyFill="1" applyBorder="1" applyAlignment="1">
      <alignment horizontal="center"/>
    </xf>
    <xf numFmtId="0" fontId="1" fillId="0" borderId="15" xfId="4" applyFont="1" applyFill="1" applyBorder="1" applyAlignment="1">
      <alignment horizontal="center"/>
    </xf>
    <xf numFmtId="172" fontId="1" fillId="0" borderId="15" xfId="4" applyNumberFormat="1" applyFont="1" applyFill="1" applyBorder="1" applyAlignment="1">
      <alignment horizontal="center"/>
    </xf>
    <xf numFmtId="167" fontId="1" fillId="0" borderId="2" xfId="4" applyNumberFormat="1" applyFont="1" applyFill="1" applyBorder="1" applyAlignment="1">
      <alignment horizontal="center"/>
    </xf>
    <xf numFmtId="2" fontId="1" fillId="0" borderId="14" xfId="4" applyNumberFormat="1" applyFont="1" applyFill="1" applyBorder="1" applyAlignment="1">
      <alignment horizontal="center"/>
    </xf>
    <xf numFmtId="0" fontId="1" fillId="0" borderId="5" xfId="4" applyFont="1" applyFill="1" applyBorder="1" applyAlignment="1"/>
    <xf numFmtId="169" fontId="1" fillId="0" borderId="10" xfId="4" applyNumberFormat="1" applyFont="1" applyFill="1" applyBorder="1" applyAlignment="1">
      <alignment horizontal="center"/>
    </xf>
    <xf numFmtId="167" fontId="1" fillId="0" borderId="7" xfId="4" applyNumberFormat="1" applyFont="1" applyFill="1" applyBorder="1" applyAlignment="1">
      <alignment horizontal="left" vertical="center"/>
    </xf>
    <xf numFmtId="0" fontId="17" fillId="0" borderId="0" xfId="2" applyFont="1" applyFill="1" applyBorder="1"/>
    <xf numFmtId="3" fontId="1" fillId="0" borderId="0" xfId="2" applyNumberFormat="1" applyFont="1" applyFill="1" applyBorder="1" applyAlignment="1">
      <alignment horizontal="center"/>
    </xf>
    <xf numFmtId="9" fontId="0" fillId="0" borderId="0" xfId="18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/>
    <xf numFmtId="1" fontId="0" fillId="0" borderId="4" xfId="0" applyNumberFormat="1" applyBorder="1"/>
    <xf numFmtId="0" fontId="0" fillId="0" borderId="8" xfId="0" applyBorder="1"/>
    <xf numFmtId="0" fontId="0" fillId="0" borderId="7" xfId="0" applyBorder="1"/>
    <xf numFmtId="1" fontId="0" fillId="0" borderId="7" xfId="0" applyNumberFormat="1" applyBorder="1" applyAlignment="1">
      <alignment horizontal="center" vertical="center"/>
    </xf>
    <xf numFmtId="0" fontId="0" fillId="0" borderId="6" xfId="0" applyBorder="1"/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0" xfId="0" applyNumberFormat="1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0" xfId="0" applyFont="1"/>
    <xf numFmtId="0" fontId="1" fillId="0" borderId="0" xfId="10" applyFont="1"/>
    <xf numFmtId="0" fontId="0" fillId="0" borderId="0" xfId="10" applyFont="1"/>
    <xf numFmtId="0" fontId="0" fillId="0" borderId="0" xfId="0" applyFont="1" applyAlignment="1">
      <alignment wrapText="1"/>
    </xf>
    <xf numFmtId="0" fontId="22" fillId="0" borderId="0" xfId="10" applyFont="1" applyAlignment="1"/>
    <xf numFmtId="0" fontId="0" fillId="7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2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167" fontId="1" fillId="8" borderId="0" xfId="4" applyNumberFormat="1" applyFont="1" applyFill="1" applyBorder="1" applyAlignment="1">
      <alignment horizontal="center"/>
    </xf>
    <xf numFmtId="9" fontId="1" fillId="8" borderId="0" xfId="6" applyNumberFormat="1" applyFont="1" applyFill="1" applyBorder="1" applyAlignment="1">
      <alignment horizontal="center"/>
    </xf>
    <xf numFmtId="167" fontId="1" fillId="8" borderId="4" xfId="4" applyNumberFormat="1" applyFont="1" applyFill="1" applyBorder="1" applyAlignment="1">
      <alignment horizontal="center"/>
    </xf>
    <xf numFmtId="9" fontId="1" fillId="8" borderId="4" xfId="6" applyNumberFormat="1" applyFont="1" applyFill="1" applyBorder="1" applyAlignment="1">
      <alignment horizontal="center"/>
    </xf>
    <xf numFmtId="2" fontId="1" fillId="8" borderId="0" xfId="4" applyNumberFormat="1" applyFont="1" applyFill="1" applyBorder="1" applyAlignment="1">
      <alignment horizontal="center"/>
    </xf>
    <xf numFmtId="167" fontId="1" fillId="8" borderId="0" xfId="4" applyNumberFormat="1" applyFont="1" applyFill="1" applyBorder="1" applyAlignment="1">
      <alignment horizontal="center"/>
    </xf>
    <xf numFmtId="2" fontId="1" fillId="8" borderId="4" xfId="4" applyNumberFormat="1" applyFont="1" applyFill="1" applyBorder="1" applyAlignment="1">
      <alignment horizontal="center"/>
    </xf>
    <xf numFmtId="167" fontId="1" fillId="8" borderId="4" xfId="6" applyNumberFormat="1" applyFont="1" applyFill="1" applyBorder="1" applyAlignment="1">
      <alignment horizontal="center"/>
    </xf>
    <xf numFmtId="2" fontId="1" fillId="8" borderId="10" xfId="6" applyNumberFormat="1" applyFont="1" applyFill="1" applyBorder="1" applyAlignment="1">
      <alignment horizontal="center"/>
    </xf>
    <xf numFmtId="167" fontId="1" fillId="5" borderId="4" xfId="4" applyNumberFormat="1" applyFont="1" applyFill="1" applyBorder="1" applyAlignment="1">
      <alignment horizontal="center"/>
    </xf>
    <xf numFmtId="2" fontId="1" fillId="5" borderId="0" xfId="6" applyNumberFormat="1" applyFont="1" applyFill="1" applyBorder="1" applyAlignment="1">
      <alignment horizontal="center"/>
    </xf>
    <xf numFmtId="2" fontId="1" fillId="5" borderId="4" xfId="6" applyNumberFormat="1" applyFont="1" applyFill="1" applyBorder="1" applyAlignment="1">
      <alignment horizontal="center"/>
    </xf>
    <xf numFmtId="0" fontId="0" fillId="3" borderId="0" xfId="0" applyFont="1" applyFill="1"/>
    <xf numFmtId="1" fontId="1" fillId="6" borderId="0" xfId="2" applyNumberFormat="1" applyFont="1" applyFill="1" applyBorder="1" applyAlignment="1">
      <alignment horizontal="center"/>
    </xf>
    <xf numFmtId="1" fontId="4" fillId="6" borderId="0" xfId="2" applyNumberFormat="1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67" fontId="1" fillId="6" borderId="0" xfId="4" applyNumberFormat="1" applyFont="1" applyFill="1" applyBorder="1" applyAlignment="1">
      <alignment horizontal="center"/>
    </xf>
    <xf numFmtId="9" fontId="1" fillId="6" borderId="0" xfId="6" applyNumberFormat="1" applyFont="1" applyFill="1" applyBorder="1" applyAlignment="1">
      <alignment horizontal="center"/>
    </xf>
    <xf numFmtId="167" fontId="4" fillId="6" borderId="0" xfId="5" applyNumberFormat="1" applyFont="1" applyFill="1" applyBorder="1" applyAlignment="1">
      <alignment horizontal="center"/>
    </xf>
    <xf numFmtId="9" fontId="4" fillId="6" borderId="0" xfId="5" applyNumberFormat="1" applyFont="1" applyFill="1" applyBorder="1" applyAlignment="1">
      <alignment horizontal="center"/>
    </xf>
    <xf numFmtId="167" fontId="18" fillId="6" borderId="0" xfId="5" applyNumberFormat="1" applyFont="1" applyFill="1" applyBorder="1" applyAlignment="1">
      <alignment horizontal="center"/>
    </xf>
    <xf numFmtId="167" fontId="1" fillId="6" borderId="4" xfId="4" applyNumberFormat="1" applyFont="1" applyFill="1" applyBorder="1" applyAlignment="1">
      <alignment horizontal="center"/>
    </xf>
    <xf numFmtId="9" fontId="1" fillId="6" borderId="4" xfId="6" applyNumberFormat="1" applyFont="1" applyFill="1" applyBorder="1" applyAlignment="1">
      <alignment horizontal="center"/>
    </xf>
    <xf numFmtId="167" fontId="4" fillId="6" borderId="4" xfId="5" applyNumberFormat="1" applyFont="1" applyFill="1" applyBorder="1" applyAlignment="1">
      <alignment horizontal="center"/>
    </xf>
    <xf numFmtId="9" fontId="4" fillId="6" borderId="4" xfId="5" applyNumberFormat="1" applyFont="1" applyFill="1" applyBorder="1" applyAlignment="1">
      <alignment horizontal="center"/>
    </xf>
    <xf numFmtId="167" fontId="1" fillId="6" borderId="0" xfId="4" applyNumberFormat="1" applyFont="1" applyFill="1" applyBorder="1" applyAlignment="1">
      <alignment horizontal="center"/>
    </xf>
    <xf numFmtId="167" fontId="4" fillId="6" borderId="0" xfId="5" applyNumberFormat="1" applyFont="1" applyFill="1" applyBorder="1" applyAlignment="1">
      <alignment horizontal="center"/>
    </xf>
    <xf numFmtId="167" fontId="1" fillId="6" borderId="4" xfId="4" applyNumberFormat="1" applyFont="1" applyFill="1" applyBorder="1" applyAlignment="1">
      <alignment horizontal="center"/>
    </xf>
    <xf numFmtId="167" fontId="4" fillId="6" borderId="4" xfId="5" applyNumberFormat="1" applyFont="1" applyFill="1" applyBorder="1" applyAlignment="1">
      <alignment horizontal="center"/>
    </xf>
    <xf numFmtId="167" fontId="1" fillId="6" borderId="0" xfId="6" applyNumberFormat="1" applyFont="1" applyFill="1" applyBorder="1" applyAlignment="1">
      <alignment horizontal="center"/>
    </xf>
    <xf numFmtId="167" fontId="1" fillId="6" borderId="4" xfId="6" applyNumberFormat="1" applyFont="1" applyFill="1" applyBorder="1" applyAlignment="1">
      <alignment horizontal="center"/>
    </xf>
    <xf numFmtId="2" fontId="1" fillId="0" borderId="10" xfId="6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8" borderId="14" xfId="2" applyFont="1" applyFill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 applyAlignment="1">
      <alignment horizontal="center"/>
    </xf>
    <xf numFmtId="0" fontId="1" fillId="0" borderId="4" xfId="2" applyFont="1" applyBorder="1"/>
    <xf numFmtId="0" fontId="1" fillId="6" borderId="0" xfId="2" applyFont="1" applyFill="1"/>
    <xf numFmtId="0" fontId="1" fillId="6" borderId="3" xfId="2" applyFont="1" applyFill="1" applyBorder="1"/>
    <xf numFmtId="0" fontId="1" fillId="6" borderId="4" xfId="2" applyFont="1" applyFill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167" fontId="0" fillId="0" borderId="15" xfId="0" applyNumberFormat="1" applyFont="1" applyBorder="1"/>
    <xf numFmtId="167" fontId="0" fillId="0" borderId="15" xfId="0" applyNumberFormat="1" applyFont="1" applyFill="1" applyBorder="1" applyAlignment="1">
      <alignment horizontal="center" vertical="center"/>
    </xf>
  </cellXfs>
  <cellStyles count="19">
    <cellStyle name="Comma" xfId="1" builtinId="3"/>
    <cellStyle name="Comma 2" xfId="7"/>
    <cellStyle name="Heading" xfId="8"/>
    <cellStyle name="Hyperlink 2" xfId="9"/>
    <cellStyle name="Input 2" xfId="5"/>
    <cellStyle name="Normal" xfId="0" builtinId="0"/>
    <cellStyle name="Normal 2" xfId="4"/>
    <cellStyle name="Normal 3" xfId="2"/>
    <cellStyle name="Normal 3 2" xfId="3"/>
    <cellStyle name="Normal 4" xfId="10"/>
    <cellStyle name="Normal 5" xfId="11"/>
    <cellStyle name="Normal 6" xfId="12"/>
    <cellStyle name="Percent" xfId="18" builtinId="5"/>
    <cellStyle name="Percent 2" xfId="6"/>
    <cellStyle name="Percent 2 2" xfId="13"/>
    <cellStyle name="Percent 3" xfId="14"/>
    <cellStyle name="Publication_style" xfId="15"/>
    <cellStyle name="Refdb standard" xfId="16"/>
    <cellStyle name="Source" xfId="1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ft.gov.uk/TSGB00/8-01-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HIM_California_open_source_version_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Button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TIS-INDEX"/>
      <sheetName val="Admin"/>
      <sheetName val="Replacer"/>
      <sheetName val="8-01-98"/>
    </sheetNames>
    <sheetDataSet>
      <sheetData sheetId="0"/>
      <sheetData sheetId="1"/>
      <sheetData sheetId="2">
        <row r="10">
          <cell r="M10" t="str">
            <v>At purchasing power parity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dex"/>
      <sheetName val="user page"/>
      <sheetName val="user page 2"/>
      <sheetName val="Visions person"/>
      <sheetName val="Health summary"/>
      <sheetName val="Baseline"/>
      <sheetName val="Scenario"/>
      <sheetName val="Non travel METs"/>
      <sheetName val="Phy activity RRs"/>
      <sheetName val="t Total"/>
      <sheetName val="GBDUS"/>
      <sheetName val="GBD"/>
      <sheetName val="US2010d"/>
      <sheetName val="UK2010d"/>
      <sheetName val="All-cause mort"/>
      <sheetName val="All-cause mort (2)"/>
      <sheetName val="All-cause mort (3)"/>
      <sheetName val="All-cause mort (4)"/>
      <sheetName val="Acute Resp Infect"/>
      <sheetName val="Breast cancer"/>
      <sheetName val="CVD_air"/>
      <sheetName val="CVD_air (2)"/>
      <sheetName val="Colon Cancer"/>
      <sheetName val="Dementia"/>
      <sheetName val="Depression"/>
      <sheetName val="Diabetes"/>
      <sheetName val="Inflammatory HD"/>
      <sheetName val="Lung Cancer"/>
      <sheetName val="Resp diseases"/>
      <sheetName val="Stroke_air"/>
      <sheetName val="HHD_air"/>
      <sheetName val="Dist by road type"/>
      <sheetName val="Baseline injuries"/>
      <sheetName val="Scenario Injury Multiplier"/>
      <sheetName val="Scenario Injuries"/>
      <sheetName val="Injuries results"/>
      <sheetName val="Inj dis burden change"/>
      <sheetName val="air pollution"/>
      <sheetName val="CO2US"/>
      <sheetName val="CO2UK"/>
    </sheetNames>
    <sheetDataSet>
      <sheetData sheetId="0"/>
      <sheetData sheetId="1"/>
      <sheetData sheetId="2">
        <row r="1">
          <cell r="U1">
            <v>2</v>
          </cell>
        </row>
        <row r="39">
          <cell r="N39">
            <v>1</v>
          </cell>
        </row>
      </sheetData>
      <sheetData sheetId="3"/>
      <sheetData sheetId="4"/>
      <sheetData sheetId="5"/>
      <sheetData sheetId="6">
        <row r="39">
          <cell r="I39">
            <v>0.36472115212485712</v>
          </cell>
        </row>
        <row r="40">
          <cell r="I40">
            <v>0.25520384028553478</v>
          </cell>
        </row>
        <row r="41">
          <cell r="I41">
            <v>0.16589051980779038</v>
          </cell>
        </row>
        <row r="42">
          <cell r="I42">
            <v>0.17395364456451323</v>
          </cell>
        </row>
        <row r="43">
          <cell r="I43">
            <v>0.22363101680430481</v>
          </cell>
        </row>
        <row r="44">
          <cell r="I44">
            <v>0.25041902262691612</v>
          </cell>
        </row>
        <row r="45">
          <cell r="I45">
            <v>0.24581035873877721</v>
          </cell>
        </row>
        <row r="47">
          <cell r="I47">
            <v>0.34802513651283468</v>
          </cell>
        </row>
        <row r="48">
          <cell r="I48">
            <v>0.25588997481251818</v>
          </cell>
        </row>
        <row r="49">
          <cell r="I49">
            <v>0.21684700586057221</v>
          </cell>
        </row>
        <row r="50">
          <cell r="I50">
            <v>0.20945236563413988</v>
          </cell>
        </row>
        <row r="51">
          <cell r="I51">
            <v>0.23802496581393354</v>
          </cell>
        </row>
        <row r="52">
          <cell r="I52">
            <v>0.25995172913816544</v>
          </cell>
        </row>
        <row r="53">
          <cell r="I53">
            <v>0.2323223229944579</v>
          </cell>
        </row>
      </sheetData>
      <sheetData sheetId="7">
        <row r="36">
          <cell r="J36">
            <v>0.53487189259247814</v>
          </cell>
        </row>
        <row r="37">
          <cell r="J37">
            <v>0.62350923254999868</v>
          </cell>
        </row>
        <row r="38">
          <cell r="J38">
            <v>0.42675030430643957</v>
          </cell>
        </row>
        <row r="39">
          <cell r="J39">
            <v>0.39495085544487124</v>
          </cell>
        </row>
        <row r="40">
          <cell r="J40">
            <v>0.42066628850374699</v>
          </cell>
        </row>
        <row r="41">
          <cell r="J41">
            <v>0.49565701793806577</v>
          </cell>
        </row>
        <row r="42">
          <cell r="J42">
            <v>0.47576896213352537</v>
          </cell>
        </row>
        <row r="44">
          <cell r="J44">
            <v>0.45468312317852605</v>
          </cell>
        </row>
        <row r="45">
          <cell r="J45">
            <v>0.59071475572932208</v>
          </cell>
        </row>
        <row r="46">
          <cell r="J46">
            <v>0.44069499824626746</v>
          </cell>
        </row>
        <row r="47">
          <cell r="J47">
            <v>0.47386368414185792</v>
          </cell>
        </row>
        <row r="48">
          <cell r="J48">
            <v>0.56981508617468146</v>
          </cell>
        </row>
        <row r="49">
          <cell r="J49">
            <v>0.57750114959191923</v>
          </cell>
        </row>
        <row r="50">
          <cell r="J50">
            <v>0.49935983769139908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549.463054282409" createdVersion="4" refreshedVersion="4" minRefreshableVersion="3" recordCount="1414">
  <cacheSource type="worksheet">
    <worksheetSource ref="A1:E1415" sheet="CA DOF 2035"/>
  </cacheSource>
  <cacheFields count="5">
    <cacheField name="Age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Gender" numFmtId="0">
      <sharedItems count="2">
        <s v="Female"/>
        <s v="Male"/>
      </sharedItems>
    </cacheField>
    <cacheField name="Population" numFmtId="0">
      <sharedItems containsSemiMixedTypes="0" containsString="0" containsNumber="1" minValue="0" maxValue="6917.46"/>
    </cacheField>
    <cacheField name="Year" numFmtId="0">
      <sharedItems containsSemiMixedTypes="0" containsString="0" containsNumber="1" containsInteger="1" minValue="2035" maxValue="2035"/>
    </cacheField>
    <cacheField name="County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4">
  <r>
    <x v="0"/>
    <x v="0"/>
    <n v="1656.39"/>
    <n v="2035"/>
    <s v="Fresno"/>
  </r>
  <r>
    <x v="1"/>
    <x v="0"/>
    <n v="1671.82"/>
    <n v="2035"/>
    <s v="Fresno"/>
  </r>
  <r>
    <x v="2"/>
    <x v="0"/>
    <n v="1689.92"/>
    <n v="2035"/>
    <s v="Fresno"/>
  </r>
  <r>
    <x v="3"/>
    <x v="0"/>
    <n v="1709.08"/>
    <n v="2035"/>
    <s v="Fresno"/>
  </r>
  <r>
    <x v="4"/>
    <x v="0"/>
    <n v="1734.98"/>
    <n v="2035"/>
    <s v="Fresno"/>
  </r>
  <r>
    <x v="5"/>
    <x v="0"/>
    <n v="1769.66"/>
    <n v="2035"/>
    <s v="Fresno"/>
  </r>
  <r>
    <x v="6"/>
    <x v="0"/>
    <n v="1806.74"/>
    <n v="2035"/>
    <s v="Fresno"/>
  </r>
  <r>
    <x v="7"/>
    <x v="0"/>
    <n v="1845.48"/>
    <n v="2035"/>
    <s v="Fresno"/>
  </r>
  <r>
    <x v="8"/>
    <x v="0"/>
    <n v="1901.4"/>
    <n v="2035"/>
    <s v="Fresno"/>
  </r>
  <r>
    <x v="9"/>
    <x v="0"/>
    <n v="1959.98"/>
    <n v="2035"/>
    <s v="Fresno"/>
  </r>
  <r>
    <x v="10"/>
    <x v="0"/>
    <n v="2003.45"/>
    <n v="2035"/>
    <s v="Fresno"/>
  </r>
  <r>
    <x v="11"/>
    <x v="0"/>
    <n v="2043.26"/>
    <n v="2035"/>
    <s v="Fresno"/>
  </r>
  <r>
    <x v="12"/>
    <x v="0"/>
    <n v="2071.9899999999998"/>
    <n v="2035"/>
    <s v="Fresno"/>
  </r>
  <r>
    <x v="13"/>
    <x v="0"/>
    <n v="2098.71"/>
    <n v="2035"/>
    <s v="Fresno"/>
  </r>
  <r>
    <x v="14"/>
    <x v="0"/>
    <n v="2130.04"/>
    <n v="2035"/>
    <s v="Fresno"/>
  </r>
  <r>
    <x v="15"/>
    <x v="0"/>
    <n v="2146.15"/>
    <n v="2035"/>
    <s v="Fresno"/>
  </r>
  <r>
    <x v="16"/>
    <x v="0"/>
    <n v="2158.12"/>
    <n v="2035"/>
    <s v="Fresno"/>
  </r>
  <r>
    <x v="17"/>
    <x v="0"/>
    <n v="2546.2800000000002"/>
    <n v="2035"/>
    <s v="Fresno"/>
  </r>
  <r>
    <x v="18"/>
    <x v="0"/>
    <n v="2587.36"/>
    <n v="2035"/>
    <s v="Fresno"/>
  </r>
  <r>
    <x v="19"/>
    <x v="0"/>
    <n v="2615.5"/>
    <n v="2035"/>
    <s v="Fresno"/>
  </r>
  <r>
    <x v="20"/>
    <x v="0"/>
    <n v="2645.06"/>
    <n v="2035"/>
    <s v="Fresno"/>
  </r>
  <r>
    <x v="21"/>
    <x v="0"/>
    <n v="2614.58"/>
    <n v="2035"/>
    <s v="Fresno"/>
  </r>
  <r>
    <x v="22"/>
    <x v="0"/>
    <n v="2487.44"/>
    <n v="2035"/>
    <s v="Fresno"/>
  </r>
  <r>
    <x v="23"/>
    <x v="0"/>
    <n v="2420.42"/>
    <n v="2035"/>
    <s v="Fresno"/>
  </r>
  <r>
    <x v="24"/>
    <x v="0"/>
    <n v="2359.96"/>
    <n v="2035"/>
    <s v="Fresno"/>
  </r>
  <r>
    <x v="25"/>
    <x v="0"/>
    <n v="2063.63"/>
    <n v="2035"/>
    <s v="Fresno"/>
  </r>
  <r>
    <x v="26"/>
    <x v="0"/>
    <n v="1977.31"/>
    <n v="2035"/>
    <s v="Fresno"/>
  </r>
  <r>
    <x v="27"/>
    <x v="0"/>
    <n v="1997.71"/>
    <n v="2035"/>
    <s v="Fresno"/>
  </r>
  <r>
    <x v="28"/>
    <x v="0"/>
    <n v="1942.01"/>
    <n v="2035"/>
    <s v="Fresno"/>
  </r>
  <r>
    <x v="29"/>
    <x v="0"/>
    <n v="1902.24"/>
    <n v="2035"/>
    <s v="Fresno"/>
  </r>
  <r>
    <x v="30"/>
    <x v="0"/>
    <n v="1856.57"/>
    <n v="2035"/>
    <s v="Fresno"/>
  </r>
  <r>
    <x v="31"/>
    <x v="0"/>
    <n v="1826.53"/>
    <n v="2035"/>
    <s v="Fresno"/>
  </r>
  <r>
    <x v="32"/>
    <x v="0"/>
    <n v="1782.69"/>
    <n v="2035"/>
    <s v="Fresno"/>
  </r>
  <r>
    <x v="33"/>
    <x v="0"/>
    <n v="1790.48"/>
    <n v="2035"/>
    <s v="Fresno"/>
  </r>
  <r>
    <x v="34"/>
    <x v="0"/>
    <n v="1788.8"/>
    <n v="2035"/>
    <s v="Fresno"/>
  </r>
  <r>
    <x v="35"/>
    <x v="0"/>
    <n v="1903.56"/>
    <n v="2035"/>
    <s v="Fresno"/>
  </r>
  <r>
    <x v="36"/>
    <x v="0"/>
    <n v="1946.26"/>
    <n v="2035"/>
    <s v="Fresno"/>
  </r>
  <r>
    <x v="37"/>
    <x v="0"/>
    <n v="1939.59"/>
    <n v="2035"/>
    <s v="Fresno"/>
  </r>
  <r>
    <x v="38"/>
    <x v="0"/>
    <n v="1915.18"/>
    <n v="2035"/>
    <s v="Fresno"/>
  </r>
  <r>
    <x v="39"/>
    <x v="0"/>
    <n v="1968.57"/>
    <n v="2035"/>
    <s v="Fresno"/>
  </r>
  <r>
    <x v="40"/>
    <x v="0"/>
    <n v="1961.24"/>
    <n v="2035"/>
    <s v="Fresno"/>
  </r>
  <r>
    <x v="41"/>
    <x v="0"/>
    <n v="1934.83"/>
    <n v="2035"/>
    <s v="Fresno"/>
  </r>
  <r>
    <x v="42"/>
    <x v="0"/>
    <n v="1697.85"/>
    <n v="2035"/>
    <s v="Fresno"/>
  </r>
  <r>
    <x v="43"/>
    <x v="0"/>
    <n v="1725.87"/>
    <n v="2035"/>
    <s v="Fresno"/>
  </r>
  <r>
    <x v="44"/>
    <x v="0"/>
    <n v="1889.11"/>
    <n v="2035"/>
    <s v="Fresno"/>
  </r>
  <r>
    <x v="45"/>
    <x v="0"/>
    <n v="1856.03"/>
    <n v="2035"/>
    <s v="Fresno"/>
  </r>
  <r>
    <x v="46"/>
    <x v="0"/>
    <n v="1915.2"/>
    <n v="2035"/>
    <s v="Fresno"/>
  </r>
  <r>
    <x v="47"/>
    <x v="0"/>
    <n v="1919.55"/>
    <n v="2035"/>
    <s v="Fresno"/>
  </r>
  <r>
    <x v="48"/>
    <x v="0"/>
    <n v="2048.7399999999998"/>
    <n v="2035"/>
    <s v="Fresno"/>
  </r>
  <r>
    <x v="49"/>
    <x v="0"/>
    <n v="2093.0100000000002"/>
    <n v="2035"/>
    <s v="Fresno"/>
  </r>
  <r>
    <x v="50"/>
    <x v="0"/>
    <n v="2018.05"/>
    <n v="2035"/>
    <s v="Fresno"/>
  </r>
  <r>
    <x v="51"/>
    <x v="0"/>
    <n v="2043.4"/>
    <n v="2035"/>
    <s v="Fresno"/>
  </r>
  <r>
    <x v="52"/>
    <x v="0"/>
    <n v="2057.54"/>
    <n v="2035"/>
    <s v="Fresno"/>
  </r>
  <r>
    <x v="53"/>
    <x v="0"/>
    <n v="2024.6"/>
    <n v="2035"/>
    <s v="Fresno"/>
  </r>
  <r>
    <x v="54"/>
    <x v="0"/>
    <n v="1977.21"/>
    <n v="2035"/>
    <s v="Fresno"/>
  </r>
  <r>
    <x v="55"/>
    <x v="0"/>
    <n v="1916.88"/>
    <n v="2035"/>
    <s v="Fresno"/>
  </r>
  <r>
    <x v="56"/>
    <x v="0"/>
    <n v="1812.89"/>
    <n v="2035"/>
    <s v="Fresno"/>
  </r>
  <r>
    <x v="57"/>
    <x v="0"/>
    <n v="1717.25"/>
    <n v="2035"/>
    <s v="Fresno"/>
  </r>
  <r>
    <x v="58"/>
    <x v="0"/>
    <n v="1687.79"/>
    <n v="2035"/>
    <s v="Fresno"/>
  </r>
  <r>
    <x v="59"/>
    <x v="0"/>
    <n v="1593.4"/>
    <n v="2035"/>
    <s v="Fresno"/>
  </r>
  <r>
    <x v="60"/>
    <x v="0"/>
    <n v="1557.34"/>
    <n v="2035"/>
    <s v="Fresno"/>
  </r>
  <r>
    <x v="61"/>
    <x v="0"/>
    <n v="1486.66"/>
    <n v="2035"/>
    <s v="Fresno"/>
  </r>
  <r>
    <x v="62"/>
    <x v="0"/>
    <n v="1531.46"/>
    <n v="2035"/>
    <s v="Fresno"/>
  </r>
  <r>
    <x v="63"/>
    <x v="0"/>
    <n v="1661.98"/>
    <n v="2035"/>
    <s v="Fresno"/>
  </r>
  <r>
    <x v="64"/>
    <x v="0"/>
    <n v="1840.24"/>
    <n v="2035"/>
    <s v="Fresno"/>
  </r>
  <r>
    <x v="65"/>
    <x v="0"/>
    <n v="1796.31"/>
    <n v="2035"/>
    <s v="Fresno"/>
  </r>
  <r>
    <x v="66"/>
    <x v="0"/>
    <n v="1778.82"/>
    <n v="2035"/>
    <s v="Fresno"/>
  </r>
  <r>
    <x v="67"/>
    <x v="0"/>
    <n v="1738.41"/>
    <n v="2035"/>
    <s v="Fresno"/>
  </r>
  <r>
    <x v="68"/>
    <x v="0"/>
    <n v="1698.87"/>
    <n v="2035"/>
    <s v="Fresno"/>
  </r>
  <r>
    <x v="69"/>
    <x v="0"/>
    <n v="1691.1"/>
    <n v="2035"/>
    <s v="Fresno"/>
  </r>
  <r>
    <x v="70"/>
    <x v="0"/>
    <n v="1872.87"/>
    <n v="2035"/>
    <s v="Fresno"/>
  </r>
  <r>
    <x v="71"/>
    <x v="0"/>
    <n v="1962.52"/>
    <n v="2035"/>
    <s v="Fresno"/>
  </r>
  <r>
    <x v="72"/>
    <x v="0"/>
    <n v="2064.38"/>
    <n v="2035"/>
    <s v="Fresno"/>
  </r>
  <r>
    <x v="73"/>
    <x v="0"/>
    <n v="2094.64"/>
    <n v="2035"/>
    <s v="Fresno"/>
  </r>
  <r>
    <x v="74"/>
    <x v="0"/>
    <n v="2182.61"/>
    <n v="2035"/>
    <s v="Fresno"/>
  </r>
  <r>
    <x v="75"/>
    <x v="0"/>
    <n v="2143.12"/>
    <n v="2035"/>
    <s v="Fresno"/>
  </r>
  <r>
    <x v="76"/>
    <x v="0"/>
    <n v="2031.84"/>
    <n v="2035"/>
    <s v="Fresno"/>
  </r>
  <r>
    <x v="77"/>
    <x v="0"/>
    <n v="2002.7"/>
    <n v="2035"/>
    <s v="Fresno"/>
  </r>
  <r>
    <x v="78"/>
    <x v="0"/>
    <n v="1935.67"/>
    <n v="2035"/>
    <s v="Fresno"/>
  </r>
  <r>
    <x v="79"/>
    <x v="0"/>
    <n v="1823.35"/>
    <n v="2035"/>
    <s v="Fresno"/>
  </r>
  <r>
    <x v="80"/>
    <x v="0"/>
    <n v="1909.28"/>
    <n v="2035"/>
    <s v="Fresno"/>
  </r>
  <r>
    <x v="81"/>
    <x v="0"/>
    <n v="1842.09"/>
    <n v="2035"/>
    <s v="Fresno"/>
  </r>
  <r>
    <x v="82"/>
    <x v="0"/>
    <n v="1705.99"/>
    <n v="2035"/>
    <s v="Fresno"/>
  </r>
  <r>
    <x v="83"/>
    <x v="0"/>
    <n v="1644.27"/>
    <n v="2035"/>
    <s v="Fresno"/>
  </r>
  <r>
    <x v="84"/>
    <x v="0"/>
    <n v="1516.76"/>
    <n v="2035"/>
    <s v="Fresno"/>
  </r>
  <r>
    <x v="85"/>
    <x v="0"/>
    <n v="1426.93"/>
    <n v="2035"/>
    <s v="Fresno"/>
  </r>
  <r>
    <x v="86"/>
    <x v="0"/>
    <n v="1329.4"/>
    <n v="2035"/>
    <s v="Fresno"/>
  </r>
  <r>
    <x v="87"/>
    <x v="0"/>
    <n v="1239.0999999999999"/>
    <n v="2035"/>
    <s v="Fresno"/>
  </r>
  <r>
    <x v="88"/>
    <x v="0"/>
    <n v="1162.6600000000001"/>
    <n v="2035"/>
    <s v="Fresno"/>
  </r>
  <r>
    <x v="89"/>
    <x v="0"/>
    <n v="844.86"/>
    <n v="2035"/>
    <s v="Fresno"/>
  </r>
  <r>
    <x v="90"/>
    <x v="0"/>
    <n v="706.59"/>
    <n v="2035"/>
    <s v="Fresno"/>
  </r>
  <r>
    <x v="91"/>
    <x v="0"/>
    <n v="643.94000000000005"/>
    <n v="2035"/>
    <s v="Fresno"/>
  </r>
  <r>
    <x v="92"/>
    <x v="0"/>
    <n v="550.79999999999995"/>
    <n v="2035"/>
    <s v="Fresno"/>
  </r>
  <r>
    <x v="93"/>
    <x v="0"/>
    <n v="425.59"/>
    <n v="2035"/>
    <s v="Fresno"/>
  </r>
  <r>
    <x v="94"/>
    <x v="0"/>
    <n v="328.25"/>
    <n v="2035"/>
    <s v="Fresno"/>
  </r>
  <r>
    <x v="95"/>
    <x v="0"/>
    <n v="260.7"/>
    <n v="2035"/>
    <s v="Fresno"/>
  </r>
  <r>
    <x v="96"/>
    <x v="0"/>
    <n v="204.18"/>
    <n v="2035"/>
    <s v="Fresno"/>
  </r>
  <r>
    <x v="97"/>
    <x v="0"/>
    <n v="150.6"/>
    <n v="2035"/>
    <s v="Fresno"/>
  </r>
  <r>
    <x v="98"/>
    <x v="0"/>
    <n v="115.15"/>
    <n v="2035"/>
    <s v="Fresno"/>
  </r>
  <r>
    <x v="99"/>
    <x v="0"/>
    <n v="83.71"/>
    <n v="2035"/>
    <s v="Fresno"/>
  </r>
  <r>
    <x v="100"/>
    <x v="0"/>
    <n v="154.94"/>
    <n v="2035"/>
    <s v="Fresno"/>
  </r>
  <r>
    <x v="0"/>
    <x v="1"/>
    <n v="1838.52"/>
    <n v="2035"/>
    <s v="Fresno"/>
  </r>
  <r>
    <x v="1"/>
    <x v="1"/>
    <n v="1843.47"/>
    <n v="2035"/>
    <s v="Fresno"/>
  </r>
  <r>
    <x v="2"/>
    <x v="1"/>
    <n v="1864.99"/>
    <n v="2035"/>
    <s v="Fresno"/>
  </r>
  <r>
    <x v="3"/>
    <x v="1"/>
    <n v="1889.12"/>
    <n v="2035"/>
    <s v="Fresno"/>
  </r>
  <r>
    <x v="4"/>
    <x v="1"/>
    <n v="1920.93"/>
    <n v="2035"/>
    <s v="Fresno"/>
  </r>
  <r>
    <x v="5"/>
    <x v="1"/>
    <n v="1960.17"/>
    <n v="2035"/>
    <s v="Fresno"/>
  </r>
  <r>
    <x v="6"/>
    <x v="1"/>
    <n v="2002.59"/>
    <n v="2035"/>
    <s v="Fresno"/>
  </r>
  <r>
    <x v="7"/>
    <x v="1"/>
    <n v="2040.39"/>
    <n v="2035"/>
    <s v="Fresno"/>
  </r>
  <r>
    <x v="8"/>
    <x v="1"/>
    <n v="2094.6"/>
    <n v="2035"/>
    <s v="Fresno"/>
  </r>
  <r>
    <x v="9"/>
    <x v="1"/>
    <n v="2158.4699999999998"/>
    <n v="2035"/>
    <s v="Fresno"/>
  </r>
  <r>
    <x v="10"/>
    <x v="1"/>
    <n v="2213.92"/>
    <n v="2035"/>
    <s v="Fresno"/>
  </r>
  <r>
    <x v="11"/>
    <x v="1"/>
    <n v="2267.59"/>
    <n v="2035"/>
    <s v="Fresno"/>
  </r>
  <r>
    <x v="12"/>
    <x v="1"/>
    <n v="2316.2800000000002"/>
    <n v="2035"/>
    <s v="Fresno"/>
  </r>
  <r>
    <x v="13"/>
    <x v="1"/>
    <n v="2361.59"/>
    <n v="2035"/>
    <s v="Fresno"/>
  </r>
  <r>
    <x v="14"/>
    <x v="1"/>
    <n v="2407.19"/>
    <n v="2035"/>
    <s v="Fresno"/>
  </r>
  <r>
    <x v="15"/>
    <x v="1"/>
    <n v="2436.58"/>
    <n v="2035"/>
    <s v="Fresno"/>
  </r>
  <r>
    <x v="16"/>
    <x v="1"/>
    <n v="2453.17"/>
    <n v="2035"/>
    <s v="Fresno"/>
  </r>
  <r>
    <x v="17"/>
    <x v="1"/>
    <n v="2479.5500000000002"/>
    <n v="2035"/>
    <s v="Fresno"/>
  </r>
  <r>
    <x v="18"/>
    <x v="1"/>
    <n v="2824.36"/>
    <n v="2035"/>
    <s v="Fresno"/>
  </r>
  <r>
    <x v="19"/>
    <x v="1"/>
    <n v="2851.89"/>
    <n v="2035"/>
    <s v="Fresno"/>
  </r>
  <r>
    <x v="20"/>
    <x v="1"/>
    <n v="3019.51"/>
    <n v="2035"/>
    <s v="Fresno"/>
  </r>
  <r>
    <x v="21"/>
    <x v="1"/>
    <n v="2961.74"/>
    <n v="2035"/>
    <s v="Fresno"/>
  </r>
  <r>
    <x v="22"/>
    <x v="1"/>
    <n v="2973.86"/>
    <n v="2035"/>
    <s v="Fresno"/>
  </r>
  <r>
    <x v="23"/>
    <x v="1"/>
    <n v="2752.99"/>
    <n v="2035"/>
    <s v="Fresno"/>
  </r>
  <r>
    <x v="24"/>
    <x v="1"/>
    <n v="2698.92"/>
    <n v="2035"/>
    <s v="Fresno"/>
  </r>
  <r>
    <x v="25"/>
    <x v="1"/>
    <n v="2152.7199999999998"/>
    <n v="2035"/>
    <s v="Fresno"/>
  </r>
  <r>
    <x v="26"/>
    <x v="1"/>
    <n v="1971.08"/>
    <n v="2035"/>
    <s v="Fresno"/>
  </r>
  <r>
    <x v="27"/>
    <x v="1"/>
    <n v="2100.9"/>
    <n v="2035"/>
    <s v="Fresno"/>
  </r>
  <r>
    <x v="28"/>
    <x v="1"/>
    <n v="2094.38"/>
    <n v="2035"/>
    <s v="Fresno"/>
  </r>
  <r>
    <x v="29"/>
    <x v="1"/>
    <n v="2047.37"/>
    <n v="2035"/>
    <s v="Fresno"/>
  </r>
  <r>
    <x v="30"/>
    <x v="1"/>
    <n v="1948.02"/>
    <n v="2035"/>
    <s v="Fresno"/>
  </r>
  <r>
    <x v="31"/>
    <x v="1"/>
    <n v="1906.48"/>
    <n v="2035"/>
    <s v="Fresno"/>
  </r>
  <r>
    <x v="32"/>
    <x v="1"/>
    <n v="1830.67"/>
    <n v="2035"/>
    <s v="Fresno"/>
  </r>
  <r>
    <x v="33"/>
    <x v="1"/>
    <n v="1832.36"/>
    <n v="2035"/>
    <s v="Fresno"/>
  </r>
  <r>
    <x v="34"/>
    <x v="1"/>
    <n v="1826.97"/>
    <n v="2035"/>
    <s v="Fresno"/>
  </r>
  <r>
    <x v="35"/>
    <x v="1"/>
    <n v="1878.7"/>
    <n v="2035"/>
    <s v="Fresno"/>
  </r>
  <r>
    <x v="36"/>
    <x v="1"/>
    <n v="1924.96"/>
    <n v="2035"/>
    <s v="Fresno"/>
  </r>
  <r>
    <x v="37"/>
    <x v="1"/>
    <n v="1928.2"/>
    <n v="2035"/>
    <s v="Fresno"/>
  </r>
  <r>
    <x v="38"/>
    <x v="1"/>
    <n v="1921.95"/>
    <n v="2035"/>
    <s v="Fresno"/>
  </r>
  <r>
    <x v="39"/>
    <x v="1"/>
    <n v="2021.02"/>
    <n v="2035"/>
    <s v="Fresno"/>
  </r>
  <r>
    <x v="40"/>
    <x v="1"/>
    <n v="2069.31"/>
    <n v="2035"/>
    <s v="Fresno"/>
  </r>
  <r>
    <x v="41"/>
    <x v="1"/>
    <n v="2064.6999999999998"/>
    <n v="2035"/>
    <s v="Fresno"/>
  </r>
  <r>
    <x v="42"/>
    <x v="1"/>
    <n v="2088.7399999999998"/>
    <n v="2035"/>
    <s v="Fresno"/>
  </r>
  <r>
    <x v="43"/>
    <x v="1"/>
    <n v="1873.1"/>
    <n v="2035"/>
    <s v="Fresno"/>
  </r>
  <r>
    <x v="44"/>
    <x v="1"/>
    <n v="1842.05"/>
    <n v="2035"/>
    <s v="Fresno"/>
  </r>
  <r>
    <x v="45"/>
    <x v="1"/>
    <n v="1779.52"/>
    <n v="2035"/>
    <s v="Fresno"/>
  </r>
  <r>
    <x v="46"/>
    <x v="1"/>
    <n v="1728.45"/>
    <n v="2035"/>
    <s v="Fresno"/>
  </r>
  <r>
    <x v="47"/>
    <x v="1"/>
    <n v="1709.9"/>
    <n v="2035"/>
    <s v="Fresno"/>
  </r>
  <r>
    <x v="48"/>
    <x v="1"/>
    <n v="1815.62"/>
    <n v="2035"/>
    <s v="Fresno"/>
  </r>
  <r>
    <x v="49"/>
    <x v="1"/>
    <n v="1919.22"/>
    <n v="2035"/>
    <s v="Fresno"/>
  </r>
  <r>
    <x v="50"/>
    <x v="1"/>
    <n v="1960.89"/>
    <n v="2035"/>
    <s v="Fresno"/>
  </r>
  <r>
    <x v="51"/>
    <x v="1"/>
    <n v="1888.09"/>
    <n v="2035"/>
    <s v="Fresno"/>
  </r>
  <r>
    <x v="52"/>
    <x v="1"/>
    <n v="1958.44"/>
    <n v="2035"/>
    <s v="Fresno"/>
  </r>
  <r>
    <x v="53"/>
    <x v="1"/>
    <n v="2005.18"/>
    <n v="2035"/>
    <s v="Fresno"/>
  </r>
  <r>
    <x v="54"/>
    <x v="1"/>
    <n v="1946.04"/>
    <n v="2035"/>
    <s v="Fresno"/>
  </r>
  <r>
    <x v="55"/>
    <x v="1"/>
    <n v="1912.6"/>
    <n v="2035"/>
    <s v="Fresno"/>
  </r>
  <r>
    <x v="56"/>
    <x v="1"/>
    <n v="1807.62"/>
    <n v="2035"/>
    <s v="Fresno"/>
  </r>
  <r>
    <x v="57"/>
    <x v="1"/>
    <n v="1701.67"/>
    <n v="2035"/>
    <s v="Fresno"/>
  </r>
  <r>
    <x v="58"/>
    <x v="1"/>
    <n v="1666.23"/>
    <n v="2035"/>
    <s v="Fresno"/>
  </r>
  <r>
    <x v="59"/>
    <x v="1"/>
    <n v="1588.9"/>
    <n v="2035"/>
    <s v="Fresno"/>
  </r>
  <r>
    <x v="60"/>
    <x v="1"/>
    <n v="1571.76"/>
    <n v="2035"/>
    <s v="Fresno"/>
  </r>
  <r>
    <x v="61"/>
    <x v="1"/>
    <n v="1515.25"/>
    <n v="2035"/>
    <s v="Fresno"/>
  </r>
  <r>
    <x v="62"/>
    <x v="1"/>
    <n v="1518.1"/>
    <n v="2035"/>
    <s v="Fresno"/>
  </r>
  <r>
    <x v="63"/>
    <x v="1"/>
    <n v="1511.3"/>
    <n v="2035"/>
    <s v="Fresno"/>
  </r>
  <r>
    <x v="64"/>
    <x v="1"/>
    <n v="1585.3"/>
    <n v="2035"/>
    <s v="Fresno"/>
  </r>
  <r>
    <x v="65"/>
    <x v="1"/>
    <n v="1684.75"/>
    <n v="2035"/>
    <s v="Fresno"/>
  </r>
  <r>
    <x v="66"/>
    <x v="1"/>
    <n v="1545.98"/>
    <n v="2035"/>
    <s v="Fresno"/>
  </r>
  <r>
    <x v="67"/>
    <x v="1"/>
    <n v="1531.43"/>
    <n v="2035"/>
    <s v="Fresno"/>
  </r>
  <r>
    <x v="68"/>
    <x v="1"/>
    <n v="1556.84"/>
    <n v="2035"/>
    <s v="Fresno"/>
  </r>
  <r>
    <x v="69"/>
    <x v="1"/>
    <n v="1539.74"/>
    <n v="2035"/>
    <s v="Fresno"/>
  </r>
  <r>
    <x v="70"/>
    <x v="1"/>
    <n v="1660.95"/>
    <n v="2035"/>
    <s v="Fresno"/>
  </r>
  <r>
    <x v="71"/>
    <x v="1"/>
    <n v="1685.51"/>
    <n v="2035"/>
    <s v="Fresno"/>
  </r>
  <r>
    <x v="72"/>
    <x v="1"/>
    <n v="1762.51"/>
    <n v="2035"/>
    <s v="Fresno"/>
  </r>
  <r>
    <x v="73"/>
    <x v="1"/>
    <n v="1762.23"/>
    <n v="2035"/>
    <s v="Fresno"/>
  </r>
  <r>
    <x v="74"/>
    <x v="1"/>
    <n v="1805.03"/>
    <n v="2035"/>
    <s v="Fresno"/>
  </r>
  <r>
    <x v="75"/>
    <x v="1"/>
    <n v="1800.24"/>
    <n v="2035"/>
    <s v="Fresno"/>
  </r>
  <r>
    <x v="76"/>
    <x v="1"/>
    <n v="1688.04"/>
    <n v="2035"/>
    <s v="Fresno"/>
  </r>
  <r>
    <x v="77"/>
    <x v="1"/>
    <n v="1600.89"/>
    <n v="2035"/>
    <s v="Fresno"/>
  </r>
  <r>
    <x v="78"/>
    <x v="1"/>
    <n v="1568.56"/>
    <n v="2035"/>
    <s v="Fresno"/>
  </r>
  <r>
    <x v="79"/>
    <x v="1"/>
    <n v="1524.44"/>
    <n v="2035"/>
    <s v="Fresno"/>
  </r>
  <r>
    <x v="80"/>
    <x v="1"/>
    <n v="1483.25"/>
    <n v="2035"/>
    <s v="Fresno"/>
  </r>
  <r>
    <x v="81"/>
    <x v="1"/>
    <n v="1360.43"/>
    <n v="2035"/>
    <s v="Fresno"/>
  </r>
  <r>
    <x v="82"/>
    <x v="1"/>
    <n v="1290.54"/>
    <n v="2035"/>
    <s v="Fresno"/>
  </r>
  <r>
    <x v="83"/>
    <x v="1"/>
    <n v="1183.3599999999999"/>
    <n v="2035"/>
    <s v="Fresno"/>
  </r>
  <r>
    <x v="84"/>
    <x v="1"/>
    <n v="1115.22"/>
    <n v="2035"/>
    <s v="Fresno"/>
  </r>
  <r>
    <x v="85"/>
    <x v="1"/>
    <n v="1103.71"/>
    <n v="2035"/>
    <s v="Fresno"/>
  </r>
  <r>
    <x v="86"/>
    <x v="1"/>
    <n v="962.62"/>
    <n v="2035"/>
    <s v="Fresno"/>
  </r>
  <r>
    <x v="87"/>
    <x v="1"/>
    <n v="891.35"/>
    <n v="2035"/>
    <s v="Fresno"/>
  </r>
  <r>
    <x v="88"/>
    <x v="1"/>
    <n v="772.74"/>
    <n v="2035"/>
    <s v="Fresno"/>
  </r>
  <r>
    <x v="89"/>
    <x v="1"/>
    <n v="544.22"/>
    <n v="2035"/>
    <s v="Fresno"/>
  </r>
  <r>
    <x v="90"/>
    <x v="1"/>
    <n v="449.03"/>
    <n v="2035"/>
    <s v="Fresno"/>
  </r>
  <r>
    <x v="91"/>
    <x v="1"/>
    <n v="379.39"/>
    <n v="2035"/>
    <s v="Fresno"/>
  </r>
  <r>
    <x v="92"/>
    <x v="1"/>
    <n v="317.76"/>
    <n v="2035"/>
    <s v="Fresno"/>
  </r>
  <r>
    <x v="93"/>
    <x v="1"/>
    <n v="228.99"/>
    <n v="2035"/>
    <s v="Fresno"/>
  </r>
  <r>
    <x v="94"/>
    <x v="1"/>
    <n v="163.38"/>
    <n v="2035"/>
    <s v="Fresno"/>
  </r>
  <r>
    <x v="95"/>
    <x v="1"/>
    <n v="127.99"/>
    <n v="2035"/>
    <s v="Fresno"/>
  </r>
  <r>
    <x v="96"/>
    <x v="1"/>
    <n v="95.67"/>
    <n v="2035"/>
    <s v="Fresno"/>
  </r>
  <r>
    <x v="97"/>
    <x v="1"/>
    <n v="67.64"/>
    <n v="2035"/>
    <s v="Fresno"/>
  </r>
  <r>
    <x v="98"/>
    <x v="1"/>
    <n v="48.77"/>
    <n v="2035"/>
    <s v="Fresno"/>
  </r>
  <r>
    <x v="99"/>
    <x v="1"/>
    <n v="35.35"/>
    <n v="2035"/>
    <s v="Fresno"/>
  </r>
  <r>
    <x v="100"/>
    <x v="1"/>
    <n v="55.56"/>
    <n v="2035"/>
    <s v="Fresno"/>
  </r>
  <r>
    <x v="0"/>
    <x v="0"/>
    <n v="323.95"/>
    <n v="2035"/>
    <s v="Fresno"/>
  </r>
  <r>
    <x v="1"/>
    <x v="0"/>
    <n v="323.45"/>
    <n v="2035"/>
    <s v="Fresno"/>
  </r>
  <r>
    <x v="2"/>
    <x v="0"/>
    <n v="324.42"/>
    <n v="2035"/>
    <s v="Fresno"/>
  </r>
  <r>
    <x v="3"/>
    <x v="0"/>
    <n v="325.08999999999997"/>
    <n v="2035"/>
    <s v="Fresno"/>
  </r>
  <r>
    <x v="4"/>
    <x v="0"/>
    <n v="327.22000000000003"/>
    <n v="2035"/>
    <s v="Fresno"/>
  </r>
  <r>
    <x v="5"/>
    <x v="0"/>
    <n v="330.11"/>
    <n v="2035"/>
    <s v="Fresno"/>
  </r>
  <r>
    <x v="6"/>
    <x v="0"/>
    <n v="335.11"/>
    <n v="2035"/>
    <s v="Fresno"/>
  </r>
  <r>
    <x v="7"/>
    <x v="0"/>
    <n v="336.81"/>
    <n v="2035"/>
    <s v="Fresno"/>
  </r>
  <r>
    <x v="8"/>
    <x v="0"/>
    <n v="337.96"/>
    <n v="2035"/>
    <s v="Fresno"/>
  </r>
  <r>
    <x v="9"/>
    <x v="0"/>
    <n v="342.61"/>
    <n v="2035"/>
    <s v="Fresno"/>
  </r>
  <r>
    <x v="10"/>
    <x v="0"/>
    <n v="348.06"/>
    <n v="2035"/>
    <s v="Fresno"/>
  </r>
  <r>
    <x v="11"/>
    <x v="0"/>
    <n v="354.64"/>
    <n v="2035"/>
    <s v="Fresno"/>
  </r>
  <r>
    <x v="12"/>
    <x v="0"/>
    <n v="359.63"/>
    <n v="2035"/>
    <s v="Fresno"/>
  </r>
  <r>
    <x v="13"/>
    <x v="0"/>
    <n v="364.13"/>
    <n v="2035"/>
    <s v="Fresno"/>
  </r>
  <r>
    <x v="14"/>
    <x v="0"/>
    <n v="369.36"/>
    <n v="2035"/>
    <s v="Fresno"/>
  </r>
  <r>
    <x v="15"/>
    <x v="0"/>
    <n v="373.6"/>
    <n v="2035"/>
    <s v="Fresno"/>
  </r>
  <r>
    <x v="16"/>
    <x v="0"/>
    <n v="376.65"/>
    <n v="2035"/>
    <s v="Fresno"/>
  </r>
  <r>
    <x v="17"/>
    <x v="0"/>
    <n v="506.39"/>
    <n v="2035"/>
    <s v="Fresno"/>
  </r>
  <r>
    <x v="18"/>
    <x v="0"/>
    <n v="465.22"/>
    <n v="2035"/>
    <s v="Fresno"/>
  </r>
  <r>
    <x v="19"/>
    <x v="0"/>
    <n v="426.29"/>
    <n v="2035"/>
    <s v="Fresno"/>
  </r>
  <r>
    <x v="20"/>
    <x v="0"/>
    <n v="390.81"/>
    <n v="2035"/>
    <s v="Fresno"/>
  </r>
  <r>
    <x v="21"/>
    <x v="0"/>
    <n v="384.73"/>
    <n v="2035"/>
    <s v="Fresno"/>
  </r>
  <r>
    <x v="22"/>
    <x v="0"/>
    <n v="382.3"/>
    <n v="2035"/>
    <s v="Fresno"/>
  </r>
  <r>
    <x v="23"/>
    <x v="0"/>
    <n v="369.78"/>
    <n v="2035"/>
    <s v="Fresno"/>
  </r>
  <r>
    <x v="24"/>
    <x v="0"/>
    <n v="363.04"/>
    <n v="2035"/>
    <s v="Fresno"/>
  </r>
  <r>
    <x v="25"/>
    <x v="0"/>
    <n v="362.84"/>
    <n v="2035"/>
    <s v="Fresno"/>
  </r>
  <r>
    <x v="26"/>
    <x v="0"/>
    <n v="337.49"/>
    <n v="2035"/>
    <s v="Fresno"/>
  </r>
  <r>
    <x v="27"/>
    <x v="0"/>
    <n v="349.25"/>
    <n v="2035"/>
    <s v="Fresno"/>
  </r>
  <r>
    <x v="28"/>
    <x v="0"/>
    <n v="338.82"/>
    <n v="2035"/>
    <s v="Fresno"/>
  </r>
  <r>
    <x v="29"/>
    <x v="0"/>
    <n v="316.45"/>
    <n v="2035"/>
    <s v="Fresno"/>
  </r>
  <r>
    <x v="30"/>
    <x v="0"/>
    <n v="309.04000000000002"/>
    <n v="2035"/>
    <s v="Fresno"/>
  </r>
  <r>
    <x v="31"/>
    <x v="0"/>
    <n v="346.31"/>
    <n v="2035"/>
    <s v="Fresno"/>
  </r>
  <r>
    <x v="32"/>
    <x v="0"/>
    <n v="337.21"/>
    <n v="2035"/>
    <s v="Fresno"/>
  </r>
  <r>
    <x v="33"/>
    <x v="0"/>
    <n v="326.04000000000002"/>
    <n v="2035"/>
    <s v="Fresno"/>
  </r>
  <r>
    <x v="34"/>
    <x v="0"/>
    <n v="334.5"/>
    <n v="2035"/>
    <s v="Fresno"/>
  </r>
  <r>
    <x v="35"/>
    <x v="0"/>
    <n v="355.55"/>
    <n v="2035"/>
    <s v="Fresno"/>
  </r>
  <r>
    <x v="36"/>
    <x v="0"/>
    <n v="355.92"/>
    <n v="2035"/>
    <s v="Fresno"/>
  </r>
  <r>
    <x v="37"/>
    <x v="0"/>
    <n v="374.38"/>
    <n v="2035"/>
    <s v="Fresno"/>
  </r>
  <r>
    <x v="38"/>
    <x v="0"/>
    <n v="372.28"/>
    <n v="2035"/>
    <s v="Fresno"/>
  </r>
  <r>
    <x v="39"/>
    <x v="0"/>
    <n v="402.04"/>
    <n v="2035"/>
    <s v="Fresno"/>
  </r>
  <r>
    <x v="40"/>
    <x v="0"/>
    <n v="418.56"/>
    <n v="2035"/>
    <s v="Fresno"/>
  </r>
  <r>
    <x v="41"/>
    <x v="0"/>
    <n v="446.09"/>
    <n v="2035"/>
    <s v="Fresno"/>
  </r>
  <r>
    <x v="42"/>
    <x v="0"/>
    <n v="322.58"/>
    <n v="2035"/>
    <s v="Fresno"/>
  </r>
  <r>
    <x v="43"/>
    <x v="0"/>
    <n v="324.76"/>
    <n v="2035"/>
    <s v="Fresno"/>
  </r>
  <r>
    <x v="44"/>
    <x v="0"/>
    <n v="402.9"/>
    <n v="2035"/>
    <s v="Fresno"/>
  </r>
  <r>
    <x v="45"/>
    <x v="0"/>
    <n v="420.58"/>
    <n v="2035"/>
    <s v="Fresno"/>
  </r>
  <r>
    <x v="46"/>
    <x v="0"/>
    <n v="429.82"/>
    <n v="2035"/>
    <s v="Fresno"/>
  </r>
  <r>
    <x v="47"/>
    <x v="0"/>
    <n v="395.43"/>
    <n v="2035"/>
    <s v="Fresno"/>
  </r>
  <r>
    <x v="48"/>
    <x v="0"/>
    <n v="370.04"/>
    <n v="2035"/>
    <s v="Fresno"/>
  </r>
  <r>
    <x v="49"/>
    <x v="0"/>
    <n v="378.59"/>
    <n v="2035"/>
    <s v="Fresno"/>
  </r>
  <r>
    <x v="50"/>
    <x v="0"/>
    <n v="340.73"/>
    <n v="2035"/>
    <s v="Fresno"/>
  </r>
  <r>
    <x v="51"/>
    <x v="0"/>
    <n v="355.97"/>
    <n v="2035"/>
    <s v="Fresno"/>
  </r>
  <r>
    <x v="52"/>
    <x v="0"/>
    <n v="361.63"/>
    <n v="2035"/>
    <s v="Fresno"/>
  </r>
  <r>
    <x v="53"/>
    <x v="0"/>
    <n v="344.52"/>
    <n v="2035"/>
    <s v="Fresno"/>
  </r>
  <r>
    <x v="54"/>
    <x v="0"/>
    <n v="353.36"/>
    <n v="2035"/>
    <s v="Fresno"/>
  </r>
  <r>
    <x v="55"/>
    <x v="0"/>
    <n v="354.73"/>
    <n v="2035"/>
    <s v="Fresno"/>
  </r>
  <r>
    <x v="56"/>
    <x v="0"/>
    <n v="310.61"/>
    <n v="2035"/>
    <s v="Fresno"/>
  </r>
  <r>
    <x v="57"/>
    <x v="0"/>
    <n v="293.98"/>
    <n v="2035"/>
    <s v="Fresno"/>
  </r>
  <r>
    <x v="58"/>
    <x v="0"/>
    <n v="286.77"/>
    <n v="2035"/>
    <s v="Fresno"/>
  </r>
  <r>
    <x v="59"/>
    <x v="0"/>
    <n v="291.8"/>
    <n v="2035"/>
    <s v="Fresno"/>
  </r>
  <r>
    <x v="60"/>
    <x v="0"/>
    <n v="287.55"/>
    <n v="2035"/>
    <s v="Fresno"/>
  </r>
  <r>
    <x v="61"/>
    <x v="0"/>
    <n v="257.79000000000002"/>
    <n v="2035"/>
    <s v="Fresno"/>
  </r>
  <r>
    <x v="62"/>
    <x v="0"/>
    <n v="272.63"/>
    <n v="2035"/>
    <s v="Fresno"/>
  </r>
  <r>
    <x v="63"/>
    <x v="0"/>
    <n v="286.79000000000002"/>
    <n v="2035"/>
    <s v="Fresno"/>
  </r>
  <r>
    <x v="64"/>
    <x v="0"/>
    <n v="301.35000000000002"/>
    <n v="2035"/>
    <s v="Fresno"/>
  </r>
  <r>
    <x v="65"/>
    <x v="0"/>
    <n v="298.23"/>
    <n v="2035"/>
    <s v="Fresno"/>
  </r>
  <r>
    <x v="66"/>
    <x v="0"/>
    <n v="305.14999999999998"/>
    <n v="2035"/>
    <s v="Fresno"/>
  </r>
  <r>
    <x v="67"/>
    <x v="0"/>
    <n v="301.77999999999997"/>
    <n v="2035"/>
    <s v="Fresno"/>
  </r>
  <r>
    <x v="68"/>
    <x v="0"/>
    <n v="274.82"/>
    <n v="2035"/>
    <s v="Fresno"/>
  </r>
  <r>
    <x v="69"/>
    <x v="0"/>
    <n v="273.8"/>
    <n v="2035"/>
    <s v="Fresno"/>
  </r>
  <r>
    <x v="70"/>
    <x v="0"/>
    <n v="286.7"/>
    <n v="2035"/>
    <s v="Fresno"/>
  </r>
  <r>
    <x v="71"/>
    <x v="0"/>
    <n v="297.38"/>
    <n v="2035"/>
    <s v="Fresno"/>
  </r>
  <r>
    <x v="72"/>
    <x v="0"/>
    <n v="288.61"/>
    <n v="2035"/>
    <s v="Fresno"/>
  </r>
  <r>
    <x v="73"/>
    <x v="0"/>
    <n v="294.8"/>
    <n v="2035"/>
    <s v="Fresno"/>
  </r>
  <r>
    <x v="74"/>
    <x v="0"/>
    <n v="291.58999999999997"/>
    <n v="2035"/>
    <s v="Fresno"/>
  </r>
  <r>
    <x v="75"/>
    <x v="0"/>
    <n v="296.02"/>
    <n v="2035"/>
    <s v="Fresno"/>
  </r>
  <r>
    <x v="76"/>
    <x v="0"/>
    <n v="274.64999999999998"/>
    <n v="2035"/>
    <s v="Fresno"/>
  </r>
  <r>
    <x v="77"/>
    <x v="0"/>
    <n v="252.43"/>
    <n v="2035"/>
    <s v="Fresno"/>
  </r>
  <r>
    <x v="78"/>
    <x v="0"/>
    <n v="221"/>
    <n v="2035"/>
    <s v="Fresno"/>
  </r>
  <r>
    <x v="79"/>
    <x v="0"/>
    <n v="213.39"/>
    <n v="2035"/>
    <s v="Fresno"/>
  </r>
  <r>
    <x v="80"/>
    <x v="0"/>
    <n v="224.62"/>
    <n v="2035"/>
    <s v="Fresno"/>
  </r>
  <r>
    <x v="81"/>
    <x v="0"/>
    <n v="190.34"/>
    <n v="2035"/>
    <s v="Fresno"/>
  </r>
  <r>
    <x v="82"/>
    <x v="0"/>
    <n v="152.66"/>
    <n v="2035"/>
    <s v="Fresno"/>
  </r>
  <r>
    <x v="83"/>
    <x v="0"/>
    <n v="138.76"/>
    <n v="2035"/>
    <s v="Fresno"/>
  </r>
  <r>
    <x v="84"/>
    <x v="0"/>
    <n v="137.71"/>
    <n v="2035"/>
    <s v="Fresno"/>
  </r>
  <r>
    <x v="85"/>
    <x v="0"/>
    <n v="137.99"/>
    <n v="2035"/>
    <s v="Fresno"/>
  </r>
  <r>
    <x v="86"/>
    <x v="0"/>
    <n v="118.25"/>
    <n v="2035"/>
    <s v="Fresno"/>
  </r>
  <r>
    <x v="87"/>
    <x v="0"/>
    <n v="107.94"/>
    <n v="2035"/>
    <s v="Fresno"/>
  </r>
  <r>
    <x v="88"/>
    <x v="0"/>
    <n v="80.67"/>
    <n v="2035"/>
    <s v="Fresno"/>
  </r>
  <r>
    <x v="89"/>
    <x v="0"/>
    <n v="56.71"/>
    <n v="2035"/>
    <s v="Fresno"/>
  </r>
  <r>
    <x v="90"/>
    <x v="0"/>
    <n v="44.98"/>
    <n v="2035"/>
    <s v="Fresno"/>
  </r>
  <r>
    <x v="91"/>
    <x v="0"/>
    <n v="40"/>
    <n v="2035"/>
    <s v="Fresno"/>
  </r>
  <r>
    <x v="92"/>
    <x v="0"/>
    <n v="34.020000000000003"/>
    <n v="2035"/>
    <s v="Fresno"/>
  </r>
  <r>
    <x v="93"/>
    <x v="0"/>
    <n v="29.1"/>
    <n v="2035"/>
    <s v="Fresno"/>
  </r>
  <r>
    <x v="94"/>
    <x v="0"/>
    <n v="24.37"/>
    <n v="2035"/>
    <s v="Fresno"/>
  </r>
  <r>
    <x v="95"/>
    <x v="0"/>
    <n v="17.68"/>
    <n v="2035"/>
    <s v="Fresno"/>
  </r>
  <r>
    <x v="96"/>
    <x v="0"/>
    <n v="13.11"/>
    <n v="2035"/>
    <s v="Fresno"/>
  </r>
  <r>
    <x v="97"/>
    <x v="0"/>
    <n v="9.7100000000000009"/>
    <n v="2035"/>
    <s v="Fresno"/>
  </r>
  <r>
    <x v="98"/>
    <x v="0"/>
    <n v="8.85"/>
    <n v="2035"/>
    <s v="Fresno"/>
  </r>
  <r>
    <x v="99"/>
    <x v="0"/>
    <n v="6.63"/>
    <n v="2035"/>
    <s v="Fresno"/>
  </r>
  <r>
    <x v="100"/>
    <x v="0"/>
    <n v="4.87"/>
    <n v="2035"/>
    <s v="Fresno"/>
  </r>
  <r>
    <x v="0"/>
    <x v="1"/>
    <n v="348.75"/>
    <n v="2035"/>
    <s v="Fresno"/>
  </r>
  <r>
    <x v="1"/>
    <x v="1"/>
    <n v="346.75"/>
    <n v="2035"/>
    <s v="Fresno"/>
  </r>
  <r>
    <x v="2"/>
    <x v="1"/>
    <n v="347.42"/>
    <n v="2035"/>
    <s v="Fresno"/>
  </r>
  <r>
    <x v="3"/>
    <x v="1"/>
    <n v="347.95"/>
    <n v="2035"/>
    <s v="Fresno"/>
  </r>
  <r>
    <x v="4"/>
    <x v="1"/>
    <n v="350.08"/>
    <n v="2035"/>
    <s v="Fresno"/>
  </r>
  <r>
    <x v="5"/>
    <x v="1"/>
    <n v="352.96"/>
    <n v="2035"/>
    <s v="Fresno"/>
  </r>
  <r>
    <x v="6"/>
    <x v="1"/>
    <n v="358.06"/>
    <n v="2035"/>
    <s v="Fresno"/>
  </r>
  <r>
    <x v="7"/>
    <x v="1"/>
    <n v="359.64"/>
    <n v="2035"/>
    <s v="Fresno"/>
  </r>
  <r>
    <x v="8"/>
    <x v="1"/>
    <n v="361.16"/>
    <n v="2035"/>
    <s v="Fresno"/>
  </r>
  <r>
    <x v="9"/>
    <x v="1"/>
    <n v="366.31"/>
    <n v="2035"/>
    <s v="Fresno"/>
  </r>
  <r>
    <x v="10"/>
    <x v="1"/>
    <n v="371.93"/>
    <n v="2035"/>
    <s v="Fresno"/>
  </r>
  <r>
    <x v="11"/>
    <x v="1"/>
    <n v="378.06"/>
    <n v="2035"/>
    <s v="Fresno"/>
  </r>
  <r>
    <x v="12"/>
    <x v="1"/>
    <n v="382.02"/>
    <n v="2035"/>
    <s v="Fresno"/>
  </r>
  <r>
    <x v="13"/>
    <x v="1"/>
    <n v="385.62"/>
    <n v="2035"/>
    <s v="Fresno"/>
  </r>
  <r>
    <x v="14"/>
    <x v="1"/>
    <n v="390.71"/>
    <n v="2035"/>
    <s v="Fresno"/>
  </r>
  <r>
    <x v="15"/>
    <x v="1"/>
    <n v="394.29"/>
    <n v="2035"/>
    <s v="Fresno"/>
  </r>
  <r>
    <x v="16"/>
    <x v="1"/>
    <n v="396.28"/>
    <n v="2035"/>
    <s v="Fresno"/>
  </r>
  <r>
    <x v="17"/>
    <x v="1"/>
    <n v="395.82"/>
    <n v="2035"/>
    <s v="Fresno"/>
  </r>
  <r>
    <x v="18"/>
    <x v="1"/>
    <n v="497.76"/>
    <n v="2035"/>
    <s v="Fresno"/>
  </r>
  <r>
    <x v="19"/>
    <x v="1"/>
    <n v="463.9"/>
    <n v="2035"/>
    <s v="Fresno"/>
  </r>
  <r>
    <x v="20"/>
    <x v="1"/>
    <n v="432.51"/>
    <n v="2035"/>
    <s v="Fresno"/>
  </r>
  <r>
    <x v="21"/>
    <x v="1"/>
    <n v="404.74"/>
    <n v="2035"/>
    <s v="Fresno"/>
  </r>
  <r>
    <x v="22"/>
    <x v="1"/>
    <n v="404.68"/>
    <n v="2035"/>
    <s v="Fresno"/>
  </r>
  <r>
    <x v="23"/>
    <x v="1"/>
    <n v="403.5"/>
    <n v="2035"/>
    <s v="Fresno"/>
  </r>
  <r>
    <x v="24"/>
    <x v="1"/>
    <n v="399.07"/>
    <n v="2035"/>
    <s v="Fresno"/>
  </r>
  <r>
    <x v="25"/>
    <x v="1"/>
    <n v="327.37"/>
    <n v="2035"/>
    <s v="Fresno"/>
  </r>
  <r>
    <x v="26"/>
    <x v="1"/>
    <n v="343.8"/>
    <n v="2035"/>
    <s v="Fresno"/>
  </r>
  <r>
    <x v="27"/>
    <x v="1"/>
    <n v="377.42"/>
    <n v="2035"/>
    <s v="Fresno"/>
  </r>
  <r>
    <x v="28"/>
    <x v="1"/>
    <n v="379.13"/>
    <n v="2035"/>
    <s v="Fresno"/>
  </r>
  <r>
    <x v="29"/>
    <x v="1"/>
    <n v="355.6"/>
    <n v="2035"/>
    <s v="Fresno"/>
  </r>
  <r>
    <x v="30"/>
    <x v="1"/>
    <n v="369.61"/>
    <n v="2035"/>
    <s v="Fresno"/>
  </r>
  <r>
    <x v="31"/>
    <x v="1"/>
    <n v="347.32"/>
    <n v="2035"/>
    <s v="Fresno"/>
  </r>
  <r>
    <x v="32"/>
    <x v="1"/>
    <n v="358.95"/>
    <n v="2035"/>
    <s v="Fresno"/>
  </r>
  <r>
    <x v="33"/>
    <x v="1"/>
    <n v="361.41"/>
    <n v="2035"/>
    <s v="Fresno"/>
  </r>
  <r>
    <x v="34"/>
    <x v="1"/>
    <n v="390.8"/>
    <n v="2035"/>
    <s v="Fresno"/>
  </r>
  <r>
    <x v="35"/>
    <x v="1"/>
    <n v="380.94"/>
    <n v="2035"/>
    <s v="Fresno"/>
  </r>
  <r>
    <x v="36"/>
    <x v="1"/>
    <n v="363.86"/>
    <n v="2035"/>
    <s v="Fresno"/>
  </r>
  <r>
    <x v="37"/>
    <x v="1"/>
    <n v="366.53"/>
    <n v="2035"/>
    <s v="Fresno"/>
  </r>
  <r>
    <x v="38"/>
    <x v="1"/>
    <n v="376.47"/>
    <n v="2035"/>
    <s v="Fresno"/>
  </r>
  <r>
    <x v="39"/>
    <x v="1"/>
    <n v="381.98"/>
    <n v="2035"/>
    <s v="Fresno"/>
  </r>
  <r>
    <x v="40"/>
    <x v="1"/>
    <n v="385.3"/>
    <n v="2035"/>
    <s v="Fresno"/>
  </r>
  <r>
    <x v="41"/>
    <x v="1"/>
    <n v="404.15"/>
    <n v="2035"/>
    <s v="Fresno"/>
  </r>
  <r>
    <x v="42"/>
    <x v="1"/>
    <n v="398.56"/>
    <n v="2035"/>
    <s v="Fresno"/>
  </r>
  <r>
    <x v="43"/>
    <x v="1"/>
    <n v="378.93"/>
    <n v="2035"/>
    <s v="Fresno"/>
  </r>
  <r>
    <x v="44"/>
    <x v="1"/>
    <n v="415.74"/>
    <n v="2035"/>
    <s v="Fresno"/>
  </r>
  <r>
    <x v="45"/>
    <x v="1"/>
    <n v="413.01"/>
    <n v="2035"/>
    <s v="Fresno"/>
  </r>
  <r>
    <x v="46"/>
    <x v="1"/>
    <n v="401.83"/>
    <n v="2035"/>
    <s v="Fresno"/>
  </r>
  <r>
    <x v="47"/>
    <x v="1"/>
    <n v="424.1"/>
    <n v="2035"/>
    <s v="Fresno"/>
  </r>
  <r>
    <x v="48"/>
    <x v="1"/>
    <n v="382.84"/>
    <n v="2035"/>
    <s v="Fresno"/>
  </r>
  <r>
    <x v="49"/>
    <x v="1"/>
    <n v="351.27"/>
    <n v="2035"/>
    <s v="Fresno"/>
  </r>
  <r>
    <x v="50"/>
    <x v="1"/>
    <n v="357.46"/>
    <n v="2035"/>
    <s v="Fresno"/>
  </r>
  <r>
    <x v="51"/>
    <x v="1"/>
    <n v="336.83"/>
    <n v="2035"/>
    <s v="Fresno"/>
  </r>
  <r>
    <x v="52"/>
    <x v="1"/>
    <n v="374.56"/>
    <n v="2035"/>
    <s v="Fresno"/>
  </r>
  <r>
    <x v="53"/>
    <x v="1"/>
    <n v="352.98"/>
    <n v="2035"/>
    <s v="Fresno"/>
  </r>
  <r>
    <x v="54"/>
    <x v="1"/>
    <n v="347.23"/>
    <n v="2035"/>
    <s v="Fresno"/>
  </r>
  <r>
    <x v="55"/>
    <x v="1"/>
    <n v="356.73"/>
    <n v="2035"/>
    <s v="Fresno"/>
  </r>
  <r>
    <x v="56"/>
    <x v="1"/>
    <n v="332.03"/>
    <n v="2035"/>
    <s v="Fresno"/>
  </r>
  <r>
    <x v="57"/>
    <x v="1"/>
    <n v="293.88"/>
    <n v="2035"/>
    <s v="Fresno"/>
  </r>
  <r>
    <x v="58"/>
    <x v="1"/>
    <n v="303.99"/>
    <n v="2035"/>
    <s v="Fresno"/>
  </r>
  <r>
    <x v="59"/>
    <x v="1"/>
    <n v="290.58"/>
    <n v="2035"/>
    <s v="Fresno"/>
  </r>
  <r>
    <x v="60"/>
    <x v="1"/>
    <n v="273.70999999999998"/>
    <n v="2035"/>
    <s v="Fresno"/>
  </r>
  <r>
    <x v="61"/>
    <x v="1"/>
    <n v="277.16000000000003"/>
    <n v="2035"/>
    <s v="Fresno"/>
  </r>
  <r>
    <x v="62"/>
    <x v="1"/>
    <n v="283.99"/>
    <n v="2035"/>
    <s v="Fresno"/>
  </r>
  <r>
    <x v="63"/>
    <x v="1"/>
    <n v="284.64999999999998"/>
    <n v="2035"/>
    <s v="Fresno"/>
  </r>
  <r>
    <x v="64"/>
    <x v="1"/>
    <n v="332"/>
    <n v="2035"/>
    <s v="Fresno"/>
  </r>
  <r>
    <x v="65"/>
    <x v="1"/>
    <n v="331.14"/>
    <n v="2035"/>
    <s v="Fresno"/>
  </r>
  <r>
    <x v="66"/>
    <x v="1"/>
    <n v="304.72000000000003"/>
    <n v="2035"/>
    <s v="Fresno"/>
  </r>
  <r>
    <x v="67"/>
    <x v="1"/>
    <n v="306.08999999999997"/>
    <n v="2035"/>
    <s v="Fresno"/>
  </r>
  <r>
    <x v="68"/>
    <x v="1"/>
    <n v="323.60000000000002"/>
    <n v="2035"/>
    <s v="Fresno"/>
  </r>
  <r>
    <x v="69"/>
    <x v="1"/>
    <n v="313.39"/>
    <n v="2035"/>
    <s v="Fresno"/>
  </r>
  <r>
    <x v="70"/>
    <x v="1"/>
    <n v="304.81"/>
    <n v="2035"/>
    <s v="Fresno"/>
  </r>
  <r>
    <x v="71"/>
    <x v="1"/>
    <n v="290.12"/>
    <n v="2035"/>
    <s v="Fresno"/>
  </r>
  <r>
    <x v="72"/>
    <x v="1"/>
    <n v="304.94"/>
    <n v="2035"/>
    <s v="Fresno"/>
  </r>
  <r>
    <x v="73"/>
    <x v="1"/>
    <n v="303.7"/>
    <n v="2035"/>
    <s v="Fresno"/>
  </r>
  <r>
    <x v="74"/>
    <x v="1"/>
    <n v="291.57"/>
    <n v="2035"/>
    <s v="Fresno"/>
  </r>
  <r>
    <x v="75"/>
    <x v="1"/>
    <n v="281.20999999999998"/>
    <n v="2035"/>
    <s v="Fresno"/>
  </r>
  <r>
    <x v="76"/>
    <x v="1"/>
    <n v="264.89"/>
    <n v="2035"/>
    <s v="Fresno"/>
  </r>
  <r>
    <x v="77"/>
    <x v="1"/>
    <n v="242.57"/>
    <n v="2035"/>
    <s v="Fresno"/>
  </r>
  <r>
    <x v="78"/>
    <x v="1"/>
    <n v="214.9"/>
    <n v="2035"/>
    <s v="Fresno"/>
  </r>
  <r>
    <x v="79"/>
    <x v="1"/>
    <n v="202.85"/>
    <n v="2035"/>
    <s v="Fresno"/>
  </r>
  <r>
    <x v="80"/>
    <x v="1"/>
    <n v="191.62"/>
    <n v="2035"/>
    <s v="Fresno"/>
  </r>
  <r>
    <x v="81"/>
    <x v="1"/>
    <n v="166.05"/>
    <n v="2035"/>
    <s v="Fresno"/>
  </r>
  <r>
    <x v="82"/>
    <x v="1"/>
    <n v="138.53"/>
    <n v="2035"/>
    <s v="Fresno"/>
  </r>
  <r>
    <x v="83"/>
    <x v="1"/>
    <n v="125.32"/>
    <n v="2035"/>
    <s v="Fresno"/>
  </r>
  <r>
    <x v="84"/>
    <x v="1"/>
    <n v="106.46"/>
    <n v="2035"/>
    <s v="Fresno"/>
  </r>
  <r>
    <x v="85"/>
    <x v="1"/>
    <n v="98.21"/>
    <n v="2035"/>
    <s v="Fresno"/>
  </r>
  <r>
    <x v="86"/>
    <x v="1"/>
    <n v="79.36"/>
    <n v="2035"/>
    <s v="Fresno"/>
  </r>
  <r>
    <x v="87"/>
    <x v="1"/>
    <n v="66.66"/>
    <n v="2035"/>
    <s v="Fresno"/>
  </r>
  <r>
    <x v="88"/>
    <x v="1"/>
    <n v="50.54"/>
    <n v="2035"/>
    <s v="Fresno"/>
  </r>
  <r>
    <x v="89"/>
    <x v="1"/>
    <n v="42.08"/>
    <n v="2035"/>
    <s v="Fresno"/>
  </r>
  <r>
    <x v="90"/>
    <x v="1"/>
    <n v="34.08"/>
    <n v="2035"/>
    <s v="Fresno"/>
  </r>
  <r>
    <x v="91"/>
    <x v="1"/>
    <n v="27.29"/>
    <n v="2035"/>
    <s v="Fresno"/>
  </r>
  <r>
    <x v="92"/>
    <x v="1"/>
    <n v="18.82"/>
    <n v="2035"/>
    <s v="Fresno"/>
  </r>
  <r>
    <x v="93"/>
    <x v="1"/>
    <n v="16.010000000000002"/>
    <n v="2035"/>
    <s v="Fresno"/>
  </r>
  <r>
    <x v="94"/>
    <x v="1"/>
    <n v="11.97"/>
    <n v="2035"/>
    <s v="Fresno"/>
  </r>
  <r>
    <x v="95"/>
    <x v="1"/>
    <n v="9.14"/>
    <n v="2035"/>
    <s v="Fresno"/>
  </r>
  <r>
    <x v="96"/>
    <x v="1"/>
    <n v="7.48"/>
    <n v="2035"/>
    <s v="Fresno"/>
  </r>
  <r>
    <x v="97"/>
    <x v="1"/>
    <n v="5.66"/>
    <n v="2035"/>
    <s v="Fresno"/>
  </r>
  <r>
    <x v="98"/>
    <x v="1"/>
    <n v="4.5"/>
    <n v="2035"/>
    <s v="Fresno"/>
  </r>
  <r>
    <x v="99"/>
    <x v="1"/>
    <n v="2.61"/>
    <n v="2035"/>
    <s v="Fresno"/>
  </r>
  <r>
    <x v="100"/>
    <x v="1"/>
    <n v="1.93"/>
    <n v="2035"/>
    <s v="Fresno"/>
  </r>
  <r>
    <x v="0"/>
    <x v="0"/>
    <n v="41.05"/>
    <n v="2035"/>
    <s v="Fresno"/>
  </r>
  <r>
    <x v="1"/>
    <x v="0"/>
    <n v="41.45"/>
    <n v="2035"/>
    <s v="Fresno"/>
  </r>
  <r>
    <x v="2"/>
    <x v="0"/>
    <n v="41.74"/>
    <n v="2035"/>
    <s v="Fresno"/>
  </r>
  <r>
    <x v="3"/>
    <x v="0"/>
    <n v="41.67"/>
    <n v="2035"/>
    <s v="Fresno"/>
  </r>
  <r>
    <x v="4"/>
    <x v="0"/>
    <n v="42.65"/>
    <n v="2035"/>
    <s v="Fresno"/>
  </r>
  <r>
    <x v="5"/>
    <x v="0"/>
    <n v="43.74"/>
    <n v="2035"/>
    <s v="Fresno"/>
  </r>
  <r>
    <x v="6"/>
    <x v="0"/>
    <n v="45.47"/>
    <n v="2035"/>
    <s v="Fresno"/>
  </r>
  <r>
    <x v="7"/>
    <x v="0"/>
    <n v="47.61"/>
    <n v="2035"/>
    <s v="Fresno"/>
  </r>
  <r>
    <x v="8"/>
    <x v="0"/>
    <n v="49.82"/>
    <n v="2035"/>
    <s v="Fresno"/>
  </r>
  <r>
    <x v="9"/>
    <x v="0"/>
    <n v="52.8"/>
    <n v="2035"/>
    <s v="Fresno"/>
  </r>
  <r>
    <x v="10"/>
    <x v="0"/>
    <n v="54.61"/>
    <n v="2035"/>
    <s v="Fresno"/>
  </r>
  <r>
    <x v="11"/>
    <x v="0"/>
    <n v="55.55"/>
    <n v="2035"/>
    <s v="Fresno"/>
  </r>
  <r>
    <x v="12"/>
    <x v="0"/>
    <n v="56.27"/>
    <n v="2035"/>
    <s v="Fresno"/>
  </r>
  <r>
    <x v="13"/>
    <x v="0"/>
    <n v="56.95"/>
    <n v="2035"/>
    <s v="Fresno"/>
  </r>
  <r>
    <x v="14"/>
    <x v="0"/>
    <n v="57.35"/>
    <n v="2035"/>
    <s v="Fresno"/>
  </r>
  <r>
    <x v="15"/>
    <x v="0"/>
    <n v="58.03"/>
    <n v="2035"/>
    <s v="Fresno"/>
  </r>
  <r>
    <x v="16"/>
    <x v="0"/>
    <n v="59.13"/>
    <n v="2035"/>
    <s v="Fresno"/>
  </r>
  <r>
    <x v="17"/>
    <x v="0"/>
    <n v="61.03"/>
    <n v="2035"/>
    <s v="Fresno"/>
  </r>
  <r>
    <x v="18"/>
    <x v="0"/>
    <n v="62.44"/>
    <n v="2035"/>
    <s v="Fresno"/>
  </r>
  <r>
    <x v="19"/>
    <x v="0"/>
    <n v="62.08"/>
    <n v="2035"/>
    <s v="Fresno"/>
  </r>
  <r>
    <x v="20"/>
    <x v="0"/>
    <n v="63.11"/>
    <n v="2035"/>
    <s v="Fresno"/>
  </r>
  <r>
    <x v="21"/>
    <x v="0"/>
    <n v="63.26"/>
    <n v="2035"/>
    <s v="Fresno"/>
  </r>
  <r>
    <x v="22"/>
    <x v="0"/>
    <n v="63.42"/>
    <n v="2035"/>
    <s v="Fresno"/>
  </r>
  <r>
    <x v="23"/>
    <x v="0"/>
    <n v="62.87"/>
    <n v="2035"/>
    <s v="Fresno"/>
  </r>
  <r>
    <x v="24"/>
    <x v="0"/>
    <n v="31.66"/>
    <n v="2035"/>
    <s v="Fresno"/>
  </r>
  <r>
    <x v="25"/>
    <x v="0"/>
    <n v="38.57"/>
    <n v="2035"/>
    <s v="Fresno"/>
  </r>
  <r>
    <x v="26"/>
    <x v="0"/>
    <n v="39.22"/>
    <n v="2035"/>
    <s v="Fresno"/>
  </r>
  <r>
    <x v="27"/>
    <x v="0"/>
    <n v="37.799999999999997"/>
    <n v="2035"/>
    <s v="Fresno"/>
  </r>
  <r>
    <x v="28"/>
    <x v="0"/>
    <n v="33.07"/>
    <n v="2035"/>
    <s v="Fresno"/>
  </r>
  <r>
    <x v="29"/>
    <x v="0"/>
    <n v="42.35"/>
    <n v="2035"/>
    <s v="Fresno"/>
  </r>
  <r>
    <x v="30"/>
    <x v="0"/>
    <n v="44.78"/>
    <n v="2035"/>
    <s v="Fresno"/>
  </r>
  <r>
    <x v="31"/>
    <x v="0"/>
    <n v="45.83"/>
    <n v="2035"/>
    <s v="Fresno"/>
  </r>
  <r>
    <x v="32"/>
    <x v="0"/>
    <n v="47.09"/>
    <n v="2035"/>
    <s v="Fresno"/>
  </r>
  <r>
    <x v="33"/>
    <x v="0"/>
    <n v="37.96"/>
    <n v="2035"/>
    <s v="Fresno"/>
  </r>
  <r>
    <x v="34"/>
    <x v="0"/>
    <n v="38.659999999999997"/>
    <n v="2035"/>
    <s v="Fresno"/>
  </r>
  <r>
    <x v="35"/>
    <x v="0"/>
    <n v="33.53"/>
    <n v="2035"/>
    <s v="Fresno"/>
  </r>
  <r>
    <x v="36"/>
    <x v="0"/>
    <n v="30.62"/>
    <n v="2035"/>
    <s v="Fresno"/>
  </r>
  <r>
    <x v="37"/>
    <x v="0"/>
    <n v="25.77"/>
    <n v="2035"/>
    <s v="Fresno"/>
  </r>
  <r>
    <x v="38"/>
    <x v="0"/>
    <n v="33.83"/>
    <n v="2035"/>
    <s v="Fresno"/>
  </r>
  <r>
    <x v="39"/>
    <x v="0"/>
    <n v="36.4"/>
    <n v="2035"/>
    <s v="Fresno"/>
  </r>
  <r>
    <x v="40"/>
    <x v="0"/>
    <n v="33.49"/>
    <n v="2035"/>
    <s v="Fresno"/>
  </r>
  <r>
    <x v="41"/>
    <x v="0"/>
    <n v="41.77"/>
    <n v="2035"/>
    <s v="Fresno"/>
  </r>
  <r>
    <x v="42"/>
    <x v="0"/>
    <n v="47.89"/>
    <n v="2035"/>
    <s v="Fresno"/>
  </r>
  <r>
    <x v="43"/>
    <x v="0"/>
    <n v="48.67"/>
    <n v="2035"/>
    <s v="Fresno"/>
  </r>
  <r>
    <x v="44"/>
    <x v="0"/>
    <n v="36.31"/>
    <n v="2035"/>
    <s v="Fresno"/>
  </r>
  <r>
    <x v="45"/>
    <x v="0"/>
    <n v="43.32"/>
    <n v="2035"/>
    <s v="Fresno"/>
  </r>
  <r>
    <x v="46"/>
    <x v="0"/>
    <n v="39.85"/>
    <n v="2035"/>
    <s v="Fresno"/>
  </r>
  <r>
    <x v="47"/>
    <x v="0"/>
    <n v="41.91"/>
    <n v="2035"/>
    <s v="Fresno"/>
  </r>
  <r>
    <x v="48"/>
    <x v="0"/>
    <n v="31.59"/>
    <n v="2035"/>
    <s v="Fresno"/>
  </r>
  <r>
    <x v="49"/>
    <x v="0"/>
    <n v="36.71"/>
    <n v="2035"/>
    <s v="Fresno"/>
  </r>
  <r>
    <x v="50"/>
    <x v="0"/>
    <n v="37.01"/>
    <n v="2035"/>
    <s v="Fresno"/>
  </r>
  <r>
    <x v="51"/>
    <x v="0"/>
    <n v="46.72"/>
    <n v="2035"/>
    <s v="Fresno"/>
  </r>
  <r>
    <x v="52"/>
    <x v="0"/>
    <n v="29.89"/>
    <n v="2035"/>
    <s v="Fresno"/>
  </r>
  <r>
    <x v="53"/>
    <x v="0"/>
    <n v="27.77"/>
    <n v="2035"/>
    <s v="Fresno"/>
  </r>
  <r>
    <x v="54"/>
    <x v="0"/>
    <n v="39.82"/>
    <n v="2035"/>
    <s v="Fresno"/>
  </r>
  <r>
    <x v="55"/>
    <x v="0"/>
    <n v="34.630000000000003"/>
    <n v="2035"/>
    <s v="Fresno"/>
  </r>
  <r>
    <x v="56"/>
    <x v="0"/>
    <n v="37.86"/>
    <n v="2035"/>
    <s v="Fresno"/>
  </r>
  <r>
    <x v="57"/>
    <x v="0"/>
    <n v="36.35"/>
    <n v="2035"/>
    <s v="Fresno"/>
  </r>
  <r>
    <x v="58"/>
    <x v="0"/>
    <n v="28.05"/>
    <n v="2035"/>
    <s v="Fresno"/>
  </r>
  <r>
    <x v="59"/>
    <x v="0"/>
    <n v="34.619999999999997"/>
    <n v="2035"/>
    <s v="Fresno"/>
  </r>
  <r>
    <x v="60"/>
    <x v="0"/>
    <n v="35.020000000000003"/>
    <n v="2035"/>
    <s v="Fresno"/>
  </r>
  <r>
    <x v="61"/>
    <x v="0"/>
    <n v="32.86"/>
    <n v="2035"/>
    <s v="Fresno"/>
  </r>
  <r>
    <x v="62"/>
    <x v="0"/>
    <n v="36.47"/>
    <n v="2035"/>
    <s v="Fresno"/>
  </r>
  <r>
    <x v="63"/>
    <x v="0"/>
    <n v="32.44"/>
    <n v="2035"/>
    <s v="Fresno"/>
  </r>
  <r>
    <x v="64"/>
    <x v="0"/>
    <n v="37.53"/>
    <n v="2035"/>
    <s v="Fresno"/>
  </r>
  <r>
    <x v="65"/>
    <x v="0"/>
    <n v="37.32"/>
    <n v="2035"/>
    <s v="Fresno"/>
  </r>
  <r>
    <x v="66"/>
    <x v="0"/>
    <n v="37.22"/>
    <n v="2035"/>
    <s v="Fresno"/>
  </r>
  <r>
    <x v="67"/>
    <x v="0"/>
    <n v="31.34"/>
    <n v="2035"/>
    <s v="Fresno"/>
  </r>
  <r>
    <x v="68"/>
    <x v="0"/>
    <n v="30.14"/>
    <n v="2035"/>
    <s v="Fresno"/>
  </r>
  <r>
    <x v="69"/>
    <x v="0"/>
    <n v="28.33"/>
    <n v="2035"/>
    <s v="Fresno"/>
  </r>
  <r>
    <x v="70"/>
    <x v="0"/>
    <n v="37.46"/>
    <n v="2035"/>
    <s v="Fresno"/>
  </r>
  <r>
    <x v="71"/>
    <x v="0"/>
    <n v="44.71"/>
    <n v="2035"/>
    <s v="Fresno"/>
  </r>
  <r>
    <x v="72"/>
    <x v="0"/>
    <n v="40.15"/>
    <n v="2035"/>
    <s v="Fresno"/>
  </r>
  <r>
    <x v="73"/>
    <x v="0"/>
    <n v="27.67"/>
    <n v="2035"/>
    <s v="Fresno"/>
  </r>
  <r>
    <x v="74"/>
    <x v="0"/>
    <n v="24.94"/>
    <n v="2035"/>
    <s v="Fresno"/>
  </r>
  <r>
    <x v="75"/>
    <x v="0"/>
    <n v="37.01"/>
    <n v="2035"/>
    <s v="Fresno"/>
  </r>
  <r>
    <x v="76"/>
    <x v="0"/>
    <n v="35.54"/>
    <n v="2035"/>
    <s v="Fresno"/>
  </r>
  <r>
    <x v="77"/>
    <x v="0"/>
    <n v="31.63"/>
    <n v="2035"/>
    <s v="Fresno"/>
  </r>
  <r>
    <x v="78"/>
    <x v="0"/>
    <n v="29.85"/>
    <n v="2035"/>
    <s v="Fresno"/>
  </r>
  <r>
    <x v="79"/>
    <x v="0"/>
    <n v="28.37"/>
    <n v="2035"/>
    <s v="Fresno"/>
  </r>
  <r>
    <x v="80"/>
    <x v="0"/>
    <n v="24.64"/>
    <n v="2035"/>
    <s v="Fresno"/>
  </r>
  <r>
    <x v="81"/>
    <x v="0"/>
    <n v="22.73"/>
    <n v="2035"/>
    <s v="Fresno"/>
  </r>
  <r>
    <x v="82"/>
    <x v="0"/>
    <n v="23.08"/>
    <n v="2035"/>
    <s v="Fresno"/>
  </r>
  <r>
    <x v="83"/>
    <x v="0"/>
    <n v="20.97"/>
    <n v="2035"/>
    <s v="Fresno"/>
  </r>
  <r>
    <x v="84"/>
    <x v="0"/>
    <n v="17.89"/>
    <n v="2035"/>
    <s v="Fresno"/>
  </r>
  <r>
    <x v="85"/>
    <x v="0"/>
    <n v="15.45"/>
    <n v="2035"/>
    <s v="Fresno"/>
  </r>
  <r>
    <x v="86"/>
    <x v="0"/>
    <n v="15.62"/>
    <n v="2035"/>
    <s v="Fresno"/>
  </r>
  <r>
    <x v="87"/>
    <x v="0"/>
    <n v="12.24"/>
    <n v="2035"/>
    <s v="Fresno"/>
  </r>
  <r>
    <x v="88"/>
    <x v="0"/>
    <n v="11.4"/>
    <n v="2035"/>
    <s v="Fresno"/>
  </r>
  <r>
    <x v="89"/>
    <x v="0"/>
    <n v="9.11"/>
    <n v="2035"/>
    <s v="Fresno"/>
  </r>
  <r>
    <x v="90"/>
    <x v="0"/>
    <n v="10.25"/>
    <n v="2035"/>
    <s v="Fresno"/>
  </r>
  <r>
    <x v="91"/>
    <x v="0"/>
    <n v="7.71"/>
    <n v="2035"/>
    <s v="Fresno"/>
  </r>
  <r>
    <x v="92"/>
    <x v="0"/>
    <n v="7.92"/>
    <n v="2035"/>
    <s v="Fresno"/>
  </r>
  <r>
    <x v="93"/>
    <x v="0"/>
    <n v="6.36"/>
    <n v="2035"/>
    <s v="Fresno"/>
  </r>
  <r>
    <x v="94"/>
    <x v="0"/>
    <n v="4.6399999999999997"/>
    <n v="2035"/>
    <s v="Fresno"/>
  </r>
  <r>
    <x v="95"/>
    <x v="0"/>
    <n v="3.31"/>
    <n v="2035"/>
    <s v="Fresno"/>
  </r>
  <r>
    <x v="96"/>
    <x v="0"/>
    <n v="2.77"/>
    <n v="2035"/>
    <s v="Fresno"/>
  </r>
  <r>
    <x v="97"/>
    <x v="0"/>
    <n v="2.31"/>
    <n v="2035"/>
    <s v="Fresno"/>
  </r>
  <r>
    <x v="98"/>
    <x v="0"/>
    <n v="1.1100000000000001"/>
    <n v="2035"/>
    <s v="Fresno"/>
  </r>
  <r>
    <x v="99"/>
    <x v="0"/>
    <n v="1.28"/>
    <n v="2035"/>
    <s v="Fresno"/>
  </r>
  <r>
    <x v="100"/>
    <x v="0"/>
    <n v="0.93"/>
    <n v="2035"/>
    <s v="Fresno"/>
  </r>
  <r>
    <x v="0"/>
    <x v="1"/>
    <n v="44.98"/>
    <n v="2035"/>
    <s v="Fresno"/>
  </r>
  <r>
    <x v="1"/>
    <x v="1"/>
    <n v="46.67"/>
    <n v="2035"/>
    <s v="Fresno"/>
  </r>
  <r>
    <x v="2"/>
    <x v="1"/>
    <n v="48.87"/>
    <n v="2035"/>
    <s v="Fresno"/>
  </r>
  <r>
    <x v="3"/>
    <x v="1"/>
    <n v="50.09"/>
    <n v="2035"/>
    <s v="Fresno"/>
  </r>
  <r>
    <x v="4"/>
    <x v="1"/>
    <n v="52.57"/>
    <n v="2035"/>
    <s v="Fresno"/>
  </r>
  <r>
    <x v="5"/>
    <x v="1"/>
    <n v="54.69"/>
    <n v="2035"/>
    <s v="Fresno"/>
  </r>
  <r>
    <x v="6"/>
    <x v="1"/>
    <n v="57.08"/>
    <n v="2035"/>
    <s v="Fresno"/>
  </r>
  <r>
    <x v="7"/>
    <x v="1"/>
    <n v="59.61"/>
    <n v="2035"/>
    <s v="Fresno"/>
  </r>
  <r>
    <x v="8"/>
    <x v="1"/>
    <n v="62.01"/>
    <n v="2035"/>
    <s v="Fresno"/>
  </r>
  <r>
    <x v="9"/>
    <x v="1"/>
    <n v="64.33"/>
    <n v="2035"/>
    <s v="Fresno"/>
  </r>
  <r>
    <x v="10"/>
    <x v="1"/>
    <n v="65.739999999999995"/>
    <n v="2035"/>
    <s v="Fresno"/>
  </r>
  <r>
    <x v="11"/>
    <x v="1"/>
    <n v="66.88"/>
    <n v="2035"/>
    <s v="Fresno"/>
  </r>
  <r>
    <x v="12"/>
    <x v="1"/>
    <n v="67.84"/>
    <n v="2035"/>
    <s v="Fresno"/>
  </r>
  <r>
    <x v="13"/>
    <x v="1"/>
    <n v="68.98"/>
    <n v="2035"/>
    <s v="Fresno"/>
  </r>
  <r>
    <x v="14"/>
    <x v="1"/>
    <n v="69.5"/>
    <n v="2035"/>
    <s v="Fresno"/>
  </r>
  <r>
    <x v="15"/>
    <x v="1"/>
    <n v="70.239999999999995"/>
    <n v="2035"/>
    <s v="Fresno"/>
  </r>
  <r>
    <x v="16"/>
    <x v="1"/>
    <n v="71.680000000000007"/>
    <n v="2035"/>
    <s v="Fresno"/>
  </r>
  <r>
    <x v="17"/>
    <x v="1"/>
    <n v="72.739999999999995"/>
    <n v="2035"/>
    <s v="Fresno"/>
  </r>
  <r>
    <x v="18"/>
    <x v="1"/>
    <n v="74.09"/>
    <n v="2035"/>
    <s v="Fresno"/>
  </r>
  <r>
    <x v="19"/>
    <x v="1"/>
    <n v="76.06"/>
    <n v="2035"/>
    <s v="Fresno"/>
  </r>
  <r>
    <x v="20"/>
    <x v="1"/>
    <n v="76"/>
    <n v="2035"/>
    <s v="Fresno"/>
  </r>
  <r>
    <x v="21"/>
    <x v="1"/>
    <n v="77.19"/>
    <n v="2035"/>
    <s v="Fresno"/>
  </r>
  <r>
    <x v="22"/>
    <x v="1"/>
    <n v="76.86"/>
    <n v="2035"/>
    <s v="Fresno"/>
  </r>
  <r>
    <x v="23"/>
    <x v="1"/>
    <n v="76.39"/>
    <n v="2035"/>
    <s v="Fresno"/>
  </r>
  <r>
    <x v="24"/>
    <x v="1"/>
    <n v="38.58"/>
    <n v="2035"/>
    <s v="Fresno"/>
  </r>
  <r>
    <x v="25"/>
    <x v="1"/>
    <n v="56.88"/>
    <n v="2035"/>
    <s v="Fresno"/>
  </r>
  <r>
    <x v="26"/>
    <x v="1"/>
    <n v="51.58"/>
    <n v="2035"/>
    <s v="Fresno"/>
  </r>
  <r>
    <x v="27"/>
    <x v="1"/>
    <n v="58.23"/>
    <n v="2035"/>
    <s v="Fresno"/>
  </r>
  <r>
    <x v="28"/>
    <x v="1"/>
    <n v="54.66"/>
    <n v="2035"/>
    <s v="Fresno"/>
  </r>
  <r>
    <x v="29"/>
    <x v="1"/>
    <n v="49"/>
    <n v="2035"/>
    <s v="Fresno"/>
  </r>
  <r>
    <x v="30"/>
    <x v="1"/>
    <n v="41.79"/>
    <n v="2035"/>
    <s v="Fresno"/>
  </r>
  <r>
    <x v="31"/>
    <x v="1"/>
    <n v="35.69"/>
    <n v="2035"/>
    <s v="Fresno"/>
  </r>
  <r>
    <x v="32"/>
    <x v="1"/>
    <n v="33"/>
    <n v="2035"/>
    <s v="Fresno"/>
  </r>
  <r>
    <x v="33"/>
    <x v="1"/>
    <n v="36.270000000000003"/>
    <n v="2035"/>
    <s v="Fresno"/>
  </r>
  <r>
    <x v="34"/>
    <x v="1"/>
    <n v="41.04"/>
    <n v="2035"/>
    <s v="Fresno"/>
  </r>
  <r>
    <x v="35"/>
    <x v="1"/>
    <n v="36.49"/>
    <n v="2035"/>
    <s v="Fresno"/>
  </r>
  <r>
    <x v="36"/>
    <x v="1"/>
    <n v="40.58"/>
    <n v="2035"/>
    <s v="Fresno"/>
  </r>
  <r>
    <x v="37"/>
    <x v="1"/>
    <n v="44.06"/>
    <n v="2035"/>
    <s v="Fresno"/>
  </r>
  <r>
    <x v="38"/>
    <x v="1"/>
    <n v="44.61"/>
    <n v="2035"/>
    <s v="Fresno"/>
  </r>
  <r>
    <x v="39"/>
    <x v="1"/>
    <n v="37.69"/>
    <n v="2035"/>
    <s v="Fresno"/>
  </r>
  <r>
    <x v="40"/>
    <x v="1"/>
    <n v="46.56"/>
    <n v="2035"/>
    <s v="Fresno"/>
  </r>
  <r>
    <x v="41"/>
    <x v="1"/>
    <n v="47.09"/>
    <n v="2035"/>
    <s v="Fresno"/>
  </r>
  <r>
    <x v="42"/>
    <x v="1"/>
    <n v="50.45"/>
    <n v="2035"/>
    <s v="Fresno"/>
  </r>
  <r>
    <x v="43"/>
    <x v="1"/>
    <n v="50.84"/>
    <n v="2035"/>
    <s v="Fresno"/>
  </r>
  <r>
    <x v="44"/>
    <x v="1"/>
    <n v="32.31"/>
    <n v="2035"/>
    <s v="Fresno"/>
  </r>
  <r>
    <x v="45"/>
    <x v="1"/>
    <n v="41.46"/>
    <n v="2035"/>
    <s v="Fresno"/>
  </r>
  <r>
    <x v="46"/>
    <x v="1"/>
    <n v="37.58"/>
    <n v="2035"/>
    <s v="Fresno"/>
  </r>
  <r>
    <x v="47"/>
    <x v="1"/>
    <n v="37.92"/>
    <n v="2035"/>
    <s v="Fresno"/>
  </r>
  <r>
    <x v="48"/>
    <x v="1"/>
    <n v="38.380000000000003"/>
    <n v="2035"/>
    <s v="Fresno"/>
  </r>
  <r>
    <x v="49"/>
    <x v="1"/>
    <n v="32.97"/>
    <n v="2035"/>
    <s v="Fresno"/>
  </r>
  <r>
    <x v="50"/>
    <x v="1"/>
    <n v="33.75"/>
    <n v="2035"/>
    <s v="Fresno"/>
  </r>
  <r>
    <x v="51"/>
    <x v="1"/>
    <n v="39.22"/>
    <n v="2035"/>
    <s v="Fresno"/>
  </r>
  <r>
    <x v="52"/>
    <x v="1"/>
    <n v="43.01"/>
    <n v="2035"/>
    <s v="Fresno"/>
  </r>
  <r>
    <x v="53"/>
    <x v="1"/>
    <n v="40.22"/>
    <n v="2035"/>
    <s v="Fresno"/>
  </r>
  <r>
    <x v="54"/>
    <x v="1"/>
    <n v="33.92"/>
    <n v="2035"/>
    <s v="Fresno"/>
  </r>
  <r>
    <x v="55"/>
    <x v="1"/>
    <n v="38.159999999999997"/>
    <n v="2035"/>
    <s v="Fresno"/>
  </r>
  <r>
    <x v="56"/>
    <x v="1"/>
    <n v="34.799999999999997"/>
    <n v="2035"/>
    <s v="Fresno"/>
  </r>
  <r>
    <x v="57"/>
    <x v="1"/>
    <n v="35.880000000000003"/>
    <n v="2035"/>
    <s v="Fresno"/>
  </r>
  <r>
    <x v="58"/>
    <x v="1"/>
    <n v="32.24"/>
    <n v="2035"/>
    <s v="Fresno"/>
  </r>
  <r>
    <x v="59"/>
    <x v="1"/>
    <n v="38"/>
    <n v="2035"/>
    <s v="Fresno"/>
  </r>
  <r>
    <x v="60"/>
    <x v="1"/>
    <n v="41.37"/>
    <n v="2035"/>
    <s v="Fresno"/>
  </r>
  <r>
    <x v="61"/>
    <x v="1"/>
    <n v="38.909999999999997"/>
    <n v="2035"/>
    <s v="Fresno"/>
  </r>
  <r>
    <x v="62"/>
    <x v="1"/>
    <n v="36.630000000000003"/>
    <n v="2035"/>
    <s v="Fresno"/>
  </r>
  <r>
    <x v="63"/>
    <x v="1"/>
    <n v="39.06"/>
    <n v="2035"/>
    <s v="Fresno"/>
  </r>
  <r>
    <x v="64"/>
    <x v="1"/>
    <n v="41.51"/>
    <n v="2035"/>
    <s v="Fresno"/>
  </r>
  <r>
    <x v="65"/>
    <x v="1"/>
    <n v="31.79"/>
    <n v="2035"/>
    <s v="Fresno"/>
  </r>
  <r>
    <x v="66"/>
    <x v="1"/>
    <n v="31.27"/>
    <n v="2035"/>
    <s v="Fresno"/>
  </r>
  <r>
    <x v="67"/>
    <x v="1"/>
    <n v="33.85"/>
    <n v="2035"/>
    <s v="Fresno"/>
  </r>
  <r>
    <x v="68"/>
    <x v="1"/>
    <n v="33.49"/>
    <n v="2035"/>
    <s v="Fresno"/>
  </r>
  <r>
    <x v="69"/>
    <x v="1"/>
    <n v="36.57"/>
    <n v="2035"/>
    <s v="Fresno"/>
  </r>
  <r>
    <x v="70"/>
    <x v="1"/>
    <n v="42.37"/>
    <n v="2035"/>
    <s v="Fresno"/>
  </r>
  <r>
    <x v="71"/>
    <x v="1"/>
    <n v="40.07"/>
    <n v="2035"/>
    <s v="Fresno"/>
  </r>
  <r>
    <x v="72"/>
    <x v="1"/>
    <n v="35.85"/>
    <n v="2035"/>
    <s v="Fresno"/>
  </r>
  <r>
    <x v="73"/>
    <x v="1"/>
    <n v="33.68"/>
    <n v="2035"/>
    <s v="Fresno"/>
  </r>
  <r>
    <x v="74"/>
    <x v="1"/>
    <n v="28.09"/>
    <n v="2035"/>
    <s v="Fresno"/>
  </r>
  <r>
    <x v="75"/>
    <x v="1"/>
    <n v="31.98"/>
    <n v="2035"/>
    <s v="Fresno"/>
  </r>
  <r>
    <x v="76"/>
    <x v="1"/>
    <n v="34.229999999999997"/>
    <n v="2035"/>
    <s v="Fresno"/>
  </r>
  <r>
    <x v="77"/>
    <x v="1"/>
    <n v="27.38"/>
    <n v="2035"/>
    <s v="Fresno"/>
  </r>
  <r>
    <x v="78"/>
    <x v="1"/>
    <n v="21.25"/>
    <n v="2035"/>
    <s v="Fresno"/>
  </r>
  <r>
    <x v="79"/>
    <x v="1"/>
    <n v="22.52"/>
    <n v="2035"/>
    <s v="Fresno"/>
  </r>
  <r>
    <x v="80"/>
    <x v="1"/>
    <n v="23.93"/>
    <n v="2035"/>
    <s v="Fresno"/>
  </r>
  <r>
    <x v="81"/>
    <x v="1"/>
    <n v="20.16"/>
    <n v="2035"/>
    <s v="Fresno"/>
  </r>
  <r>
    <x v="82"/>
    <x v="1"/>
    <n v="16.32"/>
    <n v="2035"/>
    <s v="Fresno"/>
  </r>
  <r>
    <x v="83"/>
    <x v="1"/>
    <n v="17.37"/>
    <n v="2035"/>
    <s v="Fresno"/>
  </r>
  <r>
    <x v="84"/>
    <x v="1"/>
    <n v="15.86"/>
    <n v="2035"/>
    <s v="Fresno"/>
  </r>
  <r>
    <x v="85"/>
    <x v="1"/>
    <n v="15.94"/>
    <n v="2035"/>
    <s v="Fresno"/>
  </r>
  <r>
    <x v="86"/>
    <x v="1"/>
    <n v="14.46"/>
    <n v="2035"/>
    <s v="Fresno"/>
  </r>
  <r>
    <x v="87"/>
    <x v="1"/>
    <n v="14.84"/>
    <n v="2035"/>
    <s v="Fresno"/>
  </r>
  <r>
    <x v="88"/>
    <x v="1"/>
    <n v="12.04"/>
    <n v="2035"/>
    <s v="Fresno"/>
  </r>
  <r>
    <x v="89"/>
    <x v="1"/>
    <n v="11.95"/>
    <n v="2035"/>
    <s v="Fresno"/>
  </r>
  <r>
    <x v="90"/>
    <x v="1"/>
    <n v="7.6"/>
    <n v="2035"/>
    <s v="Fresno"/>
  </r>
  <r>
    <x v="91"/>
    <x v="1"/>
    <n v="9.0299999999999994"/>
    <n v="2035"/>
    <s v="Fresno"/>
  </r>
  <r>
    <x v="92"/>
    <x v="1"/>
    <n v="6.16"/>
    <n v="2035"/>
    <s v="Fresno"/>
  </r>
  <r>
    <x v="93"/>
    <x v="1"/>
    <n v="4.33"/>
    <n v="2035"/>
    <s v="Fresno"/>
  </r>
  <r>
    <x v="94"/>
    <x v="1"/>
    <n v="6.3"/>
    <n v="2035"/>
    <s v="Fresno"/>
  </r>
  <r>
    <x v="95"/>
    <x v="1"/>
    <n v="2.38"/>
    <n v="2035"/>
    <s v="Fresno"/>
  </r>
  <r>
    <x v="96"/>
    <x v="1"/>
    <n v="1.81"/>
    <n v="2035"/>
    <s v="Fresno"/>
  </r>
  <r>
    <x v="97"/>
    <x v="1"/>
    <n v="1.61"/>
    <n v="2035"/>
    <s v="Fresno"/>
  </r>
  <r>
    <x v="98"/>
    <x v="1"/>
    <n v="1.2"/>
    <n v="2035"/>
    <s v="Fresno"/>
  </r>
  <r>
    <x v="99"/>
    <x v="1"/>
    <n v="0.93"/>
    <n v="2035"/>
    <s v="Fresno"/>
  </r>
  <r>
    <x v="100"/>
    <x v="1"/>
    <n v="0.97"/>
    <n v="2035"/>
    <s v="Fresno"/>
  </r>
  <r>
    <x v="0"/>
    <x v="0"/>
    <n v="717.82"/>
    <n v="2035"/>
    <s v="Fresno"/>
  </r>
  <r>
    <x v="1"/>
    <x v="0"/>
    <n v="726.1"/>
    <n v="2035"/>
    <s v="Fresno"/>
  </r>
  <r>
    <x v="2"/>
    <x v="0"/>
    <n v="736.94"/>
    <n v="2035"/>
    <s v="Fresno"/>
  </r>
  <r>
    <x v="3"/>
    <x v="0"/>
    <n v="747.58"/>
    <n v="2035"/>
    <s v="Fresno"/>
  </r>
  <r>
    <x v="4"/>
    <x v="0"/>
    <n v="759.07"/>
    <n v="2035"/>
    <s v="Fresno"/>
  </r>
  <r>
    <x v="5"/>
    <x v="0"/>
    <n v="771.08"/>
    <n v="2035"/>
    <s v="Fresno"/>
  </r>
  <r>
    <x v="6"/>
    <x v="0"/>
    <n v="788"/>
    <n v="2035"/>
    <s v="Fresno"/>
  </r>
  <r>
    <x v="7"/>
    <x v="0"/>
    <n v="808.81"/>
    <n v="2035"/>
    <s v="Fresno"/>
  </r>
  <r>
    <x v="8"/>
    <x v="0"/>
    <n v="831.98"/>
    <n v="2035"/>
    <s v="Fresno"/>
  </r>
  <r>
    <x v="9"/>
    <x v="0"/>
    <n v="856.5"/>
    <n v="2035"/>
    <s v="Fresno"/>
  </r>
  <r>
    <x v="10"/>
    <x v="0"/>
    <n v="876.66"/>
    <n v="2035"/>
    <s v="Fresno"/>
  </r>
  <r>
    <x v="11"/>
    <x v="0"/>
    <n v="893.86"/>
    <n v="2035"/>
    <s v="Fresno"/>
  </r>
  <r>
    <x v="12"/>
    <x v="0"/>
    <n v="907.17"/>
    <n v="2035"/>
    <s v="Fresno"/>
  </r>
  <r>
    <x v="13"/>
    <x v="0"/>
    <n v="913.78"/>
    <n v="2035"/>
    <s v="Fresno"/>
  </r>
  <r>
    <x v="14"/>
    <x v="0"/>
    <n v="1042.06"/>
    <n v="2035"/>
    <s v="Fresno"/>
  </r>
  <r>
    <x v="15"/>
    <x v="0"/>
    <n v="1125.5999999999999"/>
    <n v="2035"/>
    <s v="Fresno"/>
  </r>
  <r>
    <x v="16"/>
    <x v="0"/>
    <n v="1150.49"/>
    <n v="2035"/>
    <s v="Fresno"/>
  </r>
  <r>
    <x v="17"/>
    <x v="0"/>
    <n v="1157.73"/>
    <n v="2035"/>
    <s v="Fresno"/>
  </r>
  <r>
    <x v="18"/>
    <x v="0"/>
    <n v="1166.68"/>
    <n v="2035"/>
    <s v="Fresno"/>
  </r>
  <r>
    <x v="19"/>
    <x v="0"/>
    <n v="1162.1300000000001"/>
    <n v="2035"/>
    <s v="Fresno"/>
  </r>
  <r>
    <x v="20"/>
    <x v="0"/>
    <n v="1162.1600000000001"/>
    <n v="2035"/>
    <s v="Fresno"/>
  </r>
  <r>
    <x v="21"/>
    <x v="0"/>
    <n v="1136.6300000000001"/>
    <n v="2035"/>
    <s v="Fresno"/>
  </r>
  <r>
    <x v="22"/>
    <x v="0"/>
    <n v="1131.05"/>
    <n v="2035"/>
    <s v="Fresno"/>
  </r>
  <r>
    <x v="23"/>
    <x v="0"/>
    <n v="1107.54"/>
    <n v="2035"/>
    <s v="Fresno"/>
  </r>
  <r>
    <x v="24"/>
    <x v="0"/>
    <n v="960.59"/>
    <n v="2035"/>
    <s v="Fresno"/>
  </r>
  <r>
    <x v="25"/>
    <x v="0"/>
    <n v="904.94"/>
    <n v="2035"/>
    <s v="Fresno"/>
  </r>
  <r>
    <x v="26"/>
    <x v="0"/>
    <n v="822.75"/>
    <n v="2035"/>
    <s v="Fresno"/>
  </r>
  <r>
    <x v="27"/>
    <x v="0"/>
    <n v="837.86"/>
    <n v="2035"/>
    <s v="Fresno"/>
  </r>
  <r>
    <x v="28"/>
    <x v="0"/>
    <n v="884.94"/>
    <n v="2035"/>
    <s v="Fresno"/>
  </r>
  <r>
    <x v="29"/>
    <x v="0"/>
    <n v="813.23"/>
    <n v="2035"/>
    <s v="Fresno"/>
  </r>
  <r>
    <x v="30"/>
    <x v="0"/>
    <n v="790.44"/>
    <n v="2035"/>
    <s v="Fresno"/>
  </r>
  <r>
    <x v="31"/>
    <x v="0"/>
    <n v="737.79"/>
    <n v="2035"/>
    <s v="Fresno"/>
  </r>
  <r>
    <x v="32"/>
    <x v="0"/>
    <n v="730.79"/>
    <n v="2035"/>
    <s v="Fresno"/>
  </r>
  <r>
    <x v="33"/>
    <x v="0"/>
    <n v="714.48"/>
    <n v="2035"/>
    <s v="Fresno"/>
  </r>
  <r>
    <x v="34"/>
    <x v="0"/>
    <n v="753.13"/>
    <n v="2035"/>
    <s v="Fresno"/>
  </r>
  <r>
    <x v="35"/>
    <x v="0"/>
    <n v="760.63"/>
    <n v="2035"/>
    <s v="Fresno"/>
  </r>
  <r>
    <x v="36"/>
    <x v="0"/>
    <n v="731.66"/>
    <n v="2035"/>
    <s v="Fresno"/>
  </r>
  <r>
    <x v="37"/>
    <x v="0"/>
    <n v="784.66"/>
    <n v="2035"/>
    <s v="Fresno"/>
  </r>
  <r>
    <x v="38"/>
    <x v="0"/>
    <n v="878.42"/>
    <n v="2035"/>
    <s v="Fresno"/>
  </r>
  <r>
    <x v="39"/>
    <x v="0"/>
    <n v="820.48"/>
    <n v="2035"/>
    <s v="Fresno"/>
  </r>
  <r>
    <x v="40"/>
    <x v="0"/>
    <n v="785.76"/>
    <n v="2035"/>
    <s v="Fresno"/>
  </r>
  <r>
    <x v="41"/>
    <x v="0"/>
    <n v="772.73"/>
    <n v="2035"/>
    <s v="Fresno"/>
  </r>
  <r>
    <x v="42"/>
    <x v="0"/>
    <n v="793.13"/>
    <n v="2035"/>
    <s v="Fresno"/>
  </r>
  <r>
    <x v="43"/>
    <x v="0"/>
    <n v="764.33"/>
    <n v="2035"/>
    <s v="Fresno"/>
  </r>
  <r>
    <x v="44"/>
    <x v="0"/>
    <n v="752.5"/>
    <n v="2035"/>
    <s v="Fresno"/>
  </r>
  <r>
    <x v="45"/>
    <x v="0"/>
    <n v="754.1"/>
    <n v="2035"/>
    <s v="Fresno"/>
  </r>
  <r>
    <x v="46"/>
    <x v="0"/>
    <n v="790.98"/>
    <n v="2035"/>
    <s v="Fresno"/>
  </r>
  <r>
    <x v="47"/>
    <x v="0"/>
    <n v="756.15"/>
    <n v="2035"/>
    <s v="Fresno"/>
  </r>
  <r>
    <x v="48"/>
    <x v="0"/>
    <n v="736.97"/>
    <n v="2035"/>
    <s v="Fresno"/>
  </r>
  <r>
    <x v="49"/>
    <x v="0"/>
    <n v="840.67"/>
    <n v="2035"/>
    <s v="Fresno"/>
  </r>
  <r>
    <x v="50"/>
    <x v="0"/>
    <n v="876.07"/>
    <n v="2035"/>
    <s v="Fresno"/>
  </r>
  <r>
    <x v="51"/>
    <x v="0"/>
    <n v="842.78"/>
    <n v="2035"/>
    <s v="Fresno"/>
  </r>
  <r>
    <x v="52"/>
    <x v="0"/>
    <n v="882.6"/>
    <n v="2035"/>
    <s v="Fresno"/>
  </r>
  <r>
    <x v="53"/>
    <x v="0"/>
    <n v="862.34"/>
    <n v="2035"/>
    <s v="Fresno"/>
  </r>
  <r>
    <x v="54"/>
    <x v="0"/>
    <n v="821.8"/>
    <n v="2035"/>
    <s v="Fresno"/>
  </r>
  <r>
    <x v="55"/>
    <x v="0"/>
    <n v="729.01"/>
    <n v="2035"/>
    <s v="Fresno"/>
  </r>
  <r>
    <x v="56"/>
    <x v="0"/>
    <n v="623.79"/>
    <n v="2035"/>
    <s v="Fresno"/>
  </r>
  <r>
    <x v="57"/>
    <x v="0"/>
    <n v="606.26"/>
    <n v="2035"/>
    <s v="Fresno"/>
  </r>
  <r>
    <x v="58"/>
    <x v="0"/>
    <n v="537.04"/>
    <n v="2035"/>
    <s v="Fresno"/>
  </r>
  <r>
    <x v="59"/>
    <x v="0"/>
    <n v="570.88"/>
    <n v="2035"/>
    <s v="Fresno"/>
  </r>
  <r>
    <x v="60"/>
    <x v="0"/>
    <n v="532.23"/>
    <n v="2035"/>
    <s v="Fresno"/>
  </r>
  <r>
    <x v="61"/>
    <x v="0"/>
    <n v="530.54"/>
    <n v="2035"/>
    <s v="Fresno"/>
  </r>
  <r>
    <x v="62"/>
    <x v="0"/>
    <n v="561.66"/>
    <n v="2035"/>
    <s v="Fresno"/>
  </r>
  <r>
    <x v="63"/>
    <x v="0"/>
    <n v="544.23"/>
    <n v="2035"/>
    <s v="Fresno"/>
  </r>
  <r>
    <x v="64"/>
    <x v="0"/>
    <n v="558.1"/>
    <n v="2035"/>
    <s v="Fresno"/>
  </r>
  <r>
    <x v="65"/>
    <x v="0"/>
    <n v="540.46"/>
    <n v="2035"/>
    <s v="Fresno"/>
  </r>
  <r>
    <x v="66"/>
    <x v="0"/>
    <n v="557.57000000000005"/>
    <n v="2035"/>
    <s v="Fresno"/>
  </r>
  <r>
    <x v="67"/>
    <x v="0"/>
    <n v="538.99"/>
    <n v="2035"/>
    <s v="Fresno"/>
  </r>
  <r>
    <x v="68"/>
    <x v="0"/>
    <n v="504.03"/>
    <n v="2035"/>
    <s v="Fresno"/>
  </r>
  <r>
    <x v="69"/>
    <x v="0"/>
    <n v="505.71"/>
    <n v="2035"/>
    <s v="Fresno"/>
  </r>
  <r>
    <x v="70"/>
    <x v="0"/>
    <n v="497.15"/>
    <n v="2035"/>
    <s v="Fresno"/>
  </r>
  <r>
    <x v="71"/>
    <x v="0"/>
    <n v="494.94"/>
    <n v="2035"/>
    <s v="Fresno"/>
  </r>
  <r>
    <x v="72"/>
    <x v="0"/>
    <n v="465.53"/>
    <n v="2035"/>
    <s v="Fresno"/>
  </r>
  <r>
    <x v="73"/>
    <x v="0"/>
    <n v="454.17"/>
    <n v="2035"/>
    <s v="Fresno"/>
  </r>
  <r>
    <x v="74"/>
    <x v="0"/>
    <n v="494.96"/>
    <n v="2035"/>
    <s v="Fresno"/>
  </r>
  <r>
    <x v="75"/>
    <x v="0"/>
    <n v="479.07"/>
    <n v="2035"/>
    <s v="Fresno"/>
  </r>
  <r>
    <x v="76"/>
    <x v="0"/>
    <n v="442.44"/>
    <n v="2035"/>
    <s v="Fresno"/>
  </r>
  <r>
    <x v="77"/>
    <x v="0"/>
    <n v="420.07"/>
    <n v="2035"/>
    <s v="Fresno"/>
  </r>
  <r>
    <x v="78"/>
    <x v="0"/>
    <n v="388.13"/>
    <n v="2035"/>
    <s v="Fresno"/>
  </r>
  <r>
    <x v="79"/>
    <x v="0"/>
    <n v="372.46"/>
    <n v="2035"/>
    <s v="Fresno"/>
  </r>
  <r>
    <x v="80"/>
    <x v="0"/>
    <n v="342.19"/>
    <n v="2035"/>
    <s v="Fresno"/>
  </r>
  <r>
    <x v="81"/>
    <x v="0"/>
    <n v="301.18"/>
    <n v="2035"/>
    <s v="Fresno"/>
  </r>
  <r>
    <x v="82"/>
    <x v="0"/>
    <n v="308.10000000000002"/>
    <n v="2035"/>
    <s v="Fresno"/>
  </r>
  <r>
    <x v="83"/>
    <x v="0"/>
    <n v="249.35"/>
    <n v="2035"/>
    <s v="Fresno"/>
  </r>
  <r>
    <x v="84"/>
    <x v="0"/>
    <n v="228.28"/>
    <n v="2035"/>
    <s v="Fresno"/>
  </r>
  <r>
    <x v="85"/>
    <x v="0"/>
    <n v="209.37"/>
    <n v="2035"/>
    <s v="Fresno"/>
  </r>
  <r>
    <x v="86"/>
    <x v="0"/>
    <n v="176.54"/>
    <n v="2035"/>
    <s v="Fresno"/>
  </r>
  <r>
    <x v="87"/>
    <x v="0"/>
    <n v="157.36000000000001"/>
    <n v="2035"/>
    <s v="Fresno"/>
  </r>
  <r>
    <x v="88"/>
    <x v="0"/>
    <n v="143.28"/>
    <n v="2035"/>
    <s v="Fresno"/>
  </r>
  <r>
    <x v="89"/>
    <x v="0"/>
    <n v="116.03"/>
    <n v="2035"/>
    <s v="Fresno"/>
  </r>
  <r>
    <x v="90"/>
    <x v="0"/>
    <n v="94.23"/>
    <n v="2035"/>
    <s v="Fresno"/>
  </r>
  <r>
    <x v="91"/>
    <x v="0"/>
    <n v="79.34"/>
    <n v="2035"/>
    <s v="Fresno"/>
  </r>
  <r>
    <x v="92"/>
    <x v="0"/>
    <n v="69.75"/>
    <n v="2035"/>
    <s v="Fresno"/>
  </r>
  <r>
    <x v="93"/>
    <x v="0"/>
    <n v="58.93"/>
    <n v="2035"/>
    <s v="Fresno"/>
  </r>
  <r>
    <x v="94"/>
    <x v="0"/>
    <n v="49.75"/>
    <n v="2035"/>
    <s v="Fresno"/>
  </r>
  <r>
    <x v="95"/>
    <x v="0"/>
    <n v="43.06"/>
    <n v="2035"/>
    <s v="Fresno"/>
  </r>
  <r>
    <x v="96"/>
    <x v="0"/>
    <n v="34.92"/>
    <n v="2035"/>
    <s v="Fresno"/>
  </r>
  <r>
    <x v="97"/>
    <x v="0"/>
    <n v="24.41"/>
    <n v="2035"/>
    <s v="Fresno"/>
  </r>
  <r>
    <x v="98"/>
    <x v="0"/>
    <n v="18.600000000000001"/>
    <n v="2035"/>
    <s v="Fresno"/>
  </r>
  <r>
    <x v="99"/>
    <x v="0"/>
    <n v="16.61"/>
    <n v="2035"/>
    <s v="Fresno"/>
  </r>
  <r>
    <x v="100"/>
    <x v="0"/>
    <n v="14.78"/>
    <n v="2035"/>
    <s v="Fresno"/>
  </r>
  <r>
    <x v="0"/>
    <x v="1"/>
    <n v="839.41"/>
    <n v="2035"/>
    <s v="Fresno"/>
  </r>
  <r>
    <x v="1"/>
    <x v="1"/>
    <n v="845.06"/>
    <n v="2035"/>
    <s v="Fresno"/>
  </r>
  <r>
    <x v="2"/>
    <x v="1"/>
    <n v="858.01"/>
    <n v="2035"/>
    <s v="Fresno"/>
  </r>
  <r>
    <x v="3"/>
    <x v="1"/>
    <n v="870.18"/>
    <n v="2035"/>
    <s v="Fresno"/>
  </r>
  <r>
    <x v="4"/>
    <x v="1"/>
    <n v="885.62"/>
    <n v="2035"/>
    <s v="Fresno"/>
  </r>
  <r>
    <x v="5"/>
    <x v="1"/>
    <n v="899.55"/>
    <n v="2035"/>
    <s v="Fresno"/>
  </r>
  <r>
    <x v="6"/>
    <x v="1"/>
    <n v="917.32"/>
    <n v="2035"/>
    <s v="Fresno"/>
  </r>
  <r>
    <x v="7"/>
    <x v="1"/>
    <n v="937.2"/>
    <n v="2035"/>
    <s v="Fresno"/>
  </r>
  <r>
    <x v="8"/>
    <x v="1"/>
    <n v="959.24"/>
    <n v="2035"/>
    <s v="Fresno"/>
  </r>
  <r>
    <x v="9"/>
    <x v="1"/>
    <n v="985.91"/>
    <n v="2035"/>
    <s v="Fresno"/>
  </r>
  <r>
    <x v="10"/>
    <x v="1"/>
    <n v="1011.43"/>
    <n v="2035"/>
    <s v="Fresno"/>
  </r>
  <r>
    <x v="11"/>
    <x v="1"/>
    <n v="1036.43"/>
    <n v="2035"/>
    <s v="Fresno"/>
  </r>
  <r>
    <x v="12"/>
    <x v="1"/>
    <n v="1055.8800000000001"/>
    <n v="2035"/>
    <s v="Fresno"/>
  </r>
  <r>
    <x v="13"/>
    <x v="1"/>
    <n v="1069.1300000000001"/>
    <n v="2035"/>
    <s v="Fresno"/>
  </r>
  <r>
    <x v="14"/>
    <x v="1"/>
    <n v="1085.1500000000001"/>
    <n v="2035"/>
    <s v="Fresno"/>
  </r>
  <r>
    <x v="15"/>
    <x v="1"/>
    <n v="1215.74"/>
    <n v="2035"/>
    <s v="Fresno"/>
  </r>
  <r>
    <x v="16"/>
    <x v="1"/>
    <n v="1298.98"/>
    <n v="2035"/>
    <s v="Fresno"/>
  </r>
  <r>
    <x v="17"/>
    <x v="1"/>
    <n v="1323.22"/>
    <n v="2035"/>
    <s v="Fresno"/>
  </r>
  <r>
    <x v="18"/>
    <x v="1"/>
    <n v="1324.5"/>
    <n v="2035"/>
    <s v="Fresno"/>
  </r>
  <r>
    <x v="19"/>
    <x v="1"/>
    <n v="1339.78"/>
    <n v="2035"/>
    <s v="Fresno"/>
  </r>
  <r>
    <x v="20"/>
    <x v="1"/>
    <n v="1334.11"/>
    <n v="2035"/>
    <s v="Fresno"/>
  </r>
  <r>
    <x v="21"/>
    <x v="1"/>
    <n v="1333.2"/>
    <n v="2035"/>
    <s v="Fresno"/>
  </r>
  <r>
    <x v="22"/>
    <x v="1"/>
    <n v="1309.03"/>
    <n v="2035"/>
    <s v="Fresno"/>
  </r>
  <r>
    <x v="23"/>
    <x v="1"/>
    <n v="1294.74"/>
    <n v="2035"/>
    <s v="Fresno"/>
  </r>
  <r>
    <x v="24"/>
    <x v="1"/>
    <n v="1205.8"/>
    <n v="2035"/>
    <s v="Fresno"/>
  </r>
  <r>
    <x v="25"/>
    <x v="1"/>
    <n v="902.27"/>
    <n v="2035"/>
    <s v="Fresno"/>
  </r>
  <r>
    <x v="26"/>
    <x v="1"/>
    <n v="862.15"/>
    <n v="2035"/>
    <s v="Fresno"/>
  </r>
  <r>
    <x v="27"/>
    <x v="1"/>
    <n v="929.56"/>
    <n v="2035"/>
    <s v="Fresno"/>
  </r>
  <r>
    <x v="28"/>
    <x v="1"/>
    <n v="901.67"/>
    <n v="2035"/>
    <s v="Fresno"/>
  </r>
  <r>
    <x v="29"/>
    <x v="1"/>
    <n v="883.41"/>
    <n v="2035"/>
    <s v="Fresno"/>
  </r>
  <r>
    <x v="30"/>
    <x v="1"/>
    <n v="878.18"/>
    <n v="2035"/>
    <s v="Fresno"/>
  </r>
  <r>
    <x v="31"/>
    <x v="1"/>
    <n v="836.23"/>
    <n v="2035"/>
    <s v="Fresno"/>
  </r>
  <r>
    <x v="32"/>
    <x v="1"/>
    <n v="794.76"/>
    <n v="2035"/>
    <s v="Fresno"/>
  </r>
  <r>
    <x v="33"/>
    <x v="1"/>
    <n v="785.61"/>
    <n v="2035"/>
    <s v="Fresno"/>
  </r>
  <r>
    <x v="34"/>
    <x v="1"/>
    <n v="791.35"/>
    <n v="2035"/>
    <s v="Fresno"/>
  </r>
  <r>
    <x v="35"/>
    <x v="1"/>
    <n v="803.3"/>
    <n v="2035"/>
    <s v="Fresno"/>
  </r>
  <r>
    <x v="36"/>
    <x v="1"/>
    <n v="818.1"/>
    <n v="2035"/>
    <s v="Fresno"/>
  </r>
  <r>
    <x v="37"/>
    <x v="1"/>
    <n v="769"/>
    <n v="2035"/>
    <s v="Fresno"/>
  </r>
  <r>
    <x v="38"/>
    <x v="1"/>
    <n v="786.36"/>
    <n v="2035"/>
    <s v="Fresno"/>
  </r>
  <r>
    <x v="39"/>
    <x v="1"/>
    <n v="900.16"/>
    <n v="2035"/>
    <s v="Fresno"/>
  </r>
  <r>
    <x v="40"/>
    <x v="1"/>
    <n v="867.72"/>
    <n v="2035"/>
    <s v="Fresno"/>
  </r>
  <r>
    <x v="41"/>
    <x v="1"/>
    <n v="846.11"/>
    <n v="2035"/>
    <s v="Fresno"/>
  </r>
  <r>
    <x v="42"/>
    <x v="1"/>
    <n v="835.74"/>
    <n v="2035"/>
    <s v="Fresno"/>
  </r>
  <r>
    <x v="43"/>
    <x v="1"/>
    <n v="855.28"/>
    <n v="2035"/>
    <s v="Fresno"/>
  </r>
  <r>
    <x v="44"/>
    <x v="1"/>
    <n v="807.57"/>
    <n v="2035"/>
    <s v="Fresno"/>
  </r>
  <r>
    <x v="45"/>
    <x v="1"/>
    <n v="711.52"/>
    <n v="2035"/>
    <s v="Fresno"/>
  </r>
  <r>
    <x v="46"/>
    <x v="1"/>
    <n v="722.7"/>
    <n v="2035"/>
    <s v="Fresno"/>
  </r>
  <r>
    <x v="47"/>
    <x v="1"/>
    <n v="742.99"/>
    <n v="2035"/>
    <s v="Fresno"/>
  </r>
  <r>
    <x v="48"/>
    <x v="1"/>
    <n v="750.1"/>
    <n v="2035"/>
    <s v="Fresno"/>
  </r>
  <r>
    <x v="49"/>
    <x v="1"/>
    <n v="778.96"/>
    <n v="2035"/>
    <s v="Fresno"/>
  </r>
  <r>
    <x v="50"/>
    <x v="1"/>
    <n v="798.93"/>
    <n v="2035"/>
    <s v="Fresno"/>
  </r>
  <r>
    <x v="51"/>
    <x v="1"/>
    <n v="795.01"/>
    <n v="2035"/>
    <s v="Fresno"/>
  </r>
  <r>
    <x v="52"/>
    <x v="1"/>
    <n v="798.8"/>
    <n v="2035"/>
    <s v="Fresno"/>
  </r>
  <r>
    <x v="53"/>
    <x v="1"/>
    <n v="777.12"/>
    <n v="2035"/>
    <s v="Fresno"/>
  </r>
  <r>
    <x v="54"/>
    <x v="1"/>
    <n v="712.76"/>
    <n v="2035"/>
    <s v="Fresno"/>
  </r>
  <r>
    <x v="55"/>
    <x v="1"/>
    <n v="641.65"/>
    <n v="2035"/>
    <s v="Fresno"/>
  </r>
  <r>
    <x v="56"/>
    <x v="1"/>
    <n v="581.88"/>
    <n v="2035"/>
    <s v="Fresno"/>
  </r>
  <r>
    <x v="57"/>
    <x v="1"/>
    <n v="526.17999999999995"/>
    <n v="2035"/>
    <s v="Fresno"/>
  </r>
  <r>
    <x v="58"/>
    <x v="1"/>
    <n v="520.59"/>
    <n v="2035"/>
    <s v="Fresno"/>
  </r>
  <r>
    <x v="59"/>
    <x v="1"/>
    <n v="540.37"/>
    <n v="2035"/>
    <s v="Fresno"/>
  </r>
  <r>
    <x v="60"/>
    <x v="1"/>
    <n v="544.38"/>
    <n v="2035"/>
    <s v="Fresno"/>
  </r>
  <r>
    <x v="61"/>
    <x v="1"/>
    <n v="495.56"/>
    <n v="2035"/>
    <s v="Fresno"/>
  </r>
  <r>
    <x v="62"/>
    <x v="1"/>
    <n v="481.94"/>
    <n v="2035"/>
    <s v="Fresno"/>
  </r>
  <r>
    <x v="63"/>
    <x v="1"/>
    <n v="432.4"/>
    <n v="2035"/>
    <s v="Fresno"/>
  </r>
  <r>
    <x v="64"/>
    <x v="1"/>
    <n v="453.12"/>
    <n v="2035"/>
    <s v="Fresno"/>
  </r>
  <r>
    <x v="65"/>
    <x v="1"/>
    <n v="485.87"/>
    <n v="2035"/>
    <s v="Fresno"/>
  </r>
  <r>
    <x v="66"/>
    <x v="1"/>
    <n v="457.13"/>
    <n v="2035"/>
    <s v="Fresno"/>
  </r>
  <r>
    <x v="67"/>
    <x v="1"/>
    <n v="443.39"/>
    <n v="2035"/>
    <s v="Fresno"/>
  </r>
  <r>
    <x v="68"/>
    <x v="1"/>
    <n v="435.95"/>
    <n v="2035"/>
    <s v="Fresno"/>
  </r>
  <r>
    <x v="69"/>
    <x v="1"/>
    <n v="427.36"/>
    <n v="2035"/>
    <s v="Fresno"/>
  </r>
  <r>
    <x v="70"/>
    <x v="1"/>
    <n v="440.57"/>
    <n v="2035"/>
    <s v="Fresno"/>
  </r>
  <r>
    <x v="71"/>
    <x v="1"/>
    <n v="424.69"/>
    <n v="2035"/>
    <s v="Fresno"/>
  </r>
  <r>
    <x v="72"/>
    <x v="1"/>
    <n v="411.65"/>
    <n v="2035"/>
    <s v="Fresno"/>
  </r>
  <r>
    <x v="73"/>
    <x v="1"/>
    <n v="352.57"/>
    <n v="2035"/>
    <s v="Fresno"/>
  </r>
  <r>
    <x v="74"/>
    <x v="1"/>
    <n v="380.63"/>
    <n v="2035"/>
    <s v="Fresno"/>
  </r>
  <r>
    <x v="75"/>
    <x v="1"/>
    <n v="391.93"/>
    <n v="2035"/>
    <s v="Fresno"/>
  </r>
  <r>
    <x v="76"/>
    <x v="1"/>
    <n v="347.17"/>
    <n v="2035"/>
    <s v="Fresno"/>
  </r>
  <r>
    <x v="77"/>
    <x v="1"/>
    <n v="317.36"/>
    <n v="2035"/>
    <s v="Fresno"/>
  </r>
  <r>
    <x v="78"/>
    <x v="1"/>
    <n v="291.43"/>
    <n v="2035"/>
    <s v="Fresno"/>
  </r>
  <r>
    <x v="79"/>
    <x v="1"/>
    <n v="287.16000000000003"/>
    <n v="2035"/>
    <s v="Fresno"/>
  </r>
  <r>
    <x v="80"/>
    <x v="1"/>
    <n v="274.42"/>
    <n v="2035"/>
    <s v="Fresno"/>
  </r>
  <r>
    <x v="81"/>
    <x v="1"/>
    <n v="260.66000000000003"/>
    <n v="2035"/>
    <s v="Fresno"/>
  </r>
  <r>
    <x v="82"/>
    <x v="1"/>
    <n v="206.24"/>
    <n v="2035"/>
    <s v="Fresno"/>
  </r>
  <r>
    <x v="83"/>
    <x v="1"/>
    <n v="173.53"/>
    <n v="2035"/>
    <s v="Fresno"/>
  </r>
  <r>
    <x v="84"/>
    <x v="1"/>
    <n v="145.69999999999999"/>
    <n v="2035"/>
    <s v="Fresno"/>
  </r>
  <r>
    <x v="85"/>
    <x v="1"/>
    <n v="118.9"/>
    <n v="2035"/>
    <s v="Fresno"/>
  </r>
  <r>
    <x v="86"/>
    <x v="1"/>
    <n v="101.27"/>
    <n v="2035"/>
    <s v="Fresno"/>
  </r>
  <r>
    <x v="87"/>
    <x v="1"/>
    <n v="86.24"/>
    <n v="2035"/>
    <s v="Fresno"/>
  </r>
  <r>
    <x v="88"/>
    <x v="1"/>
    <n v="61.87"/>
    <n v="2035"/>
    <s v="Fresno"/>
  </r>
  <r>
    <x v="89"/>
    <x v="1"/>
    <n v="58.89"/>
    <n v="2035"/>
    <s v="Fresno"/>
  </r>
  <r>
    <x v="90"/>
    <x v="1"/>
    <n v="51.69"/>
    <n v="2035"/>
    <s v="Fresno"/>
  </r>
  <r>
    <x v="91"/>
    <x v="1"/>
    <n v="41.91"/>
    <n v="2035"/>
    <s v="Fresno"/>
  </r>
  <r>
    <x v="92"/>
    <x v="1"/>
    <n v="34.340000000000003"/>
    <n v="2035"/>
    <s v="Fresno"/>
  </r>
  <r>
    <x v="93"/>
    <x v="1"/>
    <n v="27.93"/>
    <n v="2035"/>
    <s v="Fresno"/>
  </r>
  <r>
    <x v="94"/>
    <x v="1"/>
    <n v="24.12"/>
    <n v="2035"/>
    <s v="Fresno"/>
  </r>
  <r>
    <x v="95"/>
    <x v="1"/>
    <n v="17.75"/>
    <n v="2035"/>
    <s v="Fresno"/>
  </r>
  <r>
    <x v="96"/>
    <x v="1"/>
    <n v="11.99"/>
    <n v="2035"/>
    <s v="Fresno"/>
  </r>
  <r>
    <x v="97"/>
    <x v="1"/>
    <n v="10.99"/>
    <n v="2035"/>
    <s v="Fresno"/>
  </r>
  <r>
    <x v="98"/>
    <x v="1"/>
    <n v="7.47"/>
    <n v="2035"/>
    <s v="Fresno"/>
  </r>
  <r>
    <x v="99"/>
    <x v="1"/>
    <n v="6.02"/>
    <n v="2035"/>
    <s v="Fresno"/>
  </r>
  <r>
    <x v="100"/>
    <x v="1"/>
    <n v="4.16"/>
    <n v="2035"/>
    <s v="Fresno"/>
  </r>
  <r>
    <x v="0"/>
    <x v="0"/>
    <n v="10.14"/>
    <n v="2035"/>
    <s v="Fresno"/>
  </r>
  <r>
    <x v="1"/>
    <x v="0"/>
    <n v="10.050000000000001"/>
    <n v="2035"/>
    <s v="Fresno"/>
  </r>
  <r>
    <x v="2"/>
    <x v="0"/>
    <n v="9.91"/>
    <n v="2035"/>
    <s v="Fresno"/>
  </r>
  <r>
    <x v="3"/>
    <x v="0"/>
    <n v="9.75"/>
    <n v="2035"/>
    <s v="Fresno"/>
  </r>
  <r>
    <x v="4"/>
    <x v="0"/>
    <n v="9.93"/>
    <n v="2035"/>
    <s v="Fresno"/>
  </r>
  <r>
    <x v="5"/>
    <x v="0"/>
    <n v="10.15"/>
    <n v="2035"/>
    <s v="Fresno"/>
  </r>
  <r>
    <x v="6"/>
    <x v="0"/>
    <n v="10.33"/>
    <n v="2035"/>
    <s v="Fresno"/>
  </r>
  <r>
    <x v="7"/>
    <x v="0"/>
    <n v="10.29"/>
    <n v="2035"/>
    <s v="Fresno"/>
  </r>
  <r>
    <x v="8"/>
    <x v="0"/>
    <n v="10.55"/>
    <n v="2035"/>
    <s v="Fresno"/>
  </r>
  <r>
    <x v="9"/>
    <x v="0"/>
    <n v="11.03"/>
    <n v="2035"/>
    <s v="Fresno"/>
  </r>
  <r>
    <x v="10"/>
    <x v="0"/>
    <n v="11.53"/>
    <n v="2035"/>
    <s v="Fresno"/>
  </r>
  <r>
    <x v="11"/>
    <x v="0"/>
    <n v="11.6"/>
    <n v="2035"/>
    <s v="Fresno"/>
  </r>
  <r>
    <x v="12"/>
    <x v="0"/>
    <n v="11.98"/>
    <n v="2035"/>
    <s v="Fresno"/>
  </r>
  <r>
    <x v="13"/>
    <x v="0"/>
    <n v="12.09"/>
    <n v="2035"/>
    <s v="Fresno"/>
  </r>
  <r>
    <x v="14"/>
    <x v="0"/>
    <n v="12.35"/>
    <n v="2035"/>
    <s v="Fresno"/>
  </r>
  <r>
    <x v="15"/>
    <x v="0"/>
    <n v="12.89"/>
    <n v="2035"/>
    <s v="Fresno"/>
  </r>
  <r>
    <x v="16"/>
    <x v="0"/>
    <n v="13.23"/>
    <n v="2035"/>
    <s v="Fresno"/>
  </r>
  <r>
    <x v="17"/>
    <x v="0"/>
    <n v="13.37"/>
    <n v="2035"/>
    <s v="Fresno"/>
  </r>
  <r>
    <x v="18"/>
    <x v="0"/>
    <n v="14.05"/>
    <n v="2035"/>
    <s v="Fresno"/>
  </r>
  <r>
    <x v="19"/>
    <x v="0"/>
    <n v="13.86"/>
    <n v="2035"/>
    <s v="Fresno"/>
  </r>
  <r>
    <x v="20"/>
    <x v="0"/>
    <n v="14.59"/>
    <n v="2035"/>
    <s v="Fresno"/>
  </r>
  <r>
    <x v="21"/>
    <x v="0"/>
    <n v="14.71"/>
    <n v="2035"/>
    <s v="Fresno"/>
  </r>
  <r>
    <x v="22"/>
    <x v="0"/>
    <n v="14.27"/>
    <n v="2035"/>
    <s v="Fresno"/>
  </r>
  <r>
    <x v="23"/>
    <x v="0"/>
    <n v="14.43"/>
    <n v="2035"/>
    <s v="Fresno"/>
  </r>
  <r>
    <x v="24"/>
    <x v="0"/>
    <n v="7.91"/>
    <n v="2035"/>
    <s v="Fresno"/>
  </r>
  <r>
    <x v="25"/>
    <x v="0"/>
    <n v="8.61"/>
    <n v="2035"/>
    <s v="Fresno"/>
  </r>
  <r>
    <x v="26"/>
    <x v="0"/>
    <n v="11.02"/>
    <n v="2035"/>
    <s v="Fresno"/>
  </r>
  <r>
    <x v="27"/>
    <x v="0"/>
    <n v="14.79"/>
    <n v="2035"/>
    <s v="Fresno"/>
  </r>
  <r>
    <x v="28"/>
    <x v="0"/>
    <n v="16.82"/>
    <n v="2035"/>
    <s v="Fresno"/>
  </r>
  <r>
    <x v="29"/>
    <x v="0"/>
    <n v="11.21"/>
    <n v="2035"/>
    <s v="Fresno"/>
  </r>
  <r>
    <x v="30"/>
    <x v="0"/>
    <n v="6.28"/>
    <n v="2035"/>
    <s v="Fresno"/>
  </r>
  <r>
    <x v="31"/>
    <x v="0"/>
    <n v="11.85"/>
    <n v="2035"/>
    <s v="Fresno"/>
  </r>
  <r>
    <x v="32"/>
    <x v="0"/>
    <n v="6.1"/>
    <n v="2035"/>
    <s v="Fresno"/>
  </r>
  <r>
    <x v="33"/>
    <x v="0"/>
    <n v="8.3800000000000008"/>
    <n v="2035"/>
    <s v="Fresno"/>
  </r>
  <r>
    <x v="34"/>
    <x v="0"/>
    <n v="12.04"/>
    <n v="2035"/>
    <s v="Fresno"/>
  </r>
  <r>
    <x v="35"/>
    <x v="0"/>
    <n v="8.0399999999999991"/>
    <n v="2035"/>
    <s v="Fresno"/>
  </r>
  <r>
    <x v="36"/>
    <x v="0"/>
    <n v="8.41"/>
    <n v="2035"/>
    <s v="Fresno"/>
  </r>
  <r>
    <x v="37"/>
    <x v="0"/>
    <n v="7.82"/>
    <n v="2035"/>
    <s v="Fresno"/>
  </r>
  <r>
    <x v="38"/>
    <x v="0"/>
    <n v="6.79"/>
    <n v="2035"/>
    <s v="Fresno"/>
  </r>
  <r>
    <x v="39"/>
    <x v="0"/>
    <n v="12.6"/>
    <n v="2035"/>
    <s v="Fresno"/>
  </r>
  <r>
    <x v="40"/>
    <x v="0"/>
    <n v="8.99"/>
    <n v="2035"/>
    <s v="Fresno"/>
  </r>
  <r>
    <x v="41"/>
    <x v="0"/>
    <n v="12.36"/>
    <n v="2035"/>
    <s v="Fresno"/>
  </r>
  <r>
    <x v="42"/>
    <x v="0"/>
    <n v="9.69"/>
    <n v="2035"/>
    <s v="Fresno"/>
  </r>
  <r>
    <x v="43"/>
    <x v="0"/>
    <n v="9.98"/>
    <n v="2035"/>
    <s v="Fresno"/>
  </r>
  <r>
    <x v="44"/>
    <x v="0"/>
    <n v="11.75"/>
    <n v="2035"/>
    <s v="Fresno"/>
  </r>
  <r>
    <x v="45"/>
    <x v="0"/>
    <n v="10.59"/>
    <n v="2035"/>
    <s v="Fresno"/>
  </r>
  <r>
    <x v="46"/>
    <x v="0"/>
    <n v="10.76"/>
    <n v="2035"/>
    <s v="Fresno"/>
  </r>
  <r>
    <x v="47"/>
    <x v="0"/>
    <n v="13.06"/>
    <n v="2035"/>
    <s v="Fresno"/>
  </r>
  <r>
    <x v="48"/>
    <x v="0"/>
    <n v="15.94"/>
    <n v="2035"/>
    <s v="Fresno"/>
  </r>
  <r>
    <x v="49"/>
    <x v="0"/>
    <n v="11.5"/>
    <n v="2035"/>
    <s v="Fresno"/>
  </r>
  <r>
    <x v="50"/>
    <x v="0"/>
    <n v="10.49"/>
    <n v="2035"/>
    <s v="Fresno"/>
  </r>
  <r>
    <x v="51"/>
    <x v="0"/>
    <n v="11.12"/>
    <n v="2035"/>
    <s v="Fresno"/>
  </r>
  <r>
    <x v="52"/>
    <x v="0"/>
    <n v="7.38"/>
    <n v="2035"/>
    <s v="Fresno"/>
  </r>
  <r>
    <x v="53"/>
    <x v="0"/>
    <n v="15.8"/>
    <n v="2035"/>
    <s v="Fresno"/>
  </r>
  <r>
    <x v="54"/>
    <x v="0"/>
    <n v="12.62"/>
    <n v="2035"/>
    <s v="Fresno"/>
  </r>
  <r>
    <x v="55"/>
    <x v="0"/>
    <n v="10.17"/>
    <n v="2035"/>
    <s v="Fresno"/>
  </r>
  <r>
    <x v="56"/>
    <x v="0"/>
    <n v="12.55"/>
    <n v="2035"/>
    <s v="Fresno"/>
  </r>
  <r>
    <x v="57"/>
    <x v="0"/>
    <n v="9.48"/>
    <n v="2035"/>
    <s v="Fresno"/>
  </r>
  <r>
    <x v="58"/>
    <x v="0"/>
    <n v="5.48"/>
    <n v="2035"/>
    <s v="Fresno"/>
  </r>
  <r>
    <x v="59"/>
    <x v="0"/>
    <n v="3.39"/>
    <n v="2035"/>
    <s v="Fresno"/>
  </r>
  <r>
    <x v="60"/>
    <x v="0"/>
    <n v="6.15"/>
    <n v="2035"/>
    <s v="Fresno"/>
  </r>
  <r>
    <x v="61"/>
    <x v="0"/>
    <n v="5.61"/>
    <n v="2035"/>
    <s v="Fresno"/>
  </r>
  <r>
    <x v="62"/>
    <x v="0"/>
    <n v="2.34"/>
    <n v="2035"/>
    <s v="Fresno"/>
  </r>
  <r>
    <x v="63"/>
    <x v="0"/>
    <n v="12.95"/>
    <n v="2035"/>
    <s v="Fresno"/>
  </r>
  <r>
    <x v="64"/>
    <x v="0"/>
    <n v="11.1"/>
    <n v="2035"/>
    <s v="Fresno"/>
  </r>
  <r>
    <x v="65"/>
    <x v="0"/>
    <n v="9.42"/>
    <n v="2035"/>
    <s v="Fresno"/>
  </r>
  <r>
    <x v="66"/>
    <x v="0"/>
    <n v="9.52"/>
    <n v="2035"/>
    <s v="Fresno"/>
  </r>
  <r>
    <x v="67"/>
    <x v="0"/>
    <n v="7.87"/>
    <n v="2035"/>
    <s v="Fresno"/>
  </r>
  <r>
    <x v="68"/>
    <x v="0"/>
    <n v="5.86"/>
    <n v="2035"/>
    <s v="Fresno"/>
  </r>
  <r>
    <x v="69"/>
    <x v="0"/>
    <n v="9.1"/>
    <n v="2035"/>
    <s v="Fresno"/>
  </r>
  <r>
    <x v="70"/>
    <x v="0"/>
    <n v="11.15"/>
    <n v="2035"/>
    <s v="Fresno"/>
  </r>
  <r>
    <x v="71"/>
    <x v="0"/>
    <n v="8.7799999999999994"/>
    <n v="2035"/>
    <s v="Fresno"/>
  </r>
  <r>
    <x v="72"/>
    <x v="0"/>
    <n v="8.2799999999999994"/>
    <n v="2035"/>
    <s v="Fresno"/>
  </r>
  <r>
    <x v="73"/>
    <x v="0"/>
    <n v="9.9700000000000006"/>
    <n v="2035"/>
    <s v="Fresno"/>
  </r>
  <r>
    <x v="74"/>
    <x v="0"/>
    <n v="8.5299999999999994"/>
    <n v="2035"/>
    <s v="Fresno"/>
  </r>
  <r>
    <x v="75"/>
    <x v="0"/>
    <n v="6.59"/>
    <n v="2035"/>
    <s v="Fresno"/>
  </r>
  <r>
    <x v="76"/>
    <x v="0"/>
    <n v="6.14"/>
    <n v="2035"/>
    <s v="Fresno"/>
  </r>
  <r>
    <x v="77"/>
    <x v="0"/>
    <n v="6.57"/>
    <n v="2035"/>
    <s v="Fresno"/>
  </r>
  <r>
    <x v="78"/>
    <x v="0"/>
    <n v="3.61"/>
    <n v="2035"/>
    <s v="Fresno"/>
  </r>
  <r>
    <x v="79"/>
    <x v="0"/>
    <n v="7.1"/>
    <n v="2035"/>
    <s v="Fresno"/>
  </r>
  <r>
    <x v="80"/>
    <x v="0"/>
    <n v="6.21"/>
    <n v="2035"/>
    <s v="Fresno"/>
  </r>
  <r>
    <x v="81"/>
    <x v="0"/>
    <n v="3.68"/>
    <n v="2035"/>
    <s v="Fresno"/>
  </r>
  <r>
    <x v="82"/>
    <x v="0"/>
    <n v="3.2"/>
    <n v="2035"/>
    <s v="Fresno"/>
  </r>
  <r>
    <x v="83"/>
    <x v="0"/>
    <n v="1.33"/>
    <n v="2035"/>
    <s v="Fresno"/>
  </r>
  <r>
    <x v="84"/>
    <x v="0"/>
    <n v="1.38"/>
    <n v="2035"/>
    <s v="Fresno"/>
  </r>
  <r>
    <x v="85"/>
    <x v="0"/>
    <n v="4.2"/>
    <n v="2035"/>
    <s v="Fresno"/>
  </r>
  <r>
    <x v="86"/>
    <x v="0"/>
    <n v="4.2699999999999996"/>
    <n v="2035"/>
    <s v="Fresno"/>
  </r>
  <r>
    <x v="87"/>
    <x v="0"/>
    <n v="1.88"/>
    <n v="2035"/>
    <s v="Fresno"/>
  </r>
  <r>
    <x v="88"/>
    <x v="0"/>
    <n v="0"/>
    <n v="2035"/>
    <s v="Fresno"/>
  </r>
  <r>
    <x v="89"/>
    <x v="0"/>
    <n v="1.21"/>
    <n v="2035"/>
    <s v="Fresno"/>
  </r>
  <r>
    <x v="90"/>
    <x v="0"/>
    <n v="2.13"/>
    <n v="2035"/>
    <s v="Fresno"/>
  </r>
  <r>
    <x v="91"/>
    <x v="0"/>
    <n v="1.03"/>
    <n v="2035"/>
    <s v="Fresno"/>
  </r>
  <r>
    <x v="92"/>
    <x v="0"/>
    <n v="0.64"/>
    <n v="2035"/>
    <s v="Fresno"/>
  </r>
  <r>
    <x v="93"/>
    <x v="0"/>
    <n v="1.25"/>
    <n v="2035"/>
    <s v="Fresno"/>
  </r>
  <r>
    <x v="94"/>
    <x v="0"/>
    <n v="1.47"/>
    <n v="2035"/>
    <s v="Fresno"/>
  </r>
  <r>
    <x v="95"/>
    <x v="0"/>
    <n v="0.75"/>
    <n v="2035"/>
    <s v="Fresno"/>
  </r>
  <r>
    <x v="96"/>
    <x v="0"/>
    <n v="0.63"/>
    <n v="2035"/>
    <s v="Fresno"/>
  </r>
  <r>
    <x v="97"/>
    <x v="0"/>
    <n v="0.41"/>
    <n v="2035"/>
    <s v="Fresno"/>
  </r>
  <r>
    <x v="98"/>
    <x v="0"/>
    <n v="0"/>
    <n v="2035"/>
    <s v="Fresno"/>
  </r>
  <r>
    <x v="99"/>
    <x v="0"/>
    <n v="0.06"/>
    <n v="2035"/>
    <s v="Fresno"/>
  </r>
  <r>
    <x v="100"/>
    <x v="0"/>
    <n v="7.0000000000000007E-2"/>
    <n v="2035"/>
    <s v="Fresno"/>
  </r>
  <r>
    <x v="0"/>
    <x v="1"/>
    <n v="11.43"/>
    <n v="2035"/>
    <s v="Fresno"/>
  </r>
  <r>
    <x v="1"/>
    <x v="1"/>
    <n v="11.22"/>
    <n v="2035"/>
    <s v="Fresno"/>
  </r>
  <r>
    <x v="2"/>
    <x v="1"/>
    <n v="11.07"/>
    <n v="2035"/>
    <s v="Fresno"/>
  </r>
  <r>
    <x v="3"/>
    <x v="1"/>
    <n v="10.88"/>
    <n v="2035"/>
    <s v="Fresno"/>
  </r>
  <r>
    <x v="4"/>
    <x v="1"/>
    <n v="11.11"/>
    <n v="2035"/>
    <s v="Fresno"/>
  </r>
  <r>
    <x v="5"/>
    <x v="1"/>
    <n v="11.25"/>
    <n v="2035"/>
    <s v="Fresno"/>
  </r>
  <r>
    <x v="6"/>
    <x v="1"/>
    <n v="11.36"/>
    <n v="2035"/>
    <s v="Fresno"/>
  </r>
  <r>
    <x v="7"/>
    <x v="1"/>
    <n v="11.28"/>
    <n v="2035"/>
    <s v="Fresno"/>
  </r>
  <r>
    <x v="8"/>
    <x v="1"/>
    <n v="11.51"/>
    <n v="2035"/>
    <s v="Fresno"/>
  </r>
  <r>
    <x v="9"/>
    <x v="1"/>
    <n v="11.74"/>
    <n v="2035"/>
    <s v="Fresno"/>
  </r>
  <r>
    <x v="10"/>
    <x v="1"/>
    <n v="12.33"/>
    <n v="2035"/>
    <s v="Fresno"/>
  </r>
  <r>
    <x v="11"/>
    <x v="1"/>
    <n v="12.54"/>
    <n v="2035"/>
    <s v="Fresno"/>
  </r>
  <r>
    <x v="12"/>
    <x v="1"/>
    <n v="12.78"/>
    <n v="2035"/>
    <s v="Fresno"/>
  </r>
  <r>
    <x v="13"/>
    <x v="1"/>
    <n v="12.75"/>
    <n v="2035"/>
    <s v="Fresno"/>
  </r>
  <r>
    <x v="14"/>
    <x v="1"/>
    <n v="13.04"/>
    <n v="2035"/>
    <s v="Fresno"/>
  </r>
  <r>
    <x v="15"/>
    <x v="1"/>
    <n v="13.33"/>
    <n v="2035"/>
    <s v="Fresno"/>
  </r>
  <r>
    <x v="16"/>
    <x v="1"/>
    <n v="13.72"/>
    <n v="2035"/>
    <s v="Fresno"/>
  </r>
  <r>
    <x v="17"/>
    <x v="1"/>
    <n v="13.9"/>
    <n v="2035"/>
    <s v="Fresno"/>
  </r>
  <r>
    <x v="18"/>
    <x v="1"/>
    <n v="17.68"/>
    <n v="2035"/>
    <s v="Fresno"/>
  </r>
  <r>
    <x v="19"/>
    <x v="1"/>
    <n v="20.58"/>
    <n v="2035"/>
    <s v="Fresno"/>
  </r>
  <r>
    <x v="20"/>
    <x v="1"/>
    <n v="20.97"/>
    <n v="2035"/>
    <s v="Fresno"/>
  </r>
  <r>
    <x v="21"/>
    <x v="1"/>
    <n v="17.79"/>
    <n v="2035"/>
    <s v="Fresno"/>
  </r>
  <r>
    <x v="22"/>
    <x v="1"/>
    <n v="17.55"/>
    <n v="2035"/>
    <s v="Fresno"/>
  </r>
  <r>
    <x v="23"/>
    <x v="1"/>
    <n v="14.16"/>
    <n v="2035"/>
    <s v="Fresno"/>
  </r>
  <r>
    <x v="24"/>
    <x v="1"/>
    <n v="7.5"/>
    <n v="2035"/>
    <s v="Fresno"/>
  </r>
  <r>
    <x v="25"/>
    <x v="1"/>
    <n v="10.199999999999999"/>
    <n v="2035"/>
    <s v="Fresno"/>
  </r>
  <r>
    <x v="26"/>
    <x v="1"/>
    <n v="9.2799999999999994"/>
    <n v="2035"/>
    <s v="Fresno"/>
  </r>
  <r>
    <x v="27"/>
    <x v="1"/>
    <n v="13.03"/>
    <n v="2035"/>
    <s v="Fresno"/>
  </r>
  <r>
    <x v="28"/>
    <x v="1"/>
    <n v="10.58"/>
    <n v="2035"/>
    <s v="Fresno"/>
  </r>
  <r>
    <x v="29"/>
    <x v="1"/>
    <n v="17.579999999999998"/>
    <n v="2035"/>
    <s v="Fresno"/>
  </r>
  <r>
    <x v="30"/>
    <x v="1"/>
    <n v="8.59"/>
    <n v="2035"/>
    <s v="Fresno"/>
  </r>
  <r>
    <x v="31"/>
    <x v="1"/>
    <n v="6.11"/>
    <n v="2035"/>
    <s v="Fresno"/>
  </r>
  <r>
    <x v="32"/>
    <x v="1"/>
    <n v="4.49"/>
    <n v="2035"/>
    <s v="Fresno"/>
  </r>
  <r>
    <x v="33"/>
    <x v="1"/>
    <n v="11.89"/>
    <n v="2035"/>
    <s v="Fresno"/>
  </r>
  <r>
    <x v="34"/>
    <x v="1"/>
    <n v="9.59"/>
    <n v="2035"/>
    <s v="Fresno"/>
  </r>
  <r>
    <x v="35"/>
    <x v="1"/>
    <n v="11.4"/>
    <n v="2035"/>
    <s v="Fresno"/>
  </r>
  <r>
    <x v="36"/>
    <x v="1"/>
    <n v="10.19"/>
    <n v="2035"/>
    <s v="Fresno"/>
  </r>
  <r>
    <x v="37"/>
    <x v="1"/>
    <n v="9.94"/>
    <n v="2035"/>
    <s v="Fresno"/>
  </r>
  <r>
    <x v="38"/>
    <x v="1"/>
    <n v="5.64"/>
    <n v="2035"/>
    <s v="Fresno"/>
  </r>
  <r>
    <x v="39"/>
    <x v="1"/>
    <n v="6.49"/>
    <n v="2035"/>
    <s v="Fresno"/>
  </r>
  <r>
    <x v="40"/>
    <x v="1"/>
    <n v="10.23"/>
    <n v="2035"/>
    <s v="Fresno"/>
  </r>
  <r>
    <x v="41"/>
    <x v="1"/>
    <n v="10.08"/>
    <n v="2035"/>
    <s v="Fresno"/>
  </r>
  <r>
    <x v="42"/>
    <x v="1"/>
    <n v="5.98"/>
    <n v="2035"/>
    <s v="Fresno"/>
  </r>
  <r>
    <x v="43"/>
    <x v="1"/>
    <n v="14.64"/>
    <n v="2035"/>
    <s v="Fresno"/>
  </r>
  <r>
    <x v="44"/>
    <x v="1"/>
    <n v="14.6"/>
    <n v="2035"/>
    <s v="Fresno"/>
  </r>
  <r>
    <x v="45"/>
    <x v="1"/>
    <n v="12.44"/>
    <n v="2035"/>
    <s v="Fresno"/>
  </r>
  <r>
    <x v="46"/>
    <x v="1"/>
    <n v="17.559999999999999"/>
    <n v="2035"/>
    <s v="Fresno"/>
  </r>
  <r>
    <x v="47"/>
    <x v="1"/>
    <n v="13.78"/>
    <n v="2035"/>
    <s v="Fresno"/>
  </r>
  <r>
    <x v="48"/>
    <x v="1"/>
    <n v="10.82"/>
    <n v="2035"/>
    <s v="Fresno"/>
  </r>
  <r>
    <x v="49"/>
    <x v="1"/>
    <n v="18.78"/>
    <n v="2035"/>
    <s v="Fresno"/>
  </r>
  <r>
    <x v="50"/>
    <x v="1"/>
    <n v="19.649999999999999"/>
    <n v="2035"/>
    <s v="Fresno"/>
  </r>
  <r>
    <x v="51"/>
    <x v="1"/>
    <n v="13.34"/>
    <n v="2035"/>
    <s v="Fresno"/>
  </r>
  <r>
    <x v="52"/>
    <x v="1"/>
    <n v="11.53"/>
    <n v="2035"/>
    <s v="Fresno"/>
  </r>
  <r>
    <x v="53"/>
    <x v="1"/>
    <n v="14.23"/>
    <n v="2035"/>
    <s v="Fresno"/>
  </r>
  <r>
    <x v="54"/>
    <x v="1"/>
    <n v="8.4"/>
    <n v="2035"/>
    <s v="Fresno"/>
  </r>
  <r>
    <x v="55"/>
    <x v="1"/>
    <n v="4.29"/>
    <n v="2035"/>
    <s v="Fresno"/>
  </r>
  <r>
    <x v="56"/>
    <x v="1"/>
    <n v="7.15"/>
    <n v="2035"/>
    <s v="Fresno"/>
  </r>
  <r>
    <x v="57"/>
    <x v="1"/>
    <n v="7.01"/>
    <n v="2035"/>
    <s v="Fresno"/>
  </r>
  <r>
    <x v="58"/>
    <x v="1"/>
    <n v="7.01"/>
    <n v="2035"/>
    <s v="Fresno"/>
  </r>
  <r>
    <x v="59"/>
    <x v="1"/>
    <n v="7"/>
    <n v="2035"/>
    <s v="Fresno"/>
  </r>
  <r>
    <x v="60"/>
    <x v="1"/>
    <n v="9.1300000000000008"/>
    <n v="2035"/>
    <s v="Fresno"/>
  </r>
  <r>
    <x v="61"/>
    <x v="1"/>
    <n v="5.47"/>
    <n v="2035"/>
    <s v="Fresno"/>
  </r>
  <r>
    <x v="62"/>
    <x v="1"/>
    <n v="5.55"/>
    <n v="2035"/>
    <s v="Fresno"/>
  </r>
  <r>
    <x v="63"/>
    <x v="1"/>
    <n v="4.79"/>
    <n v="2035"/>
    <s v="Fresno"/>
  </r>
  <r>
    <x v="64"/>
    <x v="1"/>
    <n v="3.36"/>
    <n v="2035"/>
    <s v="Fresno"/>
  </r>
  <r>
    <x v="65"/>
    <x v="1"/>
    <n v="7.25"/>
    <n v="2035"/>
    <s v="Fresno"/>
  </r>
  <r>
    <x v="66"/>
    <x v="1"/>
    <n v="5.93"/>
    <n v="2035"/>
    <s v="Fresno"/>
  </r>
  <r>
    <x v="67"/>
    <x v="1"/>
    <n v="3.7"/>
    <n v="2035"/>
    <s v="Fresno"/>
  </r>
  <r>
    <x v="68"/>
    <x v="1"/>
    <n v="3.62"/>
    <n v="2035"/>
    <s v="Fresno"/>
  </r>
  <r>
    <x v="69"/>
    <x v="1"/>
    <n v="4.41"/>
    <n v="2035"/>
    <s v="Fresno"/>
  </r>
  <r>
    <x v="70"/>
    <x v="1"/>
    <n v="4.93"/>
    <n v="2035"/>
    <s v="Fresno"/>
  </r>
  <r>
    <x v="71"/>
    <x v="1"/>
    <n v="1.82"/>
    <n v="2035"/>
    <s v="Fresno"/>
  </r>
  <r>
    <x v="72"/>
    <x v="1"/>
    <n v="4.5999999999999996"/>
    <n v="2035"/>
    <s v="Fresno"/>
  </r>
  <r>
    <x v="73"/>
    <x v="1"/>
    <n v="3.08"/>
    <n v="2035"/>
    <s v="Fresno"/>
  </r>
  <r>
    <x v="74"/>
    <x v="1"/>
    <n v="2.69"/>
    <n v="2035"/>
    <s v="Fresno"/>
  </r>
  <r>
    <x v="75"/>
    <x v="1"/>
    <n v="2.48"/>
    <n v="2035"/>
    <s v="Fresno"/>
  </r>
  <r>
    <x v="76"/>
    <x v="1"/>
    <n v="3.04"/>
    <n v="2035"/>
    <s v="Fresno"/>
  </r>
  <r>
    <x v="77"/>
    <x v="1"/>
    <n v="2.16"/>
    <n v="2035"/>
    <s v="Fresno"/>
  </r>
  <r>
    <x v="78"/>
    <x v="1"/>
    <n v="0.85"/>
    <n v="2035"/>
    <s v="Fresno"/>
  </r>
  <r>
    <x v="79"/>
    <x v="1"/>
    <n v="1.04"/>
    <n v="2035"/>
    <s v="Fresno"/>
  </r>
  <r>
    <x v="80"/>
    <x v="1"/>
    <n v="1.07"/>
    <n v="2035"/>
    <s v="Fresno"/>
  </r>
  <r>
    <x v="81"/>
    <x v="1"/>
    <n v="0.42"/>
    <n v="2035"/>
    <s v="Fresno"/>
  </r>
  <r>
    <x v="82"/>
    <x v="1"/>
    <n v="0.87"/>
    <n v="2035"/>
    <s v="Fresno"/>
  </r>
  <r>
    <x v="83"/>
    <x v="1"/>
    <n v="1.94"/>
    <n v="2035"/>
    <s v="Fresno"/>
  </r>
  <r>
    <x v="84"/>
    <x v="1"/>
    <n v="2.31"/>
    <n v="2035"/>
    <s v="Fresno"/>
  </r>
  <r>
    <x v="85"/>
    <x v="1"/>
    <n v="1.08"/>
    <n v="2035"/>
    <s v="Fresno"/>
  </r>
  <r>
    <x v="86"/>
    <x v="1"/>
    <n v="1.4"/>
    <n v="2035"/>
    <s v="Fresno"/>
  </r>
  <r>
    <x v="87"/>
    <x v="1"/>
    <n v="0.56000000000000005"/>
    <n v="2035"/>
    <s v="Fresno"/>
  </r>
  <r>
    <x v="88"/>
    <x v="1"/>
    <n v="0.62"/>
    <n v="2035"/>
    <s v="Fresno"/>
  </r>
  <r>
    <x v="89"/>
    <x v="1"/>
    <n v="0.74"/>
    <n v="2035"/>
    <s v="Fresno"/>
  </r>
  <r>
    <x v="90"/>
    <x v="1"/>
    <n v="1.28"/>
    <n v="2035"/>
    <s v="Fresno"/>
  </r>
  <r>
    <x v="91"/>
    <x v="1"/>
    <n v="0.87"/>
    <n v="2035"/>
    <s v="Fresno"/>
  </r>
  <r>
    <x v="92"/>
    <x v="1"/>
    <n v="0.4"/>
    <n v="2035"/>
    <s v="Fresno"/>
  </r>
  <r>
    <x v="93"/>
    <x v="1"/>
    <n v="0.28999999999999998"/>
    <n v="2035"/>
    <s v="Fresno"/>
  </r>
  <r>
    <x v="94"/>
    <x v="1"/>
    <n v="0.51"/>
    <n v="2035"/>
    <s v="Fresno"/>
  </r>
  <r>
    <x v="95"/>
    <x v="1"/>
    <n v="0"/>
    <n v="2035"/>
    <s v="Fresno"/>
  </r>
  <r>
    <x v="96"/>
    <x v="1"/>
    <n v="0.62"/>
    <n v="2035"/>
    <s v="Fresno"/>
  </r>
  <r>
    <x v="97"/>
    <x v="1"/>
    <n v="0.37"/>
    <n v="2035"/>
    <s v="Fresno"/>
  </r>
  <r>
    <x v="98"/>
    <x v="1"/>
    <n v="0"/>
    <n v="2035"/>
    <s v="Fresno"/>
  </r>
  <r>
    <x v="99"/>
    <x v="1"/>
    <n v="0.15"/>
    <n v="2035"/>
    <s v="Fresno"/>
  </r>
  <r>
    <x v="100"/>
    <x v="1"/>
    <n v="0"/>
    <n v="2035"/>
    <s v="Fresno"/>
  </r>
  <r>
    <x v="0"/>
    <x v="0"/>
    <n v="6000.57"/>
    <n v="2035"/>
    <s v="Fresno"/>
  </r>
  <r>
    <x v="1"/>
    <x v="0"/>
    <n v="5996.74"/>
    <n v="2035"/>
    <s v="Fresno"/>
  </r>
  <r>
    <x v="2"/>
    <x v="0"/>
    <n v="6001.12"/>
    <n v="2035"/>
    <s v="Fresno"/>
  </r>
  <r>
    <x v="3"/>
    <x v="0"/>
    <n v="6003.14"/>
    <n v="2035"/>
    <s v="Fresno"/>
  </r>
  <r>
    <x v="4"/>
    <x v="0"/>
    <n v="5999.25"/>
    <n v="2035"/>
    <s v="Fresno"/>
  </r>
  <r>
    <x v="5"/>
    <x v="0"/>
    <n v="5982.82"/>
    <n v="2035"/>
    <s v="Fresno"/>
  </r>
  <r>
    <x v="6"/>
    <x v="0"/>
    <n v="5960.24"/>
    <n v="2035"/>
    <s v="Fresno"/>
  </r>
  <r>
    <x v="7"/>
    <x v="0"/>
    <n v="5919.88"/>
    <n v="2035"/>
    <s v="Fresno"/>
  </r>
  <r>
    <x v="8"/>
    <x v="0"/>
    <n v="5877.53"/>
    <n v="2035"/>
    <s v="Fresno"/>
  </r>
  <r>
    <x v="9"/>
    <x v="0"/>
    <n v="5841.69"/>
    <n v="2035"/>
    <s v="Fresno"/>
  </r>
  <r>
    <x v="10"/>
    <x v="0"/>
    <n v="5804.28"/>
    <n v="2035"/>
    <s v="Fresno"/>
  </r>
  <r>
    <x v="11"/>
    <x v="0"/>
    <n v="5771.84"/>
    <n v="2035"/>
    <s v="Fresno"/>
  </r>
  <r>
    <x v="12"/>
    <x v="0"/>
    <n v="5742.56"/>
    <n v="2035"/>
    <s v="Fresno"/>
  </r>
  <r>
    <x v="13"/>
    <x v="0"/>
    <n v="5718.85"/>
    <n v="2035"/>
    <s v="Fresno"/>
  </r>
  <r>
    <x v="14"/>
    <x v="0"/>
    <n v="5696.68"/>
    <n v="2035"/>
    <s v="Fresno"/>
  </r>
  <r>
    <x v="15"/>
    <x v="0"/>
    <n v="5674.64"/>
    <n v="2035"/>
    <s v="Fresno"/>
  </r>
  <r>
    <x v="16"/>
    <x v="0"/>
    <n v="5642.07"/>
    <n v="2035"/>
    <s v="Fresno"/>
  </r>
  <r>
    <x v="17"/>
    <x v="0"/>
    <n v="6056.86"/>
    <n v="2035"/>
    <s v="Fresno"/>
  </r>
  <r>
    <x v="18"/>
    <x v="0"/>
    <n v="6017.33"/>
    <n v="2035"/>
    <s v="Fresno"/>
  </r>
  <r>
    <x v="19"/>
    <x v="0"/>
    <n v="5782.5"/>
    <n v="2035"/>
    <s v="Fresno"/>
  </r>
  <r>
    <x v="20"/>
    <x v="0"/>
    <n v="5565.87"/>
    <n v="2035"/>
    <s v="Fresno"/>
  </r>
  <r>
    <x v="21"/>
    <x v="0"/>
    <n v="5487.27"/>
    <n v="2035"/>
    <s v="Fresno"/>
  </r>
  <r>
    <x v="22"/>
    <x v="0"/>
    <n v="5430.52"/>
    <n v="2035"/>
    <s v="Fresno"/>
  </r>
  <r>
    <x v="23"/>
    <x v="0"/>
    <n v="5333.63"/>
    <n v="2035"/>
    <s v="Fresno"/>
  </r>
  <r>
    <x v="24"/>
    <x v="0"/>
    <n v="5365.53"/>
    <n v="2035"/>
    <s v="Fresno"/>
  </r>
  <r>
    <x v="25"/>
    <x v="0"/>
    <n v="5607.95"/>
    <n v="2035"/>
    <s v="Fresno"/>
  </r>
  <r>
    <x v="26"/>
    <x v="0"/>
    <n v="5747.99"/>
    <n v="2035"/>
    <s v="Fresno"/>
  </r>
  <r>
    <x v="27"/>
    <x v="0"/>
    <n v="5978.78"/>
    <n v="2035"/>
    <s v="Fresno"/>
  </r>
  <r>
    <x v="28"/>
    <x v="0"/>
    <n v="6028.06"/>
    <n v="2035"/>
    <s v="Fresno"/>
  </r>
  <r>
    <x v="29"/>
    <x v="0"/>
    <n v="5869.5"/>
    <n v="2035"/>
    <s v="Fresno"/>
  </r>
  <r>
    <x v="30"/>
    <x v="0"/>
    <n v="5895.88"/>
    <n v="2035"/>
    <s v="Fresno"/>
  </r>
  <r>
    <x v="31"/>
    <x v="0"/>
    <n v="5793.52"/>
    <n v="2035"/>
    <s v="Fresno"/>
  </r>
  <r>
    <x v="32"/>
    <x v="0"/>
    <n v="5656.84"/>
    <n v="2035"/>
    <s v="Fresno"/>
  </r>
  <r>
    <x v="33"/>
    <x v="0"/>
    <n v="5573.26"/>
    <n v="2035"/>
    <s v="Fresno"/>
  </r>
  <r>
    <x v="34"/>
    <x v="0"/>
    <n v="5553.32"/>
    <n v="2035"/>
    <s v="Fresno"/>
  </r>
  <r>
    <x v="35"/>
    <x v="0"/>
    <n v="5497.03"/>
    <n v="2035"/>
    <s v="Fresno"/>
  </r>
  <r>
    <x v="36"/>
    <x v="0"/>
    <n v="5404.38"/>
    <n v="2035"/>
    <s v="Fresno"/>
  </r>
  <r>
    <x v="37"/>
    <x v="0"/>
    <n v="5270.11"/>
    <n v="2035"/>
    <s v="Fresno"/>
  </r>
  <r>
    <x v="38"/>
    <x v="0"/>
    <n v="5316.05"/>
    <n v="2035"/>
    <s v="Fresno"/>
  </r>
  <r>
    <x v="39"/>
    <x v="0"/>
    <n v="5254.8"/>
    <n v="2035"/>
    <s v="Fresno"/>
  </r>
  <r>
    <x v="40"/>
    <x v="0"/>
    <n v="5205.84"/>
    <n v="2035"/>
    <s v="Fresno"/>
  </r>
  <r>
    <x v="41"/>
    <x v="0"/>
    <n v="5344.9"/>
    <n v="2035"/>
    <s v="Fresno"/>
  </r>
  <r>
    <x v="42"/>
    <x v="0"/>
    <n v="5015.0600000000004"/>
    <n v="2035"/>
    <s v="Fresno"/>
  </r>
  <r>
    <x v="43"/>
    <x v="0"/>
    <n v="4917.51"/>
    <n v="2035"/>
    <s v="Fresno"/>
  </r>
  <r>
    <x v="44"/>
    <x v="0"/>
    <n v="4883.91"/>
    <n v="2035"/>
    <s v="Fresno"/>
  </r>
  <r>
    <x v="45"/>
    <x v="0"/>
    <n v="4758.9799999999996"/>
    <n v="2035"/>
    <s v="Fresno"/>
  </r>
  <r>
    <x v="46"/>
    <x v="0"/>
    <n v="4565.53"/>
    <n v="2035"/>
    <s v="Fresno"/>
  </r>
  <r>
    <x v="47"/>
    <x v="0"/>
    <n v="4422.96"/>
    <n v="2035"/>
    <s v="Fresno"/>
  </r>
  <r>
    <x v="48"/>
    <x v="0"/>
    <n v="4398"/>
    <n v="2035"/>
    <s v="Fresno"/>
  </r>
  <r>
    <x v="49"/>
    <x v="0"/>
    <n v="4334.09"/>
    <n v="2035"/>
    <s v="Fresno"/>
  </r>
  <r>
    <x v="50"/>
    <x v="0"/>
    <n v="4249.6000000000004"/>
    <n v="2035"/>
    <s v="Fresno"/>
  </r>
  <r>
    <x v="51"/>
    <x v="0"/>
    <n v="4035.12"/>
    <n v="2035"/>
    <s v="Fresno"/>
  </r>
  <r>
    <x v="52"/>
    <x v="0"/>
    <n v="4127.84"/>
    <n v="2035"/>
    <s v="Fresno"/>
  </r>
  <r>
    <x v="53"/>
    <x v="0"/>
    <n v="4103.59"/>
    <n v="2035"/>
    <s v="Fresno"/>
  </r>
  <r>
    <x v="54"/>
    <x v="0"/>
    <n v="3983.43"/>
    <n v="2035"/>
    <s v="Fresno"/>
  </r>
  <r>
    <x v="55"/>
    <x v="0"/>
    <n v="3916.93"/>
    <n v="2035"/>
    <s v="Fresno"/>
  </r>
  <r>
    <x v="56"/>
    <x v="0"/>
    <n v="3700.15"/>
    <n v="2035"/>
    <s v="Fresno"/>
  </r>
  <r>
    <x v="57"/>
    <x v="0"/>
    <n v="3686.51"/>
    <n v="2035"/>
    <s v="Fresno"/>
  </r>
  <r>
    <x v="58"/>
    <x v="0"/>
    <n v="3585.49"/>
    <n v="2035"/>
    <s v="Fresno"/>
  </r>
  <r>
    <x v="59"/>
    <x v="0"/>
    <n v="3406.99"/>
    <n v="2035"/>
    <s v="Fresno"/>
  </r>
  <r>
    <x v="60"/>
    <x v="0"/>
    <n v="3465.48"/>
    <n v="2035"/>
    <s v="Fresno"/>
  </r>
  <r>
    <x v="61"/>
    <x v="0"/>
    <n v="3246.11"/>
    <n v="2035"/>
    <s v="Fresno"/>
  </r>
  <r>
    <x v="62"/>
    <x v="0"/>
    <n v="3219.97"/>
    <n v="2035"/>
    <s v="Fresno"/>
  </r>
  <r>
    <x v="63"/>
    <x v="0"/>
    <n v="3182.86"/>
    <n v="2035"/>
    <s v="Fresno"/>
  </r>
  <r>
    <x v="64"/>
    <x v="0"/>
    <n v="3151.29"/>
    <n v="2035"/>
    <s v="Fresno"/>
  </r>
  <r>
    <x v="65"/>
    <x v="0"/>
    <n v="2996.75"/>
    <n v="2035"/>
    <s v="Fresno"/>
  </r>
  <r>
    <x v="66"/>
    <x v="0"/>
    <n v="2739.53"/>
    <n v="2035"/>
    <s v="Fresno"/>
  </r>
  <r>
    <x v="67"/>
    <x v="0"/>
    <n v="2762.42"/>
    <n v="2035"/>
    <s v="Fresno"/>
  </r>
  <r>
    <x v="68"/>
    <x v="0"/>
    <n v="2706.27"/>
    <n v="2035"/>
    <s v="Fresno"/>
  </r>
  <r>
    <x v="69"/>
    <x v="0"/>
    <n v="2673.84"/>
    <n v="2035"/>
    <s v="Fresno"/>
  </r>
  <r>
    <x v="70"/>
    <x v="0"/>
    <n v="2643.04"/>
    <n v="2035"/>
    <s v="Fresno"/>
  </r>
  <r>
    <x v="71"/>
    <x v="0"/>
    <n v="2605.08"/>
    <n v="2035"/>
    <s v="Fresno"/>
  </r>
  <r>
    <x v="72"/>
    <x v="0"/>
    <n v="2476.89"/>
    <n v="2035"/>
    <s v="Fresno"/>
  </r>
  <r>
    <x v="73"/>
    <x v="0"/>
    <n v="2316.2399999999998"/>
    <n v="2035"/>
    <s v="Fresno"/>
  </r>
  <r>
    <x v="74"/>
    <x v="0"/>
    <n v="2234.6"/>
    <n v="2035"/>
    <s v="Fresno"/>
  </r>
  <r>
    <x v="75"/>
    <x v="0"/>
    <n v="2141.06"/>
    <n v="2035"/>
    <s v="Fresno"/>
  </r>
  <r>
    <x v="76"/>
    <x v="0"/>
    <n v="2001.37"/>
    <n v="2035"/>
    <s v="Fresno"/>
  </r>
  <r>
    <x v="77"/>
    <x v="0"/>
    <n v="1933.6"/>
    <n v="2035"/>
    <s v="Fresno"/>
  </r>
  <r>
    <x v="78"/>
    <x v="0"/>
    <n v="1804.24"/>
    <n v="2035"/>
    <s v="Fresno"/>
  </r>
  <r>
    <x v="79"/>
    <x v="0"/>
    <n v="1718.48"/>
    <n v="2035"/>
    <s v="Fresno"/>
  </r>
  <r>
    <x v="80"/>
    <x v="0"/>
    <n v="1641.03"/>
    <n v="2035"/>
    <s v="Fresno"/>
  </r>
  <r>
    <x v="81"/>
    <x v="0"/>
    <n v="1437.97"/>
    <n v="2035"/>
    <s v="Fresno"/>
  </r>
  <r>
    <x v="82"/>
    <x v="0"/>
    <n v="1305.0899999999999"/>
    <n v="2035"/>
    <s v="Fresno"/>
  </r>
  <r>
    <x v="83"/>
    <x v="0"/>
    <n v="1217.49"/>
    <n v="2035"/>
    <s v="Fresno"/>
  </r>
  <r>
    <x v="84"/>
    <x v="0"/>
    <n v="1120.83"/>
    <n v="2035"/>
    <s v="Fresno"/>
  </r>
  <r>
    <x v="85"/>
    <x v="0"/>
    <n v="1019.74"/>
    <n v="2035"/>
    <s v="Fresno"/>
  </r>
  <r>
    <x v="86"/>
    <x v="0"/>
    <n v="883.81"/>
    <n v="2035"/>
    <s v="Fresno"/>
  </r>
  <r>
    <x v="87"/>
    <x v="0"/>
    <n v="795.58"/>
    <n v="2035"/>
    <s v="Fresno"/>
  </r>
  <r>
    <x v="88"/>
    <x v="0"/>
    <n v="660.17"/>
    <n v="2035"/>
    <s v="Fresno"/>
  </r>
  <r>
    <x v="89"/>
    <x v="0"/>
    <n v="567.71"/>
    <n v="2035"/>
    <s v="Fresno"/>
  </r>
  <r>
    <x v="90"/>
    <x v="0"/>
    <n v="521.84"/>
    <n v="2035"/>
    <s v="Fresno"/>
  </r>
  <r>
    <x v="91"/>
    <x v="0"/>
    <n v="442.95"/>
    <n v="2035"/>
    <s v="Fresno"/>
  </r>
  <r>
    <x v="92"/>
    <x v="0"/>
    <n v="353.02"/>
    <n v="2035"/>
    <s v="Fresno"/>
  </r>
  <r>
    <x v="93"/>
    <x v="0"/>
    <n v="304.54000000000002"/>
    <n v="2035"/>
    <s v="Fresno"/>
  </r>
  <r>
    <x v="94"/>
    <x v="0"/>
    <n v="265.01"/>
    <n v="2035"/>
    <s v="Fresno"/>
  </r>
  <r>
    <x v="95"/>
    <x v="0"/>
    <n v="213.37"/>
    <n v="2035"/>
    <s v="Fresno"/>
  </r>
  <r>
    <x v="96"/>
    <x v="0"/>
    <n v="172.01"/>
    <n v="2035"/>
    <s v="Fresno"/>
  </r>
  <r>
    <x v="97"/>
    <x v="0"/>
    <n v="143.59"/>
    <n v="2035"/>
    <s v="Fresno"/>
  </r>
  <r>
    <x v="98"/>
    <x v="0"/>
    <n v="116.23"/>
    <n v="2035"/>
    <s v="Fresno"/>
  </r>
  <r>
    <x v="99"/>
    <x v="0"/>
    <n v="93.1"/>
    <n v="2035"/>
    <s v="Fresno"/>
  </r>
  <r>
    <x v="100"/>
    <x v="0"/>
    <n v="75.150000000000006"/>
    <n v="2035"/>
    <s v="Fresno"/>
  </r>
  <r>
    <x v="0"/>
    <x v="1"/>
    <n v="6497.68"/>
    <n v="2035"/>
    <s v="Fresno"/>
  </r>
  <r>
    <x v="1"/>
    <x v="1"/>
    <n v="6485.12"/>
    <n v="2035"/>
    <s v="Fresno"/>
  </r>
  <r>
    <x v="2"/>
    <x v="1"/>
    <n v="6492.97"/>
    <n v="2035"/>
    <s v="Fresno"/>
  </r>
  <r>
    <x v="3"/>
    <x v="1"/>
    <n v="6499.99"/>
    <n v="2035"/>
    <s v="Fresno"/>
  </r>
  <r>
    <x v="4"/>
    <x v="1"/>
    <n v="6501.03"/>
    <n v="2035"/>
    <s v="Fresno"/>
  </r>
  <r>
    <x v="5"/>
    <x v="1"/>
    <n v="6487.91"/>
    <n v="2035"/>
    <s v="Fresno"/>
  </r>
  <r>
    <x v="6"/>
    <x v="1"/>
    <n v="6470.15"/>
    <n v="2035"/>
    <s v="Fresno"/>
  </r>
  <r>
    <x v="7"/>
    <x v="1"/>
    <n v="6433.92"/>
    <n v="2035"/>
    <s v="Fresno"/>
  </r>
  <r>
    <x v="8"/>
    <x v="1"/>
    <n v="6394.18"/>
    <n v="2035"/>
    <s v="Fresno"/>
  </r>
  <r>
    <x v="9"/>
    <x v="1"/>
    <n v="6361.23"/>
    <n v="2035"/>
    <s v="Fresno"/>
  </r>
  <r>
    <x v="10"/>
    <x v="1"/>
    <n v="6323.22"/>
    <n v="2035"/>
    <s v="Fresno"/>
  </r>
  <r>
    <x v="11"/>
    <x v="1"/>
    <n v="6292.69"/>
    <n v="2035"/>
    <s v="Fresno"/>
  </r>
  <r>
    <x v="12"/>
    <x v="1"/>
    <n v="6267.16"/>
    <n v="2035"/>
    <s v="Fresno"/>
  </r>
  <r>
    <x v="13"/>
    <x v="1"/>
    <n v="6250.44"/>
    <n v="2035"/>
    <s v="Fresno"/>
  </r>
  <r>
    <x v="14"/>
    <x v="1"/>
    <n v="6236.58"/>
    <n v="2035"/>
    <s v="Fresno"/>
  </r>
  <r>
    <x v="15"/>
    <x v="1"/>
    <n v="6224.27"/>
    <n v="2035"/>
    <s v="Fresno"/>
  </r>
  <r>
    <x v="16"/>
    <x v="1"/>
    <n v="6199.72"/>
    <n v="2035"/>
    <s v="Fresno"/>
  </r>
  <r>
    <x v="17"/>
    <x v="1"/>
    <n v="6178.24"/>
    <n v="2035"/>
    <s v="Fresno"/>
  </r>
  <r>
    <x v="18"/>
    <x v="1"/>
    <n v="6917.46"/>
    <n v="2035"/>
    <s v="Fresno"/>
  </r>
  <r>
    <x v="19"/>
    <x v="1"/>
    <n v="6608.61"/>
    <n v="2035"/>
    <s v="Fresno"/>
  </r>
  <r>
    <x v="20"/>
    <x v="1"/>
    <n v="6310.07"/>
    <n v="2035"/>
    <s v="Fresno"/>
  </r>
  <r>
    <x v="21"/>
    <x v="1"/>
    <n v="6037.21"/>
    <n v="2035"/>
    <s v="Fresno"/>
  </r>
  <r>
    <x v="22"/>
    <x v="1"/>
    <n v="5969.21"/>
    <n v="2035"/>
    <s v="Fresno"/>
  </r>
  <r>
    <x v="23"/>
    <x v="1"/>
    <n v="5899.99"/>
    <n v="2035"/>
    <s v="Fresno"/>
  </r>
  <r>
    <x v="24"/>
    <x v="1"/>
    <n v="5905.82"/>
    <n v="2035"/>
    <s v="Fresno"/>
  </r>
  <r>
    <x v="25"/>
    <x v="1"/>
    <n v="5659.66"/>
    <n v="2035"/>
    <s v="Fresno"/>
  </r>
  <r>
    <x v="26"/>
    <x v="1"/>
    <n v="5807.84"/>
    <n v="2035"/>
    <s v="Fresno"/>
  </r>
  <r>
    <x v="27"/>
    <x v="1"/>
    <n v="6192.91"/>
    <n v="2035"/>
    <s v="Fresno"/>
  </r>
  <r>
    <x v="28"/>
    <x v="1"/>
    <n v="6211.93"/>
    <n v="2035"/>
    <s v="Fresno"/>
  </r>
  <r>
    <x v="29"/>
    <x v="1"/>
    <n v="6014.96"/>
    <n v="2035"/>
    <s v="Fresno"/>
  </r>
  <r>
    <x v="30"/>
    <x v="1"/>
    <n v="5832.29"/>
    <n v="2035"/>
    <s v="Fresno"/>
  </r>
  <r>
    <x v="31"/>
    <x v="1"/>
    <n v="5737.3"/>
    <n v="2035"/>
    <s v="Fresno"/>
  </r>
  <r>
    <x v="32"/>
    <x v="1"/>
    <n v="5607.56"/>
    <n v="2035"/>
    <s v="Fresno"/>
  </r>
  <r>
    <x v="33"/>
    <x v="1"/>
    <n v="5333.49"/>
    <n v="2035"/>
    <s v="Fresno"/>
  </r>
  <r>
    <x v="34"/>
    <x v="1"/>
    <n v="5324.45"/>
    <n v="2035"/>
    <s v="Fresno"/>
  </r>
  <r>
    <x v="35"/>
    <x v="1"/>
    <n v="5287.32"/>
    <n v="2035"/>
    <s v="Fresno"/>
  </r>
  <r>
    <x v="36"/>
    <x v="1"/>
    <n v="5147.1499999999996"/>
    <n v="2035"/>
    <s v="Fresno"/>
  </r>
  <r>
    <x v="37"/>
    <x v="1"/>
    <n v="5093.3599999999997"/>
    <n v="2035"/>
    <s v="Fresno"/>
  </r>
  <r>
    <x v="38"/>
    <x v="1"/>
    <n v="4891.03"/>
    <n v="2035"/>
    <s v="Fresno"/>
  </r>
  <r>
    <x v="39"/>
    <x v="1"/>
    <n v="4748.6099999999997"/>
    <n v="2035"/>
    <s v="Fresno"/>
  </r>
  <r>
    <x v="40"/>
    <x v="1"/>
    <n v="4825.49"/>
    <n v="2035"/>
    <s v="Fresno"/>
  </r>
  <r>
    <x v="41"/>
    <x v="1"/>
    <n v="4930.32"/>
    <n v="2035"/>
    <s v="Fresno"/>
  </r>
  <r>
    <x v="42"/>
    <x v="1"/>
    <n v="4983.82"/>
    <n v="2035"/>
    <s v="Fresno"/>
  </r>
  <r>
    <x v="43"/>
    <x v="1"/>
    <n v="4424.8"/>
    <n v="2035"/>
    <s v="Fresno"/>
  </r>
  <r>
    <x v="44"/>
    <x v="1"/>
    <n v="4382.99"/>
    <n v="2035"/>
    <s v="Fresno"/>
  </r>
  <r>
    <x v="45"/>
    <x v="1"/>
    <n v="4313.5200000000004"/>
    <n v="2035"/>
    <s v="Fresno"/>
  </r>
  <r>
    <x v="46"/>
    <x v="1"/>
    <n v="4170.16"/>
    <n v="2035"/>
    <s v="Fresno"/>
  </r>
  <r>
    <x v="47"/>
    <x v="1"/>
    <n v="4188.29"/>
    <n v="2035"/>
    <s v="Fresno"/>
  </r>
  <r>
    <x v="48"/>
    <x v="1"/>
    <n v="4156.4399999999996"/>
    <n v="2035"/>
    <s v="Fresno"/>
  </r>
  <r>
    <x v="49"/>
    <x v="1"/>
    <n v="4215.71"/>
    <n v="2035"/>
    <s v="Fresno"/>
  </r>
  <r>
    <x v="50"/>
    <x v="1"/>
    <n v="4148.6400000000003"/>
    <n v="2035"/>
    <s v="Fresno"/>
  </r>
  <r>
    <x v="51"/>
    <x v="1"/>
    <n v="3902.77"/>
    <n v="2035"/>
    <s v="Fresno"/>
  </r>
  <r>
    <x v="52"/>
    <x v="1"/>
    <n v="3924.99"/>
    <n v="2035"/>
    <s v="Fresno"/>
  </r>
  <r>
    <x v="53"/>
    <x v="1"/>
    <n v="3752.58"/>
    <n v="2035"/>
    <s v="Fresno"/>
  </r>
  <r>
    <x v="54"/>
    <x v="1"/>
    <n v="3766.19"/>
    <n v="2035"/>
    <s v="Fresno"/>
  </r>
  <r>
    <x v="55"/>
    <x v="1"/>
    <n v="3737.89"/>
    <n v="2035"/>
    <s v="Fresno"/>
  </r>
  <r>
    <x v="56"/>
    <x v="1"/>
    <n v="3446.59"/>
    <n v="2035"/>
    <s v="Fresno"/>
  </r>
  <r>
    <x v="57"/>
    <x v="1"/>
    <n v="3392.21"/>
    <n v="2035"/>
    <s v="Fresno"/>
  </r>
  <r>
    <x v="58"/>
    <x v="1"/>
    <n v="3297.34"/>
    <n v="2035"/>
    <s v="Fresno"/>
  </r>
  <r>
    <x v="59"/>
    <x v="1"/>
    <n v="3320.48"/>
    <n v="2035"/>
    <s v="Fresno"/>
  </r>
  <r>
    <x v="60"/>
    <x v="1"/>
    <n v="3239.98"/>
    <n v="2035"/>
    <s v="Fresno"/>
  </r>
  <r>
    <x v="61"/>
    <x v="1"/>
    <n v="3047.62"/>
    <n v="2035"/>
    <s v="Fresno"/>
  </r>
  <r>
    <x v="62"/>
    <x v="1"/>
    <n v="2916.27"/>
    <n v="2035"/>
    <s v="Fresno"/>
  </r>
  <r>
    <x v="63"/>
    <x v="1"/>
    <n v="2820.21"/>
    <n v="2035"/>
    <s v="Fresno"/>
  </r>
  <r>
    <x v="64"/>
    <x v="1"/>
    <n v="2870.59"/>
    <n v="2035"/>
    <s v="Fresno"/>
  </r>
  <r>
    <x v="65"/>
    <x v="1"/>
    <n v="2876.93"/>
    <n v="2035"/>
    <s v="Fresno"/>
  </r>
  <r>
    <x v="66"/>
    <x v="1"/>
    <n v="2684"/>
    <n v="2035"/>
    <s v="Fresno"/>
  </r>
  <r>
    <x v="67"/>
    <x v="1"/>
    <n v="2593.96"/>
    <n v="2035"/>
    <s v="Fresno"/>
  </r>
  <r>
    <x v="68"/>
    <x v="1"/>
    <n v="2504.04"/>
    <n v="2035"/>
    <s v="Fresno"/>
  </r>
  <r>
    <x v="69"/>
    <x v="1"/>
    <n v="2515.9699999999998"/>
    <n v="2035"/>
    <s v="Fresno"/>
  </r>
  <r>
    <x v="70"/>
    <x v="1"/>
    <n v="2481.35"/>
    <n v="2035"/>
    <s v="Fresno"/>
  </r>
  <r>
    <x v="71"/>
    <x v="1"/>
    <n v="2375.69"/>
    <n v="2035"/>
    <s v="Fresno"/>
  </r>
  <r>
    <x v="72"/>
    <x v="1"/>
    <n v="2174.2399999999998"/>
    <n v="2035"/>
    <s v="Fresno"/>
  </r>
  <r>
    <x v="73"/>
    <x v="1"/>
    <n v="2085.16"/>
    <n v="2035"/>
    <s v="Fresno"/>
  </r>
  <r>
    <x v="74"/>
    <x v="1"/>
    <n v="1995.29"/>
    <n v="2035"/>
    <s v="Fresno"/>
  </r>
  <r>
    <x v="75"/>
    <x v="1"/>
    <n v="1958.68"/>
    <n v="2035"/>
    <s v="Fresno"/>
  </r>
  <r>
    <x v="76"/>
    <x v="1"/>
    <n v="1765.09"/>
    <n v="2035"/>
    <s v="Fresno"/>
  </r>
  <r>
    <x v="77"/>
    <x v="1"/>
    <n v="1657.4"/>
    <n v="2035"/>
    <s v="Fresno"/>
  </r>
  <r>
    <x v="78"/>
    <x v="1"/>
    <n v="1539.64"/>
    <n v="2035"/>
    <s v="Fresno"/>
  </r>
  <r>
    <x v="79"/>
    <x v="1"/>
    <n v="1413.46"/>
    <n v="2035"/>
    <s v="Fresno"/>
  </r>
  <r>
    <x v="80"/>
    <x v="1"/>
    <n v="1304.17"/>
    <n v="2035"/>
    <s v="Fresno"/>
  </r>
  <r>
    <x v="81"/>
    <x v="1"/>
    <n v="1166.51"/>
    <n v="2035"/>
    <s v="Fresno"/>
  </r>
  <r>
    <x v="82"/>
    <x v="1"/>
    <n v="1018.43"/>
    <n v="2035"/>
    <s v="Fresno"/>
  </r>
  <r>
    <x v="83"/>
    <x v="1"/>
    <n v="948.77"/>
    <n v="2035"/>
    <s v="Fresno"/>
  </r>
  <r>
    <x v="84"/>
    <x v="1"/>
    <n v="842.94"/>
    <n v="2035"/>
    <s v="Fresno"/>
  </r>
  <r>
    <x v="85"/>
    <x v="1"/>
    <n v="760.28"/>
    <n v="2035"/>
    <s v="Fresno"/>
  </r>
  <r>
    <x v="86"/>
    <x v="1"/>
    <n v="661.39"/>
    <n v="2035"/>
    <s v="Fresno"/>
  </r>
  <r>
    <x v="87"/>
    <x v="1"/>
    <n v="553.91999999999996"/>
    <n v="2035"/>
    <s v="Fresno"/>
  </r>
  <r>
    <x v="88"/>
    <x v="1"/>
    <n v="485.04"/>
    <n v="2035"/>
    <s v="Fresno"/>
  </r>
  <r>
    <x v="89"/>
    <x v="1"/>
    <n v="410.71"/>
    <n v="2035"/>
    <s v="Fresno"/>
  </r>
  <r>
    <x v="90"/>
    <x v="1"/>
    <n v="348.73"/>
    <n v="2035"/>
    <s v="Fresno"/>
  </r>
  <r>
    <x v="91"/>
    <x v="1"/>
    <n v="276.81"/>
    <n v="2035"/>
    <s v="Fresno"/>
  </r>
  <r>
    <x v="92"/>
    <x v="1"/>
    <n v="235.41"/>
    <n v="2035"/>
    <s v="Fresno"/>
  </r>
  <r>
    <x v="93"/>
    <x v="1"/>
    <n v="189.71"/>
    <n v="2035"/>
    <s v="Fresno"/>
  </r>
  <r>
    <x v="94"/>
    <x v="1"/>
    <n v="153.74"/>
    <n v="2035"/>
    <s v="Fresno"/>
  </r>
  <r>
    <x v="95"/>
    <x v="1"/>
    <n v="126.59"/>
    <n v="2035"/>
    <s v="Fresno"/>
  </r>
  <r>
    <x v="96"/>
    <x v="1"/>
    <n v="103.91"/>
    <n v="2035"/>
    <s v="Fresno"/>
  </r>
  <r>
    <x v="97"/>
    <x v="1"/>
    <n v="81.27"/>
    <n v="2035"/>
    <s v="Fresno"/>
  </r>
  <r>
    <x v="98"/>
    <x v="1"/>
    <n v="70.31"/>
    <n v="2035"/>
    <s v="Fresno"/>
  </r>
  <r>
    <x v="99"/>
    <x v="1"/>
    <n v="55.42"/>
    <n v="2035"/>
    <s v="Fresno"/>
  </r>
  <r>
    <x v="100"/>
    <x v="1"/>
    <n v="39.93"/>
    <n v="2035"/>
    <s v="Fresno"/>
  </r>
  <r>
    <x v="0"/>
    <x v="0"/>
    <n v="213.72"/>
    <n v="2035"/>
    <s v="Fresno"/>
  </r>
  <r>
    <x v="1"/>
    <x v="0"/>
    <n v="215.09"/>
    <n v="2035"/>
    <s v="Fresno"/>
  </r>
  <r>
    <x v="2"/>
    <x v="0"/>
    <n v="213.87"/>
    <n v="2035"/>
    <s v="Fresno"/>
  </r>
  <r>
    <x v="3"/>
    <x v="0"/>
    <n v="213.57"/>
    <n v="2035"/>
    <s v="Fresno"/>
  </r>
  <r>
    <x v="4"/>
    <x v="0"/>
    <n v="212.29"/>
    <n v="2035"/>
    <s v="Fresno"/>
  </r>
  <r>
    <x v="5"/>
    <x v="0"/>
    <n v="213.38"/>
    <n v="2035"/>
    <s v="Fresno"/>
  </r>
  <r>
    <x v="6"/>
    <x v="0"/>
    <n v="215.79"/>
    <n v="2035"/>
    <s v="Fresno"/>
  </r>
  <r>
    <x v="7"/>
    <x v="0"/>
    <n v="216.66"/>
    <n v="2035"/>
    <s v="Fresno"/>
  </r>
  <r>
    <x v="8"/>
    <x v="0"/>
    <n v="216.54"/>
    <n v="2035"/>
    <s v="Fresno"/>
  </r>
  <r>
    <x v="9"/>
    <x v="0"/>
    <n v="212.97"/>
    <n v="2035"/>
    <s v="Fresno"/>
  </r>
  <r>
    <x v="10"/>
    <x v="0"/>
    <n v="212.22"/>
    <n v="2035"/>
    <s v="Fresno"/>
  </r>
  <r>
    <x v="11"/>
    <x v="0"/>
    <n v="212.32"/>
    <n v="2035"/>
    <s v="Fresno"/>
  </r>
  <r>
    <x v="12"/>
    <x v="0"/>
    <n v="213.12"/>
    <n v="2035"/>
    <s v="Fresno"/>
  </r>
  <r>
    <x v="13"/>
    <x v="0"/>
    <n v="214.15"/>
    <n v="2035"/>
    <s v="Fresno"/>
  </r>
  <r>
    <x v="14"/>
    <x v="0"/>
    <n v="214.1"/>
    <n v="2035"/>
    <s v="Fresno"/>
  </r>
  <r>
    <x v="15"/>
    <x v="0"/>
    <n v="214.11"/>
    <n v="2035"/>
    <s v="Fresno"/>
  </r>
  <r>
    <x v="16"/>
    <x v="0"/>
    <n v="211.58"/>
    <n v="2035"/>
    <s v="Fresno"/>
  </r>
  <r>
    <x v="17"/>
    <x v="0"/>
    <n v="241.98"/>
    <n v="2035"/>
    <s v="Fresno"/>
  </r>
  <r>
    <x v="18"/>
    <x v="0"/>
    <n v="228.81"/>
    <n v="2035"/>
    <s v="Fresno"/>
  </r>
  <r>
    <x v="19"/>
    <x v="0"/>
    <n v="215.42"/>
    <n v="2035"/>
    <s v="Fresno"/>
  </r>
  <r>
    <x v="20"/>
    <x v="0"/>
    <n v="203.12"/>
    <n v="2035"/>
    <s v="Fresno"/>
  </r>
  <r>
    <x v="21"/>
    <x v="0"/>
    <n v="197.6"/>
    <n v="2035"/>
    <s v="Fresno"/>
  </r>
  <r>
    <x v="22"/>
    <x v="0"/>
    <n v="193.63"/>
    <n v="2035"/>
    <s v="Fresno"/>
  </r>
  <r>
    <x v="23"/>
    <x v="0"/>
    <n v="187.3"/>
    <n v="2035"/>
    <s v="Fresno"/>
  </r>
  <r>
    <x v="24"/>
    <x v="0"/>
    <n v="249.12"/>
    <n v="2035"/>
    <s v="Fresno"/>
  </r>
  <r>
    <x v="25"/>
    <x v="0"/>
    <n v="222.62"/>
    <n v="2035"/>
    <s v="Fresno"/>
  </r>
  <r>
    <x v="26"/>
    <x v="0"/>
    <n v="187.7"/>
    <n v="2035"/>
    <s v="Fresno"/>
  </r>
  <r>
    <x v="27"/>
    <x v="0"/>
    <n v="184.66"/>
    <n v="2035"/>
    <s v="Fresno"/>
  </r>
  <r>
    <x v="28"/>
    <x v="0"/>
    <n v="197.36"/>
    <n v="2035"/>
    <s v="Fresno"/>
  </r>
  <r>
    <x v="29"/>
    <x v="0"/>
    <n v="214.4"/>
    <n v="2035"/>
    <s v="Fresno"/>
  </r>
  <r>
    <x v="30"/>
    <x v="0"/>
    <n v="193.94"/>
    <n v="2035"/>
    <s v="Fresno"/>
  </r>
  <r>
    <x v="31"/>
    <x v="0"/>
    <n v="193.89"/>
    <n v="2035"/>
    <s v="Fresno"/>
  </r>
  <r>
    <x v="32"/>
    <x v="0"/>
    <n v="187.52"/>
    <n v="2035"/>
    <s v="Fresno"/>
  </r>
  <r>
    <x v="33"/>
    <x v="0"/>
    <n v="164.73"/>
    <n v="2035"/>
    <s v="Fresno"/>
  </r>
  <r>
    <x v="34"/>
    <x v="0"/>
    <n v="184.09"/>
    <n v="2035"/>
    <s v="Fresno"/>
  </r>
  <r>
    <x v="35"/>
    <x v="0"/>
    <n v="182.88"/>
    <n v="2035"/>
    <s v="Fresno"/>
  </r>
  <r>
    <x v="36"/>
    <x v="0"/>
    <n v="206.52"/>
    <n v="2035"/>
    <s v="Fresno"/>
  </r>
  <r>
    <x v="37"/>
    <x v="0"/>
    <n v="191.69"/>
    <n v="2035"/>
    <s v="Fresno"/>
  </r>
  <r>
    <x v="38"/>
    <x v="0"/>
    <n v="198.77"/>
    <n v="2035"/>
    <s v="Fresno"/>
  </r>
  <r>
    <x v="39"/>
    <x v="0"/>
    <n v="188.59"/>
    <n v="2035"/>
    <s v="Fresno"/>
  </r>
  <r>
    <x v="40"/>
    <x v="0"/>
    <n v="196.91"/>
    <n v="2035"/>
    <s v="Fresno"/>
  </r>
  <r>
    <x v="41"/>
    <x v="0"/>
    <n v="193.19"/>
    <n v="2035"/>
    <s v="Fresno"/>
  </r>
  <r>
    <x v="42"/>
    <x v="0"/>
    <n v="162.07"/>
    <n v="2035"/>
    <s v="Fresno"/>
  </r>
  <r>
    <x v="43"/>
    <x v="0"/>
    <n v="159.5"/>
    <n v="2035"/>
    <s v="Fresno"/>
  </r>
  <r>
    <x v="44"/>
    <x v="0"/>
    <n v="152.38"/>
    <n v="2035"/>
    <s v="Fresno"/>
  </r>
  <r>
    <x v="45"/>
    <x v="0"/>
    <n v="152.69999999999999"/>
    <n v="2035"/>
    <s v="Fresno"/>
  </r>
  <r>
    <x v="46"/>
    <x v="0"/>
    <n v="147.96"/>
    <n v="2035"/>
    <s v="Fresno"/>
  </r>
  <r>
    <x v="47"/>
    <x v="0"/>
    <n v="141.84"/>
    <n v="2035"/>
    <s v="Fresno"/>
  </r>
  <r>
    <x v="48"/>
    <x v="0"/>
    <n v="144.35"/>
    <n v="2035"/>
    <s v="Fresno"/>
  </r>
  <r>
    <x v="49"/>
    <x v="0"/>
    <n v="153.31"/>
    <n v="2035"/>
    <s v="Fresno"/>
  </r>
  <r>
    <x v="50"/>
    <x v="0"/>
    <n v="147.28"/>
    <n v="2035"/>
    <s v="Fresno"/>
  </r>
  <r>
    <x v="51"/>
    <x v="0"/>
    <n v="125.98"/>
    <n v="2035"/>
    <s v="Fresno"/>
  </r>
  <r>
    <x v="52"/>
    <x v="0"/>
    <n v="138.27000000000001"/>
    <n v="2035"/>
    <s v="Fresno"/>
  </r>
  <r>
    <x v="53"/>
    <x v="0"/>
    <n v="127.34"/>
    <n v="2035"/>
    <s v="Fresno"/>
  </r>
  <r>
    <x v="54"/>
    <x v="0"/>
    <n v="115.47"/>
    <n v="2035"/>
    <s v="Fresno"/>
  </r>
  <r>
    <x v="55"/>
    <x v="0"/>
    <n v="117.82"/>
    <n v="2035"/>
    <s v="Fresno"/>
  </r>
  <r>
    <x v="56"/>
    <x v="0"/>
    <n v="103.34"/>
    <n v="2035"/>
    <s v="Fresno"/>
  </r>
  <r>
    <x v="57"/>
    <x v="0"/>
    <n v="95.12"/>
    <n v="2035"/>
    <s v="Fresno"/>
  </r>
  <r>
    <x v="58"/>
    <x v="0"/>
    <n v="92.12"/>
    <n v="2035"/>
    <s v="Fresno"/>
  </r>
  <r>
    <x v="59"/>
    <x v="0"/>
    <n v="94.69"/>
    <n v="2035"/>
    <s v="Fresno"/>
  </r>
  <r>
    <x v="60"/>
    <x v="0"/>
    <n v="98.27"/>
    <n v="2035"/>
    <s v="Fresno"/>
  </r>
  <r>
    <x v="61"/>
    <x v="0"/>
    <n v="73.36"/>
    <n v="2035"/>
    <s v="Fresno"/>
  </r>
  <r>
    <x v="62"/>
    <x v="0"/>
    <n v="77.37"/>
    <n v="2035"/>
    <s v="Fresno"/>
  </r>
  <r>
    <x v="63"/>
    <x v="0"/>
    <n v="76.34"/>
    <n v="2035"/>
    <s v="Fresno"/>
  </r>
  <r>
    <x v="64"/>
    <x v="0"/>
    <n v="74.819999999999993"/>
    <n v="2035"/>
    <s v="Fresno"/>
  </r>
  <r>
    <x v="65"/>
    <x v="0"/>
    <n v="79.33"/>
    <n v="2035"/>
    <s v="Fresno"/>
  </r>
  <r>
    <x v="66"/>
    <x v="0"/>
    <n v="76.72"/>
    <n v="2035"/>
    <s v="Fresno"/>
  </r>
  <r>
    <x v="67"/>
    <x v="0"/>
    <n v="67.75"/>
    <n v="2035"/>
    <s v="Fresno"/>
  </r>
  <r>
    <x v="68"/>
    <x v="0"/>
    <n v="81.290000000000006"/>
    <n v="2035"/>
    <s v="Fresno"/>
  </r>
  <r>
    <x v="69"/>
    <x v="0"/>
    <n v="71.95"/>
    <n v="2035"/>
    <s v="Fresno"/>
  </r>
  <r>
    <x v="70"/>
    <x v="0"/>
    <n v="69.05"/>
    <n v="2035"/>
    <s v="Fresno"/>
  </r>
  <r>
    <x v="71"/>
    <x v="0"/>
    <n v="70.959999999999994"/>
    <n v="2035"/>
    <s v="Fresno"/>
  </r>
  <r>
    <x v="72"/>
    <x v="0"/>
    <n v="60.14"/>
    <n v="2035"/>
    <s v="Fresno"/>
  </r>
  <r>
    <x v="73"/>
    <x v="0"/>
    <n v="72.33"/>
    <n v="2035"/>
    <s v="Fresno"/>
  </r>
  <r>
    <x v="74"/>
    <x v="0"/>
    <n v="82.51"/>
    <n v="2035"/>
    <s v="Fresno"/>
  </r>
  <r>
    <x v="75"/>
    <x v="0"/>
    <n v="78.14"/>
    <n v="2035"/>
    <s v="Fresno"/>
  </r>
  <r>
    <x v="76"/>
    <x v="0"/>
    <n v="62.3"/>
    <n v="2035"/>
    <s v="Fresno"/>
  </r>
  <r>
    <x v="77"/>
    <x v="0"/>
    <n v="69.28"/>
    <n v="2035"/>
    <s v="Fresno"/>
  </r>
  <r>
    <x v="78"/>
    <x v="0"/>
    <n v="54.43"/>
    <n v="2035"/>
    <s v="Fresno"/>
  </r>
  <r>
    <x v="79"/>
    <x v="0"/>
    <n v="43.18"/>
    <n v="2035"/>
    <s v="Fresno"/>
  </r>
  <r>
    <x v="80"/>
    <x v="0"/>
    <n v="49.59"/>
    <n v="2035"/>
    <s v="Fresno"/>
  </r>
  <r>
    <x v="81"/>
    <x v="0"/>
    <n v="45.18"/>
    <n v="2035"/>
    <s v="Fresno"/>
  </r>
  <r>
    <x v="82"/>
    <x v="0"/>
    <n v="42.39"/>
    <n v="2035"/>
    <s v="Fresno"/>
  </r>
  <r>
    <x v="83"/>
    <x v="0"/>
    <n v="37.700000000000003"/>
    <n v="2035"/>
    <s v="Fresno"/>
  </r>
  <r>
    <x v="84"/>
    <x v="0"/>
    <n v="34.64"/>
    <n v="2035"/>
    <s v="Fresno"/>
  </r>
  <r>
    <x v="85"/>
    <x v="0"/>
    <n v="32.130000000000003"/>
    <n v="2035"/>
    <s v="Fresno"/>
  </r>
  <r>
    <x v="86"/>
    <x v="0"/>
    <n v="27.69"/>
    <n v="2035"/>
    <s v="Fresno"/>
  </r>
  <r>
    <x v="87"/>
    <x v="0"/>
    <n v="25.05"/>
    <n v="2035"/>
    <s v="Fresno"/>
  </r>
  <r>
    <x v="88"/>
    <x v="0"/>
    <n v="27.82"/>
    <n v="2035"/>
    <s v="Fresno"/>
  </r>
  <r>
    <x v="89"/>
    <x v="0"/>
    <n v="20.34"/>
    <n v="2035"/>
    <s v="Fresno"/>
  </r>
  <r>
    <x v="90"/>
    <x v="0"/>
    <n v="17.61"/>
    <n v="2035"/>
    <s v="Fresno"/>
  </r>
  <r>
    <x v="91"/>
    <x v="0"/>
    <n v="26.18"/>
    <n v="2035"/>
    <s v="Fresno"/>
  </r>
  <r>
    <x v="92"/>
    <x v="0"/>
    <n v="17.07"/>
    <n v="2035"/>
    <s v="Fresno"/>
  </r>
  <r>
    <x v="93"/>
    <x v="0"/>
    <n v="13.78"/>
    <n v="2035"/>
    <s v="Fresno"/>
  </r>
  <r>
    <x v="94"/>
    <x v="0"/>
    <n v="16.190000000000001"/>
    <n v="2035"/>
    <s v="Fresno"/>
  </r>
  <r>
    <x v="95"/>
    <x v="0"/>
    <n v="18.010000000000002"/>
    <n v="2035"/>
    <s v="Fresno"/>
  </r>
  <r>
    <x v="96"/>
    <x v="0"/>
    <n v="12.95"/>
    <n v="2035"/>
    <s v="Fresno"/>
  </r>
  <r>
    <x v="97"/>
    <x v="0"/>
    <n v="11.55"/>
    <n v="2035"/>
    <s v="Fresno"/>
  </r>
  <r>
    <x v="98"/>
    <x v="0"/>
    <n v="7.31"/>
    <n v="2035"/>
    <s v="Fresno"/>
  </r>
  <r>
    <x v="99"/>
    <x v="0"/>
    <n v="6.27"/>
    <n v="2035"/>
    <s v="Fresno"/>
  </r>
  <r>
    <x v="100"/>
    <x v="0"/>
    <n v="7.16"/>
    <n v="2035"/>
    <s v="Fresno"/>
  </r>
  <r>
    <x v="0"/>
    <x v="1"/>
    <n v="235.23"/>
    <n v="2035"/>
    <s v="Fresno"/>
  </r>
  <r>
    <x v="1"/>
    <x v="1"/>
    <n v="237"/>
    <n v="2035"/>
    <s v="Fresno"/>
  </r>
  <r>
    <x v="2"/>
    <x v="1"/>
    <n v="238.25"/>
    <n v="2035"/>
    <s v="Fresno"/>
  </r>
  <r>
    <x v="3"/>
    <x v="1"/>
    <n v="238.23"/>
    <n v="2035"/>
    <s v="Fresno"/>
  </r>
  <r>
    <x v="4"/>
    <x v="1"/>
    <n v="235.69"/>
    <n v="2035"/>
    <s v="Fresno"/>
  </r>
  <r>
    <x v="5"/>
    <x v="1"/>
    <n v="235.03"/>
    <n v="2035"/>
    <s v="Fresno"/>
  </r>
  <r>
    <x v="6"/>
    <x v="1"/>
    <n v="237.06"/>
    <n v="2035"/>
    <s v="Fresno"/>
  </r>
  <r>
    <x v="7"/>
    <x v="1"/>
    <n v="238.88"/>
    <n v="2035"/>
    <s v="Fresno"/>
  </r>
  <r>
    <x v="8"/>
    <x v="1"/>
    <n v="240.67"/>
    <n v="2035"/>
    <s v="Fresno"/>
  </r>
  <r>
    <x v="9"/>
    <x v="1"/>
    <n v="239.43"/>
    <n v="2035"/>
    <s v="Fresno"/>
  </r>
  <r>
    <x v="10"/>
    <x v="1"/>
    <n v="239.45"/>
    <n v="2035"/>
    <s v="Fresno"/>
  </r>
  <r>
    <x v="11"/>
    <x v="1"/>
    <n v="239.36"/>
    <n v="2035"/>
    <s v="Fresno"/>
  </r>
  <r>
    <x v="12"/>
    <x v="1"/>
    <n v="239.74"/>
    <n v="2035"/>
    <s v="Fresno"/>
  </r>
  <r>
    <x v="13"/>
    <x v="1"/>
    <n v="240.13"/>
    <n v="2035"/>
    <s v="Fresno"/>
  </r>
  <r>
    <x v="14"/>
    <x v="1"/>
    <n v="239.09"/>
    <n v="2035"/>
    <s v="Fresno"/>
  </r>
  <r>
    <x v="15"/>
    <x v="1"/>
    <n v="238.65"/>
    <n v="2035"/>
    <s v="Fresno"/>
  </r>
  <r>
    <x v="16"/>
    <x v="1"/>
    <n v="236.07"/>
    <n v="2035"/>
    <s v="Fresno"/>
  </r>
  <r>
    <x v="17"/>
    <x v="1"/>
    <n v="234.98"/>
    <n v="2035"/>
    <s v="Fresno"/>
  </r>
  <r>
    <x v="18"/>
    <x v="1"/>
    <n v="240.05"/>
    <n v="2035"/>
    <s v="Fresno"/>
  </r>
  <r>
    <x v="19"/>
    <x v="1"/>
    <n v="235.73"/>
    <n v="2035"/>
    <s v="Fresno"/>
  </r>
  <r>
    <x v="20"/>
    <x v="1"/>
    <n v="230.73"/>
    <n v="2035"/>
    <s v="Fresno"/>
  </r>
  <r>
    <x v="21"/>
    <x v="1"/>
    <n v="222.24"/>
    <n v="2035"/>
    <s v="Fresno"/>
  </r>
  <r>
    <x v="22"/>
    <x v="1"/>
    <n v="216.4"/>
    <n v="2035"/>
    <s v="Fresno"/>
  </r>
  <r>
    <x v="23"/>
    <x v="1"/>
    <n v="209.55"/>
    <n v="2035"/>
    <s v="Fresno"/>
  </r>
  <r>
    <x v="24"/>
    <x v="1"/>
    <n v="277.51"/>
    <n v="2035"/>
    <s v="Fresno"/>
  </r>
  <r>
    <x v="25"/>
    <x v="1"/>
    <n v="238.86"/>
    <n v="2035"/>
    <s v="Fresno"/>
  </r>
  <r>
    <x v="26"/>
    <x v="1"/>
    <n v="215.39"/>
    <n v="2035"/>
    <s v="Fresno"/>
  </r>
  <r>
    <x v="27"/>
    <x v="1"/>
    <n v="200"/>
    <n v="2035"/>
    <s v="Fresno"/>
  </r>
  <r>
    <x v="28"/>
    <x v="1"/>
    <n v="202.31"/>
    <n v="2035"/>
    <s v="Fresno"/>
  </r>
  <r>
    <x v="29"/>
    <x v="1"/>
    <n v="195.82"/>
    <n v="2035"/>
    <s v="Fresno"/>
  </r>
  <r>
    <x v="30"/>
    <x v="1"/>
    <n v="205.76"/>
    <n v="2035"/>
    <s v="Fresno"/>
  </r>
  <r>
    <x v="31"/>
    <x v="1"/>
    <n v="190.75"/>
    <n v="2035"/>
    <s v="Fresno"/>
  </r>
  <r>
    <x v="32"/>
    <x v="1"/>
    <n v="187.99"/>
    <n v="2035"/>
    <s v="Fresno"/>
  </r>
  <r>
    <x v="33"/>
    <x v="1"/>
    <n v="183.08"/>
    <n v="2035"/>
    <s v="Fresno"/>
  </r>
  <r>
    <x v="34"/>
    <x v="1"/>
    <n v="176"/>
    <n v="2035"/>
    <s v="Fresno"/>
  </r>
  <r>
    <x v="35"/>
    <x v="1"/>
    <n v="218.06"/>
    <n v="2035"/>
    <s v="Fresno"/>
  </r>
  <r>
    <x v="36"/>
    <x v="1"/>
    <n v="202.9"/>
    <n v="2035"/>
    <s v="Fresno"/>
  </r>
  <r>
    <x v="37"/>
    <x v="1"/>
    <n v="179.32"/>
    <n v="2035"/>
    <s v="Fresno"/>
  </r>
  <r>
    <x v="38"/>
    <x v="1"/>
    <n v="191.5"/>
    <n v="2035"/>
    <s v="Fresno"/>
  </r>
  <r>
    <x v="39"/>
    <x v="1"/>
    <n v="186.34"/>
    <n v="2035"/>
    <s v="Fresno"/>
  </r>
  <r>
    <x v="40"/>
    <x v="1"/>
    <n v="201.15"/>
    <n v="2035"/>
    <s v="Fresno"/>
  </r>
  <r>
    <x v="41"/>
    <x v="1"/>
    <n v="205.87"/>
    <n v="2035"/>
    <s v="Fresno"/>
  </r>
  <r>
    <x v="42"/>
    <x v="1"/>
    <n v="200.21"/>
    <n v="2035"/>
    <s v="Fresno"/>
  </r>
  <r>
    <x v="43"/>
    <x v="1"/>
    <n v="172.81"/>
    <n v="2035"/>
    <s v="Fresno"/>
  </r>
  <r>
    <x v="44"/>
    <x v="1"/>
    <n v="177.04"/>
    <n v="2035"/>
    <s v="Fresno"/>
  </r>
  <r>
    <x v="45"/>
    <x v="1"/>
    <n v="142.46"/>
    <n v="2035"/>
    <s v="Fresno"/>
  </r>
  <r>
    <x v="46"/>
    <x v="1"/>
    <n v="130.94999999999999"/>
    <n v="2035"/>
    <s v="Fresno"/>
  </r>
  <r>
    <x v="47"/>
    <x v="1"/>
    <n v="127.87"/>
    <n v="2035"/>
    <s v="Fresno"/>
  </r>
  <r>
    <x v="48"/>
    <x v="1"/>
    <n v="127.13"/>
    <n v="2035"/>
    <s v="Fresno"/>
  </r>
  <r>
    <x v="49"/>
    <x v="1"/>
    <n v="113.37"/>
    <n v="2035"/>
    <s v="Fresno"/>
  </r>
  <r>
    <x v="50"/>
    <x v="1"/>
    <n v="135.69"/>
    <n v="2035"/>
    <s v="Fresno"/>
  </r>
  <r>
    <x v="51"/>
    <x v="1"/>
    <n v="137.77000000000001"/>
    <n v="2035"/>
    <s v="Fresno"/>
  </r>
  <r>
    <x v="52"/>
    <x v="1"/>
    <n v="119.04"/>
    <n v="2035"/>
    <s v="Fresno"/>
  </r>
  <r>
    <x v="53"/>
    <x v="1"/>
    <n v="137.88"/>
    <n v="2035"/>
    <s v="Fresno"/>
  </r>
  <r>
    <x v="54"/>
    <x v="1"/>
    <n v="115.98"/>
    <n v="2035"/>
    <s v="Fresno"/>
  </r>
  <r>
    <x v="55"/>
    <x v="1"/>
    <n v="104.51"/>
    <n v="2035"/>
    <s v="Fresno"/>
  </r>
  <r>
    <x v="56"/>
    <x v="1"/>
    <n v="111.6"/>
    <n v="2035"/>
    <s v="Fresno"/>
  </r>
  <r>
    <x v="57"/>
    <x v="1"/>
    <n v="100.57"/>
    <n v="2035"/>
    <s v="Fresno"/>
  </r>
  <r>
    <x v="58"/>
    <x v="1"/>
    <n v="90.47"/>
    <n v="2035"/>
    <s v="Fresno"/>
  </r>
  <r>
    <x v="59"/>
    <x v="1"/>
    <n v="80.400000000000006"/>
    <n v="2035"/>
    <s v="Fresno"/>
  </r>
  <r>
    <x v="60"/>
    <x v="1"/>
    <n v="72.78"/>
    <n v="2035"/>
    <s v="Fresno"/>
  </r>
  <r>
    <x v="61"/>
    <x v="1"/>
    <n v="82.84"/>
    <n v="2035"/>
    <s v="Fresno"/>
  </r>
  <r>
    <x v="62"/>
    <x v="1"/>
    <n v="86.47"/>
    <n v="2035"/>
    <s v="Fresno"/>
  </r>
  <r>
    <x v="63"/>
    <x v="1"/>
    <n v="70.19"/>
    <n v="2035"/>
    <s v="Fresno"/>
  </r>
  <r>
    <x v="64"/>
    <x v="1"/>
    <n v="73.760000000000005"/>
    <n v="2035"/>
    <s v="Fresno"/>
  </r>
  <r>
    <x v="65"/>
    <x v="1"/>
    <n v="61.4"/>
    <n v="2035"/>
    <s v="Fresno"/>
  </r>
  <r>
    <x v="66"/>
    <x v="1"/>
    <n v="61.86"/>
    <n v="2035"/>
    <s v="Fresno"/>
  </r>
  <r>
    <x v="67"/>
    <x v="1"/>
    <n v="59.52"/>
    <n v="2035"/>
    <s v="Fresno"/>
  </r>
  <r>
    <x v="68"/>
    <x v="1"/>
    <n v="62.55"/>
    <n v="2035"/>
    <s v="Fresno"/>
  </r>
  <r>
    <x v="69"/>
    <x v="1"/>
    <n v="54.77"/>
    <n v="2035"/>
    <s v="Fresno"/>
  </r>
  <r>
    <x v="70"/>
    <x v="1"/>
    <n v="64.58"/>
    <n v="2035"/>
    <s v="Fresno"/>
  </r>
  <r>
    <x v="71"/>
    <x v="1"/>
    <n v="57.27"/>
    <n v="2035"/>
    <s v="Fresno"/>
  </r>
  <r>
    <x v="72"/>
    <x v="1"/>
    <n v="52.4"/>
    <n v="2035"/>
    <s v="Fresno"/>
  </r>
  <r>
    <x v="73"/>
    <x v="1"/>
    <n v="46.26"/>
    <n v="2035"/>
    <s v="Fresno"/>
  </r>
  <r>
    <x v="74"/>
    <x v="1"/>
    <n v="44.69"/>
    <n v="2035"/>
    <s v="Fresno"/>
  </r>
  <r>
    <x v="75"/>
    <x v="1"/>
    <n v="41.27"/>
    <n v="2035"/>
    <s v="Fresno"/>
  </r>
  <r>
    <x v="76"/>
    <x v="1"/>
    <n v="38.53"/>
    <n v="2035"/>
    <s v="Fresno"/>
  </r>
  <r>
    <x v="77"/>
    <x v="1"/>
    <n v="34.409999999999997"/>
    <n v="2035"/>
    <s v="Fresno"/>
  </r>
  <r>
    <x v="78"/>
    <x v="1"/>
    <n v="30.4"/>
    <n v="2035"/>
    <s v="Fresno"/>
  </r>
  <r>
    <x v="79"/>
    <x v="1"/>
    <n v="24.38"/>
    <n v="2035"/>
    <s v="Fresno"/>
  </r>
  <r>
    <x v="80"/>
    <x v="1"/>
    <n v="22.33"/>
    <n v="2035"/>
    <s v="Fresno"/>
  </r>
  <r>
    <x v="81"/>
    <x v="1"/>
    <n v="22.51"/>
    <n v="2035"/>
    <s v="Fresno"/>
  </r>
  <r>
    <x v="82"/>
    <x v="1"/>
    <n v="20.79"/>
    <n v="2035"/>
    <s v="Fresno"/>
  </r>
  <r>
    <x v="83"/>
    <x v="1"/>
    <n v="18.3"/>
    <n v="2035"/>
    <s v="Fresno"/>
  </r>
  <r>
    <x v="84"/>
    <x v="1"/>
    <n v="15.89"/>
    <n v="2035"/>
    <s v="Fresno"/>
  </r>
  <r>
    <x v="85"/>
    <x v="1"/>
    <n v="16.100000000000001"/>
    <n v="2035"/>
    <s v="Fresno"/>
  </r>
  <r>
    <x v="86"/>
    <x v="1"/>
    <n v="12.11"/>
    <n v="2035"/>
    <s v="Fresno"/>
  </r>
  <r>
    <x v="87"/>
    <x v="1"/>
    <n v="11.33"/>
    <n v="2035"/>
    <s v="Fresno"/>
  </r>
  <r>
    <x v="88"/>
    <x v="1"/>
    <n v="10.48"/>
    <n v="2035"/>
    <s v="Fresno"/>
  </r>
  <r>
    <x v="89"/>
    <x v="1"/>
    <n v="7.73"/>
    <n v="2035"/>
    <s v="Fresno"/>
  </r>
  <r>
    <x v="90"/>
    <x v="1"/>
    <n v="7.11"/>
    <n v="2035"/>
    <s v="Fresno"/>
  </r>
  <r>
    <x v="91"/>
    <x v="1"/>
    <n v="8.5"/>
    <n v="2035"/>
    <s v="Fresno"/>
  </r>
  <r>
    <x v="92"/>
    <x v="1"/>
    <n v="9.99"/>
    <n v="2035"/>
    <s v="Fresno"/>
  </r>
  <r>
    <x v="93"/>
    <x v="1"/>
    <n v="7.32"/>
    <n v="2035"/>
    <s v="Fresno"/>
  </r>
  <r>
    <x v="94"/>
    <x v="1"/>
    <n v="4.91"/>
    <n v="2035"/>
    <s v="Fresno"/>
  </r>
  <r>
    <x v="95"/>
    <x v="1"/>
    <n v="5.58"/>
    <n v="2035"/>
    <s v="Fresno"/>
  </r>
  <r>
    <x v="96"/>
    <x v="1"/>
    <n v="5.2"/>
    <n v="2035"/>
    <s v="Fresno"/>
  </r>
  <r>
    <x v="97"/>
    <x v="1"/>
    <n v="4.8600000000000003"/>
    <n v="2035"/>
    <s v="Fresno"/>
  </r>
  <r>
    <x v="98"/>
    <x v="1"/>
    <n v="5.01"/>
    <n v="2035"/>
    <s v="Fresno"/>
  </r>
  <r>
    <x v="99"/>
    <x v="1"/>
    <n v="3.52"/>
    <n v="2035"/>
    <s v="Fresno"/>
  </r>
  <r>
    <x v="100"/>
    <x v="1"/>
    <n v="3.66"/>
    <n v="2035"/>
    <s v="Fres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J104" firstHeaderRow="1" firstDataRow="2" firstDataCol="1"/>
  <pivotFields count="5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5"/>
  <sheetViews>
    <sheetView showGridLines="0" tabSelected="1" workbookViewId="0"/>
  </sheetViews>
  <sheetFormatPr defaultRowHeight="12.75" x14ac:dyDescent="0.2"/>
  <cols>
    <col min="1" max="1" width="4" style="7" customWidth="1"/>
    <col min="2" max="2" width="4.7109375" style="7" customWidth="1"/>
    <col min="3" max="16384" width="9.140625" style="7"/>
  </cols>
  <sheetData>
    <row r="2" spans="2:12" ht="18" x14ac:dyDescent="0.25">
      <c r="B2" s="517" t="s">
        <v>260</v>
      </c>
    </row>
    <row r="3" spans="2:12" x14ac:dyDescent="0.2">
      <c r="B3" s="515" t="s">
        <v>261</v>
      </c>
    </row>
    <row r="4" spans="2:12" x14ac:dyDescent="0.2">
      <c r="B4" s="515" t="s">
        <v>275</v>
      </c>
    </row>
    <row r="5" spans="2:12" x14ac:dyDescent="0.2">
      <c r="B5" s="514" t="s">
        <v>276</v>
      </c>
      <c r="C5" s="513"/>
      <c r="D5" s="513"/>
      <c r="E5" s="513"/>
    </row>
    <row r="6" spans="2:12" x14ac:dyDescent="0.2">
      <c r="B6" s="514"/>
      <c r="C6" s="513"/>
      <c r="D6" s="513"/>
      <c r="E6" s="513"/>
    </row>
    <row r="7" spans="2:12" x14ac:dyDescent="0.2">
      <c r="B7" s="514" t="s">
        <v>262</v>
      </c>
      <c r="C7" s="514"/>
      <c r="D7" s="514"/>
      <c r="E7" s="514"/>
      <c r="F7" s="515"/>
      <c r="G7" s="515"/>
      <c r="H7" s="515"/>
      <c r="I7" s="515"/>
      <c r="J7" s="515"/>
      <c r="K7" s="515"/>
      <c r="L7" s="515"/>
    </row>
    <row r="8" spans="2:12" x14ac:dyDescent="0.2">
      <c r="B8" s="515" t="s">
        <v>286</v>
      </c>
      <c r="C8" s="515"/>
      <c r="D8" s="515"/>
      <c r="E8" s="515"/>
      <c r="F8" s="515"/>
      <c r="G8" s="515"/>
      <c r="H8" s="515"/>
      <c r="I8" s="515"/>
      <c r="J8" s="515"/>
      <c r="K8" s="515"/>
      <c r="L8" s="515"/>
    </row>
    <row r="9" spans="2:12" x14ac:dyDescent="0.2">
      <c r="B9" s="515"/>
      <c r="C9" s="515"/>
      <c r="D9" s="515"/>
      <c r="E9" s="515"/>
      <c r="F9" s="515"/>
      <c r="G9" s="515"/>
      <c r="H9" s="515"/>
      <c r="I9" s="515"/>
      <c r="J9" s="515"/>
      <c r="K9" s="515"/>
      <c r="L9" s="515"/>
    </row>
    <row r="10" spans="2:12" x14ac:dyDescent="0.2">
      <c r="B10" s="515" t="s">
        <v>250</v>
      </c>
      <c r="C10" s="515"/>
      <c r="D10" s="515"/>
      <c r="E10" s="515"/>
      <c r="F10" s="515"/>
      <c r="G10" s="515"/>
      <c r="H10" s="515"/>
      <c r="I10" s="515"/>
      <c r="J10" s="515"/>
      <c r="K10" s="515"/>
      <c r="L10" s="515"/>
    </row>
    <row r="11" spans="2:12" x14ac:dyDescent="0.2">
      <c r="B11" s="515" t="s">
        <v>251</v>
      </c>
      <c r="C11" s="515"/>
      <c r="D11" s="515"/>
      <c r="E11" s="515"/>
      <c r="F11" s="515"/>
      <c r="G11" s="515"/>
      <c r="H11" s="515"/>
      <c r="I11" s="515"/>
      <c r="J11" s="515"/>
      <c r="K11" s="515"/>
      <c r="L11" s="515"/>
    </row>
    <row r="12" spans="2:12" x14ac:dyDescent="0.2">
      <c r="B12" s="515" t="s">
        <v>252</v>
      </c>
      <c r="C12" s="515"/>
      <c r="D12" s="515"/>
      <c r="E12" s="515"/>
      <c r="F12" s="515"/>
      <c r="G12" s="515"/>
      <c r="H12" s="515"/>
      <c r="I12" s="515"/>
      <c r="J12" s="515"/>
      <c r="K12" s="515"/>
      <c r="L12" s="515"/>
    </row>
    <row r="13" spans="2:12" x14ac:dyDescent="0.2">
      <c r="B13" s="515" t="s">
        <v>253</v>
      </c>
      <c r="C13" s="515"/>
      <c r="D13" s="515"/>
      <c r="E13" s="515"/>
      <c r="F13" s="515"/>
      <c r="G13" s="515"/>
      <c r="H13" s="515"/>
      <c r="I13" s="515"/>
      <c r="J13" s="515"/>
      <c r="K13" s="515"/>
      <c r="L13" s="515"/>
    </row>
    <row r="14" spans="2:12" x14ac:dyDescent="0.2">
      <c r="B14" s="515"/>
      <c r="C14" s="515"/>
      <c r="D14" s="515"/>
      <c r="E14" s="515"/>
      <c r="F14" s="515"/>
      <c r="G14" s="515"/>
      <c r="H14" s="515"/>
      <c r="I14" s="515"/>
      <c r="J14" s="515"/>
      <c r="K14" s="515"/>
      <c r="L14" s="515"/>
    </row>
    <row r="15" spans="2:12" x14ac:dyDescent="0.2">
      <c r="B15" s="515" t="s">
        <v>249</v>
      </c>
      <c r="C15" s="515"/>
      <c r="D15" s="515"/>
      <c r="E15" s="515"/>
      <c r="F15" s="515"/>
      <c r="G15" s="515"/>
      <c r="H15" s="515"/>
      <c r="I15" s="515"/>
      <c r="J15" s="515"/>
      <c r="K15" s="515"/>
      <c r="L15" s="515"/>
    </row>
    <row r="16" spans="2:12" x14ac:dyDescent="0.2">
      <c r="B16" s="515" t="s">
        <v>254</v>
      </c>
      <c r="C16" s="515"/>
      <c r="D16" s="515"/>
      <c r="E16" s="515"/>
      <c r="F16" s="515"/>
      <c r="G16" s="515"/>
      <c r="H16" s="515"/>
      <c r="I16" s="515"/>
      <c r="J16" s="515"/>
      <c r="K16" s="515"/>
      <c r="L16" s="515"/>
    </row>
    <row r="17" spans="2:12" x14ac:dyDescent="0.2">
      <c r="B17" s="515" t="s">
        <v>255</v>
      </c>
      <c r="C17" s="515"/>
      <c r="D17" s="515"/>
      <c r="E17" s="515"/>
      <c r="F17" s="515"/>
      <c r="G17" s="515"/>
      <c r="H17" s="515"/>
      <c r="I17" s="515"/>
      <c r="J17" s="515"/>
      <c r="K17" s="515"/>
      <c r="L17" s="515"/>
    </row>
    <row r="18" spans="2:12" x14ac:dyDescent="0.2">
      <c r="B18" s="515" t="s">
        <v>256</v>
      </c>
      <c r="C18" s="515"/>
      <c r="D18" s="515"/>
      <c r="E18" s="515"/>
      <c r="F18" s="515"/>
      <c r="G18" s="515"/>
      <c r="H18" s="515"/>
      <c r="I18" s="515"/>
      <c r="J18" s="515"/>
      <c r="K18" s="515"/>
      <c r="L18" s="515"/>
    </row>
    <row r="19" spans="2:12" x14ac:dyDescent="0.2">
      <c r="B19" s="515" t="s">
        <v>257</v>
      </c>
      <c r="C19" s="515"/>
      <c r="D19" s="515"/>
      <c r="E19" s="515"/>
      <c r="F19" s="515"/>
      <c r="G19" s="515"/>
      <c r="H19" s="515"/>
      <c r="I19" s="515"/>
      <c r="J19" s="515"/>
      <c r="K19" s="515"/>
      <c r="L19" s="515"/>
    </row>
    <row r="20" spans="2:12" x14ac:dyDescent="0.2">
      <c r="B20" s="515"/>
      <c r="C20" s="515"/>
      <c r="D20" s="515"/>
      <c r="E20" s="515"/>
      <c r="F20" s="515"/>
      <c r="G20" s="515"/>
      <c r="H20" s="515"/>
      <c r="I20" s="515"/>
      <c r="J20" s="515"/>
      <c r="K20" s="515"/>
      <c r="L20" s="515"/>
    </row>
    <row r="21" spans="2:12" x14ac:dyDescent="0.2">
      <c r="B21" s="515" t="s">
        <v>258</v>
      </c>
      <c r="C21" s="515"/>
      <c r="D21" s="515"/>
      <c r="E21" s="515"/>
      <c r="F21" s="515"/>
      <c r="G21" s="515"/>
      <c r="H21" s="515"/>
      <c r="I21" s="515"/>
      <c r="J21" s="515"/>
      <c r="K21" s="515"/>
      <c r="L21" s="515"/>
    </row>
    <row r="22" spans="2:12" x14ac:dyDescent="0.2">
      <c r="B22" s="515" t="s">
        <v>259</v>
      </c>
      <c r="C22" s="515"/>
      <c r="D22" s="515"/>
      <c r="E22" s="515"/>
      <c r="F22" s="515"/>
      <c r="G22" s="515"/>
      <c r="H22" s="515"/>
      <c r="I22" s="515"/>
      <c r="J22" s="515"/>
      <c r="K22" s="515"/>
      <c r="L22" s="515"/>
    </row>
    <row r="25" spans="2:12" x14ac:dyDescent="0.2">
      <c r="B25" s="523" t="s">
        <v>247</v>
      </c>
    </row>
    <row r="26" spans="2:12" x14ac:dyDescent="0.2">
      <c r="B26" s="7" t="s">
        <v>268</v>
      </c>
    </row>
    <row r="27" spans="2:12" x14ac:dyDescent="0.2">
      <c r="B27" s="7" t="s">
        <v>269</v>
      </c>
    </row>
    <row r="29" spans="2:12" x14ac:dyDescent="0.2">
      <c r="B29" s="7" t="s">
        <v>270</v>
      </c>
    </row>
    <row r="30" spans="2:12" x14ac:dyDescent="0.2">
      <c r="B30" s="7" t="s">
        <v>271</v>
      </c>
    </row>
    <row r="31" spans="2:12" x14ac:dyDescent="0.2">
      <c r="B31" s="7" t="s">
        <v>272</v>
      </c>
    </row>
    <row r="32" spans="2:12" x14ac:dyDescent="0.2">
      <c r="B32" s="7" t="s">
        <v>274</v>
      </c>
    </row>
    <row r="33" spans="2:3" ht="12.75" customHeight="1" x14ac:dyDescent="0.2">
      <c r="B33" s="7" t="s">
        <v>273</v>
      </c>
    </row>
    <row r="34" spans="2:3" ht="12.75" customHeight="1" x14ac:dyDescent="0.2"/>
    <row r="35" spans="2:3" ht="12.75" customHeight="1" x14ac:dyDescent="0.2">
      <c r="B35" s="7" t="s">
        <v>278</v>
      </c>
    </row>
    <row r="36" spans="2:3" ht="12.75" customHeight="1" x14ac:dyDescent="0.2">
      <c r="B36" s="7" t="s">
        <v>279</v>
      </c>
    </row>
    <row r="37" spans="2:3" ht="12.75" customHeight="1" x14ac:dyDescent="0.2">
      <c r="B37" s="7" t="s">
        <v>285</v>
      </c>
    </row>
    <row r="38" spans="2:3" ht="12.75" customHeight="1" x14ac:dyDescent="0.2"/>
    <row r="39" spans="2:3" ht="12.75" customHeight="1" x14ac:dyDescent="0.2"/>
    <row r="40" spans="2:3" x14ac:dyDescent="0.2">
      <c r="B40" s="523" t="s">
        <v>248</v>
      </c>
    </row>
    <row r="41" spans="2:3" x14ac:dyDescent="0.2">
      <c r="B41" s="518"/>
      <c r="C41" s="7" t="s">
        <v>263</v>
      </c>
    </row>
    <row r="42" spans="2:3" x14ac:dyDescent="0.2">
      <c r="B42" s="30"/>
      <c r="C42" s="7" t="s">
        <v>282</v>
      </c>
    </row>
    <row r="43" spans="2:3" x14ac:dyDescent="0.2">
      <c r="C43" s="7" t="s">
        <v>280</v>
      </c>
    </row>
    <row r="44" spans="2:3" x14ac:dyDescent="0.2">
      <c r="B44" s="33"/>
      <c r="C44" s="7" t="s">
        <v>281</v>
      </c>
    </row>
    <row r="45" spans="2:3" x14ac:dyDescent="0.2">
      <c r="B45" s="538"/>
      <c r="C45" s="7" t="s">
        <v>283</v>
      </c>
    </row>
    <row r="46" spans="2:3" x14ac:dyDescent="0.2">
      <c r="B46" s="11"/>
    </row>
    <row r="48" spans="2:3" x14ac:dyDescent="0.2">
      <c r="B48" s="523" t="s">
        <v>246</v>
      </c>
    </row>
    <row r="49" spans="2:17" x14ac:dyDescent="0.2">
      <c r="B49" s="518"/>
      <c r="C49" s="7" t="s">
        <v>263</v>
      </c>
    </row>
    <row r="50" spans="2:17" x14ac:dyDescent="0.2">
      <c r="B50" s="519"/>
      <c r="C50" s="7" t="s">
        <v>264</v>
      </c>
    </row>
    <row r="51" spans="2:17" x14ac:dyDescent="0.2">
      <c r="B51" s="520"/>
      <c r="C51" s="7" t="s">
        <v>265</v>
      </c>
    </row>
    <row r="52" spans="2:17" x14ac:dyDescent="0.2">
      <c r="B52" s="521"/>
      <c r="C52" s="7" t="s">
        <v>266</v>
      </c>
    </row>
    <row r="53" spans="2:17" x14ac:dyDescent="0.2">
      <c r="B53" s="522"/>
      <c r="C53" s="7" t="s">
        <v>267</v>
      </c>
    </row>
    <row r="54" spans="2:17" x14ac:dyDescent="0.2">
      <c r="B54" s="522"/>
    </row>
    <row r="56" spans="2:17" x14ac:dyDescent="0.2">
      <c r="B56" s="523" t="s">
        <v>213</v>
      </c>
    </row>
    <row r="57" spans="2:17" x14ac:dyDescent="0.2">
      <c r="B57" s="524" t="s">
        <v>214</v>
      </c>
      <c r="C57" s="524"/>
      <c r="D57" s="524"/>
      <c r="E57" s="524"/>
      <c r="F57" s="524"/>
      <c r="G57" s="524"/>
      <c r="H57" s="524"/>
      <c r="I57" s="524"/>
      <c r="J57" s="524"/>
      <c r="K57" s="524"/>
      <c r="L57" s="524"/>
      <c r="M57" s="524"/>
      <c r="N57" s="524"/>
      <c r="O57" s="524"/>
      <c r="P57" s="524"/>
      <c r="Q57" s="524"/>
    </row>
    <row r="58" spans="2:17" x14ac:dyDescent="0.2">
      <c r="B58" s="524"/>
      <c r="C58" s="524"/>
      <c r="D58" s="524"/>
      <c r="E58" s="524"/>
      <c r="F58" s="524"/>
      <c r="G58" s="524"/>
      <c r="H58" s="524"/>
      <c r="I58" s="524"/>
      <c r="J58" s="524"/>
      <c r="K58" s="524"/>
      <c r="L58" s="524"/>
      <c r="M58" s="524"/>
      <c r="N58" s="524"/>
      <c r="O58" s="524"/>
      <c r="P58" s="524"/>
      <c r="Q58" s="524"/>
    </row>
    <row r="59" spans="2:17" x14ac:dyDescent="0.2">
      <c r="B59" s="524"/>
      <c r="C59" s="524"/>
      <c r="D59" s="524"/>
      <c r="E59" s="524"/>
      <c r="F59" s="524"/>
      <c r="G59" s="524"/>
      <c r="H59" s="524"/>
      <c r="I59" s="524"/>
      <c r="J59" s="524"/>
      <c r="K59" s="524"/>
      <c r="L59" s="524"/>
      <c r="M59" s="524"/>
      <c r="N59" s="524"/>
      <c r="O59" s="524"/>
      <c r="P59" s="524"/>
      <c r="Q59" s="524"/>
    </row>
    <row r="60" spans="2:17" x14ac:dyDescent="0.2">
      <c r="C60" s="516"/>
      <c r="D60" s="516"/>
      <c r="E60" s="516"/>
      <c r="F60" s="516"/>
      <c r="G60" s="516"/>
      <c r="H60" s="516"/>
      <c r="I60" s="516"/>
      <c r="J60" s="516"/>
    </row>
    <row r="61" spans="2:17" x14ac:dyDescent="0.2">
      <c r="B61" s="525" t="s">
        <v>277</v>
      </c>
      <c r="C61" s="525"/>
      <c r="D61" s="525"/>
      <c r="E61" s="525"/>
      <c r="F61" s="525"/>
      <c r="G61" s="525"/>
      <c r="H61" s="525"/>
      <c r="I61" s="525"/>
      <c r="J61" s="525"/>
      <c r="K61" s="525"/>
      <c r="L61" s="525"/>
      <c r="M61" s="525"/>
      <c r="N61" s="525"/>
      <c r="O61" s="525"/>
      <c r="P61" s="525"/>
      <c r="Q61" s="525"/>
    </row>
    <row r="62" spans="2:17" x14ac:dyDescent="0.2">
      <c r="B62" s="525"/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  <c r="P62" s="525"/>
      <c r="Q62" s="525"/>
    </row>
    <row r="63" spans="2:17" x14ac:dyDescent="0.2">
      <c r="B63" s="525"/>
      <c r="C63" s="525"/>
      <c r="D63" s="525"/>
      <c r="E63" s="525"/>
      <c r="F63" s="525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</row>
    <row r="64" spans="2:17" x14ac:dyDescent="0.2">
      <c r="C64" s="516"/>
      <c r="D64" s="516"/>
      <c r="E64" s="516"/>
      <c r="F64" s="516"/>
      <c r="G64" s="516"/>
      <c r="H64" s="516"/>
      <c r="I64" s="516"/>
      <c r="J64" s="516"/>
    </row>
    <row r="65" spans="3:10" x14ac:dyDescent="0.2">
      <c r="C65" s="516"/>
      <c r="D65" s="516"/>
      <c r="E65" s="516"/>
      <c r="F65" s="516"/>
      <c r="G65" s="516"/>
      <c r="H65" s="516"/>
      <c r="I65" s="516"/>
      <c r="J65" s="516"/>
    </row>
  </sheetData>
  <mergeCells count="2">
    <mergeCell ref="B57:Q59"/>
    <mergeCell ref="B61:Q6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>
      <selection activeCell="AD24" sqref="AD24"/>
    </sheetView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6.140625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81" t="s">
        <v>235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81">
        <f>'Phy activity RRs'!$F$8</f>
        <v>0.93831941951583364</v>
      </c>
      <c r="O6" s="274">
        <f>$N6^(I6^0.5)</f>
        <v>0.98006871247951299</v>
      </c>
      <c r="P6" s="274">
        <f t="shared" ref="P6:S21" si="0">$N6^(J6^0.5)</f>
        <v>0.98006871247951299</v>
      </c>
      <c r="Q6" s="274">
        <f t="shared" si="0"/>
        <v>0.98006871247951299</v>
      </c>
      <c r="R6" s="274">
        <f t="shared" si="0"/>
        <v>0.98006871247951299</v>
      </c>
      <c r="S6" s="284">
        <f t="shared" si="0"/>
        <v>0.86807976080387383</v>
      </c>
      <c r="T6" s="288"/>
      <c r="U6" s="288"/>
      <c r="V6" s="288"/>
      <c r="W6" s="288"/>
      <c r="X6" s="289"/>
      <c r="Y6" s="275">
        <f>O6/$O6</f>
        <v>1</v>
      </c>
      <c r="Z6" s="275">
        <f t="shared" ref="Z6:AC21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0.88573357127959518</v>
      </c>
      <c r="AD6" s="302"/>
      <c r="AE6" s="303"/>
      <c r="AF6" s="227">
        <f>GBDUS!K58/(Y6+Z6+AA6+AB6+AC6)</f>
        <v>0</v>
      </c>
      <c r="AG6" s="227">
        <f>$AF6*Z6</f>
        <v>0</v>
      </c>
      <c r="AH6" s="227">
        <f t="shared" ref="AH6:AJ21" si="2">$AF6*AA6</f>
        <v>0</v>
      </c>
      <c r="AI6" s="227">
        <f t="shared" si="2"/>
        <v>0</v>
      </c>
      <c r="AJ6" s="340">
        <f t="shared" si="2"/>
        <v>0</v>
      </c>
      <c r="AK6" s="314">
        <f>GBDUS!L58/(Y6+Z6+AA6+AB6+AC6)</f>
        <v>5.3092939405806208</v>
      </c>
      <c r="AL6" s="314">
        <f>$AK6*Z6</f>
        <v>5.3092939405806208</v>
      </c>
      <c r="AM6" s="314">
        <f t="shared" ref="AM6:AO21" si="3">$AK6*AA6</f>
        <v>5.3092939405806208</v>
      </c>
      <c r="AN6" s="314">
        <f t="shared" si="3"/>
        <v>5.3092939405806208</v>
      </c>
      <c r="AO6" s="316">
        <f t="shared" si="3"/>
        <v>4.7026198829635879</v>
      </c>
      <c r="AP6" s="314">
        <f>GBDUS!M58/(Y6+Z6+AA6+AB6+AC6)</f>
        <v>4.6849343010921793E-2</v>
      </c>
      <c r="AQ6" s="314">
        <f>$AP6*Z6</f>
        <v>4.6849343010921793E-2</v>
      </c>
      <c r="AR6" s="314">
        <f t="shared" ref="AR6:AT21" si="4">$AP6*AA6</f>
        <v>4.6849343010921793E-2</v>
      </c>
      <c r="AS6" s="314">
        <f t="shared" si="4"/>
        <v>4.6849343010921793E-2</v>
      </c>
      <c r="AT6" s="315">
        <f t="shared" si="4"/>
        <v>4.1496035897166501E-2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81">
        <f>'Phy activity RRs'!$F$8</f>
        <v>0.93831941951583364</v>
      </c>
      <c r="O7" s="274">
        <f t="shared" ref="O7:O13" si="5">$N7^(I7^0.5)</f>
        <v>0.98006871247951299</v>
      </c>
      <c r="P7" s="274">
        <f t="shared" si="0"/>
        <v>0.98006871247951299</v>
      </c>
      <c r="Q7" s="274">
        <f t="shared" si="0"/>
        <v>0.98006871247951299</v>
      </c>
      <c r="R7" s="274">
        <f t="shared" si="0"/>
        <v>0.98006871247951299</v>
      </c>
      <c r="S7" s="284">
        <f t="shared" si="0"/>
        <v>0.85561734449926119</v>
      </c>
      <c r="T7" s="288"/>
      <c r="U7" s="288"/>
      <c r="V7" s="288"/>
      <c r="W7" s="288"/>
      <c r="X7" s="289"/>
      <c r="Y7" s="275">
        <f t="shared" ref="Y7:Y21" si="6">O7/$O7</f>
        <v>1</v>
      </c>
      <c r="Z7" s="275">
        <f t="shared" si="1"/>
        <v>1</v>
      </c>
      <c r="AA7" s="275">
        <f t="shared" si="1"/>
        <v>1</v>
      </c>
      <c r="AB7" s="275">
        <f t="shared" si="1"/>
        <v>1</v>
      </c>
      <c r="AC7" s="286">
        <f t="shared" si="1"/>
        <v>0.87301771151800411</v>
      </c>
      <c r="AD7" s="303"/>
      <c r="AE7" s="303"/>
      <c r="AF7" s="227">
        <f>GBDUS!K59/(Y7+Z7+AA7+AB7+AC7)</f>
        <v>0</v>
      </c>
      <c r="AG7" s="227">
        <f t="shared" ref="AG7:AG21" si="7">$AF7*Z7</f>
        <v>0</v>
      </c>
      <c r="AH7" s="227">
        <f t="shared" si="2"/>
        <v>0</v>
      </c>
      <c r="AI7" s="227">
        <f t="shared" si="2"/>
        <v>0</v>
      </c>
      <c r="AJ7" s="340">
        <f t="shared" si="2"/>
        <v>0</v>
      </c>
      <c r="AK7" s="314">
        <f>GBDUS!L59/(Y7+Z7+AA7+AB7+AC7)</f>
        <v>2.5696647040497811</v>
      </c>
      <c r="AL7" s="314">
        <f t="shared" ref="AL7:AL21" si="8">$AK7*Z7</f>
        <v>2.5696647040497811</v>
      </c>
      <c r="AM7" s="314">
        <f t="shared" si="3"/>
        <v>2.5696647040497811</v>
      </c>
      <c r="AN7" s="314">
        <f t="shared" si="3"/>
        <v>2.5696647040497811</v>
      </c>
      <c r="AO7" s="316">
        <f t="shared" si="3"/>
        <v>2.2433627992981293</v>
      </c>
      <c r="AP7" s="314">
        <f>GBDUS!M59/(Y7+Z7+AA7+AB7+AC7)</f>
        <v>0.18624167060967539</v>
      </c>
      <c r="AQ7" s="314">
        <f t="shared" ref="AQ7:AQ21" si="9">$AP7*Z7</f>
        <v>0.18624167060967539</v>
      </c>
      <c r="AR7" s="314">
        <f t="shared" si="4"/>
        <v>0.18624167060967539</v>
      </c>
      <c r="AS7" s="314">
        <f t="shared" si="4"/>
        <v>0.18624167060967539</v>
      </c>
      <c r="AT7" s="316">
        <f t="shared" si="4"/>
        <v>0.16259227706494875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81">
        <f>'Phy activity RRs'!$F$8</f>
        <v>0.93831941951583364</v>
      </c>
      <c r="O8" s="274">
        <f t="shared" si="5"/>
        <v>0.59837738531831364</v>
      </c>
      <c r="P8" s="274">
        <f t="shared" si="0"/>
        <v>0.59769929819434586</v>
      </c>
      <c r="Q8" s="274">
        <f t="shared" si="0"/>
        <v>0.59668723649558342</v>
      </c>
      <c r="R8" s="274">
        <f t="shared" si="0"/>
        <v>0.59476817147862138</v>
      </c>
      <c r="S8" s="284">
        <f t="shared" si="0"/>
        <v>0.58866516185119078</v>
      </c>
      <c r="T8" s="288"/>
      <c r="U8" s="288"/>
      <c r="V8" s="288"/>
      <c r="W8" s="288"/>
      <c r="X8" s="289"/>
      <c r="Y8" s="275">
        <f t="shared" si="6"/>
        <v>1</v>
      </c>
      <c r="Z8" s="275">
        <f t="shared" si="1"/>
        <v>0.99886679018859137</v>
      </c>
      <c r="AA8" s="275">
        <f t="shared" si="1"/>
        <v>0.99717544669267355</v>
      </c>
      <c r="AB8" s="275">
        <f t="shared" si="1"/>
        <v>0.99396833181158362</v>
      </c>
      <c r="AC8" s="286">
        <f t="shared" si="1"/>
        <v>0.98376906663684105</v>
      </c>
      <c r="AD8" s="303"/>
      <c r="AE8" s="303"/>
      <c r="AF8" s="227">
        <f>GBDUS!K60/(Y8+Z8+AA8+AB8+AC8)</f>
        <v>0</v>
      </c>
      <c r="AG8" s="227">
        <f t="shared" si="7"/>
        <v>0</v>
      </c>
      <c r="AH8" s="227">
        <f t="shared" si="2"/>
        <v>0</v>
      </c>
      <c r="AI8" s="227">
        <f t="shared" si="2"/>
        <v>0</v>
      </c>
      <c r="AJ8" s="340">
        <f t="shared" si="2"/>
        <v>0</v>
      </c>
      <c r="AK8" s="314">
        <f>GBDUS!L60/(Y8+Z8+AA8+AB8+AC8)</f>
        <v>26.002372151895496</v>
      </c>
      <c r="AL8" s="314">
        <f t="shared" si="8"/>
        <v>25.972906008653069</v>
      </c>
      <c r="AM8" s="314">
        <f t="shared" si="3"/>
        <v>25.928927065635527</v>
      </c>
      <c r="AN8" s="314">
        <f t="shared" si="3"/>
        <v>25.845534470963543</v>
      </c>
      <c r="AO8" s="316">
        <f t="shared" si="3"/>
        <v>25.580329382214021</v>
      </c>
      <c r="AP8" s="314">
        <f>GBDUS!M60/(Y8+Z8+AA8+AB8+AC8)</f>
        <v>4.2902574453722018</v>
      </c>
      <c r="AQ8" s="314">
        <f t="shared" si="9"/>
        <v>4.2853956835416369</v>
      </c>
      <c r="AR8" s="314">
        <f t="shared" si="4"/>
        <v>4.2781393845155939</v>
      </c>
      <c r="AS8" s="314">
        <f t="shared" si="4"/>
        <v>4.2643800360188333</v>
      </c>
      <c r="AT8" s="316">
        <f t="shared" si="4"/>
        <v>4.2206225626655689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81">
        <f>'Phy activity RRs'!$F$8</f>
        <v>0.93831941951583364</v>
      </c>
      <c r="O9" s="274">
        <f t="shared" si="5"/>
        <v>0.59189437180090132</v>
      </c>
      <c r="P9" s="274">
        <f t="shared" si="0"/>
        <v>0.59133134004174792</v>
      </c>
      <c r="Q9" s="274">
        <f t="shared" si="0"/>
        <v>0.59049040070802783</v>
      </c>
      <c r="R9" s="274">
        <f t="shared" si="0"/>
        <v>0.58889385199024669</v>
      </c>
      <c r="S9" s="284">
        <f t="shared" si="0"/>
        <v>0.58379962478407665</v>
      </c>
      <c r="T9" s="288"/>
      <c r="U9" s="288"/>
      <c r="V9" s="288"/>
      <c r="W9" s="288"/>
      <c r="X9" s="289"/>
      <c r="Y9" s="275">
        <f t="shared" si="6"/>
        <v>1</v>
      </c>
      <c r="Z9" s="275">
        <f t="shared" si="1"/>
        <v>0.99904876311386381</v>
      </c>
      <c r="AA9" s="275">
        <f t="shared" si="1"/>
        <v>0.99762800398219409</v>
      </c>
      <c r="AB9" s="275">
        <f t="shared" si="1"/>
        <v>0.99493064986996715</v>
      </c>
      <c r="AC9" s="286">
        <f t="shared" si="1"/>
        <v>0.9863240006959425</v>
      </c>
      <c r="AD9" s="303"/>
      <c r="AE9" s="303"/>
      <c r="AF9" s="227">
        <f>GBDUS!K61/(Y9+Z9+AA9+AB9+AC9)</f>
        <v>2.0088665674499784</v>
      </c>
      <c r="AG9" s="227">
        <f t="shared" si="7"/>
        <v>2.0069556594716942</v>
      </c>
      <c r="AH9" s="227">
        <f t="shared" si="2"/>
        <v>2.0041015439516836</v>
      </c>
      <c r="AI9" s="227">
        <f t="shared" si="2"/>
        <v>1.9986829194550573</v>
      </c>
      <c r="AJ9" s="340">
        <f t="shared" si="2"/>
        <v>1.9813933096715881</v>
      </c>
      <c r="AK9" s="314">
        <f>GBDUS!L61/(Y9+Z9+AA9+AB9+AC9)</f>
        <v>93.377687436320201</v>
      </c>
      <c r="AL9" s="314">
        <f t="shared" si="8"/>
        <v>93.288863135688672</v>
      </c>
      <c r="AM9" s="314">
        <f t="shared" si="3"/>
        <v>93.156195933569322</v>
      </c>
      <c r="AN9" s="314">
        <f t="shared" si="3"/>
        <v>92.904323244372719</v>
      </c>
      <c r="AO9" s="316">
        <f t="shared" si="3"/>
        <v>92.100654247926585</v>
      </c>
      <c r="AP9" s="314">
        <f>GBDUS!M61/(Y9+Z9+AA9+AB9+AC9)</f>
        <v>9.5146620088720599</v>
      </c>
      <c r="AQ9" s="314">
        <f t="shared" si="9"/>
        <v>9.5056113114101031</v>
      </c>
      <c r="AR9" s="314">
        <f t="shared" si="4"/>
        <v>9.4920932684762462</v>
      </c>
      <c r="AS9" s="314">
        <f t="shared" si="4"/>
        <v>9.4664288557801655</v>
      </c>
      <c r="AT9" s="316">
        <f t="shared" si="4"/>
        <v>9.3845394978603842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81">
        <f>'Phy activity RRs'!$F$8</f>
        <v>0.93831941951583364</v>
      </c>
      <c r="O10" s="274">
        <f t="shared" si="5"/>
        <v>0.61602245797040789</v>
      </c>
      <c r="P10" s="274">
        <f t="shared" si="0"/>
        <v>0.61549404390613993</v>
      </c>
      <c r="Q10" s="274">
        <f t="shared" si="0"/>
        <v>0.61470467465792911</v>
      </c>
      <c r="R10" s="274">
        <f t="shared" si="0"/>
        <v>0.61320559032060584</v>
      </c>
      <c r="S10" s="284">
        <f t="shared" si="0"/>
        <v>0.60841848448777935</v>
      </c>
      <c r="T10" s="288"/>
      <c r="U10" s="288"/>
      <c r="V10" s="288"/>
      <c r="W10" s="288"/>
      <c r="X10" s="289"/>
      <c r="Y10" s="275">
        <f t="shared" si="6"/>
        <v>1</v>
      </c>
      <c r="Z10" s="275">
        <f t="shared" si="1"/>
        <v>0.99914221623346511</v>
      </c>
      <c r="AA10" s="275">
        <f t="shared" si="1"/>
        <v>0.99786081936554638</v>
      </c>
      <c r="AB10" s="275">
        <f t="shared" si="1"/>
        <v>0.99542732961541258</v>
      </c>
      <c r="AC10" s="286">
        <f t="shared" si="1"/>
        <v>0.98765633722562463</v>
      </c>
      <c r="AD10" s="303"/>
      <c r="AE10" s="303"/>
      <c r="AF10" s="227">
        <f>GBDUS!K62/(Y10+Z10+AA10+AB10+AC10)</f>
        <v>17.670375087422357</v>
      </c>
      <c r="AG10" s="227">
        <f t="shared" si="7"/>
        <v>17.655217726523784</v>
      </c>
      <c r="AH10" s="227">
        <f t="shared" si="2"/>
        <v>17.632574963231811</v>
      </c>
      <c r="AI10" s="227">
        <f t="shared" si="2"/>
        <v>17.589574286575548</v>
      </c>
      <c r="AJ10" s="340">
        <f t="shared" si="2"/>
        <v>17.452257936246493</v>
      </c>
      <c r="AK10" s="314">
        <f>GBDUS!L62/(Y10+Z10+AA10+AB10+AC10)</f>
        <v>590.85967574868766</v>
      </c>
      <c r="AL10" s="314">
        <f t="shared" si="8"/>
        <v>590.35284591053039</v>
      </c>
      <c r="AM10" s="314">
        <f t="shared" si="3"/>
        <v>589.59572017264657</v>
      </c>
      <c r="AN10" s="314">
        <f t="shared" si="3"/>
        <v>588.15786920794471</v>
      </c>
      <c r="AO10" s="316">
        <f t="shared" si="3"/>
        <v>583.56630316426913</v>
      </c>
      <c r="AP10" s="314">
        <f>GBDUS!M62/(Y10+Z10+AA10+AB10+AC10)</f>
        <v>44.406246428246959</v>
      </c>
      <c r="AQ10" s="314">
        <f t="shared" si="9"/>
        <v>44.368155470928059</v>
      </c>
      <c r="AR10" s="314">
        <f t="shared" si="4"/>
        <v>44.311253445838879</v>
      </c>
      <c r="AS10" s="314">
        <f t="shared" si="4"/>
        <v>44.203191300313826</v>
      </c>
      <c r="AT10" s="316">
        <f t="shared" si="4"/>
        <v>43.858110697260869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81">
        <f>'Phy activity RRs'!$F$8</f>
        <v>0.93831941951583364</v>
      </c>
      <c r="O11" s="274">
        <f t="shared" si="5"/>
        <v>0.73583208691243362</v>
      </c>
      <c r="P11" s="274">
        <f t="shared" si="0"/>
        <v>0.73484163733122354</v>
      </c>
      <c r="Q11" s="274">
        <f t="shared" si="0"/>
        <v>0.73336773193420646</v>
      </c>
      <c r="R11" s="274">
        <f t="shared" si="0"/>
        <v>0.73058696508759069</v>
      </c>
      <c r="S11" s="284">
        <f t="shared" si="0"/>
        <v>0.72185944062628116</v>
      </c>
      <c r="T11" s="288"/>
      <c r="U11" s="288"/>
      <c r="V11" s="288"/>
      <c r="W11" s="288"/>
      <c r="X11" s="289"/>
      <c r="Y11" s="275">
        <f t="shared" si="6"/>
        <v>1</v>
      </c>
      <c r="Z11" s="275">
        <f t="shared" si="1"/>
        <v>0.99865397337405326</v>
      </c>
      <c r="AA11" s="275">
        <f t="shared" si="1"/>
        <v>0.99665092753896112</v>
      </c>
      <c r="AB11" s="275">
        <f t="shared" si="1"/>
        <v>0.99287184954538799</v>
      </c>
      <c r="AC11" s="286">
        <f t="shared" si="1"/>
        <v>0.98101109405981202</v>
      </c>
      <c r="AD11" s="303"/>
      <c r="AE11" s="303"/>
      <c r="AF11" s="227">
        <f>GBDUS!K63/(Y11+Z11+AA11+AB11+AC11)</f>
        <v>19.721532585673778</v>
      </c>
      <c r="AG11" s="227">
        <f t="shared" si="7"/>
        <v>19.694986877708985</v>
      </c>
      <c r="AH11" s="227">
        <f t="shared" si="2"/>
        <v>19.655483744001618</v>
      </c>
      <c r="AI11" s="227">
        <f t="shared" si="2"/>
        <v>19.58095453420756</v>
      </c>
      <c r="AJ11" s="340">
        <f t="shared" si="2"/>
        <v>19.347042258408067</v>
      </c>
      <c r="AK11" s="314">
        <f>GBDUS!L63/(Y11+Z11+AA11+AB11+AC11)</f>
        <v>457.16402550215474</v>
      </c>
      <c r="AL11" s="314">
        <f t="shared" si="8"/>
        <v>456.54867055140386</v>
      </c>
      <c r="AM11" s="314">
        <f t="shared" si="3"/>
        <v>455.63295005416779</v>
      </c>
      <c r="AN11" s="314">
        <f t="shared" si="3"/>
        <v>453.90529154593929</v>
      </c>
      <c r="AO11" s="316">
        <f t="shared" si="3"/>
        <v>448.4829808226566</v>
      </c>
      <c r="AP11" s="314">
        <f>GBDUS!M63/(Y11+Z11+AA11+AB11+AC11)</f>
        <v>38.887401136694933</v>
      </c>
      <c r="AQ11" s="314">
        <f t="shared" si="9"/>
        <v>38.835057659351072</v>
      </c>
      <c r="AR11" s="314">
        <f t="shared" si="4"/>
        <v>38.757164412466658</v>
      </c>
      <c r="AS11" s="314">
        <f t="shared" si="4"/>
        <v>38.610205890603723</v>
      </c>
      <c r="AT11" s="316">
        <f t="shared" si="4"/>
        <v>38.148971934251875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81">
        <f>'Phy activity RRs'!$F$8</f>
        <v>0.93831941951583364</v>
      </c>
      <c r="O12" s="274">
        <f t="shared" si="5"/>
        <v>0.98006871247951299</v>
      </c>
      <c r="P12" s="274">
        <f t="shared" si="0"/>
        <v>0.98006871247951299</v>
      </c>
      <c r="Q12" s="274">
        <f t="shared" si="0"/>
        <v>0.98006871247951299</v>
      </c>
      <c r="R12" s="274">
        <f t="shared" si="0"/>
        <v>0.90297497280952421</v>
      </c>
      <c r="S12" s="284">
        <f t="shared" si="0"/>
        <v>0.88556712544619998</v>
      </c>
      <c r="T12" s="288"/>
      <c r="U12" s="288"/>
      <c r="V12" s="288"/>
      <c r="W12" s="288"/>
      <c r="X12" s="289"/>
      <c r="Y12" s="275">
        <f t="shared" si="6"/>
        <v>1</v>
      </c>
      <c r="Z12" s="275">
        <f t="shared" si="1"/>
        <v>1</v>
      </c>
      <c r="AA12" s="275">
        <f t="shared" si="1"/>
        <v>1</v>
      </c>
      <c r="AB12" s="275">
        <f t="shared" si="1"/>
        <v>0.92133843404209237</v>
      </c>
      <c r="AC12" s="286">
        <f t="shared" si="1"/>
        <v>0.90357656985679113</v>
      </c>
      <c r="AD12" s="303"/>
      <c r="AE12" s="303"/>
      <c r="AF12" s="227">
        <f>GBDUS!K64/(Y12+Z12+AA12+AB12+AC12)</f>
        <v>24.24913183039607</v>
      </c>
      <c r="AG12" s="227">
        <f t="shared" si="7"/>
        <v>24.24913183039607</v>
      </c>
      <c r="AH12" s="227">
        <f t="shared" si="2"/>
        <v>24.24913183039607</v>
      </c>
      <c r="AI12" s="227">
        <f t="shared" si="2"/>
        <v>22.341657147497372</v>
      </c>
      <c r="AJ12" s="340">
        <f t="shared" si="2"/>
        <v>21.910947361314413</v>
      </c>
      <c r="AK12" s="314">
        <f>GBDUS!L64/(Y12+Z12+AA12+AB12+AC12)</f>
        <v>354.24847869511132</v>
      </c>
      <c r="AL12" s="314">
        <f t="shared" si="8"/>
        <v>354.24847869511132</v>
      </c>
      <c r="AM12" s="314">
        <f t="shared" si="3"/>
        <v>354.24847869511132</v>
      </c>
      <c r="AN12" s="314">
        <f t="shared" si="3"/>
        <v>326.38273862274735</v>
      </c>
      <c r="AO12" s="316">
        <f t="shared" si="3"/>
        <v>320.09062525631526</v>
      </c>
      <c r="AP12" s="314">
        <f>GBDUS!M64/(Y12+Z12+AA12+AB12+AC12)</f>
        <v>31.567454761497316</v>
      </c>
      <c r="AQ12" s="314">
        <f t="shared" si="9"/>
        <v>31.567454761497316</v>
      </c>
      <c r="AR12" s="314">
        <f t="shared" si="4"/>
        <v>31.567454761497316</v>
      </c>
      <c r="AS12" s="314">
        <f t="shared" si="4"/>
        <v>29.084309336652531</v>
      </c>
      <c r="AT12" s="316">
        <f t="shared" si="4"/>
        <v>28.523612492503172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1">
        <f>'Phy activity RRs'!$F$8</f>
        <v>0.93831941951583364</v>
      </c>
      <c r="O13" s="278">
        <f t="shared" si="5"/>
        <v>0.98006871247951299</v>
      </c>
      <c r="P13" s="278">
        <f t="shared" si="0"/>
        <v>0.98006871247951299</v>
      </c>
      <c r="Q13" s="278">
        <f t="shared" si="0"/>
        <v>0.98006871247951299</v>
      </c>
      <c r="R13" s="278">
        <f t="shared" si="0"/>
        <v>0.98006871247951299</v>
      </c>
      <c r="S13" s="285">
        <f t="shared" si="0"/>
        <v>0.89896647234294125</v>
      </c>
      <c r="T13" s="288"/>
      <c r="U13" s="288"/>
      <c r="V13" s="288"/>
      <c r="W13" s="288"/>
      <c r="X13" s="289"/>
      <c r="Y13" s="300">
        <f t="shared" si="6"/>
        <v>1</v>
      </c>
      <c r="Z13" s="277">
        <f t="shared" si="1"/>
        <v>1</v>
      </c>
      <c r="AA13" s="277">
        <f t="shared" si="1"/>
        <v>1</v>
      </c>
      <c r="AB13" s="277">
        <f t="shared" si="1"/>
        <v>1</v>
      </c>
      <c r="AC13" s="287">
        <f t="shared" si="1"/>
        <v>0.91724841421435843</v>
      </c>
      <c r="AD13" s="303"/>
      <c r="AE13" s="303"/>
      <c r="AF13" s="227">
        <f>GBDUS!K65/(Y13+Z13+AA13+AB13+AC13)</f>
        <v>49.621247381902812</v>
      </c>
      <c r="AG13" s="339">
        <f t="shared" si="7"/>
        <v>49.621247381902812</v>
      </c>
      <c r="AH13" s="339">
        <f t="shared" si="2"/>
        <v>49.621247381902812</v>
      </c>
      <c r="AI13" s="339">
        <f t="shared" si="2"/>
        <v>49.621247381902812</v>
      </c>
      <c r="AJ13" s="341">
        <f t="shared" si="2"/>
        <v>45.515010472388738</v>
      </c>
      <c r="AK13" s="314">
        <f>GBDUS!L65/(Y13+Z13+AA13+AB13+AC13)</f>
        <v>315.84890322351123</v>
      </c>
      <c r="AL13" s="318">
        <f t="shared" si="8"/>
        <v>315.84890322351123</v>
      </c>
      <c r="AM13" s="318">
        <f t="shared" si="3"/>
        <v>315.84890322351123</v>
      </c>
      <c r="AN13" s="318">
        <f t="shared" si="3"/>
        <v>315.84890322351123</v>
      </c>
      <c r="AO13" s="319">
        <f t="shared" si="3"/>
        <v>289.71190561311005</v>
      </c>
      <c r="AP13" s="314">
        <f>GBDUS!M65/(Y13+Z13+AA13+AB13+AC13)</f>
        <v>26.338731538901325</v>
      </c>
      <c r="AQ13" s="318">
        <f t="shared" si="9"/>
        <v>26.338731538901325</v>
      </c>
      <c r="AR13" s="318">
        <f t="shared" si="4"/>
        <v>26.338731538901325</v>
      </c>
      <c r="AS13" s="318">
        <f t="shared" si="4"/>
        <v>26.338731538901325</v>
      </c>
      <c r="AT13" s="319">
        <f t="shared" si="4"/>
        <v>24.159159736474948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281">
        <f>'Phy activity RRs'!$F$8</f>
        <v>0.93831941951583364</v>
      </c>
      <c r="O14" s="275">
        <f>$N14^(I14^0.5)</f>
        <v>0.98006871247951299</v>
      </c>
      <c r="P14" s="275">
        <f t="shared" si="0"/>
        <v>0.98006871247951299</v>
      </c>
      <c r="Q14" s="275">
        <f t="shared" si="0"/>
        <v>0.98006871247951299</v>
      </c>
      <c r="R14" s="275">
        <f t="shared" si="0"/>
        <v>0.90079330664850765</v>
      </c>
      <c r="S14" s="286">
        <f t="shared" si="0"/>
        <v>0.84646440319926419</v>
      </c>
      <c r="T14" s="288"/>
      <c r="U14" s="288"/>
      <c r="V14" s="288"/>
      <c r="W14" s="288"/>
      <c r="X14" s="289"/>
      <c r="Y14" s="275">
        <f t="shared" si="6"/>
        <v>1</v>
      </c>
      <c r="Z14" s="275">
        <f t="shared" si="1"/>
        <v>1</v>
      </c>
      <c r="AA14" s="275">
        <f t="shared" si="1"/>
        <v>1</v>
      </c>
      <c r="AB14" s="275">
        <f t="shared" si="1"/>
        <v>0.91911240015973628</v>
      </c>
      <c r="AC14" s="286">
        <f t="shared" si="1"/>
        <v>0.86367863030517711</v>
      </c>
      <c r="AD14" s="303"/>
      <c r="AE14" s="303"/>
      <c r="AF14" s="572">
        <f>GBDUS!K66/(Y14+Z14+AA14+AB14+AC14)</f>
        <v>0</v>
      </c>
      <c r="AG14" s="227">
        <f t="shared" si="7"/>
        <v>0</v>
      </c>
      <c r="AH14" s="227">
        <f t="shared" si="2"/>
        <v>0</v>
      </c>
      <c r="AI14" s="227">
        <f t="shared" si="2"/>
        <v>0</v>
      </c>
      <c r="AJ14" s="340">
        <f t="shared" si="2"/>
        <v>0</v>
      </c>
      <c r="AK14" s="573">
        <f>GBDUS!L66/(Y14+Z14+AA14+AB14+AC14)</f>
        <v>4.261687084760494</v>
      </c>
      <c r="AL14" s="314">
        <f t="shared" si="8"/>
        <v>4.261687084760494</v>
      </c>
      <c r="AM14" s="314">
        <f t="shared" si="3"/>
        <v>4.261687084760494</v>
      </c>
      <c r="AN14" s="314">
        <f t="shared" si="3"/>
        <v>3.9169694452039669</v>
      </c>
      <c r="AO14" s="316">
        <f t="shared" si="3"/>
        <v>3.6807280641552067</v>
      </c>
      <c r="AP14" s="573">
        <f>GBDUS!M66/(Y14+Z14+AA14+AB14+AC14)</f>
        <v>1.8744593477867087E-2</v>
      </c>
      <c r="AQ14" s="314">
        <f t="shared" si="9"/>
        <v>1.8744593477867087E-2</v>
      </c>
      <c r="AR14" s="314">
        <f t="shared" si="4"/>
        <v>1.8744593477867087E-2</v>
      </c>
      <c r="AS14" s="314">
        <f t="shared" si="4"/>
        <v>1.7228388301460958E-2</v>
      </c>
      <c r="AT14" s="316">
        <f t="shared" si="4"/>
        <v>1.6189304820591603E-2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RRs'!$F$8</f>
        <v>0.93831941951583364</v>
      </c>
      <c r="O15" s="275">
        <f t="shared" ref="O15:O21" si="10">$N15^(I15^0.5)</f>
        <v>0.98006871247951299</v>
      </c>
      <c r="P15" s="275">
        <f t="shared" si="0"/>
        <v>0.98006871247951299</v>
      </c>
      <c r="Q15" s="275">
        <f t="shared" si="0"/>
        <v>0.98006871247951299</v>
      </c>
      <c r="R15" s="275">
        <f t="shared" si="0"/>
        <v>0.98006871247951299</v>
      </c>
      <c r="S15" s="286">
        <f t="shared" si="0"/>
        <v>0.86822974970729461</v>
      </c>
      <c r="T15" s="288"/>
      <c r="U15" s="288"/>
      <c r="V15" s="288"/>
      <c r="W15" s="288"/>
      <c r="X15" s="289"/>
      <c r="Y15" s="275">
        <f t="shared" si="6"/>
        <v>1</v>
      </c>
      <c r="Z15" s="275">
        <f t="shared" si="1"/>
        <v>1</v>
      </c>
      <c r="AA15" s="275">
        <f t="shared" si="1"/>
        <v>1</v>
      </c>
      <c r="AB15" s="275">
        <f t="shared" si="1"/>
        <v>1</v>
      </c>
      <c r="AC15" s="286">
        <f t="shared" si="1"/>
        <v>0.88588661045073791</v>
      </c>
      <c r="AD15" s="303"/>
      <c r="AE15" s="303"/>
      <c r="AF15" s="227">
        <f>GBDUS!K67/(Y15+Z15+AA15+AB15+AC15)</f>
        <v>0</v>
      </c>
      <c r="AG15" s="227">
        <f t="shared" si="7"/>
        <v>0</v>
      </c>
      <c r="AH15" s="227">
        <f t="shared" si="2"/>
        <v>0</v>
      </c>
      <c r="AI15" s="227">
        <f t="shared" si="2"/>
        <v>0</v>
      </c>
      <c r="AJ15" s="340">
        <f t="shared" si="2"/>
        <v>0</v>
      </c>
      <c r="AK15" s="314">
        <f>GBDUS!L67/(Y15+Z15+AA15+AB15+AC15)</f>
        <v>1.7477377720681599</v>
      </c>
      <c r="AL15" s="314">
        <f t="shared" si="8"/>
        <v>1.7477377720681599</v>
      </c>
      <c r="AM15" s="314">
        <f t="shared" si="3"/>
        <v>1.7477377720681599</v>
      </c>
      <c r="AN15" s="314">
        <f t="shared" si="3"/>
        <v>1.7477377720681599</v>
      </c>
      <c r="AO15" s="316">
        <f t="shared" si="3"/>
        <v>1.5482974908541867</v>
      </c>
      <c r="AP15" s="314">
        <f>GBDUS!M67/(Y15+Z15+AA15+AB15+AC15)</f>
        <v>9.4359982588799018E-2</v>
      </c>
      <c r="AQ15" s="314">
        <f t="shared" si="9"/>
        <v>9.4359982588799018E-2</v>
      </c>
      <c r="AR15" s="314">
        <f t="shared" si="4"/>
        <v>9.4359982588799018E-2</v>
      </c>
      <c r="AS15" s="314">
        <f t="shared" si="4"/>
        <v>9.4359982588799018E-2</v>
      </c>
      <c r="AT15" s="316">
        <f t="shared" si="4"/>
        <v>8.3592245137781809E-2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RRs'!$F$8</f>
        <v>0.93831941951583364</v>
      </c>
      <c r="O16" s="275">
        <f t="shared" si="10"/>
        <v>0.67651113733578672</v>
      </c>
      <c r="P16" s="275">
        <f t="shared" si="0"/>
        <v>0.67553178744608566</v>
      </c>
      <c r="Q16" s="275">
        <f t="shared" si="0"/>
        <v>0.6740733585144677</v>
      </c>
      <c r="R16" s="275">
        <f t="shared" si="0"/>
        <v>0.67131847998108196</v>
      </c>
      <c r="S16" s="286">
        <f t="shared" si="0"/>
        <v>0.66264573802586979</v>
      </c>
      <c r="T16" s="288"/>
      <c r="U16" s="288"/>
      <c r="V16" s="288"/>
      <c r="W16" s="288"/>
      <c r="X16" s="289"/>
      <c r="Y16" s="275">
        <f t="shared" si="6"/>
        <v>1</v>
      </c>
      <c r="Z16" s="275">
        <f t="shared" si="1"/>
        <v>0.99855235215556404</v>
      </c>
      <c r="AA16" s="275">
        <f t="shared" si="1"/>
        <v>0.99639654295874658</v>
      </c>
      <c r="AB16" s="275">
        <f t="shared" si="1"/>
        <v>0.99232435791795781</v>
      </c>
      <c r="AC16" s="286">
        <f t="shared" si="1"/>
        <v>0.97950455130048386</v>
      </c>
      <c r="AD16" s="303"/>
      <c r="AE16" s="303"/>
      <c r="AF16" s="227">
        <f>GBDUS!K68/(Y16+Z16+AA16+AB16+AC16)</f>
        <v>0</v>
      </c>
      <c r="AG16" s="227">
        <f t="shared" si="7"/>
        <v>0</v>
      </c>
      <c r="AH16" s="227">
        <f t="shared" si="2"/>
        <v>0</v>
      </c>
      <c r="AI16" s="227">
        <f t="shared" si="2"/>
        <v>0</v>
      </c>
      <c r="AJ16" s="340">
        <f t="shared" si="2"/>
        <v>0</v>
      </c>
      <c r="AK16" s="314">
        <f>GBDUS!L68/(Y16+Z16+AA16+AB16+AC16)</f>
        <v>10.772375329903182</v>
      </c>
      <c r="AL16" s="314">
        <f t="shared" si="8"/>
        <v>10.756780723977393</v>
      </c>
      <c r="AM16" s="314">
        <f t="shared" si="3"/>
        <v>10.733557538169618</v>
      </c>
      <c r="AN16" s="314">
        <f t="shared" si="3"/>
        <v>10.689690432497425</v>
      </c>
      <c r="AO16" s="316">
        <f t="shared" si="3"/>
        <v>10.551590663957219</v>
      </c>
      <c r="AP16" s="314">
        <f>GBDUS!M68/(Y16+Z16+AA16+AB16+AC16)</f>
        <v>2.8783724530587702</v>
      </c>
      <c r="AQ16" s="314">
        <f t="shared" si="9"/>
        <v>2.8742055833816158</v>
      </c>
      <c r="AR16" s="314">
        <f t="shared" si="4"/>
        <v>2.8680003615754459</v>
      </c>
      <c r="AS16" s="314">
        <f t="shared" si="4"/>
        <v>2.8562790963302813</v>
      </c>
      <c r="AT16" s="316">
        <f t="shared" si="4"/>
        <v>2.8193789181090039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RRs'!$F$8</f>
        <v>0.93831941951583364</v>
      </c>
      <c r="O17" s="275">
        <f t="shared" si="10"/>
        <v>0.67625013260548961</v>
      </c>
      <c r="P17" s="275">
        <f t="shared" si="0"/>
        <v>0.67521225709266641</v>
      </c>
      <c r="Q17" s="275">
        <f t="shared" si="0"/>
        <v>0.67366725787549819</v>
      </c>
      <c r="R17" s="275">
        <f t="shared" si="0"/>
        <v>0.67075073611294644</v>
      </c>
      <c r="S17" s="286">
        <f t="shared" si="0"/>
        <v>0.66158464285779583</v>
      </c>
      <c r="T17" s="288"/>
      <c r="U17" s="288"/>
      <c r="V17" s="288"/>
      <c r="W17" s="288"/>
      <c r="X17" s="289"/>
      <c r="Y17" s="275">
        <f t="shared" si="6"/>
        <v>1</v>
      </c>
      <c r="Z17" s="275">
        <f t="shared" si="1"/>
        <v>0.99846524908050749</v>
      </c>
      <c r="AA17" s="275">
        <f t="shared" si="1"/>
        <v>0.99618059264544612</v>
      </c>
      <c r="AB17" s="275">
        <f t="shared" si="1"/>
        <v>0.99186780715095046</v>
      </c>
      <c r="AC17" s="286">
        <f t="shared" si="1"/>
        <v>0.97831351294351709</v>
      </c>
      <c r="AD17" s="303"/>
      <c r="AE17" s="303"/>
      <c r="AF17" s="227">
        <f>GBDUS!K69/(Y17+Z17+AA17+AB17+AC17)</f>
        <v>0.60425064201026668</v>
      </c>
      <c r="AG17" s="227">
        <f t="shared" si="7"/>
        <v>0.60332326778183754</v>
      </c>
      <c r="AH17" s="227">
        <f t="shared" si="2"/>
        <v>0.60194276266417879</v>
      </c>
      <c r="AI17" s="227">
        <f t="shared" si="2"/>
        <v>0.59933675926027719</v>
      </c>
      <c r="AJ17" s="340">
        <f t="shared" si="2"/>
        <v>0.59114656828343959</v>
      </c>
      <c r="AK17" s="314">
        <f>GBDUS!L69/(Y17+Z17+AA17+AB17+AC17)</f>
        <v>28.111253072837766</v>
      </c>
      <c r="AL17" s="314">
        <f t="shared" si="8"/>
        <v>28.06810930133614</v>
      </c>
      <c r="AM17" s="314">
        <f t="shared" si="3"/>
        <v>28.003884746105644</v>
      </c>
      <c r="AN17" s="314">
        <f t="shared" si="3"/>
        <v>27.882646941621012</v>
      </c>
      <c r="AO17" s="316">
        <f t="shared" si="3"/>
        <v>27.501618746932156</v>
      </c>
      <c r="AP17" s="314">
        <f>GBDUS!M69/(Y17+Z17+AA17+AB17+AC17)</f>
        <v>5.7332158533130571</v>
      </c>
      <c r="AQ17" s="314">
        <f t="shared" si="9"/>
        <v>5.7244167950105354</v>
      </c>
      <c r="AR17" s="314">
        <f t="shared" si="4"/>
        <v>5.7113183665176681</v>
      </c>
      <c r="AS17" s="314">
        <f t="shared" si="4"/>
        <v>5.6865922363486874</v>
      </c>
      <c r="AT17" s="316">
        <f t="shared" si="4"/>
        <v>5.6088825419181605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RRs'!$F$8</f>
        <v>0.93831941951583364</v>
      </c>
      <c r="O18" s="275">
        <f t="shared" si="10"/>
        <v>0.67581130227430342</v>
      </c>
      <c r="P18" s="275">
        <f t="shared" si="0"/>
        <v>0.67512314100001158</v>
      </c>
      <c r="Q18" s="275">
        <f t="shared" si="0"/>
        <v>0.67409639417847278</v>
      </c>
      <c r="R18" s="275">
        <f t="shared" si="0"/>
        <v>0.67215061438410029</v>
      </c>
      <c r="S18" s="286">
        <f t="shared" si="0"/>
        <v>0.66597201403216044</v>
      </c>
      <c r="T18" s="288"/>
      <c r="U18" s="288"/>
      <c r="V18" s="288"/>
      <c r="W18" s="288"/>
      <c r="X18" s="289"/>
      <c r="Y18" s="275">
        <f t="shared" si="6"/>
        <v>1</v>
      </c>
      <c r="Z18" s="275">
        <f t="shared" si="1"/>
        <v>0.99898172570956423</v>
      </c>
      <c r="AA18" s="275">
        <f t="shared" si="1"/>
        <v>0.99746244537482653</v>
      </c>
      <c r="AB18" s="275">
        <f t="shared" si="1"/>
        <v>0.99458326920860329</v>
      </c>
      <c r="AC18" s="286">
        <f t="shared" si="1"/>
        <v>0.98544077583634537</v>
      </c>
      <c r="AD18" s="303"/>
      <c r="AE18" s="303"/>
      <c r="AF18" s="227">
        <f>GBDUS!K70/(Y18+Z18+AA18+AB18+AC18)</f>
        <v>3.0141858339179532</v>
      </c>
      <c r="AG18" s="227">
        <f t="shared" si="7"/>
        <v>3.0111165659766788</v>
      </c>
      <c r="AH18" s="227">
        <f t="shared" si="2"/>
        <v>3.0065371727139625</v>
      </c>
      <c r="AI18" s="227">
        <f t="shared" si="2"/>
        <v>2.9978588007003779</v>
      </c>
      <c r="AJ18" s="340">
        <f t="shared" si="2"/>
        <v>2.9703016266910294</v>
      </c>
      <c r="AK18" s="314">
        <f>GBDUS!L70/(Y18+Z18+AA18+AB18+AC18)</f>
        <v>100.21594661418746</v>
      </c>
      <c r="AL18" s="314">
        <f t="shared" si="8"/>
        <v>100.11389929225855</v>
      </c>
      <c r="AM18" s="314">
        <f t="shared" si="3"/>
        <v>99.961643175340484</v>
      </c>
      <c r="AN18" s="314">
        <f t="shared" si="3"/>
        <v>99.673103810373419</v>
      </c>
      <c r="AO18" s="316">
        <f t="shared" si="3"/>
        <v>98.756880182658662</v>
      </c>
      <c r="AP18" s="314">
        <f>GBDUS!M70/(Y18+Z18+AA18+AB18+AC18)</f>
        <v>16.046694492962828</v>
      </c>
      <c r="AQ18" s="314">
        <f t="shared" si="9"/>
        <v>16.030354556514165</v>
      </c>
      <c r="AR18" s="314">
        <f t="shared" si="4"/>
        <v>16.005975129133464</v>
      </c>
      <c r="AS18" s="314">
        <f t="shared" si="4"/>
        <v>15.95977386880266</v>
      </c>
      <c r="AT18" s="316">
        <f t="shared" si="4"/>
        <v>15.8130670707541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RRs'!$F$8</f>
        <v>0.93831941951583364</v>
      </c>
      <c r="O19" s="275">
        <f t="shared" si="10"/>
        <v>0.82519823535195014</v>
      </c>
      <c r="P19" s="275">
        <f t="shared" si="0"/>
        <v>0.82376032580550973</v>
      </c>
      <c r="Q19" s="275">
        <f t="shared" si="0"/>
        <v>0.8216337684597842</v>
      </c>
      <c r="R19" s="275">
        <f t="shared" si="0"/>
        <v>0.81766284531544275</v>
      </c>
      <c r="S19" s="286">
        <f t="shared" si="0"/>
        <v>0.80551467509233354</v>
      </c>
      <c r="T19" s="288"/>
      <c r="U19" s="288"/>
      <c r="V19" s="288"/>
      <c r="W19" s="288"/>
      <c r="X19" s="289"/>
      <c r="Y19" s="275">
        <f t="shared" si="6"/>
        <v>1</v>
      </c>
      <c r="Z19" s="275">
        <f t="shared" si="1"/>
        <v>0.99825749803521191</v>
      </c>
      <c r="AA19" s="275">
        <f t="shared" si="1"/>
        <v>0.99568047198907828</v>
      </c>
      <c r="AB19" s="275">
        <f t="shared" si="1"/>
        <v>0.99086838808702316</v>
      </c>
      <c r="AC19" s="286">
        <f t="shared" si="1"/>
        <v>0.97614687063500383</v>
      </c>
      <c r="AD19" s="303"/>
      <c r="AE19" s="303"/>
      <c r="AF19" s="227">
        <f>GBDUS!K71/(Y19+Z19+AA19+AB19+AC19)</f>
        <v>7.4582440700313306</v>
      </c>
      <c r="AG19" s="227">
        <f t="shared" si="7"/>
        <v>7.4452480650854316</v>
      </c>
      <c r="AH19" s="227">
        <f t="shared" si="2"/>
        <v>7.4260279758585392</v>
      </c>
      <c r="AI19" s="227">
        <f t="shared" si="2"/>
        <v>7.390138279631544</v>
      </c>
      <c r="AJ19" s="340">
        <f t="shared" si="2"/>
        <v>7.2803416093931581</v>
      </c>
      <c r="AK19" s="314">
        <f>GBDUS!L71/(Y19+Z19+AA19+AB19+AC19)</f>
        <v>171.31585378807091</v>
      </c>
      <c r="AL19" s="314">
        <f t="shared" si="8"/>
        <v>171.01733557624584</v>
      </c>
      <c r="AM19" s="314">
        <f t="shared" si="3"/>
        <v>170.57585015891837</v>
      </c>
      <c r="AN19" s="314">
        <f t="shared" si="3"/>
        <v>169.75146389673796</v>
      </c>
      <c r="AO19" s="316">
        <f t="shared" si="3"/>
        <v>167.22943456538928</v>
      </c>
      <c r="AP19" s="314">
        <f>GBDUS!M71/(Y19+Z19+AA19+AB19+AC19)</f>
        <v>23.039921667112903</v>
      </c>
      <c r="AQ19" s="314">
        <f t="shared" si="9"/>
        <v>22.999774558339396</v>
      </c>
      <c r="AR19" s="314">
        <f t="shared" si="4"/>
        <v>22.940400080102368</v>
      </c>
      <c r="AS19" s="314">
        <f t="shared" si="4"/>
        <v>22.829530043943443</v>
      </c>
      <c r="AT19" s="316">
        <f t="shared" si="4"/>
        <v>22.490347435027882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RRs'!$F$8</f>
        <v>0.93831941951583364</v>
      </c>
      <c r="O20" s="275">
        <f t="shared" si="10"/>
        <v>0.98006871247951299</v>
      </c>
      <c r="P20" s="275">
        <f t="shared" si="0"/>
        <v>0.98006871247951299</v>
      </c>
      <c r="Q20" s="275">
        <f t="shared" si="0"/>
        <v>0.98006871247951299</v>
      </c>
      <c r="R20" s="275">
        <f t="shared" si="0"/>
        <v>0.98006871247951299</v>
      </c>
      <c r="S20" s="286">
        <f t="shared" si="0"/>
        <v>0.98006871247951299</v>
      </c>
      <c r="T20" s="288"/>
      <c r="U20" s="288"/>
      <c r="V20" s="288"/>
      <c r="W20" s="288"/>
      <c r="X20" s="289"/>
      <c r="Y20" s="275">
        <f t="shared" si="6"/>
        <v>1</v>
      </c>
      <c r="Z20" s="275">
        <f t="shared" si="1"/>
        <v>1</v>
      </c>
      <c r="AA20" s="275">
        <f t="shared" si="1"/>
        <v>1</v>
      </c>
      <c r="AB20" s="275">
        <f t="shared" si="1"/>
        <v>1</v>
      </c>
      <c r="AC20" s="286">
        <f t="shared" si="1"/>
        <v>1</v>
      </c>
      <c r="AD20" s="303"/>
      <c r="AE20" s="303"/>
      <c r="AF20" s="227">
        <f>GBDUS!K72/(Y20+Z20+AA20+AB20+AC20)</f>
        <v>14.2</v>
      </c>
      <c r="AG20" s="227">
        <f t="shared" si="7"/>
        <v>14.2</v>
      </c>
      <c r="AH20" s="227">
        <f t="shared" si="2"/>
        <v>14.2</v>
      </c>
      <c r="AI20" s="227">
        <f t="shared" si="2"/>
        <v>14.2</v>
      </c>
      <c r="AJ20" s="340">
        <f t="shared" si="2"/>
        <v>14.2</v>
      </c>
      <c r="AK20" s="314">
        <f>GBDUS!L72/(Y20+Z20+AA20+AB20+AC20)</f>
        <v>204.20550148040974</v>
      </c>
      <c r="AL20" s="314">
        <f t="shared" si="8"/>
        <v>204.20550148040974</v>
      </c>
      <c r="AM20" s="314">
        <f t="shared" si="3"/>
        <v>204.20550148040974</v>
      </c>
      <c r="AN20" s="314">
        <f t="shared" si="3"/>
        <v>204.20550148040974</v>
      </c>
      <c r="AO20" s="316">
        <f t="shared" si="3"/>
        <v>204.20550148040974</v>
      </c>
      <c r="AP20" s="314">
        <f>GBDUS!M72/(Y20+Z20+AA20+AB20+AC20)</f>
        <v>21.786650332140344</v>
      </c>
      <c r="AQ20" s="314">
        <f t="shared" si="9"/>
        <v>21.786650332140344</v>
      </c>
      <c r="AR20" s="314">
        <f t="shared" si="4"/>
        <v>21.786650332140344</v>
      </c>
      <c r="AS20" s="314">
        <f t="shared" si="4"/>
        <v>21.786650332140344</v>
      </c>
      <c r="AT20" s="316">
        <f t="shared" si="4"/>
        <v>21.786650332140344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281">
        <f>'Phy activity RRs'!$F$8</f>
        <v>0.93831941951583364</v>
      </c>
      <c r="O21" s="277">
        <f t="shared" si="10"/>
        <v>0.98006871247951299</v>
      </c>
      <c r="P21" s="277">
        <f t="shared" si="0"/>
        <v>0.98006871247951299</v>
      </c>
      <c r="Q21" s="277">
        <f t="shared" si="0"/>
        <v>0.98006871247951299</v>
      </c>
      <c r="R21" s="277">
        <f t="shared" si="0"/>
        <v>0.98006871247951299</v>
      </c>
      <c r="S21" s="287">
        <f t="shared" si="0"/>
        <v>0.98006871247951299</v>
      </c>
      <c r="T21" s="290"/>
      <c r="U21" s="291"/>
      <c r="V21" s="291"/>
      <c r="W21" s="291"/>
      <c r="X21" s="292"/>
      <c r="Y21" s="300">
        <f t="shared" si="6"/>
        <v>1</v>
      </c>
      <c r="Z21" s="277">
        <f t="shared" si="1"/>
        <v>1</v>
      </c>
      <c r="AA21" s="277">
        <f t="shared" si="1"/>
        <v>1</v>
      </c>
      <c r="AB21" s="277">
        <f t="shared" si="1"/>
        <v>1</v>
      </c>
      <c r="AC21" s="287">
        <f t="shared" si="1"/>
        <v>1</v>
      </c>
      <c r="AD21" s="303"/>
      <c r="AE21" s="304"/>
      <c r="AF21" s="346">
        <f>GBDUS!K73/(Y21+Z21+AA21+AB21+AC21)</f>
        <v>57.4</v>
      </c>
      <c r="AG21" s="339">
        <f t="shared" si="7"/>
        <v>57.4</v>
      </c>
      <c r="AH21" s="339">
        <f t="shared" si="2"/>
        <v>57.4</v>
      </c>
      <c r="AI21" s="339">
        <f t="shared" si="2"/>
        <v>57.4</v>
      </c>
      <c r="AJ21" s="341">
        <f t="shared" si="2"/>
        <v>57.4</v>
      </c>
      <c r="AK21" s="317">
        <f>GBDUS!L73/(Y21+Z21+AA21+AB21+AC21)</f>
        <v>314.30036826380001</v>
      </c>
      <c r="AL21" s="318">
        <f t="shared" si="8"/>
        <v>314.30036826380001</v>
      </c>
      <c r="AM21" s="318">
        <f t="shared" si="3"/>
        <v>314.30036826380001</v>
      </c>
      <c r="AN21" s="318">
        <f t="shared" si="3"/>
        <v>314.30036826380001</v>
      </c>
      <c r="AO21" s="319">
        <f t="shared" si="3"/>
        <v>314.30036826380001</v>
      </c>
      <c r="AP21" s="317">
        <f>GBDUS!M73/(Y21+Z21+AA21+AB21+AC21)</f>
        <v>24.251831889064256</v>
      </c>
      <c r="AQ21" s="318">
        <f t="shared" si="9"/>
        <v>24.251831889064256</v>
      </c>
      <c r="AR21" s="318">
        <f t="shared" si="4"/>
        <v>24.251831889064256</v>
      </c>
      <c r="AS21" s="318">
        <f t="shared" si="4"/>
        <v>24.251831889064256</v>
      </c>
      <c r="AT21" s="319">
        <f t="shared" si="4"/>
        <v>24.251831889064256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339"/>
      <c r="AG23" s="339"/>
      <c r="AH23" s="339"/>
      <c r="AI23" s="339"/>
      <c r="AJ23" s="339"/>
      <c r="AK23" s="339"/>
      <c r="AL23" s="339"/>
      <c r="AM23" s="339"/>
      <c r="AN23" s="339"/>
      <c r="AO23" s="339"/>
      <c r="AP23" s="339"/>
      <c r="AQ23" s="339"/>
      <c r="AR23" s="339"/>
      <c r="AS23" s="339"/>
      <c r="AT23" s="339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81">
        <f>'Phy activity RRs'!$F$8</f>
        <v>0.93831941951583364</v>
      </c>
      <c r="O24" s="227">
        <f>$N24^(I24^0.5)</f>
        <v>0.98006871247951299</v>
      </c>
      <c r="P24" s="227">
        <f t="shared" ref="P24:S39" si="11">$N24^(J24^0.5)</f>
        <v>0.98006871247951299</v>
      </c>
      <c r="Q24" s="227">
        <f t="shared" si="11"/>
        <v>0.88858019372198283</v>
      </c>
      <c r="R24" s="227">
        <f t="shared" si="11"/>
        <v>0.85112952336925973</v>
      </c>
      <c r="S24" s="340">
        <f t="shared" si="11"/>
        <v>0.77687081544491754</v>
      </c>
      <c r="T24" s="309">
        <f>O24/O6</f>
        <v>1</v>
      </c>
      <c r="U24" s="309">
        <f t="shared" ref="U24:X39" si="12">P24/P6</f>
        <v>1</v>
      </c>
      <c r="V24" s="309">
        <f t="shared" si="12"/>
        <v>0.90665091376494422</v>
      </c>
      <c r="W24" s="309">
        <f t="shared" si="12"/>
        <v>0.86843862326341881</v>
      </c>
      <c r="X24" s="347">
        <f t="shared" si="12"/>
        <v>0.89493022475896289</v>
      </c>
      <c r="Y24" s="309">
        <f>O24/$O24</f>
        <v>1</v>
      </c>
      <c r="Z24" s="309">
        <f t="shared" ref="Z24:AC39" si="13">P24/$O24</f>
        <v>1</v>
      </c>
      <c r="AA24" s="309">
        <f t="shared" si="13"/>
        <v>0.90665091376494422</v>
      </c>
      <c r="AB24" s="309">
        <f t="shared" si="13"/>
        <v>0.86843862326341881</v>
      </c>
      <c r="AC24" s="347">
        <f t="shared" si="13"/>
        <v>0.79266974402180701</v>
      </c>
      <c r="AD24" s="352">
        <f>(5-SUM(T24:X24))/5</f>
        <v>6.5996047642534889E-2</v>
      </c>
      <c r="AE24" s="353">
        <f>1-AD24</f>
        <v>0.93400395235746514</v>
      </c>
      <c r="AF24" s="227">
        <f>AE24*GBDUS!K58/(Y24+Z24+AA24+AB24+AC24)</f>
        <v>0</v>
      </c>
      <c r="AG24" s="227">
        <f>$AF24*Z24</f>
        <v>0</v>
      </c>
      <c r="AH24" s="227">
        <f t="shared" ref="AH24:AJ39" si="14">$AF24*AA24</f>
        <v>0</v>
      </c>
      <c r="AI24" s="227">
        <f t="shared" si="14"/>
        <v>0</v>
      </c>
      <c r="AJ24" s="340">
        <f t="shared" si="14"/>
        <v>0</v>
      </c>
      <c r="AK24" s="314">
        <f>AE24*GBDUS!L58/(Y24+Z24+AA24+AB24+AC24)</f>
        <v>5.3041043026400336</v>
      </c>
      <c r="AL24" s="314">
        <f>$AK24*Z24</f>
        <v>5.3041043026400336</v>
      </c>
      <c r="AM24" s="314">
        <f t="shared" ref="AM24:AO39" si="15">$AK24*AA24</f>
        <v>4.8089710126931591</v>
      </c>
      <c r="AN24" s="314">
        <f t="shared" si="15"/>
        <v>4.6062890382302868</v>
      </c>
      <c r="AO24" s="316">
        <f t="shared" si="15"/>
        <v>4.2044029998386403</v>
      </c>
      <c r="AP24" s="314">
        <f>AE24*GBDUS!M58/(Y24+Z24+AA24+AB24+AC24)</f>
        <v>4.6803549515458537E-2</v>
      </c>
      <c r="AQ24" s="314">
        <f>$AP24*Z24</f>
        <v>4.6803549515458537E-2</v>
      </c>
      <c r="AR24" s="314">
        <f t="shared" ref="AR24:AT39" si="16">$AP24*AA24</f>
        <v>4.2434480935633297E-2</v>
      </c>
      <c r="AS24" s="314">
        <f t="shared" si="16"/>
        <v>4.0646010105046065E-2</v>
      </c>
      <c r="AT24" s="316">
        <f t="shared" si="16"/>
        <v>3.7099757613730487E-2</v>
      </c>
      <c r="AU24" s="477">
        <f>SUM(AF24:AJ24)-SUM(AF6:AJ6)</f>
        <v>0</v>
      </c>
      <c r="AV24" s="477">
        <f>SUM(AK24:AO24)-SUM(AK6:AO6)</f>
        <v>-1.7119239892439175</v>
      </c>
      <c r="AW24" s="477">
        <f>SUM(AP24:AT24)-SUM(AP6:AT6)</f>
        <v>-1.5106060255526743E-2</v>
      </c>
      <c r="AX24" s="477">
        <f>AV24+AW24</f>
        <v>-1.7270300494994442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81">
        <f>'Phy activity RRs'!$F$8</f>
        <v>0.93831941951583364</v>
      </c>
      <c r="O25" s="227">
        <f t="shared" ref="O25:O39" si="17">$N25^(I25^0.5)</f>
        <v>0.98006871247951299</v>
      </c>
      <c r="P25" s="227">
        <f t="shared" si="11"/>
        <v>0.89345984354051322</v>
      </c>
      <c r="Q25" s="227">
        <f t="shared" si="11"/>
        <v>0.85751363873532538</v>
      </c>
      <c r="R25" s="227">
        <f t="shared" si="11"/>
        <v>0.81078597914528172</v>
      </c>
      <c r="S25" s="340">
        <f t="shared" si="11"/>
        <v>0.71997168850534465</v>
      </c>
      <c r="T25" s="309">
        <f t="shared" ref="T25:T39" si="18">O25/O7</f>
        <v>1</v>
      </c>
      <c r="U25" s="309">
        <f t="shared" si="12"/>
        <v>0.91162979918021803</v>
      </c>
      <c r="V25" s="309">
        <f t="shared" si="12"/>
        <v>0.87495256997427162</v>
      </c>
      <c r="W25" s="309">
        <f t="shared" si="12"/>
        <v>0.82727462760651094</v>
      </c>
      <c r="X25" s="347">
        <f t="shared" si="12"/>
        <v>0.84146457891956206</v>
      </c>
      <c r="Y25" s="309">
        <f t="shared" ref="Y25:Y39" si="19">O25/$O25</f>
        <v>1</v>
      </c>
      <c r="Z25" s="309">
        <f t="shared" si="13"/>
        <v>0.91162979918021803</v>
      </c>
      <c r="AA25" s="309">
        <f t="shared" si="13"/>
        <v>0.87495256997427162</v>
      </c>
      <c r="AB25" s="309">
        <f t="shared" si="13"/>
        <v>0.82727462760651094</v>
      </c>
      <c r="AC25" s="347">
        <f t="shared" si="13"/>
        <v>0.734613481011817</v>
      </c>
      <c r="AD25" s="352">
        <f t="shared" ref="AD25:AD39" si="20">(5-SUM(T25:X25))/5</f>
        <v>0.10893568486388752</v>
      </c>
      <c r="AE25" s="353">
        <f t="shared" ref="AE25:AE39" si="21">1-AD25</f>
        <v>0.89106431513611251</v>
      </c>
      <c r="AF25" s="227">
        <f>AE25*GBDUS!K59/(Y25+Z25+AA25+AB25+AC25)</f>
        <v>0</v>
      </c>
      <c r="AG25" s="227">
        <f t="shared" ref="AG25:AG39" si="22">$AF25*Z25</f>
        <v>0</v>
      </c>
      <c r="AH25" s="227">
        <f t="shared" si="14"/>
        <v>0</v>
      </c>
      <c r="AI25" s="227">
        <f t="shared" si="14"/>
        <v>0</v>
      </c>
      <c r="AJ25" s="340">
        <f t="shared" si="14"/>
        <v>0</v>
      </c>
      <c r="AK25" s="314">
        <f>AE25*GBDUS!L59/(Y25+Z25+AA25+AB25+AC25)</f>
        <v>2.5659428233366968</v>
      </c>
      <c r="AL25" s="314">
        <f t="shared" ref="AL25:AL39" si="23">$AK25*Z25</f>
        <v>2.3391899407463543</v>
      </c>
      <c r="AM25" s="314">
        <f t="shared" si="15"/>
        <v>2.2450782676854812</v>
      </c>
      <c r="AN25" s="314">
        <f t="shared" si="15"/>
        <v>2.1227393936354653</v>
      </c>
      <c r="AO25" s="316">
        <f t="shared" si="15"/>
        <v>1.8849761895286605</v>
      </c>
      <c r="AP25" s="314">
        <f>AE25*GBDUS!M59/(Y25+Z25+AA25+AB25+AC25)</f>
        <v>0.18597191974267616</v>
      </c>
      <c r="AQ25" s="314">
        <f t="shared" ref="AQ25:AQ39" si="24">$AP25*Z25</f>
        <v>0.16953754384817549</v>
      </c>
      <c r="AR25" s="314">
        <f t="shared" si="16"/>
        <v>0.16271660912190347</v>
      </c>
      <c r="AS25" s="314">
        <f t="shared" si="16"/>
        <v>0.15384985065039036</v>
      </c>
      <c r="AT25" s="316">
        <f t="shared" si="16"/>
        <v>0.13661747933261759</v>
      </c>
      <c r="AU25" s="477">
        <f t="shared" ref="AU25:AU39" si="25">SUM(AF25:AJ25)-SUM(AF7:AJ7)</f>
        <v>0</v>
      </c>
      <c r="AV25" s="477">
        <f t="shared" ref="AV25:AV39" si="26">SUM(AK25:AO25)-SUM(AK7:AO7)</f>
        <v>-1.3640950005645944</v>
      </c>
      <c r="AW25" s="477">
        <f t="shared" ref="AW25:AW39" si="27">SUM(AP25:AT25)-SUM(AP7:AT7)</f>
        <v>-9.8865556807887223E-2</v>
      </c>
      <c r="AX25" s="477">
        <f t="shared" ref="AX25:AX39" si="28">AV25+AW25</f>
        <v>-1.4629605573724818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81">
        <f>'Phy activity RRs'!$F$8</f>
        <v>0.93831941951583364</v>
      </c>
      <c r="O26" s="227">
        <f t="shared" si="17"/>
        <v>0.59692371932451149</v>
      </c>
      <c r="P26" s="227">
        <f t="shared" si="11"/>
        <v>0.59420245023478524</v>
      </c>
      <c r="Q26" s="227">
        <f t="shared" si="11"/>
        <v>0.59030711939848124</v>
      </c>
      <c r="R26" s="227">
        <f t="shared" si="11"/>
        <v>0.58324692463584749</v>
      </c>
      <c r="S26" s="340">
        <f t="shared" si="11"/>
        <v>0.56254169878670202</v>
      </c>
      <c r="T26" s="309">
        <f t="shared" si="18"/>
        <v>0.99757065352155838</v>
      </c>
      <c r="U26" s="309">
        <f t="shared" si="12"/>
        <v>0.99414948625483646</v>
      </c>
      <c r="V26" s="309">
        <f t="shared" si="12"/>
        <v>0.98930743493932705</v>
      </c>
      <c r="W26" s="309">
        <f t="shared" si="12"/>
        <v>0.98062901245348832</v>
      </c>
      <c r="X26" s="347">
        <f t="shared" si="12"/>
        <v>0.95562254273322778</v>
      </c>
      <c r="Y26" s="309">
        <f t="shared" si="19"/>
        <v>1</v>
      </c>
      <c r="Z26" s="309">
        <f t="shared" si="13"/>
        <v>0.99544117782284525</v>
      </c>
      <c r="AA26" s="309">
        <f t="shared" si="13"/>
        <v>0.98891550174364373</v>
      </c>
      <c r="AB26" s="309">
        <f t="shared" si="13"/>
        <v>0.97708786860716323</v>
      </c>
      <c r="AC26" s="347">
        <f t="shared" si="13"/>
        <v>0.94240131624068024</v>
      </c>
      <c r="AD26" s="352">
        <f t="shared" si="20"/>
        <v>1.6544174019512425E-2</v>
      </c>
      <c r="AE26" s="353">
        <f t="shared" si="21"/>
        <v>0.98345582598048753</v>
      </c>
      <c r="AF26" s="227">
        <f>AE26*GBDUS!K60/(Y26+Z26+AA26+AB26+AC26)</f>
        <v>0</v>
      </c>
      <c r="AG26" s="227">
        <f t="shared" si="22"/>
        <v>0</v>
      </c>
      <c r="AH26" s="227">
        <f t="shared" si="14"/>
        <v>0</v>
      </c>
      <c r="AI26" s="227">
        <f t="shared" si="14"/>
        <v>0</v>
      </c>
      <c r="AJ26" s="340">
        <f t="shared" si="14"/>
        <v>0</v>
      </c>
      <c r="AK26" s="314">
        <f>AE26*GBDUS!L60/(Y26+Z26+AA26+AB26+AC26)</f>
        <v>25.936869434159412</v>
      </c>
      <c r="AL26" s="314">
        <f t="shared" si="23"/>
        <v>25.818627858576999</v>
      </c>
      <c r="AM26" s="314">
        <f t="shared" si="15"/>
        <v>25.649372250141131</v>
      </c>
      <c r="AN26" s="314">
        <f t="shared" si="15"/>
        <v>25.342600473765099</v>
      </c>
      <c r="AO26" s="316">
        <f t="shared" si="15"/>
        <v>24.442939893914499</v>
      </c>
      <c r="AP26" s="314">
        <f>AE26*GBDUS!M60/(Y26+Z26+AA26+AB26+AC26)</f>
        <v>4.2794498344043364</v>
      </c>
      <c r="AQ26" s="314">
        <f t="shared" si="24"/>
        <v>4.2599405835932327</v>
      </c>
      <c r="AR26" s="314">
        <f t="shared" si="16"/>
        <v>4.2320142801767178</v>
      </c>
      <c r="AS26" s="314">
        <f t="shared" si="16"/>
        <v>4.1813985175094111</v>
      </c>
      <c r="AT26" s="316">
        <f t="shared" si="16"/>
        <v>4.0329591567286078</v>
      </c>
      <c r="AU26" s="477">
        <f t="shared" si="25"/>
        <v>0</v>
      </c>
      <c r="AV26" s="477">
        <f t="shared" si="26"/>
        <v>-2.1396591688045277</v>
      </c>
      <c r="AW26" s="477">
        <f t="shared" si="27"/>
        <v>-0.35303273970152915</v>
      </c>
      <c r="AX26" s="477">
        <f t="shared" si="28"/>
        <v>-2.4926919085060568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81">
        <f>'Phy activity RRs'!$F$8</f>
        <v>0.93831941951583364</v>
      </c>
      <c r="O27" s="227">
        <f t="shared" si="17"/>
        <v>0.59063983639142059</v>
      </c>
      <c r="P27" s="227">
        <f t="shared" si="11"/>
        <v>0.58830839130048951</v>
      </c>
      <c r="Q27" s="227">
        <f t="shared" si="11"/>
        <v>0.5849632311963916</v>
      </c>
      <c r="R27" s="227">
        <f t="shared" si="11"/>
        <v>0.5788771629623759</v>
      </c>
      <c r="S27" s="340">
        <f t="shared" si="11"/>
        <v>0.56086515722162522</v>
      </c>
      <c r="T27" s="309">
        <f t="shared" si="18"/>
        <v>0.99788047417030901</v>
      </c>
      <c r="U27" s="309">
        <f t="shared" si="12"/>
        <v>0.99488789357749075</v>
      </c>
      <c r="V27" s="309">
        <f t="shared" si="12"/>
        <v>0.99063969625076231</v>
      </c>
      <c r="W27" s="309">
        <f t="shared" si="12"/>
        <v>0.98299067141893559</v>
      </c>
      <c r="X27" s="347">
        <f t="shared" si="12"/>
        <v>0.96071517248587823</v>
      </c>
      <c r="Y27" s="309">
        <f t="shared" si="19"/>
        <v>1</v>
      </c>
      <c r="Z27" s="309">
        <f t="shared" si="13"/>
        <v>0.99605267889620297</v>
      </c>
      <c r="AA27" s="309">
        <f t="shared" si="13"/>
        <v>0.99038905802610466</v>
      </c>
      <c r="AB27" s="309">
        <f t="shared" si="13"/>
        <v>0.98008486271276585</v>
      </c>
      <c r="AC27" s="347">
        <f t="shared" si="13"/>
        <v>0.94958911110414246</v>
      </c>
      <c r="AD27" s="352">
        <f t="shared" si="20"/>
        <v>1.4577218419324823E-2</v>
      </c>
      <c r="AE27" s="353">
        <f t="shared" si="21"/>
        <v>0.9854227815806752</v>
      </c>
      <c r="AF27" s="227">
        <f>AE27*GBDUS!K61/(Y27+Z27+AA27+AB27+AC27)</f>
        <v>2.0044743443040343</v>
      </c>
      <c r="AG27" s="227">
        <f t="shared" si="22"/>
        <v>1.9965620404227433</v>
      </c>
      <c r="AH27" s="227">
        <f t="shared" si="14"/>
        <v>1.9852094576927664</v>
      </c>
      <c r="AI27" s="227">
        <f t="shared" si="14"/>
        <v>1.9645549625484808</v>
      </c>
      <c r="AJ27" s="340">
        <f t="shared" si="14"/>
        <v>1.9034270108387268</v>
      </c>
      <c r="AK27" s="314">
        <f>AE27*GBDUS!L61/(Y27+Z27+AA27+AB27+AC27)</f>
        <v>93.173524727498204</v>
      </c>
      <c r="AL27" s="314">
        <f t="shared" si="23"/>
        <v>92.805738907026196</v>
      </c>
      <c r="AM27" s="314">
        <f t="shared" si="15"/>
        <v>92.278039387838916</v>
      </c>
      <c r="AN27" s="314">
        <f t="shared" si="15"/>
        <v>91.317961191014575</v>
      </c>
      <c r="AO27" s="316">
        <f t="shared" si="15"/>
        <v>88.476564524424859</v>
      </c>
      <c r="AP27" s="314">
        <f>AE27*GBDUS!M61/(Y27+Z27+AA27+AB27+AC27)</f>
        <v>9.4938589752717508</v>
      </c>
      <c r="AQ27" s="314">
        <f t="shared" si="24"/>
        <v>9.4563836653821873</v>
      </c>
      <c r="AR27" s="314">
        <f t="shared" si="16"/>
        <v>9.4026140475520688</v>
      </c>
      <c r="AS27" s="314">
        <f t="shared" si="16"/>
        <v>9.304787470393574</v>
      </c>
      <c r="AT27" s="316">
        <f t="shared" si="16"/>
        <v>9.0152651052763861</v>
      </c>
      <c r="AU27" s="477">
        <f t="shared" si="25"/>
        <v>-0.14577218419325</v>
      </c>
      <c r="AV27" s="477">
        <f t="shared" si="26"/>
        <v>-6.7758952600747762</v>
      </c>
      <c r="AW27" s="477">
        <f t="shared" si="27"/>
        <v>-0.69042567852299896</v>
      </c>
      <c r="AX27" s="477">
        <f t="shared" si="28"/>
        <v>-7.4663209385977751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81">
        <f>'Phy activity RRs'!$F$8</f>
        <v>0.93831941951583364</v>
      </c>
      <c r="O28" s="227">
        <f t="shared" si="17"/>
        <v>0.61522784781043038</v>
      </c>
      <c r="P28" s="227">
        <f t="shared" si="11"/>
        <v>0.61358622747625657</v>
      </c>
      <c r="Q28" s="227">
        <f t="shared" si="11"/>
        <v>0.61122145363730063</v>
      </c>
      <c r="R28" s="227">
        <f t="shared" si="11"/>
        <v>0.6068909897565572</v>
      </c>
      <c r="S28" s="340">
        <f t="shared" si="11"/>
        <v>0.59386683823328212</v>
      </c>
      <c r="T28" s="309">
        <f t="shared" si="18"/>
        <v>0.99871009546860434</v>
      </c>
      <c r="U28" s="309">
        <f t="shared" si="12"/>
        <v>0.99690034948547079</v>
      </c>
      <c r="V28" s="309">
        <f t="shared" si="12"/>
        <v>0.99433350491019634</v>
      </c>
      <c r="W28" s="309">
        <f t="shared" si="12"/>
        <v>0.98970231083388016</v>
      </c>
      <c r="X28" s="347">
        <f t="shared" si="12"/>
        <v>0.97608283340249258</v>
      </c>
      <c r="Y28" s="309">
        <f t="shared" si="19"/>
        <v>1</v>
      </c>
      <c r="Z28" s="309">
        <f t="shared" si="13"/>
        <v>0.99733168721146759</v>
      </c>
      <c r="AA28" s="309">
        <f t="shared" si="13"/>
        <v>0.99348795054159478</v>
      </c>
      <c r="AB28" s="309">
        <f t="shared" si="13"/>
        <v>0.9864491536208192</v>
      </c>
      <c r="AC28" s="347">
        <f t="shared" si="13"/>
        <v>0.9652795144869154</v>
      </c>
      <c r="AD28" s="352">
        <f t="shared" si="20"/>
        <v>8.854181179871112E-3</v>
      </c>
      <c r="AE28" s="353">
        <f t="shared" si="21"/>
        <v>0.99114581882012887</v>
      </c>
      <c r="AF28" s="227">
        <f>AE28*GBDUS!K62/(Y28+Z28+AA28+AB28+AC28)</f>
        <v>17.646935681487673</v>
      </c>
      <c r="AG28" s="227">
        <f t="shared" si="22"/>
        <v>17.599848137330351</v>
      </c>
      <c r="AH28" s="227">
        <f t="shared" si="14"/>
        <v>17.532017963540529</v>
      </c>
      <c r="AI28" s="227">
        <f t="shared" si="14"/>
        <v>17.407804767004549</v>
      </c>
      <c r="AJ28" s="340">
        <f t="shared" si="14"/>
        <v>17.034225506808244</v>
      </c>
      <c r="AK28" s="314">
        <f>AE28*GBDUS!L62/(Y28+Z28+AA28+AB28+AC28)</f>
        <v>590.07591197900024</v>
      </c>
      <c r="AL28" s="314">
        <f t="shared" si="23"/>
        <v>588.50140487686178</v>
      </c>
      <c r="AM28" s="314">
        <f t="shared" si="15"/>
        <v>586.23330845597945</v>
      </c>
      <c r="AN28" s="314">
        <f t="shared" si="15"/>
        <v>582.07988394371785</v>
      </c>
      <c r="AO28" s="316">
        <f t="shared" si="15"/>
        <v>569.58818982551315</v>
      </c>
      <c r="AP28" s="314">
        <f>AE28*GBDUS!M62/(Y28+Z28+AA28+AB28+AC28)</f>
        <v>44.347342413424542</v>
      </c>
      <c r="AQ28" s="314">
        <f t="shared" si="24"/>
        <v>44.229009832525378</v>
      </c>
      <c r="AR28" s="314">
        <f t="shared" si="16"/>
        <v>44.058550326279487</v>
      </c>
      <c r="AS28" s="314">
        <f t="shared" si="16"/>
        <v>43.746398389055294</v>
      </c>
      <c r="AT28" s="316">
        <f t="shared" si="16"/>
        <v>42.80758115361543</v>
      </c>
      <c r="AU28" s="477">
        <f t="shared" si="25"/>
        <v>-0.77916794382865362</v>
      </c>
      <c r="AV28" s="477">
        <f t="shared" si="26"/>
        <v>-26.053715123005531</v>
      </c>
      <c r="AW28" s="477">
        <f t="shared" si="27"/>
        <v>-1.9580752276884255</v>
      </c>
      <c r="AX28" s="477">
        <f t="shared" si="28"/>
        <v>-28.011790350693957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81">
        <f>'Phy activity RRs'!$F$8</f>
        <v>0.93831941951583364</v>
      </c>
      <c r="O29" s="227">
        <f t="shared" si="17"/>
        <v>0.73404242534657749</v>
      </c>
      <c r="P29" s="227">
        <f t="shared" si="11"/>
        <v>0.73056504533435163</v>
      </c>
      <c r="Q29" s="227">
        <f t="shared" si="11"/>
        <v>0.72562622746940686</v>
      </c>
      <c r="R29" s="227">
        <f t="shared" si="11"/>
        <v>0.71678308207542163</v>
      </c>
      <c r="S29" s="340">
        <f t="shared" si="11"/>
        <v>0.69153509693640425</v>
      </c>
      <c r="T29" s="309">
        <f t="shared" si="18"/>
        <v>0.99756783973179863</v>
      </c>
      <c r="U29" s="309">
        <f t="shared" si="12"/>
        <v>0.99418025356809736</v>
      </c>
      <c r="V29" s="309">
        <f t="shared" si="12"/>
        <v>0.98944389815954692</v>
      </c>
      <c r="W29" s="309">
        <f t="shared" si="12"/>
        <v>0.9811057633494541</v>
      </c>
      <c r="X29" s="347">
        <f t="shared" si="12"/>
        <v>0.95799134570635014</v>
      </c>
      <c r="Y29" s="309">
        <f t="shared" si="19"/>
        <v>1</v>
      </c>
      <c r="Z29" s="309">
        <f t="shared" si="13"/>
        <v>0.99526269886841479</v>
      </c>
      <c r="AA29" s="309">
        <f t="shared" si="13"/>
        <v>0.98853445306898036</v>
      </c>
      <c r="AB29" s="309">
        <f t="shared" si="13"/>
        <v>0.97648726739056413</v>
      </c>
      <c r="AC29" s="347">
        <f t="shared" si="13"/>
        <v>0.94209145555843932</v>
      </c>
      <c r="AD29" s="352">
        <f t="shared" si="20"/>
        <v>1.594217989695057E-2</v>
      </c>
      <c r="AE29" s="353">
        <f t="shared" si="21"/>
        <v>0.98405782010304943</v>
      </c>
      <c r="AF29" s="227">
        <f>AE29*GBDUS!K63/(Y29+Z29+AA29+AB29+AC29)</f>
        <v>19.671618176836262</v>
      </c>
      <c r="AG29" s="227">
        <f t="shared" si="22"/>
        <v>19.578427797787022</v>
      </c>
      <c r="AH29" s="227">
        <f t="shared" si="14"/>
        <v>19.446072315420647</v>
      </c>
      <c r="AI29" s="227">
        <f t="shared" si="14"/>
        <v>19.209084678649393</v>
      </c>
      <c r="AJ29" s="340">
        <f t="shared" si="14"/>
        <v>18.532463401405526</v>
      </c>
      <c r="AK29" s="314">
        <f>AE29*GBDUS!L63/(Y29+Z29+AA29+AB29+AC29)</f>
        <v>456.00696166973768</v>
      </c>
      <c r="AL29" s="314">
        <f t="shared" si="23"/>
        <v>453.84671937420887</v>
      </c>
      <c r="AM29" s="314">
        <f t="shared" si="15"/>
        <v>450.7785924498416</v>
      </c>
      <c r="AN29" s="314">
        <f t="shared" si="15"/>
        <v>445.28499191195584</v>
      </c>
      <c r="AO29" s="316">
        <f t="shared" si="15"/>
        <v>429.60026226422463</v>
      </c>
      <c r="AP29" s="314">
        <f>AE29*GBDUS!M63/(Y29+Z29+AA29+AB29+AC29)</f>
        <v>38.788978682429111</v>
      </c>
      <c r="AQ29" s="314">
        <f t="shared" si="24"/>
        <v>38.605223609823803</v>
      </c>
      <c r="AR29" s="314">
        <f t="shared" si="16"/>
        <v>38.344241826939403</v>
      </c>
      <c r="AS29" s="314">
        <f t="shared" si="16"/>
        <v>37.876943798476049</v>
      </c>
      <c r="AT29" s="316">
        <f t="shared" si="16"/>
        <v>36.542765386554912</v>
      </c>
      <c r="AU29" s="477">
        <f t="shared" si="25"/>
        <v>-1.5623336299011754</v>
      </c>
      <c r="AV29" s="477">
        <f t="shared" si="26"/>
        <v>-36.216390806353502</v>
      </c>
      <c r="AW29" s="477">
        <f t="shared" si="27"/>
        <v>-3.0806477291449994</v>
      </c>
      <c r="AX29" s="477">
        <f t="shared" si="28"/>
        <v>-39.297038535498501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81">
        <f>'Phy activity RRs'!$F$8</f>
        <v>0.93831941951583364</v>
      </c>
      <c r="O30" s="227">
        <f t="shared" si="17"/>
        <v>0.89376697258806026</v>
      </c>
      <c r="P30" s="227">
        <f t="shared" si="11"/>
        <v>0.86842810453885588</v>
      </c>
      <c r="Q30" s="227">
        <f t="shared" si="11"/>
        <v>0.83974925936797917</v>
      </c>
      <c r="R30" s="227">
        <f t="shared" si="11"/>
        <v>0.79919382040512055</v>
      </c>
      <c r="S30" s="340">
        <f t="shared" si="11"/>
        <v>0.71533788644735863</v>
      </c>
      <c r="T30" s="309">
        <f t="shared" si="18"/>
        <v>0.91194317419529225</v>
      </c>
      <c r="U30" s="309">
        <f t="shared" si="12"/>
        <v>0.88608899914964812</v>
      </c>
      <c r="V30" s="309">
        <f t="shared" si="12"/>
        <v>0.85682692312814035</v>
      </c>
      <c r="W30" s="309">
        <f t="shared" si="12"/>
        <v>0.88506752066283956</v>
      </c>
      <c r="X30" s="347">
        <f t="shared" si="12"/>
        <v>0.80777375976657895</v>
      </c>
      <c r="Y30" s="309">
        <f t="shared" si="19"/>
        <v>1</v>
      </c>
      <c r="Z30" s="309">
        <f t="shared" si="13"/>
        <v>0.9716493573533701</v>
      </c>
      <c r="AA30" s="309">
        <f t="shared" si="13"/>
        <v>0.93956174833394968</v>
      </c>
      <c r="AB30" s="309">
        <f t="shared" si="13"/>
        <v>0.89418589511191438</v>
      </c>
      <c r="AC30" s="347">
        <f t="shared" si="13"/>
        <v>0.80036285562887977</v>
      </c>
      <c r="AD30" s="352">
        <f t="shared" si="20"/>
        <v>0.13045992461950018</v>
      </c>
      <c r="AE30" s="353">
        <f t="shared" si="21"/>
        <v>0.86954007538049982</v>
      </c>
      <c r="AF30" s="227">
        <f>AE30*GBDUS!K64/(Y30+Z30+AA30+AB30+AC30)</f>
        <v>22.088904326509443</v>
      </c>
      <c r="AG30" s="227">
        <f t="shared" si="22"/>
        <v>21.462669693492977</v>
      </c>
      <c r="AH30" s="227">
        <f t="shared" si="14"/>
        <v>20.753889567796556</v>
      </c>
      <c r="AI30" s="227">
        <f t="shared" si="14"/>
        <v>19.751586687241286</v>
      </c>
      <c r="AJ30" s="340">
        <f t="shared" si="14"/>
        <v>17.679138544478214</v>
      </c>
      <c r="AK30" s="314">
        <f>AE30*GBDUS!L64/(Y30+Z30+AA30+AB30+AC30)</f>
        <v>322.69034654260543</v>
      </c>
      <c r="AL30" s="314">
        <f t="shared" si="23"/>
        <v>313.54186784225885</v>
      </c>
      <c r="AM30" s="314">
        <f t="shared" si="15"/>
        <v>303.18750616805846</v>
      </c>
      <c r="AN30" s="314">
        <f t="shared" si="15"/>
        <v>288.54515636717349</v>
      </c>
      <c r="AO30" s="316">
        <f t="shared" si="15"/>
        <v>258.26936724271246</v>
      </c>
      <c r="AP30" s="314">
        <f>AE30*GBDUS!M64/(Y30+Z30+AA30+AB30+AC30)</f>
        <v>28.755276392373016</v>
      </c>
      <c r="AQ30" s="314">
        <f t="shared" si="24"/>
        <v>27.940045827167776</v>
      </c>
      <c r="AR30" s="314">
        <f t="shared" si="16"/>
        <v>27.017357761043939</v>
      </c>
      <c r="AS30" s="314">
        <f t="shared" si="16"/>
        <v>25.712562560104566</v>
      </c>
      <c r="AT30" s="316">
        <f t="shared" si="16"/>
        <v>23.014655127797379</v>
      </c>
      <c r="AU30" s="477">
        <f t="shared" si="25"/>
        <v>-15.263811180481525</v>
      </c>
      <c r="AV30" s="477">
        <f t="shared" si="26"/>
        <v>-222.98455580158793</v>
      </c>
      <c r="AW30" s="477">
        <f t="shared" si="27"/>
        <v>-19.870388445160955</v>
      </c>
      <c r="AX30" s="477">
        <f t="shared" si="28"/>
        <v>-242.85494424674889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81">
        <f>'Phy activity RRs'!$F$8</f>
        <v>0.93831941951583364</v>
      </c>
      <c r="O31" s="346">
        <f t="shared" si="17"/>
        <v>0.98006871247951299</v>
      </c>
      <c r="P31" s="339">
        <f t="shared" si="11"/>
        <v>0.88972529367830278</v>
      </c>
      <c r="Q31" s="339">
        <f t="shared" si="11"/>
        <v>0.85578263926618181</v>
      </c>
      <c r="R31" s="339">
        <f t="shared" si="11"/>
        <v>0.81078642432885062</v>
      </c>
      <c r="S31" s="341">
        <f t="shared" si="11"/>
        <v>0.72213708234636342</v>
      </c>
      <c r="T31" s="348">
        <f t="shared" si="18"/>
        <v>1</v>
      </c>
      <c r="U31" s="349">
        <f t="shared" si="12"/>
        <v>0.90781930118690657</v>
      </c>
      <c r="V31" s="349">
        <f t="shared" si="12"/>
        <v>0.87318636782221615</v>
      </c>
      <c r="W31" s="349">
        <f t="shared" si="12"/>
        <v>0.82727508184360998</v>
      </c>
      <c r="X31" s="350">
        <f t="shared" si="12"/>
        <v>0.80329701336278503</v>
      </c>
      <c r="Y31" s="348">
        <f t="shared" si="19"/>
        <v>1</v>
      </c>
      <c r="Z31" s="349">
        <f t="shared" si="13"/>
        <v>0.90781930118690657</v>
      </c>
      <c r="AA31" s="349">
        <f t="shared" si="13"/>
        <v>0.87318636782221615</v>
      </c>
      <c r="AB31" s="349">
        <f t="shared" si="13"/>
        <v>0.82727508184360998</v>
      </c>
      <c r="AC31" s="350">
        <f t="shared" si="13"/>
        <v>0.73682291165014491</v>
      </c>
      <c r="AD31" s="351">
        <f t="shared" si="20"/>
        <v>0.11768444715689644</v>
      </c>
      <c r="AE31" s="353">
        <f t="shared" si="21"/>
        <v>0.88231555284310359</v>
      </c>
      <c r="AF31" s="227">
        <f>AE31*GBDUS!K65/(Y31+Z31+AA31+AB31+AC31)</f>
        <v>49.546572789867177</v>
      </c>
      <c r="AG31" s="339">
        <f t="shared" si="22"/>
        <v>44.979335086303422</v>
      </c>
      <c r="AH31" s="339">
        <f t="shared" si="14"/>
        <v>43.263391932423168</v>
      </c>
      <c r="AI31" s="339">
        <f t="shared" si="14"/>
        <v>40.988645059807752</v>
      </c>
      <c r="AJ31" s="341">
        <f t="shared" si="14"/>
        <v>36.507050025315777</v>
      </c>
      <c r="AK31" s="317">
        <f>AE31*GBDUS!L65/(Y31+Z31+AA31+AB31+AC31)</f>
        <v>315.37358490247846</v>
      </c>
      <c r="AL31" s="318">
        <f t="shared" si="23"/>
        <v>286.30222745897754</v>
      </c>
      <c r="AM31" s="318">
        <f t="shared" si="15"/>
        <v>275.37991510806648</v>
      </c>
      <c r="AN31" s="318">
        <f t="shared" si="15"/>
        <v>260.90070826151054</v>
      </c>
      <c r="AO31" s="319">
        <f t="shared" si="15"/>
        <v>232.37448308538836</v>
      </c>
      <c r="AP31" s="314">
        <f>AE31*GBDUS!M65/(Y31+Z31+AA31+AB31+AC31)</f>
        <v>26.299094606414197</v>
      </c>
      <c r="AQ31" s="318">
        <f t="shared" si="24"/>
        <v>23.87482568744328</v>
      </c>
      <c r="AR31" s="318">
        <f t="shared" si="16"/>
        <v>22.964010896387649</v>
      </c>
      <c r="AS31" s="318">
        <f t="shared" si="16"/>
        <v>21.756585642934148</v>
      </c>
      <c r="AT31" s="319">
        <f t="shared" si="16"/>
        <v>19.377775461660729</v>
      </c>
      <c r="AU31" s="478">
        <f t="shared" si="25"/>
        <v>-28.715005106282717</v>
      </c>
      <c r="AV31" s="479">
        <f t="shared" si="26"/>
        <v>-182.77659969073352</v>
      </c>
      <c r="AW31" s="479">
        <f t="shared" si="27"/>
        <v>-15.241793597240232</v>
      </c>
      <c r="AX31" s="479">
        <f t="shared" si="28"/>
        <v>-198.01839328797377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281">
        <f>'Phy activity RRs'!$F$8</f>
        <v>0.93831941951583364</v>
      </c>
      <c r="O32" s="226">
        <f t="shared" si="17"/>
        <v>0.98006871247951299</v>
      </c>
      <c r="P32" s="226">
        <f t="shared" si="11"/>
        <v>0.88649309288194256</v>
      </c>
      <c r="Q32" s="226">
        <f t="shared" si="11"/>
        <v>0.84840283503804981</v>
      </c>
      <c r="R32" s="226">
        <f t="shared" si="11"/>
        <v>0.79905437858364647</v>
      </c>
      <c r="S32" s="305">
        <f t="shared" si="11"/>
        <v>0.70372114282515541</v>
      </c>
      <c r="T32" s="309">
        <f t="shared" si="18"/>
        <v>1</v>
      </c>
      <c r="U32" s="309">
        <f t="shared" si="12"/>
        <v>0.90452136834280739</v>
      </c>
      <c r="V32" s="309">
        <f t="shared" si="12"/>
        <v>0.86565648330068956</v>
      </c>
      <c r="W32" s="309">
        <f t="shared" si="12"/>
        <v>0.88705630102493638</v>
      </c>
      <c r="X32" s="347">
        <f t="shared" si="12"/>
        <v>0.83136531219198129</v>
      </c>
      <c r="Y32" s="309">
        <f t="shared" si="19"/>
        <v>1</v>
      </c>
      <c r="Z32" s="309">
        <f t="shared" si="13"/>
        <v>0.90452136834280739</v>
      </c>
      <c r="AA32" s="309">
        <f t="shared" si="13"/>
        <v>0.86565648330068956</v>
      </c>
      <c r="AB32" s="309">
        <f t="shared" si="13"/>
        <v>0.81530444591184681</v>
      </c>
      <c r="AC32" s="347">
        <f t="shared" si="13"/>
        <v>0.7180324541172064</v>
      </c>
      <c r="AD32" s="391">
        <f t="shared" si="20"/>
        <v>0.10228010702791704</v>
      </c>
      <c r="AE32" s="355">
        <f t="shared" si="21"/>
        <v>0.89771989297208299</v>
      </c>
      <c r="AF32" s="572">
        <f>AE32*GBDUS!K66/(Y32+Z32+AA32+AB32+AC32)</f>
        <v>0</v>
      </c>
      <c r="AG32" s="227">
        <f t="shared" si="22"/>
        <v>0</v>
      </c>
      <c r="AH32" s="227">
        <f t="shared" si="14"/>
        <v>0</v>
      </c>
      <c r="AI32" s="227">
        <f t="shared" si="14"/>
        <v>0</v>
      </c>
      <c r="AJ32" s="340">
        <f t="shared" si="14"/>
        <v>0</v>
      </c>
      <c r="AK32" s="314">
        <f>AE32*GBDUS!L66/(Y32+Z32+AA32+AB32+AC32)</f>
        <v>4.2518752860460864</v>
      </c>
      <c r="AL32" s="314">
        <f t="shared" si="23"/>
        <v>3.8459120517573715</v>
      </c>
      <c r="AM32" s="314">
        <f t="shared" si="15"/>
        <v>3.6806634075517688</v>
      </c>
      <c r="AN32" s="314">
        <f t="shared" si="15"/>
        <v>3.4665728241760796</v>
      </c>
      <c r="AO32" s="316">
        <f t="shared" si="15"/>
        <v>3.0529844462399702</v>
      </c>
      <c r="AP32" s="573">
        <f>AE32*GBDUS!M66/(Y32+Z32+AA32+AB32+AC32)</f>
        <v>1.8701437287717438E-2</v>
      </c>
      <c r="AQ32" s="314">
        <f t="shared" si="24"/>
        <v>1.6915849645463377E-2</v>
      </c>
      <c r="AR32" s="314">
        <f t="shared" si="16"/>
        <v>1.6189020435153863E-2</v>
      </c>
      <c r="AS32" s="314">
        <f t="shared" si="16"/>
        <v>1.5247364965617616E-2</v>
      </c>
      <c r="AT32" s="316">
        <f t="shared" si="16"/>
        <v>1.3428238911218785E-2</v>
      </c>
      <c r="AU32" s="477">
        <f t="shared" si="25"/>
        <v>0</v>
      </c>
      <c r="AV32" s="477">
        <f t="shared" si="26"/>
        <v>-2.0847507478693785</v>
      </c>
      <c r="AW32" s="477">
        <f t="shared" si="27"/>
        <v>-9.1695623104827567E-3</v>
      </c>
      <c r="AX32" s="477">
        <f t="shared" si="28"/>
        <v>-2.0939203101798611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RRs'!$F$8</f>
        <v>0.93831941951583364</v>
      </c>
      <c r="O33" s="226">
        <f t="shared" si="17"/>
        <v>0.98006871247951299</v>
      </c>
      <c r="P33" s="226">
        <f t="shared" si="11"/>
        <v>0.98006871247951299</v>
      </c>
      <c r="Q33" s="226">
        <f t="shared" si="11"/>
        <v>0.8804261927246575</v>
      </c>
      <c r="R33" s="226">
        <f t="shared" si="11"/>
        <v>0.84049004104282643</v>
      </c>
      <c r="S33" s="305">
        <f t="shared" si="11"/>
        <v>0.76171360871663818</v>
      </c>
      <c r="T33" s="309">
        <f t="shared" si="18"/>
        <v>1</v>
      </c>
      <c r="U33" s="309">
        <f t="shared" si="12"/>
        <v>1</v>
      </c>
      <c r="V33" s="309">
        <f t="shared" si="12"/>
        <v>0.89833108792671679</v>
      </c>
      <c r="W33" s="309">
        <f t="shared" si="12"/>
        <v>0.85758276980033243</v>
      </c>
      <c r="X33" s="347">
        <f t="shared" si="12"/>
        <v>0.87731802437480855</v>
      </c>
      <c r="Y33" s="309">
        <f t="shared" si="19"/>
        <v>1</v>
      </c>
      <c r="Z33" s="309">
        <f t="shared" si="13"/>
        <v>1</v>
      </c>
      <c r="AA33" s="309">
        <f t="shared" si="13"/>
        <v>0.89833108792671679</v>
      </c>
      <c r="AB33" s="309">
        <f t="shared" si="13"/>
        <v>0.85758276980033243</v>
      </c>
      <c r="AC33" s="347">
        <f t="shared" si="13"/>
        <v>0.77720429090073695</v>
      </c>
      <c r="AD33" s="391">
        <f t="shared" si="20"/>
        <v>7.3353623579628463E-2</v>
      </c>
      <c r="AE33" s="353">
        <f t="shared" si="21"/>
        <v>0.92664637642037151</v>
      </c>
      <c r="AF33" s="227">
        <f>AE33*GBDUS!K67/(Y33+Z33+AA33+AB33+AC33)</f>
        <v>0</v>
      </c>
      <c r="AG33" s="227">
        <f t="shared" si="22"/>
        <v>0</v>
      </c>
      <c r="AH33" s="227">
        <f t="shared" si="14"/>
        <v>0</v>
      </c>
      <c r="AI33" s="227">
        <f t="shared" si="14"/>
        <v>0</v>
      </c>
      <c r="AJ33" s="340">
        <f t="shared" si="14"/>
        <v>0</v>
      </c>
      <c r="AK33" s="314">
        <f>AE33*GBDUS!L67/(Y33+Z33+AA33+AB33+AC33)</f>
        <v>1.7455675086686133</v>
      </c>
      <c r="AL33" s="314">
        <f t="shared" si="23"/>
        <v>1.7455675086686133</v>
      </c>
      <c r="AM33" s="314">
        <f t="shared" si="15"/>
        <v>1.568097559111804</v>
      </c>
      <c r="AN33" s="314">
        <f t="shared" si="15"/>
        <v>1.4969686189574951</v>
      </c>
      <c r="AO33" s="316">
        <f t="shared" si="15"/>
        <v>1.3566625577941556</v>
      </c>
      <c r="AP33" s="314">
        <f>AE33*GBDUS!M67/(Y33+Z33+AA33+AB33+AC33)</f>
        <v>9.4242810539383395E-2</v>
      </c>
      <c r="AQ33" s="314">
        <f t="shared" si="24"/>
        <v>9.4242810539383395E-2</v>
      </c>
      <c r="AR33" s="314">
        <f t="shared" si="16"/>
        <v>8.4661246521115743E-2</v>
      </c>
      <c r="AS33" s="314">
        <f t="shared" si="16"/>
        <v>8.082101049613237E-2</v>
      </c>
      <c r="AT33" s="316">
        <f t="shared" si="16"/>
        <v>7.3245916737753977E-2</v>
      </c>
      <c r="AU33" s="477">
        <f t="shared" si="25"/>
        <v>0</v>
      </c>
      <c r="AV33" s="477">
        <f t="shared" si="26"/>
        <v>-0.62638482592614597</v>
      </c>
      <c r="AW33" s="477">
        <f t="shared" si="27"/>
        <v>-3.3818380659208946E-2</v>
      </c>
      <c r="AX33" s="477">
        <f t="shared" si="28"/>
        <v>-0.66020320658535492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RRs'!$F$8</f>
        <v>0.93831941951583364</v>
      </c>
      <c r="O34" s="226">
        <f t="shared" si="17"/>
        <v>0.67395852980703685</v>
      </c>
      <c r="P34" s="226">
        <f t="shared" si="11"/>
        <v>0.66941642042496163</v>
      </c>
      <c r="Q34" s="226">
        <f t="shared" si="11"/>
        <v>0.6629943312049974</v>
      </c>
      <c r="R34" s="226">
        <f t="shared" si="11"/>
        <v>0.65157693084221657</v>
      </c>
      <c r="S34" s="305">
        <f t="shared" si="11"/>
        <v>0.61951257119957603</v>
      </c>
      <c r="T34" s="309">
        <f t="shared" si="18"/>
        <v>0.99622680634822591</v>
      </c>
      <c r="U34" s="309">
        <f t="shared" si="12"/>
        <v>0.99094732900098781</v>
      </c>
      <c r="V34" s="309">
        <f t="shared" si="12"/>
        <v>0.98356406291759335</v>
      </c>
      <c r="W34" s="309">
        <f t="shared" si="12"/>
        <v>0.97059287100301228</v>
      </c>
      <c r="X34" s="347">
        <f t="shared" si="12"/>
        <v>0.93490765223240624</v>
      </c>
      <c r="Y34" s="309">
        <f t="shared" si="19"/>
        <v>1</v>
      </c>
      <c r="Z34" s="309">
        <f t="shared" si="13"/>
        <v>0.99326055064044416</v>
      </c>
      <c r="AA34" s="309">
        <f t="shared" si="13"/>
        <v>0.98373164205640573</v>
      </c>
      <c r="AB34" s="309">
        <f t="shared" si="13"/>
        <v>0.96679083656493159</v>
      </c>
      <c r="AC34" s="347">
        <f t="shared" si="13"/>
        <v>0.9192146753850724</v>
      </c>
      <c r="AD34" s="391">
        <f t="shared" si="20"/>
        <v>2.4752255699554838E-2</v>
      </c>
      <c r="AE34" s="353">
        <f t="shared" si="21"/>
        <v>0.97524774430044514</v>
      </c>
      <c r="AF34" s="227">
        <f>AE34*GBDUS!K68/(Y34+Z34+AA34+AB34+AC34)</f>
        <v>0</v>
      </c>
      <c r="AG34" s="227">
        <f t="shared" si="22"/>
        <v>0</v>
      </c>
      <c r="AH34" s="227">
        <f t="shared" si="14"/>
        <v>0</v>
      </c>
      <c r="AI34" s="227">
        <f t="shared" si="14"/>
        <v>0</v>
      </c>
      <c r="AJ34" s="340">
        <f t="shared" si="14"/>
        <v>0</v>
      </c>
      <c r="AK34" s="314">
        <f>AE34*GBDUS!L68/(Y34+Z34+AA34+AB34+AC34)</f>
        <v>10.729935175821057</v>
      </c>
      <c r="AL34" s="314">
        <f t="shared" si="23"/>
        <v>10.657621321072293</v>
      </c>
      <c r="AM34" s="314">
        <f t="shared" si="15"/>
        <v>10.555376749669236</v>
      </c>
      <c r="AN34" s="314">
        <f t="shared" si="15"/>
        <v>10.373603004919525</v>
      </c>
      <c r="AO34" s="316">
        <f t="shared" si="15"/>
        <v>9.8631138795452227</v>
      </c>
      <c r="AP34" s="314">
        <f>AE34*GBDUS!M68/(Y34+Z34+AA34+AB34+AC34)</f>
        <v>2.867032468452547</v>
      </c>
      <c r="AQ34" s="314">
        <f t="shared" si="24"/>
        <v>2.8477102483192085</v>
      </c>
      <c r="AR34" s="314">
        <f t="shared" si="16"/>
        <v>2.8203905580198545</v>
      </c>
      <c r="AS34" s="314">
        <f t="shared" si="16"/>
        <v>2.7718207186340589</v>
      </c>
      <c r="AT34" s="316">
        <f t="shared" si="16"/>
        <v>2.6354183198070706</v>
      </c>
      <c r="AU34" s="477">
        <f t="shared" si="25"/>
        <v>0</v>
      </c>
      <c r="AV34" s="477">
        <f t="shared" si="26"/>
        <v>-1.3243445574775023</v>
      </c>
      <c r="AW34" s="477">
        <f t="shared" si="27"/>
        <v>-0.3538640992223776</v>
      </c>
      <c r="AX34" s="477">
        <f t="shared" si="28"/>
        <v>-1.67820865669988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RRs'!$F$8</f>
        <v>0.93831941951583364</v>
      </c>
      <c r="O35" s="226">
        <f t="shared" si="17"/>
        <v>0.67373884883242252</v>
      </c>
      <c r="P35" s="226">
        <f t="shared" si="11"/>
        <v>0.66920106875287144</v>
      </c>
      <c r="Q35" s="226">
        <f t="shared" si="11"/>
        <v>0.66278488386596923</v>
      </c>
      <c r="R35" s="226">
        <f t="shared" si="11"/>
        <v>0.65137739426449037</v>
      </c>
      <c r="S35" s="305">
        <f t="shared" si="11"/>
        <v>0.61933739449421643</v>
      </c>
      <c r="T35" s="309">
        <f t="shared" si="18"/>
        <v>0.99628645725599863</v>
      </c>
      <c r="U35" s="309">
        <f t="shared" si="12"/>
        <v>0.9910973352799044</v>
      </c>
      <c r="V35" s="309">
        <f t="shared" si="12"/>
        <v>0.98384606958062948</v>
      </c>
      <c r="W35" s="309">
        <f t="shared" si="12"/>
        <v>0.97111692793551574</v>
      </c>
      <c r="X35" s="347">
        <f t="shared" si="12"/>
        <v>0.93614233821830073</v>
      </c>
      <c r="Y35" s="309">
        <f t="shared" si="19"/>
        <v>1</v>
      </c>
      <c r="Z35" s="309">
        <f t="shared" si="13"/>
        <v>0.99326477894600407</v>
      </c>
      <c r="AA35" s="309">
        <f t="shared" si="13"/>
        <v>0.98374152687582683</v>
      </c>
      <c r="AB35" s="309">
        <f t="shared" si="13"/>
        <v>0.96680990771619579</v>
      </c>
      <c r="AC35" s="347">
        <f t="shared" si="13"/>
        <v>0.91925438998733289</v>
      </c>
      <c r="AD35" s="391">
        <f t="shared" si="20"/>
        <v>2.4302174345930183E-2</v>
      </c>
      <c r="AE35" s="353">
        <f t="shared" si="21"/>
        <v>0.97569782565406982</v>
      </c>
      <c r="AF35" s="227">
        <f>AE35*GBDUS!K69/(Y35+Z35+AA35+AB35+AC35)</f>
        <v>0.60190231966615659</v>
      </c>
      <c r="AG35" s="227">
        <f t="shared" si="22"/>
        <v>0.59784837449029216</v>
      </c>
      <c r="AH35" s="227">
        <f t="shared" si="14"/>
        <v>0.59211630697848694</v>
      </c>
      <c r="AI35" s="227">
        <f t="shared" si="14"/>
        <v>0.58192512613060099</v>
      </c>
      <c r="AJ35" s="340">
        <f t="shared" si="14"/>
        <v>0.55330134969667344</v>
      </c>
      <c r="AK35" s="314">
        <f>AE35*GBDUS!L69/(Y35+Z35+AA35+AB35+AC35)</f>
        <v>28.002003236557478</v>
      </c>
      <c r="AL35" s="314">
        <f t="shared" si="23"/>
        <v>27.813403554804555</v>
      </c>
      <c r="AM35" s="314">
        <f t="shared" si="15"/>
        <v>27.546733419512897</v>
      </c>
      <c r="AN35" s="314">
        <f t="shared" si="15"/>
        <v>27.072614165004751</v>
      </c>
      <c r="AO35" s="316">
        <f t="shared" si="15"/>
        <v>25.740964403644966</v>
      </c>
      <c r="AP35" s="314">
        <f>AE35*GBDUS!M69/(Y35+Z35+AA35+AB35+AC35)</f>
        <v>5.7109346376123167</v>
      </c>
      <c r="AQ35" s="314">
        <f t="shared" si="24"/>
        <v>5.6724702304030759</v>
      </c>
      <c r="AR35" s="314">
        <f t="shared" si="16"/>
        <v>5.6180835602927868</v>
      </c>
      <c r="AS35" s="314">
        <f t="shared" si="16"/>
        <v>5.52138818996319</v>
      </c>
      <c r="AT35" s="316">
        <f t="shared" si="16"/>
        <v>5.24980173655584</v>
      </c>
      <c r="AU35" s="477">
        <f t="shared" si="25"/>
        <v>-7.2906523037789217E-2</v>
      </c>
      <c r="AV35" s="477">
        <f t="shared" si="26"/>
        <v>-3.3917940293080733</v>
      </c>
      <c r="AW35" s="477">
        <f t="shared" si="27"/>
        <v>-0.69174743828090257</v>
      </c>
      <c r="AX35" s="477">
        <f t="shared" si="28"/>
        <v>-4.0835414675889758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RRs'!$F$8</f>
        <v>0.93831941951583364</v>
      </c>
      <c r="O36" s="226">
        <f t="shared" si="17"/>
        <v>0.67456445108767371</v>
      </c>
      <c r="P36" s="226">
        <f t="shared" si="11"/>
        <v>0.67212955759175963</v>
      </c>
      <c r="Q36" s="226">
        <f t="shared" si="11"/>
        <v>0.66864146492709908</v>
      </c>
      <c r="R36" s="226">
        <f t="shared" si="11"/>
        <v>0.66231102615431348</v>
      </c>
      <c r="S36" s="305">
        <f t="shared" si="11"/>
        <v>0.64367922642728337</v>
      </c>
      <c r="T36" s="309">
        <f t="shared" si="18"/>
        <v>0.99815503057964006</v>
      </c>
      <c r="U36" s="309">
        <f t="shared" si="12"/>
        <v>0.99556587054056866</v>
      </c>
      <c r="V36" s="309">
        <f t="shared" si="12"/>
        <v>0.99190779049037692</v>
      </c>
      <c r="W36" s="309">
        <f t="shared" si="12"/>
        <v>0.98536103662003949</v>
      </c>
      <c r="X36" s="347">
        <f t="shared" si="12"/>
        <v>0.96652593932603215</v>
      </c>
      <c r="Y36" s="309">
        <f t="shared" si="19"/>
        <v>1</v>
      </c>
      <c r="Z36" s="309">
        <f t="shared" si="13"/>
        <v>0.99639042126814115</v>
      </c>
      <c r="AA36" s="309">
        <f t="shared" si="13"/>
        <v>0.99121954002908941</v>
      </c>
      <c r="AB36" s="309">
        <f t="shared" si="13"/>
        <v>0.98183505680798522</v>
      </c>
      <c r="AC36" s="347">
        <f t="shared" si="13"/>
        <v>0.9542145682142148</v>
      </c>
      <c r="AD36" s="391">
        <f t="shared" si="20"/>
        <v>1.2496866488668523E-2</v>
      </c>
      <c r="AE36" s="353">
        <f t="shared" si="21"/>
        <v>0.98750313351133145</v>
      </c>
      <c r="AF36" s="227">
        <f>AE36*GBDUS!K70/(Y36+Z36+AA36+AB36+AC36)</f>
        <v>3.0084425502988017</v>
      </c>
      <c r="AG36" s="227">
        <f t="shared" si="22"/>
        <v>2.9975833400532239</v>
      </c>
      <c r="AH36" s="227">
        <f t="shared" si="14"/>
        <v>2.9820270409111189</v>
      </c>
      <c r="AI36" s="227">
        <f t="shared" si="14"/>
        <v>2.953794362276184</v>
      </c>
      <c r="AJ36" s="340">
        <f t="shared" si="14"/>
        <v>2.8706997091306423</v>
      </c>
      <c r="AK36" s="314">
        <f>AE36*GBDUS!L70/(Y36+Z36+AA36+AB36+AC36)</f>
        <v>100.02499335639881</v>
      </c>
      <c r="AL36" s="314">
        <f t="shared" si="23"/>
        <v>99.663945267725225</v>
      </c>
      <c r="AM36" s="314">
        <f t="shared" si="15"/>
        <v>99.146727906142345</v>
      </c>
      <c r="AN36" s="314">
        <f t="shared" si="15"/>
        <v>98.208045034298166</v>
      </c>
      <c r="AO36" s="316">
        <f t="shared" si="15"/>
        <v>95.445305846205798</v>
      </c>
      <c r="AP36" s="314">
        <f>AE36*GBDUS!M70/(Y36+Z36+AA36+AB36+AC36)</f>
        <v>16.016118834161073</v>
      </c>
      <c r="AQ36" s="314">
        <f t="shared" si="24"/>
        <v>15.958307392250362</v>
      </c>
      <c r="AR36" s="314">
        <f t="shared" si="16"/>
        <v>15.875489943848375</v>
      </c>
      <c r="AS36" s="314">
        <f t="shared" si="16"/>
        <v>15.72518694538198</v>
      </c>
      <c r="AT36" s="316">
        <f t="shared" si="16"/>
        <v>15.282813917806562</v>
      </c>
      <c r="AU36" s="477">
        <f t="shared" si="25"/>
        <v>-0.18745299733003051</v>
      </c>
      <c r="AV36" s="477">
        <f t="shared" si="26"/>
        <v>-6.2324556640482456</v>
      </c>
      <c r="AW36" s="477">
        <f t="shared" si="27"/>
        <v>-0.99794808471887109</v>
      </c>
      <c r="AX36" s="477">
        <f t="shared" si="28"/>
        <v>-7.2304037487671167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RRs'!$F$8</f>
        <v>0.93831941951583364</v>
      </c>
      <c r="O37" s="226">
        <f t="shared" si="17"/>
        <v>0.82264931751566184</v>
      </c>
      <c r="P37" s="226">
        <f t="shared" si="11"/>
        <v>0.81773591279592917</v>
      </c>
      <c r="Q37" s="226">
        <f t="shared" si="11"/>
        <v>0.81088736899729152</v>
      </c>
      <c r="R37" s="226">
        <f t="shared" si="11"/>
        <v>0.79895776068002688</v>
      </c>
      <c r="S37" s="305">
        <f t="shared" si="11"/>
        <v>0.76669864997294468</v>
      </c>
      <c r="T37" s="309">
        <f t="shared" si="18"/>
        <v>0.99691114482909526</v>
      </c>
      <c r="U37" s="309">
        <f t="shared" si="12"/>
        <v>0.99268669196505721</v>
      </c>
      <c r="V37" s="309">
        <f t="shared" si="12"/>
        <v>0.98692069401840965</v>
      </c>
      <c r="W37" s="309">
        <f t="shared" si="12"/>
        <v>0.9771237194614123</v>
      </c>
      <c r="X37" s="347">
        <f t="shared" si="12"/>
        <v>0.95181214406188253</v>
      </c>
      <c r="Y37" s="309">
        <f t="shared" si="19"/>
        <v>1</v>
      </c>
      <c r="Z37" s="309">
        <f t="shared" si="13"/>
        <v>0.99402733994289239</v>
      </c>
      <c r="AA37" s="309">
        <f t="shared" si="13"/>
        <v>0.98570235424993669</v>
      </c>
      <c r="AB37" s="309">
        <f t="shared" si="13"/>
        <v>0.97120090379801005</v>
      </c>
      <c r="AC37" s="347">
        <f t="shared" si="13"/>
        <v>0.93198721940026175</v>
      </c>
      <c r="AD37" s="391">
        <f t="shared" si="20"/>
        <v>1.8909121132828589E-2</v>
      </c>
      <c r="AE37" s="353">
        <f t="shared" si="21"/>
        <v>0.98109087886717139</v>
      </c>
      <c r="AF37" s="227">
        <f>AE37*GBDUS!K71/(Y37+Z37+AA37+AB37+AC37)</f>
        <v>7.4341538964258662</v>
      </c>
      <c r="AG37" s="227">
        <f t="shared" si="22"/>
        <v>7.3897522223902925</v>
      </c>
      <c r="AH37" s="227">
        <f t="shared" si="14"/>
        <v>7.327862997563316</v>
      </c>
      <c r="AI37" s="227">
        <f t="shared" si="14"/>
        <v>7.2200569831822996</v>
      </c>
      <c r="AJ37" s="340">
        <f t="shared" si="14"/>
        <v>6.9285364185235645</v>
      </c>
      <c r="AK37" s="314">
        <f>AE37*GBDUS!L71/(Y37+Z37+AA37+AB37+AC37)</f>
        <v>170.76250254073022</v>
      </c>
      <c r="AL37" s="314">
        <f t="shared" si="23"/>
        <v>169.74259616255347</v>
      </c>
      <c r="AM37" s="314">
        <f t="shared" si="15"/>
        <v>168.32100077200857</v>
      </c>
      <c r="AN37" s="314">
        <f t="shared" si="15"/>
        <v>165.8446968023672</v>
      </c>
      <c r="AO37" s="316">
        <f t="shared" si="15"/>
        <v>159.14846992076528</v>
      </c>
      <c r="AP37" s="314">
        <f>AE37*GBDUS!M71/(Y37+Z37+AA37+AB37+AC37)</f>
        <v>22.965502580313736</v>
      </c>
      <c r="AQ37" s="314">
        <f t="shared" si="24"/>
        <v>22.828337440360894</v>
      </c>
      <c r="AR37" s="314">
        <f t="shared" si="16"/>
        <v>22.637149959948246</v>
      </c>
      <c r="AS37" s="314">
        <f t="shared" si="16"/>
        <v>22.304116862176233</v>
      </c>
      <c r="AT37" s="316">
        <f t="shared" si="16"/>
        <v>21.403554891956134</v>
      </c>
      <c r="AU37" s="477">
        <f t="shared" si="25"/>
        <v>-0.69963748191466379</v>
      </c>
      <c r="AV37" s="477">
        <f t="shared" si="26"/>
        <v>-16.070671786937623</v>
      </c>
      <c r="AW37" s="477">
        <f t="shared" si="27"/>
        <v>-2.1613120497707428</v>
      </c>
      <c r="AX37" s="477">
        <f t="shared" si="28"/>
        <v>-18.231983836708366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RRs'!$F$8</f>
        <v>0.93831941951583364</v>
      </c>
      <c r="O38" s="226">
        <f t="shared" si="17"/>
        <v>0.98006871247951299</v>
      </c>
      <c r="P38" s="226">
        <f t="shared" si="11"/>
        <v>0.88718795824888375</v>
      </c>
      <c r="Q38" s="226">
        <f t="shared" si="11"/>
        <v>0.85394134059831617</v>
      </c>
      <c r="R38" s="226">
        <f t="shared" si="11"/>
        <v>0.80948680665515527</v>
      </c>
      <c r="S38" s="305">
        <f t="shared" si="11"/>
        <v>0.72138939884722086</v>
      </c>
      <c r="T38" s="309">
        <f t="shared" si="18"/>
        <v>1</v>
      </c>
      <c r="U38" s="309">
        <f t="shared" si="12"/>
        <v>0.90523036492446873</v>
      </c>
      <c r="V38" s="309">
        <f t="shared" si="12"/>
        <v>0.87130762335826184</v>
      </c>
      <c r="W38" s="309">
        <f t="shared" si="12"/>
        <v>0.82594903433577005</v>
      </c>
      <c r="X38" s="347">
        <f t="shared" si="12"/>
        <v>0.73606002279386151</v>
      </c>
      <c r="Y38" s="309">
        <f t="shared" si="19"/>
        <v>1</v>
      </c>
      <c r="Z38" s="309">
        <f t="shared" si="13"/>
        <v>0.90523036492446873</v>
      </c>
      <c r="AA38" s="309">
        <f t="shared" si="13"/>
        <v>0.87130762335826184</v>
      </c>
      <c r="AB38" s="309">
        <f t="shared" si="13"/>
        <v>0.82594903433577005</v>
      </c>
      <c r="AC38" s="347">
        <f t="shared" si="13"/>
        <v>0.73606002279386151</v>
      </c>
      <c r="AD38" s="391">
        <f t="shared" si="20"/>
        <v>0.1322905909175276</v>
      </c>
      <c r="AE38" s="353">
        <f t="shared" si="21"/>
        <v>0.8677094090824724</v>
      </c>
      <c r="AF38" s="227">
        <f>AE38*GBDUS!K72/(Y38+Z38+AA38+AB38+AC38)</f>
        <v>14.2</v>
      </c>
      <c r="AG38" s="227">
        <f t="shared" si="22"/>
        <v>12.854271181927455</v>
      </c>
      <c r="AH38" s="227">
        <f t="shared" si="14"/>
        <v>12.372568251687317</v>
      </c>
      <c r="AI38" s="227">
        <f t="shared" si="14"/>
        <v>11.728476287567934</v>
      </c>
      <c r="AJ38" s="340">
        <f t="shared" si="14"/>
        <v>10.452052323672833</v>
      </c>
      <c r="AK38" s="314">
        <f>AE38*GBDUS!L72/(Y38+Z38+AA38+AB38+AC38)</f>
        <v>204.20550148040977</v>
      </c>
      <c r="AL38" s="314">
        <f t="shared" si="23"/>
        <v>184.85302062469546</v>
      </c>
      <c r="AM38" s="314">
        <f t="shared" si="15"/>
        <v>177.92581017157787</v>
      </c>
      <c r="AN38" s="314">
        <f t="shared" si="15"/>
        <v>168.6633367537961</v>
      </c>
      <c r="AO38" s="316">
        <f t="shared" si="15"/>
        <v>150.30750607430232</v>
      </c>
      <c r="AP38" s="314">
        <f>AE38*GBDUS!M72/(Y38+Z38+AA38+AB38+AC38)</f>
        <v>21.786650332140344</v>
      </c>
      <c r="AQ38" s="314">
        <f t="shared" si="24"/>
        <v>19.721937430645202</v>
      </c>
      <c r="AR38" s="314">
        <f t="shared" si="16"/>
        <v>18.982874521834688</v>
      </c>
      <c r="AS38" s="314">
        <f t="shared" si="16"/>
        <v>17.994662803242402</v>
      </c>
      <c r="AT38" s="316">
        <f t="shared" si="16"/>
        <v>16.036282340077111</v>
      </c>
      <c r="AU38" s="477">
        <f t="shared" si="25"/>
        <v>-9.3926319551444593</v>
      </c>
      <c r="AV38" s="477">
        <f t="shared" si="26"/>
        <v>-135.07233229726728</v>
      </c>
      <c r="AW38" s="477">
        <f t="shared" si="27"/>
        <v>-14.410844232761974</v>
      </c>
      <c r="AX38" s="477">
        <f t="shared" si="28"/>
        <v>-149.48317653002925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1">
        <f>'Phy activity RRs'!$F$8</f>
        <v>0.93831941951583364</v>
      </c>
      <c r="O39" s="306">
        <f t="shared" si="17"/>
        <v>0.98006871247951299</v>
      </c>
      <c r="P39" s="307">
        <f t="shared" si="11"/>
        <v>0.89366639234325418</v>
      </c>
      <c r="Q39" s="307">
        <f t="shared" si="11"/>
        <v>0.85860101498818731</v>
      </c>
      <c r="R39" s="307">
        <f t="shared" si="11"/>
        <v>0.81275867904062937</v>
      </c>
      <c r="S39" s="308">
        <f t="shared" si="11"/>
        <v>0.72326455265303924</v>
      </c>
      <c r="T39" s="348">
        <f t="shared" si="18"/>
        <v>1</v>
      </c>
      <c r="U39" s="349">
        <f t="shared" si="12"/>
        <v>0.91184054848800722</v>
      </c>
      <c r="V39" s="349">
        <f t="shared" si="12"/>
        <v>0.8760620597876041</v>
      </c>
      <c r="W39" s="349">
        <f t="shared" si="12"/>
        <v>0.82928744555511869</v>
      </c>
      <c r="X39" s="350">
        <f t="shared" si="12"/>
        <v>0.7379733108949319</v>
      </c>
      <c r="Y39" s="348">
        <f t="shared" si="19"/>
        <v>1</v>
      </c>
      <c r="Z39" s="349">
        <f t="shared" si="13"/>
        <v>0.91184054848800722</v>
      </c>
      <c r="AA39" s="349">
        <f t="shared" si="13"/>
        <v>0.8760620597876041</v>
      </c>
      <c r="AB39" s="349">
        <f t="shared" si="13"/>
        <v>0.82928744555511869</v>
      </c>
      <c r="AC39" s="350">
        <f t="shared" si="13"/>
        <v>0.7379733108949319</v>
      </c>
      <c r="AD39" s="391">
        <f t="shared" si="20"/>
        <v>0.12896732705486755</v>
      </c>
      <c r="AE39" s="354">
        <f t="shared" si="21"/>
        <v>0.87103267294513242</v>
      </c>
      <c r="AF39" s="227">
        <f>AE39*GBDUS!K73/(Y39+Z39+AA39+AB39+AC39)</f>
        <v>57.4</v>
      </c>
      <c r="AG39" s="339">
        <f t="shared" si="22"/>
        <v>52.339647483211614</v>
      </c>
      <c r="AH39" s="339">
        <f t="shared" si="14"/>
        <v>50.285962231808476</v>
      </c>
      <c r="AI39" s="339">
        <f t="shared" si="14"/>
        <v>47.601099374863814</v>
      </c>
      <c r="AJ39" s="341">
        <f t="shared" si="14"/>
        <v>42.359668045369091</v>
      </c>
      <c r="AK39" s="314">
        <f>AE39*GBDUS!L73/(Y39+Z39+AA39+AB39+AC39)</f>
        <v>314.30036826380001</v>
      </c>
      <c r="AL39" s="318">
        <f t="shared" si="23"/>
        <v>286.59182018764608</v>
      </c>
      <c r="AM39" s="318">
        <f t="shared" si="15"/>
        <v>275.34662801318717</v>
      </c>
      <c r="AN39" s="318">
        <f t="shared" si="15"/>
        <v>260.64534953451982</v>
      </c>
      <c r="AO39" s="319">
        <f t="shared" si="15"/>
        <v>231.94528338313287</v>
      </c>
      <c r="AP39" s="317">
        <f>AE39*GBDUS!M73/(Y39+Z39+AA39+AB39+AC39)</f>
        <v>24.251831889064256</v>
      </c>
      <c r="AQ39" s="318">
        <f t="shared" si="24"/>
        <v>22.113803691563295</v>
      </c>
      <c r="AR39" s="318">
        <f t="shared" si="16"/>
        <v>21.246109798356333</v>
      </c>
      <c r="AS39" s="318">
        <f t="shared" si="16"/>
        <v>20.111739717314265</v>
      </c>
      <c r="AT39" s="319">
        <f t="shared" si="16"/>
        <v>17.89720467444004</v>
      </c>
      <c r="AU39" s="478">
        <f t="shared" si="25"/>
        <v>-37.013622864746992</v>
      </c>
      <c r="AV39" s="479">
        <f t="shared" si="26"/>
        <v>-202.67239193671412</v>
      </c>
      <c r="AW39" s="479">
        <f t="shared" si="27"/>
        <v>-15.638469674583092</v>
      </c>
      <c r="AX39" s="479">
        <f t="shared" si="28"/>
        <v>-218.31086161129721</v>
      </c>
    </row>
    <row r="40" spans="2:50" x14ac:dyDescent="0.2">
      <c r="N40" s="301"/>
      <c r="AD40" s="301"/>
      <c r="AF40" s="301"/>
      <c r="AK40" s="301"/>
      <c r="AT40" s="356" t="s">
        <v>76</v>
      </c>
      <c r="AU40" s="477">
        <f>SUM(AU24:AU39)</f>
        <v>-93.832341866861242</v>
      </c>
      <c r="AV40" s="477">
        <f t="shared" ref="AV40:AX40" si="29">SUM(AV24:AV39)</f>
        <v>-847.49796068591672</v>
      </c>
      <c r="AW40" s="477">
        <f t="shared" si="29"/>
        <v>-75.605508556830202</v>
      </c>
      <c r="AX40" s="477">
        <f t="shared" si="29"/>
        <v>-923.10346924274688</v>
      </c>
    </row>
    <row r="41" spans="2:50" x14ac:dyDescent="0.2">
      <c r="AD41" s="390"/>
      <c r="AT41" s="356" t="s">
        <v>87</v>
      </c>
      <c r="AU41" s="480">
        <f>AU40/GBDUS!K74</f>
        <v>-9.6734373058619844E-2</v>
      </c>
      <c r="AV41" s="480">
        <f>AV40/GBDUS!L74</f>
        <v>-6.8643734141910828E-2</v>
      </c>
      <c r="AW41" s="480">
        <f>AW40/GBDUS!M74</f>
        <v>-6.404582070489831E-2</v>
      </c>
      <c r="AX41" s="480">
        <f>AX40/GBDUS!N74</f>
        <v>-6.8242472354067024E-2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D4:AD5"/>
    <mergeCell ref="AE4:AE5"/>
    <mergeCell ref="AF4:AJ4"/>
    <mergeCell ref="AK4:AO4"/>
    <mergeCell ref="AP4:AT4"/>
    <mergeCell ref="AU4:AX4"/>
    <mergeCell ref="T3:X4"/>
    <mergeCell ref="Y3:AC4"/>
    <mergeCell ref="D4:H4"/>
    <mergeCell ref="I4:M4"/>
    <mergeCell ref="N4:N5"/>
    <mergeCell ref="O4:S4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81" t="s">
        <v>234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81">
        <f>'Phy activity RRs'!$F$6</f>
        <v>0.96065247560449929</v>
      </c>
      <c r="O6" s="274">
        <f>$N6^(I6^0.5)</f>
        <v>0.98738603830564786</v>
      </c>
      <c r="P6" s="274">
        <f t="shared" ref="P6:S6" si="0">$N6^(J6^0.5)</f>
        <v>0.98738603830564786</v>
      </c>
      <c r="Q6" s="274">
        <f t="shared" si="0"/>
        <v>0.98738603830564786</v>
      </c>
      <c r="R6" s="274">
        <f t="shared" si="0"/>
        <v>0.98738603830564786</v>
      </c>
      <c r="S6" s="284">
        <f t="shared" si="0"/>
        <v>0.9146607450836225</v>
      </c>
      <c r="T6" s="288"/>
      <c r="U6" s="288"/>
      <c r="V6" s="288"/>
      <c r="W6" s="288"/>
      <c r="X6" s="289"/>
      <c r="Y6" s="275">
        <f>O6/$O6</f>
        <v>1</v>
      </c>
      <c r="Z6" s="275">
        <f t="shared" ref="Z6:AC6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0.92634563341930398</v>
      </c>
      <c r="AD6" s="302"/>
      <c r="AE6" s="303"/>
      <c r="AF6" s="226">
        <f>GBDUS!K24/(Y6+Z6+AA6+AB6+AC6)</f>
        <v>0</v>
      </c>
      <c r="AG6" s="226">
        <f>$AF6*Z6</f>
        <v>0</v>
      </c>
      <c r="AH6" s="226">
        <f t="shared" ref="AH6:AJ6" si="2">$AF6*AA6</f>
        <v>0</v>
      </c>
      <c r="AI6" s="226">
        <f t="shared" si="2"/>
        <v>0</v>
      </c>
      <c r="AJ6" s="305">
        <f t="shared" si="2"/>
        <v>0</v>
      </c>
      <c r="AK6" s="314">
        <f>GBDUS!L24/(Y6+Z6+AA6+AB6+AC6)</f>
        <v>0</v>
      </c>
      <c r="AL6" s="314">
        <f>$AK6*Z6</f>
        <v>0</v>
      </c>
      <c r="AM6" s="314">
        <f t="shared" ref="AM6:AO6" si="3">$AK6*AA6</f>
        <v>0</v>
      </c>
      <c r="AN6" s="314">
        <f t="shared" si="3"/>
        <v>0</v>
      </c>
      <c r="AO6" s="316">
        <f t="shared" si="3"/>
        <v>0</v>
      </c>
      <c r="AP6" s="314">
        <f>GBDUS!M24/(Y6+Z6+AA6+AB6+AC6)</f>
        <v>0</v>
      </c>
      <c r="AQ6" s="314">
        <f>$AP6*Z6</f>
        <v>0</v>
      </c>
      <c r="AR6" s="314">
        <f t="shared" ref="AR6:AT6" si="4">$AP6*AA6</f>
        <v>0</v>
      </c>
      <c r="AS6" s="314">
        <f t="shared" si="4"/>
        <v>0</v>
      </c>
      <c r="AT6" s="315">
        <f t="shared" si="4"/>
        <v>0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81">
        <f>'Phy activity RRs'!$F$6</f>
        <v>0.96065247560449929</v>
      </c>
      <c r="O7" s="274">
        <f t="shared" ref="O7:O13" si="5">$N7^(I7^0.5)</f>
        <v>0.98738603830564786</v>
      </c>
      <c r="P7" s="274">
        <f t="shared" ref="P7:P14" si="6">$N7^(J7^0.5)</f>
        <v>0.98738603830564786</v>
      </c>
      <c r="Q7" s="274">
        <f t="shared" ref="Q7:Q14" si="7">$N7^(K7^0.5)</f>
        <v>0.98738603830564786</v>
      </c>
      <c r="R7" s="274">
        <f t="shared" ref="R7:R14" si="8">$N7^(L7^0.5)</f>
        <v>0.98738603830564786</v>
      </c>
      <c r="S7" s="284">
        <f t="shared" ref="S7:S14" si="9">$N7^(M7^0.5)</f>
        <v>0.90635906724254844</v>
      </c>
      <c r="T7" s="288"/>
      <c r="U7" s="288"/>
      <c r="V7" s="288"/>
      <c r="W7" s="288"/>
      <c r="X7" s="289"/>
      <c r="Y7" s="275">
        <f t="shared" ref="Y7:Y21" si="10">O7/$O7</f>
        <v>1</v>
      </c>
      <c r="Z7" s="275">
        <f t="shared" ref="Z7:Z21" si="11">P7/$O7</f>
        <v>1</v>
      </c>
      <c r="AA7" s="275">
        <f t="shared" ref="AA7:AA21" si="12">Q7/$O7</f>
        <v>1</v>
      </c>
      <c r="AB7" s="275">
        <f t="shared" ref="AB7:AB21" si="13">R7/$O7</f>
        <v>1</v>
      </c>
      <c r="AC7" s="286">
        <f t="shared" ref="AC7:AC21" si="14">S7/$O7</f>
        <v>0.91793790076053583</v>
      </c>
      <c r="AD7" s="303"/>
      <c r="AE7" s="303"/>
      <c r="AF7" s="226">
        <f>GBDUS!K25/(Y7+Z7+AA7+AB7+AC7)</f>
        <v>0</v>
      </c>
      <c r="AG7" s="226">
        <f t="shared" ref="AG7:AG21" si="15">$AF7*Z7</f>
        <v>0</v>
      </c>
      <c r="AH7" s="226">
        <f t="shared" ref="AH7:AH21" si="16">$AF7*AA7</f>
        <v>0</v>
      </c>
      <c r="AI7" s="226">
        <f t="shared" ref="AI7:AI21" si="17">$AF7*AB7</f>
        <v>0</v>
      </c>
      <c r="AJ7" s="305">
        <f t="shared" ref="AJ7:AJ21" si="18">$AF7*AC7</f>
        <v>0</v>
      </c>
      <c r="AK7" s="314">
        <f>GBDUS!L25/(Y7+Z7+AA7+AB7+AC7)</f>
        <v>0</v>
      </c>
      <c r="AL7" s="314">
        <f t="shared" ref="AL7:AL21" si="19">$AK7*Z7</f>
        <v>0</v>
      </c>
      <c r="AM7" s="314">
        <f t="shared" ref="AM7:AM21" si="20">$AK7*AA7</f>
        <v>0</v>
      </c>
      <c r="AN7" s="314">
        <f t="shared" ref="AN7:AN21" si="21">$AK7*AB7</f>
        <v>0</v>
      </c>
      <c r="AO7" s="316">
        <f t="shared" ref="AO7:AO21" si="22">$AK7*AC7</f>
        <v>0</v>
      </c>
      <c r="AP7" s="314">
        <f>GBDUS!M25/(Y7+Z7+AA7+AB7+AC7)</f>
        <v>0</v>
      </c>
      <c r="AQ7" s="314">
        <f t="shared" ref="AQ7:AQ21" si="23">$AP7*Z7</f>
        <v>0</v>
      </c>
      <c r="AR7" s="314">
        <f t="shared" ref="AR7:AR21" si="24">$AP7*AA7</f>
        <v>0</v>
      </c>
      <c r="AS7" s="314">
        <f t="shared" ref="AS7:AS21" si="25">$AP7*AB7</f>
        <v>0</v>
      </c>
      <c r="AT7" s="316">
        <f t="shared" ref="AT7:AT21" si="26">$AP7*AC7</f>
        <v>0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81">
        <f>'Phy activity RRs'!$F$6</f>
        <v>0.96065247560449929</v>
      </c>
      <c r="O8" s="274">
        <f t="shared" si="5"/>
        <v>0.72339630828484003</v>
      </c>
      <c r="P8" s="274">
        <f t="shared" si="6"/>
        <v>0.72287931736875122</v>
      </c>
      <c r="Q8" s="274">
        <f t="shared" si="7"/>
        <v>0.72210729244732297</v>
      </c>
      <c r="R8" s="274">
        <f t="shared" si="8"/>
        <v>0.72064205384428592</v>
      </c>
      <c r="S8" s="284">
        <f t="shared" si="9"/>
        <v>0.7159706477567348</v>
      </c>
      <c r="T8" s="288"/>
      <c r="U8" s="288"/>
      <c r="V8" s="288"/>
      <c r="W8" s="288"/>
      <c r="X8" s="289"/>
      <c r="Y8" s="275">
        <f t="shared" si="10"/>
        <v>1</v>
      </c>
      <c r="Z8" s="275">
        <f t="shared" si="11"/>
        <v>0.99928532823548055</v>
      </c>
      <c r="AA8" s="275">
        <f t="shared" si="12"/>
        <v>0.99821810559059487</v>
      </c>
      <c r="AB8" s="275">
        <f t="shared" si="13"/>
        <v>0.99619260644682528</v>
      </c>
      <c r="AC8" s="286">
        <f t="shared" si="14"/>
        <v>0.98973500356158672</v>
      </c>
      <c r="AD8" s="303"/>
      <c r="AE8" s="303"/>
      <c r="AF8" s="226">
        <f>GBDUS!K26/(Y8+Z8+AA8+AB8+AC8)</f>
        <v>0.20066496179117443</v>
      </c>
      <c r="AG8" s="226">
        <f t="shared" si="15"/>
        <v>0.2005215522088539</v>
      </c>
      <c r="AH8" s="226">
        <f t="shared" si="16"/>
        <v>0.20030739801759526</v>
      </c>
      <c r="AI8" s="226">
        <f t="shared" si="17"/>
        <v>0.19990095130930266</v>
      </c>
      <c r="AJ8" s="305">
        <f t="shared" si="18"/>
        <v>0.1986051366730737</v>
      </c>
      <c r="AK8" s="314">
        <f>GBDUS!L26/(Y8+Z8+AA8+AB8+AC8)</f>
        <v>12.271457381680074</v>
      </c>
      <c r="AL8" s="314">
        <f t="shared" si="19"/>
        <v>12.262687317579884</v>
      </c>
      <c r="AM8" s="314">
        <f t="shared" si="20"/>
        <v>12.249590940376406</v>
      </c>
      <c r="AN8" s="314">
        <f t="shared" si="21"/>
        <v>12.224735113957006</v>
      </c>
      <c r="AO8" s="316">
        <f t="shared" si="22"/>
        <v>12.145490915362988</v>
      </c>
      <c r="AP8" s="314">
        <f>GBDUS!M26/(Y8+Z8+AA8+AB8+AC8)</f>
        <v>0.2855693332181064</v>
      </c>
      <c r="AQ8" s="314">
        <f t="shared" si="23"/>
        <v>0.28536524487884279</v>
      </c>
      <c r="AR8" s="314">
        <f t="shared" si="24"/>
        <v>0.2850604788197475</v>
      </c>
      <c r="AS8" s="314">
        <f t="shared" si="25"/>
        <v>0.28448205837982737</v>
      </c>
      <c r="AT8" s="316">
        <f t="shared" si="26"/>
        <v>0.28263796502970251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81">
        <f>'Phy activity RRs'!$F$6</f>
        <v>0.96065247560449929</v>
      </c>
      <c r="O9" s="274">
        <f t="shared" si="5"/>
        <v>0.71844458839780079</v>
      </c>
      <c r="P9" s="274">
        <f t="shared" si="6"/>
        <v>0.718013601916486</v>
      </c>
      <c r="Q9" s="274">
        <f t="shared" si="7"/>
        <v>0.71736960180969944</v>
      </c>
      <c r="R9" s="274">
        <f t="shared" si="8"/>
        <v>0.71614601501099184</v>
      </c>
      <c r="S9" s="284">
        <f t="shared" si="9"/>
        <v>0.712233604329363</v>
      </c>
      <c r="T9" s="288"/>
      <c r="U9" s="288"/>
      <c r="V9" s="288"/>
      <c r="W9" s="288"/>
      <c r="X9" s="289"/>
      <c r="Y9" s="275">
        <f t="shared" si="10"/>
        <v>1</v>
      </c>
      <c r="Z9" s="275">
        <f t="shared" si="11"/>
        <v>0.99940011172987475</v>
      </c>
      <c r="AA9" s="275">
        <f t="shared" si="12"/>
        <v>0.9985037306906317</v>
      </c>
      <c r="AB9" s="275">
        <f t="shared" si="13"/>
        <v>0.99680062537330127</v>
      </c>
      <c r="AC9" s="286">
        <f t="shared" si="14"/>
        <v>0.99135495740556856</v>
      </c>
      <c r="AD9" s="303"/>
      <c r="AE9" s="303"/>
      <c r="AF9" s="226">
        <f>GBDUS!K27/(Y9+Z9+AA9+AB9+AC9)</f>
        <v>0</v>
      </c>
      <c r="AG9" s="226">
        <f t="shared" si="15"/>
        <v>0</v>
      </c>
      <c r="AH9" s="226">
        <f t="shared" si="16"/>
        <v>0</v>
      </c>
      <c r="AI9" s="226">
        <f t="shared" si="17"/>
        <v>0</v>
      </c>
      <c r="AJ9" s="305">
        <f t="shared" si="18"/>
        <v>0</v>
      </c>
      <c r="AK9" s="314">
        <f>GBDUS!L27/(Y9+Z9+AA9+AB9+AC9)</f>
        <v>21.499183380772429</v>
      </c>
      <c r="AL9" s="314">
        <f t="shared" si="19"/>
        <v>21.486286272845032</v>
      </c>
      <c r="AM9" s="314">
        <f t="shared" si="20"/>
        <v>21.467014812503297</v>
      </c>
      <c r="AN9" s="314">
        <f t="shared" si="21"/>
        <v>21.430399438969243</v>
      </c>
      <c r="AO9" s="316">
        <f t="shared" si="22"/>
        <v>21.31332202470016</v>
      </c>
      <c r="AP9" s="314">
        <f>GBDUS!M27/(Y9+Z9+AA9+AB9+AC9)</f>
        <v>0.74159204567336223</v>
      </c>
      <c r="AQ9" s="314">
        <f t="shared" si="23"/>
        <v>0.74114717330394464</v>
      </c>
      <c r="AR9" s="314">
        <f t="shared" si="24"/>
        <v>0.74048242425534949</v>
      </c>
      <c r="AS9" s="314">
        <f t="shared" si="25"/>
        <v>0.73921941489907328</v>
      </c>
      <c r="AT9" s="316">
        <f t="shared" si="26"/>
        <v>0.73518095085082447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81">
        <f>'Phy activity RRs'!$F$6</f>
        <v>0.96065247560449929</v>
      </c>
      <c r="O10" s="274">
        <f t="shared" si="5"/>
        <v>0.73677424356869192</v>
      </c>
      <c r="P10" s="274">
        <f t="shared" si="6"/>
        <v>0.73637569023780269</v>
      </c>
      <c r="Q10" s="274">
        <f t="shared" si="7"/>
        <v>0.73578007736214945</v>
      </c>
      <c r="R10" s="274">
        <f t="shared" si="8"/>
        <v>0.73464817556597961</v>
      </c>
      <c r="S10" s="284">
        <f t="shared" si="9"/>
        <v>0.73102674813767965</v>
      </c>
      <c r="T10" s="288"/>
      <c r="U10" s="288"/>
      <c r="V10" s="288"/>
      <c r="W10" s="288"/>
      <c r="X10" s="289"/>
      <c r="Y10" s="275">
        <f t="shared" si="10"/>
        <v>1</v>
      </c>
      <c r="Z10" s="275">
        <f t="shared" si="11"/>
        <v>0.9994590563739596</v>
      </c>
      <c r="AA10" s="275">
        <f t="shared" si="12"/>
        <v>0.99865065016153787</v>
      </c>
      <c r="AB10" s="275">
        <f t="shared" si="13"/>
        <v>0.99711435623425926</v>
      </c>
      <c r="AC10" s="286">
        <f t="shared" si="14"/>
        <v>0.99219910918278942</v>
      </c>
      <c r="AD10" s="303"/>
      <c r="AE10" s="303"/>
      <c r="AF10" s="226">
        <f>GBDUS!K28/(Y10+Z10+AA10+AB10+AC10)</f>
        <v>4.2105911762403405</v>
      </c>
      <c r="AG10" s="226">
        <f t="shared" si="15"/>
        <v>4.2083134837816916</v>
      </c>
      <c r="AH10" s="226">
        <f t="shared" si="16"/>
        <v>4.2049096157168506</v>
      </c>
      <c r="AI10" s="226">
        <f t="shared" si="17"/>
        <v>4.1984409100625397</v>
      </c>
      <c r="AJ10" s="305">
        <f t="shared" si="18"/>
        <v>4.1777448141985793</v>
      </c>
      <c r="AK10" s="314">
        <f>GBDUS!L28/(Y10+Z10+AA10+AB10+AC10)</f>
        <v>140.16001410186038</v>
      </c>
      <c r="AL10" s="314">
        <f t="shared" si="19"/>
        <v>140.08419543560626</v>
      </c>
      <c r="AM10" s="314">
        <f t="shared" si="20"/>
        <v>139.9708892094732</v>
      </c>
      <c r="AN10" s="314">
        <f t="shared" si="21"/>
        <v>139.7555622309612</v>
      </c>
      <c r="AO10" s="316">
        <f t="shared" si="22"/>
        <v>139.06664113491308</v>
      </c>
      <c r="AP10" s="314">
        <f>GBDUS!M28/(Y10+Z10+AA10+AB10+AC10)</f>
        <v>6.4141357195978665</v>
      </c>
      <c r="AQ10" s="314">
        <f t="shared" si="23"/>
        <v>6.4106660337637917</v>
      </c>
      <c r="AR10" s="314">
        <f t="shared" si="24"/>
        <v>6.4054808066007531</v>
      </c>
      <c r="AS10" s="314">
        <f t="shared" si="25"/>
        <v>6.3956268088459938</v>
      </c>
      <c r="AT10" s="316">
        <f t="shared" si="26"/>
        <v>6.3640997471625136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81">
        <f>'Phy activity RRs'!$F$6</f>
        <v>0.96065247560449929</v>
      </c>
      <c r="O11" s="274">
        <f t="shared" si="5"/>
        <v>0.82413824214085807</v>
      </c>
      <c r="P11" s="274">
        <f t="shared" si="6"/>
        <v>0.82343861426419984</v>
      </c>
      <c r="Q11" s="274">
        <f t="shared" si="7"/>
        <v>0.82239684038671368</v>
      </c>
      <c r="R11" s="274">
        <f t="shared" si="8"/>
        <v>0.82042925227428531</v>
      </c>
      <c r="S11" s="284">
        <f t="shared" si="9"/>
        <v>0.81423586487317479</v>
      </c>
      <c r="T11" s="288"/>
      <c r="U11" s="288"/>
      <c r="V11" s="288"/>
      <c r="W11" s="288"/>
      <c r="X11" s="289"/>
      <c r="Y11" s="275">
        <f t="shared" si="10"/>
        <v>1</v>
      </c>
      <c r="Z11" s="275">
        <f t="shared" si="11"/>
        <v>0.99915107946593906</v>
      </c>
      <c r="AA11" s="275">
        <f t="shared" si="12"/>
        <v>0.99788700285328258</v>
      </c>
      <c r="AB11" s="275">
        <f t="shared" si="13"/>
        <v>0.99549955374363175</v>
      </c>
      <c r="AC11" s="286">
        <f t="shared" si="14"/>
        <v>0.9879845676837421</v>
      </c>
      <c r="AD11" s="303"/>
      <c r="AE11" s="303"/>
      <c r="AF11" s="226">
        <f>GBDUS!K29/(Y11+Z11+AA11+AB11+AC11)</f>
        <v>2.2086037467567667</v>
      </c>
      <c r="AG11" s="226">
        <f t="shared" si="15"/>
        <v>2.206728817684541</v>
      </c>
      <c r="AH11" s="226">
        <f t="shared" si="16"/>
        <v>2.2039369733416403</v>
      </c>
      <c r="AI11" s="226">
        <f t="shared" si="17"/>
        <v>2.1986640442928742</v>
      </c>
      <c r="AJ11" s="305">
        <f t="shared" si="18"/>
        <v>2.1820664179241773</v>
      </c>
      <c r="AK11" s="314">
        <f>GBDUS!L29/(Y11+Z11+AA11+AB11+AC11)</f>
        <v>51.134295023173813</v>
      </c>
      <c r="AL11" s="314">
        <f t="shared" si="19"/>
        <v>51.090886070133912</v>
      </c>
      <c r="AM11" s="314">
        <f t="shared" si="20"/>
        <v>51.026248403690438</v>
      </c>
      <c r="AN11" s="314">
        <f t="shared" si="21"/>
        <v>50.904167876564742</v>
      </c>
      <c r="AO11" s="316">
        <f t="shared" si="22"/>
        <v>50.519894362283303</v>
      </c>
      <c r="AP11" s="314">
        <f>GBDUS!M29/(Y11+Z11+AA11+AB11+AC11)</f>
        <v>2.8841243656783129</v>
      </c>
      <c r="AQ11" s="314">
        <f t="shared" si="23"/>
        <v>2.8816759732815029</v>
      </c>
      <c r="AR11" s="314">
        <f t="shared" si="24"/>
        <v>2.8780302191228566</v>
      </c>
      <c r="AS11" s="314">
        <f t="shared" si="25"/>
        <v>2.8711445189738956</v>
      </c>
      <c r="AT11" s="316">
        <f t="shared" si="26"/>
        <v>2.849470364570835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81">
        <f>'Phy activity RRs'!$F$6</f>
        <v>0.96065247560449929</v>
      </c>
      <c r="O12" s="274">
        <f t="shared" si="5"/>
        <v>0.98738603830564786</v>
      </c>
      <c r="P12" s="274">
        <f t="shared" si="6"/>
        <v>0.98738603830564786</v>
      </c>
      <c r="Q12" s="274">
        <f t="shared" si="7"/>
        <v>0.98738603830564786</v>
      </c>
      <c r="R12" s="274">
        <f t="shared" si="8"/>
        <v>0.93767477736859906</v>
      </c>
      <c r="S12" s="284">
        <f t="shared" si="9"/>
        <v>0.92623586856572515</v>
      </c>
      <c r="T12" s="288"/>
      <c r="U12" s="288"/>
      <c r="V12" s="288"/>
      <c r="W12" s="288"/>
      <c r="X12" s="289"/>
      <c r="Y12" s="275">
        <f t="shared" si="10"/>
        <v>1</v>
      </c>
      <c r="Z12" s="275">
        <f t="shared" si="11"/>
        <v>1</v>
      </c>
      <c r="AA12" s="275">
        <f t="shared" si="12"/>
        <v>1</v>
      </c>
      <c r="AB12" s="275">
        <f t="shared" si="13"/>
        <v>0.94965367241534704</v>
      </c>
      <c r="AC12" s="286">
        <f t="shared" si="14"/>
        <v>0.93806863033544985</v>
      </c>
      <c r="AD12" s="303"/>
      <c r="AE12" s="303"/>
      <c r="AF12" s="226">
        <f>GBDUS!K30/(Y12+Z12+AA12+AB12+AC12)</f>
        <v>4.296479770992975</v>
      </c>
      <c r="AG12" s="226">
        <f t="shared" si="15"/>
        <v>4.296479770992975</v>
      </c>
      <c r="AH12" s="226">
        <f t="shared" si="16"/>
        <v>4.296479770992975</v>
      </c>
      <c r="AI12" s="226">
        <f t="shared" si="17"/>
        <v>4.0801677929817277</v>
      </c>
      <c r="AJ12" s="305">
        <f t="shared" si="18"/>
        <v>4.0303928940393474</v>
      </c>
      <c r="AK12" s="314">
        <f>GBDUS!L30/(Y12+Z12+AA12+AB12+AC12)</f>
        <v>63.481261549076024</v>
      </c>
      <c r="AL12" s="314">
        <f t="shared" si="19"/>
        <v>63.481261549076024</v>
      </c>
      <c r="AM12" s="314">
        <f t="shared" si="20"/>
        <v>63.481261549076024</v>
      </c>
      <c r="AN12" s="314">
        <f t="shared" si="21"/>
        <v>60.285213159639206</v>
      </c>
      <c r="AO12" s="316">
        <f t="shared" si="22"/>
        <v>59.549780073308206</v>
      </c>
      <c r="AP12" s="314">
        <f>GBDUS!M30/(Y12+Z12+AA12+AB12+AC12)</f>
        <v>4.8410972491148723</v>
      </c>
      <c r="AQ12" s="314">
        <f t="shared" si="23"/>
        <v>4.8410972491148723</v>
      </c>
      <c r="AR12" s="314">
        <f t="shared" si="24"/>
        <v>4.8410972491148723</v>
      </c>
      <c r="AS12" s="314">
        <f t="shared" si="25"/>
        <v>4.5973657811417725</v>
      </c>
      <c r="AT12" s="316">
        <f t="shared" si="26"/>
        <v>4.5412814657979022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1">
        <f>'Phy activity RRs'!$F$6</f>
        <v>0.96065247560449929</v>
      </c>
      <c r="O13" s="278">
        <f t="shared" si="5"/>
        <v>0.98738603830564786</v>
      </c>
      <c r="P13" s="278">
        <f t="shared" si="6"/>
        <v>0.98738603830564786</v>
      </c>
      <c r="Q13" s="278">
        <f t="shared" si="7"/>
        <v>0.98738603830564786</v>
      </c>
      <c r="R13" s="278">
        <f t="shared" si="8"/>
        <v>0.98738603830564786</v>
      </c>
      <c r="S13" s="285">
        <f t="shared" si="9"/>
        <v>0.93504801651098624</v>
      </c>
      <c r="T13" s="288"/>
      <c r="U13" s="288"/>
      <c r="V13" s="288"/>
      <c r="W13" s="288"/>
      <c r="X13" s="289"/>
      <c r="Y13" s="300">
        <f t="shared" si="10"/>
        <v>1</v>
      </c>
      <c r="Z13" s="277">
        <f t="shared" si="11"/>
        <v>1</v>
      </c>
      <c r="AA13" s="277">
        <f t="shared" si="12"/>
        <v>1</v>
      </c>
      <c r="AB13" s="277">
        <f t="shared" si="13"/>
        <v>1</v>
      </c>
      <c r="AC13" s="287">
        <f t="shared" si="14"/>
        <v>0.94699335440829857</v>
      </c>
      <c r="AD13" s="303"/>
      <c r="AE13" s="303"/>
      <c r="AF13" s="226">
        <f>GBDUS!K31/(Y13+Z13+AA13+AB13+AC13)</f>
        <v>3.2342877488893924</v>
      </c>
      <c r="AG13" s="307">
        <f t="shared" si="15"/>
        <v>3.2342877488893924</v>
      </c>
      <c r="AH13" s="307">
        <f t="shared" si="16"/>
        <v>3.2342877488893924</v>
      </c>
      <c r="AI13" s="307">
        <f t="shared" si="17"/>
        <v>3.2342877488893924</v>
      </c>
      <c r="AJ13" s="308">
        <f t="shared" si="18"/>
        <v>3.0628490044424304</v>
      </c>
      <c r="AK13" s="314">
        <f>GBDUS!L31/(Y13+Z13+AA13+AB13+AC13)</f>
        <v>20.586799291450916</v>
      </c>
      <c r="AL13" s="318">
        <f t="shared" si="19"/>
        <v>20.586799291450916</v>
      </c>
      <c r="AM13" s="318">
        <f t="shared" si="20"/>
        <v>20.586799291450916</v>
      </c>
      <c r="AN13" s="318">
        <f t="shared" si="21"/>
        <v>20.586799291450916</v>
      </c>
      <c r="AO13" s="319">
        <f t="shared" si="22"/>
        <v>19.495562117541485</v>
      </c>
      <c r="AP13" s="314">
        <f>GBDUS!M31/(Y13+Z13+AA13+AB13+AC13)</f>
        <v>2.6766507852336461</v>
      </c>
      <c r="AQ13" s="318">
        <f t="shared" si="23"/>
        <v>2.6766507852336461</v>
      </c>
      <c r="AR13" s="318">
        <f t="shared" si="24"/>
        <v>2.6766507852336461</v>
      </c>
      <c r="AS13" s="318">
        <f t="shared" si="25"/>
        <v>2.6766507852336461</v>
      </c>
      <c r="AT13" s="319">
        <f t="shared" si="26"/>
        <v>2.5347705056880168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475">
        <f>'Phy activity RRs'!$F$7</f>
        <v>0.97288384048792509</v>
      </c>
      <c r="O14" s="275">
        <f>$N14^(I14^0.5)</f>
        <v>0.99134439051762713</v>
      </c>
      <c r="P14" s="275">
        <f t="shared" si="6"/>
        <v>0.99134439051762713</v>
      </c>
      <c r="Q14" s="275">
        <f t="shared" si="7"/>
        <v>0.99134439051762713</v>
      </c>
      <c r="R14" s="275">
        <f t="shared" si="8"/>
        <v>0.95588812662769274</v>
      </c>
      <c r="S14" s="286">
        <f t="shared" si="9"/>
        <v>0.93055344252839745</v>
      </c>
      <c r="T14" s="288"/>
      <c r="U14" s="288"/>
      <c r="V14" s="288"/>
      <c r="W14" s="288"/>
      <c r="X14" s="289"/>
      <c r="Y14" s="275">
        <f t="shared" si="10"/>
        <v>1</v>
      </c>
      <c r="Z14" s="275">
        <f t="shared" si="11"/>
        <v>1</v>
      </c>
      <c r="AA14" s="275">
        <f t="shared" si="12"/>
        <v>1</v>
      </c>
      <c r="AB14" s="275">
        <f t="shared" si="13"/>
        <v>0.96423416097465275</v>
      </c>
      <c r="AC14" s="286">
        <f t="shared" si="14"/>
        <v>0.93867827510731372</v>
      </c>
      <c r="AD14" s="303"/>
      <c r="AE14" s="303"/>
      <c r="AF14" s="226">
        <f>GBDUS!K32/(Y14+Z14+AA14+AB14+AC14)</f>
        <v>0</v>
      </c>
      <c r="AG14" s="226">
        <f t="shared" si="15"/>
        <v>0</v>
      </c>
      <c r="AH14" s="226">
        <f t="shared" si="16"/>
        <v>0</v>
      </c>
      <c r="AI14" s="226">
        <f t="shared" si="17"/>
        <v>0</v>
      </c>
      <c r="AJ14" s="305">
        <f t="shared" si="18"/>
        <v>0</v>
      </c>
      <c r="AK14" s="314">
        <f>GBDUS!L32/(Y14+Z14+AA14+AB14+AC14)</f>
        <v>0</v>
      </c>
      <c r="AL14" s="314">
        <f t="shared" si="19"/>
        <v>0</v>
      </c>
      <c r="AM14" s="314">
        <f t="shared" si="20"/>
        <v>0</v>
      </c>
      <c r="AN14" s="314">
        <f t="shared" si="21"/>
        <v>0</v>
      </c>
      <c r="AO14" s="316">
        <f t="shared" si="22"/>
        <v>0</v>
      </c>
      <c r="AP14" s="314">
        <f>GBDUS!M32/(Y14+Z14+AA14+AB14+AC14)</f>
        <v>0</v>
      </c>
      <c r="AQ14" s="314">
        <f t="shared" si="23"/>
        <v>0</v>
      </c>
      <c r="AR14" s="314">
        <f t="shared" si="24"/>
        <v>0</v>
      </c>
      <c r="AS14" s="314">
        <f t="shared" si="25"/>
        <v>0</v>
      </c>
      <c r="AT14" s="316">
        <f t="shared" si="26"/>
        <v>0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RRs'!$F$7</f>
        <v>0.97288384048792509</v>
      </c>
      <c r="O15" s="275">
        <f t="shared" ref="O15:O21" si="27">$N15^(I15^0.5)</f>
        <v>0.99134439051762713</v>
      </c>
      <c r="P15" s="275">
        <f t="shared" ref="P15:P21" si="28">$N15^(J15^0.5)</f>
        <v>0.99134439051762713</v>
      </c>
      <c r="Q15" s="275">
        <f t="shared" ref="Q15:Q21" si="29">$N15^(K15^0.5)</f>
        <v>0.99134439051762713</v>
      </c>
      <c r="R15" s="275">
        <f t="shared" ref="R15:R21" si="30">$N15^(L15^0.5)</f>
        <v>0.99134439051762713</v>
      </c>
      <c r="S15" s="286">
        <f t="shared" ref="S15:S21" si="31">$N15^(M15^0.5)</f>
        <v>0.94081091836980613</v>
      </c>
      <c r="T15" s="288"/>
      <c r="U15" s="288"/>
      <c r="V15" s="288"/>
      <c r="W15" s="288"/>
      <c r="X15" s="289"/>
      <c r="Y15" s="275">
        <f t="shared" si="10"/>
        <v>1</v>
      </c>
      <c r="Z15" s="275">
        <f t="shared" si="11"/>
        <v>1</v>
      </c>
      <c r="AA15" s="275">
        <f t="shared" si="12"/>
        <v>1</v>
      </c>
      <c r="AB15" s="275">
        <f t="shared" si="13"/>
        <v>1</v>
      </c>
      <c r="AC15" s="286">
        <f t="shared" si="14"/>
        <v>0.94902531084940611</v>
      </c>
      <c r="AD15" s="303"/>
      <c r="AE15" s="303"/>
      <c r="AF15" s="226">
        <f>GBDUS!K33/(Y15+Z15+AA15+AB15+AC15)</f>
        <v>0</v>
      </c>
      <c r="AG15" s="226">
        <f t="shared" si="15"/>
        <v>0</v>
      </c>
      <c r="AH15" s="226">
        <f t="shared" si="16"/>
        <v>0</v>
      </c>
      <c r="AI15" s="226">
        <f t="shared" si="17"/>
        <v>0</v>
      </c>
      <c r="AJ15" s="305">
        <f t="shared" si="18"/>
        <v>0</v>
      </c>
      <c r="AK15" s="314">
        <f>GBDUS!L33/(Y15+Z15+AA15+AB15+AC15)</f>
        <v>0</v>
      </c>
      <c r="AL15" s="314">
        <f t="shared" si="19"/>
        <v>0</v>
      </c>
      <c r="AM15" s="314">
        <f t="shared" si="20"/>
        <v>0</v>
      </c>
      <c r="AN15" s="314">
        <f t="shared" si="21"/>
        <v>0</v>
      </c>
      <c r="AO15" s="316">
        <f t="shared" si="22"/>
        <v>0</v>
      </c>
      <c r="AP15" s="314">
        <f>GBDUS!M33/(Y15+Z15+AA15+AB15+AC15)</f>
        <v>0</v>
      </c>
      <c r="AQ15" s="314">
        <f t="shared" si="23"/>
        <v>0</v>
      </c>
      <c r="AR15" s="314">
        <f t="shared" si="24"/>
        <v>0</v>
      </c>
      <c r="AS15" s="314">
        <f t="shared" si="25"/>
        <v>0</v>
      </c>
      <c r="AT15" s="316">
        <f t="shared" si="26"/>
        <v>0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RRs'!$F$7</f>
        <v>0.97288384048792509</v>
      </c>
      <c r="O16" s="275">
        <f t="shared" si="27"/>
        <v>0.84471936667145187</v>
      </c>
      <c r="P16" s="275">
        <f t="shared" si="28"/>
        <v>0.84419111808312219</v>
      </c>
      <c r="Q16" s="275">
        <f t="shared" si="29"/>
        <v>0.8434036533608773</v>
      </c>
      <c r="R16" s="275">
        <f t="shared" si="30"/>
        <v>0.84191353741108033</v>
      </c>
      <c r="S16" s="286">
        <f t="shared" si="31"/>
        <v>0.83719962572800932</v>
      </c>
      <c r="T16" s="288"/>
      <c r="U16" s="288"/>
      <c r="V16" s="288"/>
      <c r="W16" s="288"/>
      <c r="X16" s="289"/>
      <c r="Y16" s="275">
        <f t="shared" si="10"/>
        <v>1</v>
      </c>
      <c r="Z16" s="275">
        <f t="shared" si="11"/>
        <v>0.99937464605504289</v>
      </c>
      <c r="AA16" s="275">
        <f t="shared" si="12"/>
        <v>0.99844242554097107</v>
      </c>
      <c r="AB16" s="275">
        <f t="shared" si="13"/>
        <v>0.99667838885779581</v>
      </c>
      <c r="AC16" s="286">
        <f t="shared" si="14"/>
        <v>0.99109794182525557</v>
      </c>
      <c r="AD16" s="303"/>
      <c r="AE16" s="303"/>
      <c r="AF16" s="226">
        <f>GBDUS!K34/(Y16+Z16+AA16+AB16+AC16)</f>
        <v>0</v>
      </c>
      <c r="AG16" s="226">
        <f t="shared" si="15"/>
        <v>0</v>
      </c>
      <c r="AH16" s="226">
        <f t="shared" si="16"/>
        <v>0</v>
      </c>
      <c r="AI16" s="226">
        <f t="shared" si="17"/>
        <v>0</v>
      </c>
      <c r="AJ16" s="305">
        <f t="shared" si="18"/>
        <v>0</v>
      </c>
      <c r="AK16" s="314">
        <f>GBDUS!L34/(Y16+Z16+AA16+AB16+AC16)</f>
        <v>2.9383173013945583</v>
      </c>
      <c r="AL16" s="314">
        <f t="shared" si="19"/>
        <v>2.9364798130785954</v>
      </c>
      <c r="AM16" s="314">
        <f t="shared" si="20"/>
        <v>2.9337406534133832</v>
      </c>
      <c r="AN16" s="314">
        <f t="shared" si="21"/>
        <v>2.928557353906915</v>
      </c>
      <c r="AO16" s="316">
        <f t="shared" si="22"/>
        <v>2.9121602298416858</v>
      </c>
      <c r="AP16" s="314">
        <f>GBDUS!M34/(Y16+Z16+AA16+AB16+AC16)</f>
        <v>8.2741263354080913E-2</v>
      </c>
      <c r="AQ16" s="314">
        <f t="shared" si="23"/>
        <v>8.2689520778631703E-2</v>
      </c>
      <c r="AR16" s="314">
        <f t="shared" si="24"/>
        <v>8.2612387675572815E-2</v>
      </c>
      <c r="AS16" s="314">
        <f t="shared" si="25"/>
        <v>8.2466429051803944E-2</v>
      </c>
      <c r="AT16" s="316">
        <f t="shared" si="26"/>
        <v>8.200469581425103E-2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RRs'!$F$7</f>
        <v>0.97288384048792509</v>
      </c>
      <c r="O17" s="275">
        <f t="shared" si="27"/>
        <v>0.84457862660856919</v>
      </c>
      <c r="P17" s="275">
        <f t="shared" si="28"/>
        <v>0.8440186734302475</v>
      </c>
      <c r="Q17" s="275">
        <f t="shared" si="29"/>
        <v>0.84318421093760632</v>
      </c>
      <c r="R17" s="275">
        <f t="shared" si="30"/>
        <v>0.8416060127310121</v>
      </c>
      <c r="S17" s="286">
        <f t="shared" si="31"/>
        <v>0.83662048527782151</v>
      </c>
      <c r="T17" s="288"/>
      <c r="U17" s="288"/>
      <c r="V17" s="288"/>
      <c r="W17" s="288"/>
      <c r="X17" s="289"/>
      <c r="Y17" s="275">
        <f t="shared" si="10"/>
        <v>1</v>
      </c>
      <c r="Z17" s="275">
        <f t="shared" si="11"/>
        <v>0.99933700290218075</v>
      </c>
      <c r="AA17" s="275">
        <f t="shared" si="12"/>
        <v>0.99834898063125022</v>
      </c>
      <c r="AB17" s="275">
        <f t="shared" si="13"/>
        <v>0.99648035862629658</v>
      </c>
      <c r="AC17" s="286">
        <f t="shared" si="14"/>
        <v>0.99057738251948924</v>
      </c>
      <c r="AD17" s="303"/>
      <c r="AE17" s="303"/>
      <c r="AF17" s="226">
        <f>GBDUS!K35/(Y17+Z17+AA17+AB17+AC17)</f>
        <v>0.40122423748649305</v>
      </c>
      <c r="AG17" s="226">
        <f t="shared" si="15"/>
        <v>0.40095822698146477</v>
      </c>
      <c r="AH17" s="226">
        <f t="shared" si="16"/>
        <v>0.40056180849919099</v>
      </c>
      <c r="AI17" s="226">
        <f t="shared" si="17"/>
        <v>0.399812072060103</v>
      </c>
      <c r="AJ17" s="305">
        <f t="shared" si="18"/>
        <v>0.39744365497274819</v>
      </c>
      <c r="AK17" s="314">
        <f>GBDUS!L35/(Y17+Z17+AA17+AB17+AC17)</f>
        <v>18.768676456098046</v>
      </c>
      <c r="AL17" s="314">
        <f t="shared" si="19"/>
        <v>18.756232878077743</v>
      </c>
      <c r="AM17" s="314">
        <f t="shared" si="20"/>
        <v>18.737689007743231</v>
      </c>
      <c r="AN17" s="314">
        <f t="shared" si="21"/>
        <v>18.702617445913511</v>
      </c>
      <c r="AO17" s="316">
        <f t="shared" si="22"/>
        <v>18.591826397236765</v>
      </c>
      <c r="AP17" s="314">
        <f>GBDUS!M35/(Y17+Z17+AA17+AB17+AC17)</f>
        <v>0.709813424862622</v>
      </c>
      <c r="AQ17" s="314">
        <f t="shared" si="23"/>
        <v>0.70934282062194498</v>
      </c>
      <c r="AR17" s="314">
        <f t="shared" si="24"/>
        <v>0.70864150914997515</v>
      </c>
      <c r="AS17" s="314">
        <f t="shared" si="25"/>
        <v>0.70731513616486541</v>
      </c>
      <c r="AT17" s="316">
        <f t="shared" si="26"/>
        <v>0.70312512447761022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RRs'!$F$7</f>
        <v>0.97288384048792509</v>
      </c>
      <c r="O18" s="275">
        <f t="shared" si="27"/>
        <v>0.84434192909346484</v>
      </c>
      <c r="P18" s="275">
        <f t="shared" si="28"/>
        <v>0.84397057084565752</v>
      </c>
      <c r="Q18" s="275">
        <f t="shared" si="29"/>
        <v>0.84341609876738577</v>
      </c>
      <c r="R18" s="275">
        <f t="shared" si="30"/>
        <v>0.84236400521165178</v>
      </c>
      <c r="S18" s="286">
        <f t="shared" si="31"/>
        <v>0.83901168329011966</v>
      </c>
      <c r="T18" s="288"/>
      <c r="U18" s="288"/>
      <c r="V18" s="288"/>
      <c r="W18" s="288"/>
      <c r="X18" s="289"/>
      <c r="Y18" s="275">
        <f t="shared" si="10"/>
        <v>1</v>
      </c>
      <c r="Z18" s="275">
        <f t="shared" si="11"/>
        <v>0.99956018025990245</v>
      </c>
      <c r="AA18" s="275">
        <f t="shared" si="12"/>
        <v>0.99890348886608882</v>
      </c>
      <c r="AB18" s="275">
        <f t="shared" si="13"/>
        <v>0.99765743733236523</v>
      </c>
      <c r="AC18" s="286">
        <f t="shared" si="14"/>
        <v>0.99368710042734931</v>
      </c>
      <c r="AD18" s="303"/>
      <c r="AE18" s="303"/>
      <c r="AF18" s="226">
        <f>GBDUS!K36/(Y18+Z18+AA18+AB18+AC18)</f>
        <v>1.8036765396273977</v>
      </c>
      <c r="AG18" s="226">
        <f t="shared" si="15"/>
        <v>1.8028832470805187</v>
      </c>
      <c r="AH18" s="226">
        <f t="shared" si="16"/>
        <v>1.801698788219722</v>
      </c>
      <c r="AI18" s="226">
        <f t="shared" si="17"/>
        <v>1.7994513143011779</v>
      </c>
      <c r="AJ18" s="305">
        <f t="shared" si="18"/>
        <v>1.7922901107711839</v>
      </c>
      <c r="AK18" s="314">
        <f>GBDUS!L36/(Y18+Z18+AA18+AB18+AC18)</f>
        <v>60.221207271623015</v>
      </c>
      <c r="AL18" s="314">
        <f t="shared" si="19"/>
        <v>60.194720795892451</v>
      </c>
      <c r="AM18" s="314">
        <f t="shared" si="20"/>
        <v>60.155174047352105</v>
      </c>
      <c r="AN18" s="314">
        <f t="shared" si="21"/>
        <v>60.080135319668614</v>
      </c>
      <c r="AO18" s="316">
        <f t="shared" si="22"/>
        <v>59.841036837973476</v>
      </c>
      <c r="AP18" s="314">
        <f>GBDUS!M36/(Y18+Z18+AA18+AB18+AC18)</f>
        <v>2.9244561101440314</v>
      </c>
      <c r="AQ18" s="314">
        <f t="shared" si="23"/>
        <v>2.9231698766177412</v>
      </c>
      <c r="AR18" s="314">
        <f t="shared" si="24"/>
        <v>2.921249411458624</v>
      </c>
      <c r="AS18" s="314">
        <f t="shared" si="25"/>
        <v>2.9176053884372717</v>
      </c>
      <c r="AT18" s="316">
        <f t="shared" si="26"/>
        <v>2.9059943124160674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RRs'!$F$7</f>
        <v>0.97288384048792509</v>
      </c>
      <c r="O19" s="275">
        <f t="shared" si="27"/>
        <v>0.92038543188854816</v>
      </c>
      <c r="P19" s="275">
        <f t="shared" si="28"/>
        <v>0.91969257681358407</v>
      </c>
      <c r="Q19" s="275">
        <f t="shared" si="29"/>
        <v>0.91866663674949589</v>
      </c>
      <c r="R19" s="275">
        <f t="shared" si="30"/>
        <v>0.91674685082907403</v>
      </c>
      <c r="S19" s="286">
        <f t="shared" si="31"/>
        <v>0.91084057316807476</v>
      </c>
      <c r="T19" s="288"/>
      <c r="U19" s="288"/>
      <c r="V19" s="288"/>
      <c r="W19" s="288"/>
      <c r="X19" s="289"/>
      <c r="Y19" s="275">
        <f t="shared" si="10"/>
        <v>1</v>
      </c>
      <c r="Z19" s="275">
        <f t="shared" si="11"/>
        <v>0.9992472120364374</v>
      </c>
      <c r="AA19" s="275">
        <f t="shared" si="12"/>
        <v>0.99813252678768993</v>
      </c>
      <c r="AB19" s="275">
        <f t="shared" si="13"/>
        <v>0.99604667682319992</v>
      </c>
      <c r="AC19" s="286">
        <f t="shared" si="14"/>
        <v>0.98962949826260482</v>
      </c>
      <c r="AD19" s="303"/>
      <c r="AE19" s="303"/>
      <c r="AF19" s="226">
        <f>GBDUS!K37/(Y19+Z19+AA19+AB19+AC19)</f>
        <v>1.2040804084199264</v>
      </c>
      <c r="AG19" s="226">
        <f t="shared" si="15"/>
        <v>1.2031739911813064</v>
      </c>
      <c r="AH19" s="226">
        <f t="shared" si="16"/>
        <v>1.2018318205117349</v>
      </c>
      <c r="AI19" s="226">
        <f t="shared" si="17"/>
        <v>1.1993202894345889</v>
      </c>
      <c r="AJ19" s="305">
        <f t="shared" si="18"/>
        <v>1.1915934904524441</v>
      </c>
      <c r="AK19" s="314">
        <f>GBDUS!L37/(Y19+Z19+AA19+AB19+AC19)</f>
        <v>27.806802359182811</v>
      </c>
      <c r="AL19" s="314">
        <f t="shared" si="19"/>
        <v>27.785869733061656</v>
      </c>
      <c r="AM19" s="314">
        <f t="shared" si="20"/>
        <v>27.754873900657035</v>
      </c>
      <c r="AN19" s="314">
        <f t="shared" si="21"/>
        <v>27.696873082943554</v>
      </c>
      <c r="AO19" s="316">
        <f t="shared" si="22"/>
        <v>27.5184318670055</v>
      </c>
      <c r="AP19" s="314">
        <f>GBDUS!M37/(Y19+Z19+AA19+AB19+AC19)</f>
        <v>1.6871436203534971</v>
      </c>
      <c r="AQ19" s="314">
        <f t="shared" si="23"/>
        <v>1.6858735589432936</v>
      </c>
      <c r="AR19" s="314">
        <f t="shared" si="24"/>
        <v>1.683992924837167</v>
      </c>
      <c r="AS19" s="314">
        <f t="shared" si="25"/>
        <v>1.6804737963765632</v>
      </c>
      <c r="AT19" s="316">
        <f t="shared" si="26"/>
        <v>1.669647094507386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RRs'!$F$7</f>
        <v>0.97288384048792509</v>
      </c>
      <c r="O20" s="275">
        <f t="shared" si="27"/>
        <v>0.99134439051762713</v>
      </c>
      <c r="P20" s="275">
        <f t="shared" si="28"/>
        <v>0.99134439051762713</v>
      </c>
      <c r="Q20" s="275">
        <f t="shared" si="29"/>
        <v>0.99134439051762713</v>
      </c>
      <c r="R20" s="275">
        <f t="shared" si="30"/>
        <v>0.99134439051762713</v>
      </c>
      <c r="S20" s="286">
        <f t="shared" si="31"/>
        <v>0.99134439051762713</v>
      </c>
      <c r="T20" s="288"/>
      <c r="U20" s="288"/>
      <c r="V20" s="288"/>
      <c r="W20" s="288"/>
      <c r="X20" s="289"/>
      <c r="Y20" s="275">
        <f t="shared" si="10"/>
        <v>1</v>
      </c>
      <c r="Z20" s="275">
        <f t="shared" si="11"/>
        <v>1</v>
      </c>
      <c r="AA20" s="275">
        <f t="shared" si="12"/>
        <v>1</v>
      </c>
      <c r="AB20" s="275">
        <f t="shared" si="13"/>
        <v>1</v>
      </c>
      <c r="AC20" s="286">
        <f t="shared" si="14"/>
        <v>1</v>
      </c>
      <c r="AD20" s="303"/>
      <c r="AE20" s="303"/>
      <c r="AF20" s="226">
        <f>GBDUS!K38/(Y20+Z20+AA20+AB20+AC20)</f>
        <v>1.8</v>
      </c>
      <c r="AG20" s="226">
        <f t="shared" si="15"/>
        <v>1.8</v>
      </c>
      <c r="AH20" s="226">
        <f t="shared" si="16"/>
        <v>1.8</v>
      </c>
      <c r="AI20" s="226">
        <f t="shared" si="17"/>
        <v>1.8</v>
      </c>
      <c r="AJ20" s="305">
        <f t="shared" si="18"/>
        <v>1.8</v>
      </c>
      <c r="AK20" s="314">
        <f>GBDUS!L38/(Y20+Z20+AA20+AB20+AC20)</f>
        <v>26.281761057282999</v>
      </c>
      <c r="AL20" s="314">
        <f t="shared" si="19"/>
        <v>26.281761057282999</v>
      </c>
      <c r="AM20" s="314">
        <f t="shared" si="20"/>
        <v>26.281761057282999</v>
      </c>
      <c r="AN20" s="314">
        <f t="shared" si="21"/>
        <v>26.281761057282999</v>
      </c>
      <c r="AO20" s="316">
        <f t="shared" si="22"/>
        <v>26.281761057282999</v>
      </c>
      <c r="AP20" s="314">
        <f>GBDUS!M38/(Y20+Z20+AA20+AB20+AC20)</f>
        <v>2.1395264928852309</v>
      </c>
      <c r="AQ20" s="314">
        <f t="shared" si="23"/>
        <v>2.1395264928852309</v>
      </c>
      <c r="AR20" s="314">
        <f t="shared" si="24"/>
        <v>2.1395264928852309</v>
      </c>
      <c r="AS20" s="314">
        <f t="shared" si="25"/>
        <v>2.1395264928852309</v>
      </c>
      <c r="AT20" s="316">
        <f t="shared" si="26"/>
        <v>2.1395264928852309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476">
        <f>'Phy activity RRs'!$F$7</f>
        <v>0.97288384048792509</v>
      </c>
      <c r="O21" s="277">
        <f t="shared" si="27"/>
        <v>0.99134439051762713</v>
      </c>
      <c r="P21" s="277">
        <f t="shared" si="28"/>
        <v>0.99134439051762713</v>
      </c>
      <c r="Q21" s="277">
        <f t="shared" si="29"/>
        <v>0.99134439051762713</v>
      </c>
      <c r="R21" s="277">
        <f t="shared" si="30"/>
        <v>0.99134439051762713</v>
      </c>
      <c r="S21" s="287">
        <f t="shared" si="31"/>
        <v>0.99134439051762713</v>
      </c>
      <c r="T21" s="290"/>
      <c r="U21" s="291"/>
      <c r="V21" s="291"/>
      <c r="W21" s="291"/>
      <c r="X21" s="292"/>
      <c r="Y21" s="300">
        <f t="shared" si="10"/>
        <v>1</v>
      </c>
      <c r="Z21" s="277">
        <f t="shared" si="11"/>
        <v>1</v>
      </c>
      <c r="AA21" s="277">
        <f t="shared" si="12"/>
        <v>1</v>
      </c>
      <c r="AB21" s="277">
        <f t="shared" si="13"/>
        <v>1</v>
      </c>
      <c r="AC21" s="287">
        <f t="shared" si="14"/>
        <v>1</v>
      </c>
      <c r="AD21" s="303"/>
      <c r="AE21" s="304"/>
      <c r="AF21" s="226">
        <f>GBDUS!K39/(Y21+Z21+AA21+AB21+AC21)</f>
        <v>3</v>
      </c>
      <c r="AG21" s="307">
        <f t="shared" si="15"/>
        <v>3</v>
      </c>
      <c r="AH21" s="307">
        <f t="shared" si="16"/>
        <v>3</v>
      </c>
      <c r="AI21" s="307">
        <f t="shared" si="17"/>
        <v>3</v>
      </c>
      <c r="AJ21" s="308">
        <f t="shared" si="18"/>
        <v>3</v>
      </c>
      <c r="AK21" s="314">
        <f>GBDUS!L39/(Y21+Z21+AA21+AB21+AC21)</f>
        <v>16.42681995047754</v>
      </c>
      <c r="AL21" s="318">
        <f t="shared" si="19"/>
        <v>16.42681995047754</v>
      </c>
      <c r="AM21" s="318">
        <f t="shared" si="20"/>
        <v>16.42681995047754</v>
      </c>
      <c r="AN21" s="318">
        <f t="shared" si="21"/>
        <v>16.42681995047754</v>
      </c>
      <c r="AO21" s="319">
        <f t="shared" si="22"/>
        <v>16.42681995047754</v>
      </c>
      <c r="AP21" s="314">
        <f>GBDUS!M39/(Y21+Z21+AA21+AB21+AC21)</f>
        <v>2.4606791651927837</v>
      </c>
      <c r="AQ21" s="318">
        <f t="shared" si="23"/>
        <v>2.4606791651927837</v>
      </c>
      <c r="AR21" s="318">
        <f t="shared" si="24"/>
        <v>2.4606791651927837</v>
      </c>
      <c r="AS21" s="318">
        <f t="shared" si="25"/>
        <v>2.4606791651927837</v>
      </c>
      <c r="AT21" s="319">
        <f t="shared" si="26"/>
        <v>2.4606791651927837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K22" s="227"/>
      <c r="AL22" s="227"/>
      <c r="AM22" s="227"/>
      <c r="AN22" s="227"/>
      <c r="AO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339"/>
      <c r="AL23" s="339"/>
      <c r="AM23" s="339"/>
      <c r="AN23" s="339"/>
      <c r="AO23" s="339"/>
      <c r="AP23" s="293"/>
      <c r="AQ23" s="293"/>
      <c r="AR23" s="293"/>
      <c r="AS23" s="293"/>
      <c r="AT23" s="293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81">
        <f>'Phy activity RRs'!$F$6</f>
        <v>0.96065247560449929</v>
      </c>
      <c r="O24" s="227">
        <f>$N24^(I24^0.5)</f>
        <v>0.98738603830564786</v>
      </c>
      <c r="P24" s="227">
        <f t="shared" ref="P24:S24" si="32">$N24^(J24^0.5)</f>
        <v>0.98738603830564786</v>
      </c>
      <c r="Q24" s="227">
        <f t="shared" si="32"/>
        <v>0.92822169729299031</v>
      </c>
      <c r="R24" s="227">
        <f t="shared" si="32"/>
        <v>0.90335863926192295</v>
      </c>
      <c r="S24" s="340">
        <f t="shared" si="32"/>
        <v>0.85282848672617972</v>
      </c>
      <c r="T24" s="309">
        <f>O24/O6</f>
        <v>1</v>
      </c>
      <c r="U24" s="309">
        <f t="shared" ref="U24:X24" si="33">P24/P6</f>
        <v>1</v>
      </c>
      <c r="V24" s="309">
        <f t="shared" si="33"/>
        <v>0.94007982823599223</v>
      </c>
      <c r="W24" s="309">
        <f t="shared" si="33"/>
        <v>0.91489914199322109</v>
      </c>
      <c r="X24" s="347">
        <f t="shared" si="33"/>
        <v>0.93239869679572862</v>
      </c>
      <c r="Y24" s="309">
        <f>O24/$O24</f>
        <v>1</v>
      </c>
      <c r="Z24" s="309">
        <f t="shared" ref="Z24:AC24" si="34">P24/$O24</f>
        <v>1</v>
      </c>
      <c r="AA24" s="309">
        <f t="shared" si="34"/>
        <v>0.94007982823599223</v>
      </c>
      <c r="AB24" s="309">
        <f t="shared" si="34"/>
        <v>0.91489914199322109</v>
      </c>
      <c r="AC24" s="347">
        <f t="shared" si="34"/>
        <v>0.86372346138257272</v>
      </c>
      <c r="AD24" s="352">
        <f>(5-SUM(T24:X24))/5</f>
        <v>4.2524466595011565E-2</v>
      </c>
      <c r="AE24" s="353">
        <f>1-AD24</f>
        <v>0.95747553340498848</v>
      </c>
      <c r="AF24" s="226">
        <f>AE24*GBDUS!K24/(Y24+Z24+AA24+AB24+AC24)</f>
        <v>0</v>
      </c>
      <c r="AG24" s="226">
        <f>$AF24*Z24</f>
        <v>0</v>
      </c>
      <c r="AH24" s="226">
        <f t="shared" ref="AH24:AJ24" si="35">$AF24*AA24</f>
        <v>0</v>
      </c>
      <c r="AI24" s="226">
        <f t="shared" si="35"/>
        <v>0</v>
      </c>
      <c r="AJ24" s="305">
        <f t="shared" si="35"/>
        <v>0</v>
      </c>
      <c r="AK24" s="314">
        <f>AE24*GBDUS!L24/(Y24+Z24+AA24+AB24+AC24)</f>
        <v>0</v>
      </c>
      <c r="AL24" s="314">
        <f>$AK24*Z24</f>
        <v>0</v>
      </c>
      <c r="AM24" s="314">
        <f t="shared" ref="AM24:AO24" si="36">$AK24*AA24</f>
        <v>0</v>
      </c>
      <c r="AN24" s="314">
        <f t="shared" si="36"/>
        <v>0</v>
      </c>
      <c r="AO24" s="316">
        <f t="shared" si="36"/>
        <v>0</v>
      </c>
      <c r="AP24" s="314">
        <f>AE24*GBDUS!M24/(Y24+Z24+AA24+AB24+AC24)</f>
        <v>0</v>
      </c>
      <c r="AQ24" s="314">
        <f>$AP24*Z24</f>
        <v>0</v>
      </c>
      <c r="AR24" s="314">
        <f t="shared" ref="AR24:AT24" si="37">$AP24*AA24</f>
        <v>0</v>
      </c>
      <c r="AS24" s="314">
        <f t="shared" si="37"/>
        <v>0</v>
      </c>
      <c r="AT24" s="316">
        <f t="shared" si="37"/>
        <v>0</v>
      </c>
      <c r="AU24" s="275">
        <f>SUM(AF24:AJ24)-SUM(AF6:AJ6)</f>
        <v>0</v>
      </c>
      <c r="AV24" s="274">
        <f>SUM(AK24:AO24)-SUM(AK6:AO6)</f>
        <v>0</v>
      </c>
      <c r="AW24" s="275">
        <f>SUM(AP24:AT24)-SUM(AP6:AT6)</f>
        <v>0</v>
      </c>
      <c r="AX24" s="275">
        <f>AV24+AW24</f>
        <v>0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81">
        <f>'Phy activity RRs'!$F$6</f>
        <v>0.96065247560449929</v>
      </c>
      <c r="O25" s="227">
        <f t="shared" ref="O25:O39" si="38">$N25^(I25^0.5)</f>
        <v>0.98738603830564786</v>
      </c>
      <c r="P25" s="227">
        <f t="shared" ref="P25:P39" si="39">$N25^(J25^0.5)</f>
        <v>0.93143246868263763</v>
      </c>
      <c r="Q25" s="227">
        <f t="shared" ref="Q25:Q39" si="40">$N25^(K25^0.5)</f>
        <v>0.90762512670782014</v>
      </c>
      <c r="R25" s="227">
        <f t="shared" ref="R25:R39" si="41">$N25^(L25^0.5)</f>
        <v>0.87611819444001782</v>
      </c>
      <c r="S25" s="340">
        <f t="shared" ref="S25:S39" si="42">$N25^(M25^0.5)</f>
        <v>0.8128926115978935</v>
      </c>
      <c r="T25" s="309">
        <f t="shared" ref="T25:T39" si="43">O25/O7</f>
        <v>1</v>
      </c>
      <c r="U25" s="309">
        <f t="shared" ref="U25:U39" si="44">P25/P7</f>
        <v>0.94333161757175898</v>
      </c>
      <c r="V25" s="309">
        <f t="shared" ref="V25:V39" si="45">Q25/Q7</f>
        <v>0.91922013427018145</v>
      </c>
      <c r="W25" s="309">
        <f t="shared" ref="W25:W39" si="46">R25/R7</f>
        <v>0.88731069759041215</v>
      </c>
      <c r="X25" s="347">
        <f t="shared" ref="X25:X39" si="47">S25/S7</f>
        <v>0.89687701152589383</v>
      </c>
      <c r="Y25" s="309">
        <f t="shared" ref="Y25:Y39" si="48">O25/$O25</f>
        <v>1</v>
      </c>
      <c r="Z25" s="309">
        <f t="shared" ref="Z25:Z39" si="49">P25/$O25</f>
        <v>0.94333161757175898</v>
      </c>
      <c r="AA25" s="309">
        <f t="shared" ref="AA25:AA39" si="50">Q25/$O25</f>
        <v>0.91922013427018145</v>
      </c>
      <c r="AB25" s="309">
        <f t="shared" ref="AB25:AB39" si="51">R25/$O25</f>
        <v>0.88731069759041215</v>
      </c>
      <c r="AC25" s="347">
        <f t="shared" ref="AC25:AC39" si="52">S25/$O25</f>
        <v>0.82327740120046189</v>
      </c>
      <c r="AD25" s="352">
        <f t="shared" ref="AD25:AD39" si="53">(5-SUM(T25:X25))/5</f>
        <v>7.0652107808350628E-2</v>
      </c>
      <c r="AE25" s="353">
        <f t="shared" ref="AE25:AE39" si="54">1-AD25</f>
        <v>0.92934789219164937</v>
      </c>
      <c r="AF25" s="226">
        <f>AE25*GBDUS!K25/(Y25+Z25+AA25+AB25+AC25)</f>
        <v>0</v>
      </c>
      <c r="AG25" s="226">
        <f t="shared" ref="AG25:AG39" si="55">$AF25*Z25</f>
        <v>0</v>
      </c>
      <c r="AH25" s="226">
        <f t="shared" ref="AH25:AH39" si="56">$AF25*AA25</f>
        <v>0</v>
      </c>
      <c r="AI25" s="226">
        <f t="shared" ref="AI25:AI39" si="57">$AF25*AB25</f>
        <v>0</v>
      </c>
      <c r="AJ25" s="305">
        <f t="shared" ref="AJ25:AJ39" si="58">$AF25*AC25</f>
        <v>0</v>
      </c>
      <c r="AK25" s="314">
        <f>AE25*GBDUS!L25/(Y25+Z25+AA25+AB25+AC25)</f>
        <v>0</v>
      </c>
      <c r="AL25" s="314">
        <f t="shared" ref="AL25:AL39" si="59">$AK25*Z25</f>
        <v>0</v>
      </c>
      <c r="AM25" s="314">
        <f t="shared" ref="AM25:AM39" si="60">$AK25*AA25</f>
        <v>0</v>
      </c>
      <c r="AN25" s="314">
        <f t="shared" ref="AN25:AN39" si="61">$AK25*AB25</f>
        <v>0</v>
      </c>
      <c r="AO25" s="316">
        <f t="shared" ref="AO25:AO39" si="62">$AK25*AC25</f>
        <v>0</v>
      </c>
      <c r="AP25" s="314">
        <f>AE25*GBDUS!M25/(Y25+Z25+AA25+AB25+AC25)</f>
        <v>0</v>
      </c>
      <c r="AQ25" s="314">
        <f t="shared" ref="AQ25:AQ39" si="63">$AP25*Z25</f>
        <v>0</v>
      </c>
      <c r="AR25" s="314">
        <f t="shared" ref="AR25:AR39" si="64">$AP25*AA25</f>
        <v>0</v>
      </c>
      <c r="AS25" s="314">
        <f t="shared" ref="AS25:AS39" si="65">$AP25*AB25</f>
        <v>0</v>
      </c>
      <c r="AT25" s="316">
        <f t="shared" ref="AT25:AT39" si="66">$AP25*AC25</f>
        <v>0</v>
      </c>
      <c r="AU25" s="275">
        <f t="shared" ref="AU25:AU39" si="67">SUM(AF25:AJ25)-SUM(AF7:AJ7)</f>
        <v>0</v>
      </c>
      <c r="AV25" s="274">
        <f t="shared" ref="AV25:AV39" si="68">SUM(AK25:AO25)-SUM(AK7:AO7)</f>
        <v>0</v>
      </c>
      <c r="AW25" s="275">
        <f t="shared" ref="AW25:AW39" si="69">SUM(AP25:AT25)-SUM(AP7:AT7)</f>
        <v>0</v>
      </c>
      <c r="AX25" s="275">
        <f t="shared" ref="AX25:AX39" si="70">AV25+AW25</f>
        <v>0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81">
        <f>'Phy activity RRs'!$F$6</f>
        <v>0.96065247560449929</v>
      </c>
      <c r="O26" s="227">
        <f t="shared" si="38"/>
        <v>0.72228773050606132</v>
      </c>
      <c r="P26" s="227">
        <f t="shared" si="39"/>
        <v>0.72020978289303628</v>
      </c>
      <c r="Q26" s="227">
        <f t="shared" si="40"/>
        <v>0.71722919810866947</v>
      </c>
      <c r="R26" s="227">
        <f t="shared" si="41"/>
        <v>0.71180836878822318</v>
      </c>
      <c r="S26" s="340">
        <f t="shared" si="42"/>
        <v>0.69576920833931133</v>
      </c>
      <c r="T26" s="309">
        <f t="shared" si="43"/>
        <v>0.99846753741195182</v>
      </c>
      <c r="U26" s="309">
        <f t="shared" si="44"/>
        <v>0.99630708140131619</v>
      </c>
      <c r="V26" s="309">
        <f t="shared" si="45"/>
        <v>0.99324464052686556</v>
      </c>
      <c r="W26" s="309">
        <f t="shared" si="46"/>
        <v>0.98774192401215111</v>
      </c>
      <c r="X26" s="347">
        <f t="shared" si="47"/>
        <v>0.97178454245195911</v>
      </c>
      <c r="Y26" s="309">
        <f t="shared" si="48"/>
        <v>1</v>
      </c>
      <c r="Z26" s="309">
        <f t="shared" si="49"/>
        <v>0.99712310271203253</v>
      </c>
      <c r="AA26" s="309">
        <f t="shared" si="50"/>
        <v>0.9929965134616815</v>
      </c>
      <c r="AB26" s="309">
        <f t="shared" si="51"/>
        <v>0.98549143052659094</v>
      </c>
      <c r="AC26" s="347">
        <f t="shared" si="52"/>
        <v>0.96328537638570966</v>
      </c>
      <c r="AD26" s="352">
        <f t="shared" si="53"/>
        <v>1.0490854839151176E-2</v>
      </c>
      <c r="AE26" s="353">
        <f t="shared" si="54"/>
        <v>0.98950914516084887</v>
      </c>
      <c r="AF26" s="226">
        <f>AE26*GBDUS!K26/(Y26+Z26+AA26+AB26+AC26)</f>
        <v>0.20035025244416144</v>
      </c>
      <c r="AG26" s="226">
        <f t="shared" si="55"/>
        <v>0.19977386534626124</v>
      </c>
      <c r="AH26" s="226">
        <f t="shared" si="56"/>
        <v>0.19894710214822003</v>
      </c>
      <c r="AI26" s="226">
        <f t="shared" si="57"/>
        <v>0.19744345688756026</v>
      </c>
      <c r="AJ26" s="305">
        <f t="shared" si="58"/>
        <v>0.19299446833464601</v>
      </c>
      <c r="AK26" s="314">
        <f>AE26*GBDUS!L26/(Y26+Z26+AA26+AB26+AC26)</f>
        <v>12.252211658335979</v>
      </c>
      <c r="AL26" s="314">
        <f t="shared" si="59"/>
        <v>12.216963303844508</v>
      </c>
      <c r="AM26" s="314">
        <f t="shared" si="60"/>
        <v>12.166403458922193</v>
      </c>
      <c r="AN26" s="314">
        <f t="shared" si="61"/>
        <v>12.074449594288099</v>
      </c>
      <c r="AO26" s="316">
        <f t="shared" si="62"/>
        <v>11.802376318857553</v>
      </c>
      <c r="AP26" s="314">
        <f>AE26*GBDUS!M26/(Y26+Z26+AA26+AB26+AC26)</f>
        <v>0.28512146560045259</v>
      </c>
      <c r="AQ26" s="314">
        <f t="shared" si="63"/>
        <v>0.28430120042932533</v>
      </c>
      <c r="AR26" s="314">
        <f t="shared" si="64"/>
        <v>0.28312462125433419</v>
      </c>
      <c r="AS26" s="314">
        <f t="shared" si="65"/>
        <v>0.28098476100842823</v>
      </c>
      <c r="AT26" s="316">
        <f t="shared" si="66"/>
        <v>0.27465333830657712</v>
      </c>
      <c r="AU26" s="275">
        <f t="shared" si="67"/>
        <v>-1.0490854839150798E-2</v>
      </c>
      <c r="AV26" s="274">
        <f t="shared" si="68"/>
        <v>-0.64155733470802545</v>
      </c>
      <c r="AW26" s="275">
        <f t="shared" si="69"/>
        <v>-1.4929693727109505E-2</v>
      </c>
      <c r="AX26" s="275">
        <f t="shared" si="70"/>
        <v>-0.65648702843513496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81">
        <f>'Phy activity RRs'!$F$6</f>
        <v>0.96065247560449929</v>
      </c>
      <c r="O27" s="227">
        <f t="shared" si="38"/>
        <v>0.71748406595867997</v>
      </c>
      <c r="P27" s="227">
        <f t="shared" si="39"/>
        <v>0.71569701388118112</v>
      </c>
      <c r="Q27" s="227">
        <f t="shared" si="40"/>
        <v>0.7131283720417726</v>
      </c>
      <c r="R27" s="227">
        <f t="shared" si="41"/>
        <v>0.70844111024319245</v>
      </c>
      <c r="S27" s="340">
        <f t="shared" si="42"/>
        <v>0.69446102226715933</v>
      </c>
      <c r="T27" s="309">
        <f t="shared" si="43"/>
        <v>0.99866305285803203</v>
      </c>
      <c r="U27" s="309">
        <f t="shared" si="44"/>
        <v>0.9967736153895671</v>
      </c>
      <c r="V27" s="309">
        <f t="shared" si="45"/>
        <v>0.99408780389184659</v>
      </c>
      <c r="W27" s="309">
        <f t="shared" si="46"/>
        <v>0.98924115388999112</v>
      </c>
      <c r="X27" s="347">
        <f t="shared" si="47"/>
        <v>0.9750466954182283</v>
      </c>
      <c r="Y27" s="309">
        <f t="shared" si="48"/>
        <v>1</v>
      </c>
      <c r="Z27" s="309">
        <f t="shared" si="49"/>
        <v>0.99750927977040016</v>
      </c>
      <c r="AA27" s="309">
        <f t="shared" si="50"/>
        <v>0.99392921163888504</v>
      </c>
      <c r="AB27" s="309">
        <f t="shared" si="51"/>
        <v>0.9873962975004823</v>
      </c>
      <c r="AC27" s="347">
        <f t="shared" si="52"/>
        <v>0.96791142161358246</v>
      </c>
      <c r="AD27" s="352">
        <f t="shared" si="53"/>
        <v>9.2375357104668154E-3</v>
      </c>
      <c r="AE27" s="353">
        <f t="shared" si="54"/>
        <v>0.99076246428953318</v>
      </c>
      <c r="AF27" s="226">
        <f>AE27*GBDUS!K27/(Y27+Z27+AA27+AB27+AC27)</f>
        <v>0</v>
      </c>
      <c r="AG27" s="226">
        <f t="shared" si="55"/>
        <v>0</v>
      </c>
      <c r="AH27" s="226">
        <f t="shared" si="56"/>
        <v>0</v>
      </c>
      <c r="AI27" s="226">
        <f t="shared" si="57"/>
        <v>0</v>
      </c>
      <c r="AJ27" s="305">
        <f t="shared" si="58"/>
        <v>0</v>
      </c>
      <c r="AK27" s="314">
        <f>AE27*GBDUS!L27/(Y27+Z27+AA27+AB27+AC27)</f>
        <v>21.469865772283256</v>
      </c>
      <c r="AL27" s="314">
        <f t="shared" si="59"/>
        <v>21.416390343277438</v>
      </c>
      <c r="AM27" s="314">
        <f t="shared" si="60"/>
        <v>21.339526761038179</v>
      </c>
      <c r="AN27" s="314">
        <f t="shared" si="61"/>
        <v>21.199265971384822</v>
      </c>
      <c r="AO27" s="316">
        <f t="shared" si="62"/>
        <v>20.780928301503483</v>
      </c>
      <c r="AP27" s="314">
        <f>AE27*GBDUS!M27/(Y27+Z27+AA27+AB27+AC27)</f>
        <v>0.7405807651577877</v>
      </c>
      <c r="AQ27" s="314">
        <f t="shared" si="63"/>
        <v>0.73873618566435673</v>
      </c>
      <c r="AR27" s="314">
        <f t="shared" si="64"/>
        <v>0.73608485606820218</v>
      </c>
      <c r="AS27" s="314">
        <f t="shared" si="65"/>
        <v>0.73124670551687376</v>
      </c>
      <c r="AT27" s="316">
        <f t="shared" si="66"/>
        <v>0.71681658122354897</v>
      </c>
      <c r="AU27" s="275">
        <f t="shared" si="67"/>
        <v>0</v>
      </c>
      <c r="AV27" s="274">
        <f t="shared" si="68"/>
        <v>-0.99022878030297079</v>
      </c>
      <c r="AW27" s="275">
        <f t="shared" si="69"/>
        <v>-3.4156915351784889E-2</v>
      </c>
      <c r="AX27" s="275">
        <f t="shared" si="70"/>
        <v>-1.0243856956547557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81">
        <f>'Phy activity RRs'!$F$6</f>
        <v>0.96065247560449929</v>
      </c>
      <c r="O28" s="227">
        <f t="shared" si="38"/>
        <v>0.73617486544969313</v>
      </c>
      <c r="P28" s="227">
        <f t="shared" si="39"/>
        <v>0.73493567701123286</v>
      </c>
      <c r="Q28" s="227">
        <f t="shared" si="40"/>
        <v>0.73314845574052745</v>
      </c>
      <c r="R28" s="227">
        <f t="shared" si="41"/>
        <v>0.72986899080248979</v>
      </c>
      <c r="S28" s="340">
        <f t="shared" si="42"/>
        <v>0.71995326791528758</v>
      </c>
      <c r="T28" s="309">
        <f t="shared" si="43"/>
        <v>0.99918648334380478</v>
      </c>
      <c r="U28" s="309">
        <f t="shared" si="44"/>
        <v>0.99804445849359202</v>
      </c>
      <c r="V28" s="309">
        <f t="shared" si="45"/>
        <v>0.99642335841566054</v>
      </c>
      <c r="W28" s="309">
        <f t="shared" si="46"/>
        <v>0.99349459384445094</v>
      </c>
      <c r="X28" s="347">
        <f t="shared" si="47"/>
        <v>0.98485215452019748</v>
      </c>
      <c r="Y28" s="309">
        <f t="shared" si="48"/>
        <v>1</v>
      </c>
      <c r="Z28" s="309">
        <f t="shared" si="49"/>
        <v>0.99831671998513105</v>
      </c>
      <c r="AA28" s="309">
        <f t="shared" si="50"/>
        <v>0.9958890070128692</v>
      </c>
      <c r="AB28" s="309">
        <f t="shared" si="51"/>
        <v>0.99143427065612821</v>
      </c>
      <c r="AC28" s="347">
        <f t="shared" si="52"/>
        <v>0.97796502122563422</v>
      </c>
      <c r="AD28" s="352">
        <f t="shared" si="53"/>
        <v>5.599790276458805E-3</v>
      </c>
      <c r="AE28" s="353">
        <f t="shared" si="54"/>
        <v>0.99440020972354115</v>
      </c>
      <c r="AF28" s="226">
        <f>AE28*GBDUS!K28/(Y28+Z28+AA28+AB28+AC28)</f>
        <v>4.2071043777184585</v>
      </c>
      <c r="AG28" s="226">
        <f t="shared" si="55"/>
        <v>4.2000226429989773</v>
      </c>
      <c r="AH28" s="226">
        <f t="shared" si="56"/>
        <v>4.1898090011255302</v>
      </c>
      <c r="AI28" s="226">
        <f t="shared" si="57"/>
        <v>4.171067460297504</v>
      </c>
      <c r="AJ28" s="305">
        <f t="shared" si="58"/>
        <v>4.1144009220538909</v>
      </c>
      <c r="AK28" s="314">
        <f>AE28*GBDUS!L28/(Y28+Z28+AA28+AB28+AC28)</f>
        <v>140.04394732892004</v>
      </c>
      <c r="AL28" s="314">
        <f t="shared" si="59"/>
        <v>139.80821415117791</v>
      </c>
      <c r="AM28" s="314">
        <f t="shared" si="60"/>
        <v>139.46822764356074</v>
      </c>
      <c r="AN28" s="314">
        <f t="shared" si="61"/>
        <v>138.84436877985308</v>
      </c>
      <c r="AO28" s="316">
        <f t="shared" si="62"/>
        <v>136.95808192204888</v>
      </c>
      <c r="AP28" s="314">
        <f>AE28*GBDUS!M28/(Y28+Z28+AA28+AB28+AC28)</f>
        <v>6.40882416166927</v>
      </c>
      <c r="AQ28" s="314">
        <f t="shared" si="63"/>
        <v>6.3980363160391232</v>
      </c>
      <c r="AR28" s="314">
        <f t="shared" si="64"/>
        <v>6.3824775304848931</v>
      </c>
      <c r="AS28" s="314">
        <f t="shared" si="65"/>
        <v>6.353927908487945</v>
      </c>
      <c r="AT28" s="316">
        <f t="shared" si="66"/>
        <v>6.2676058572982454</v>
      </c>
      <c r="AU28" s="275">
        <f t="shared" si="67"/>
        <v>-0.11759559580564272</v>
      </c>
      <c r="AV28" s="274">
        <f t="shared" si="68"/>
        <v>-3.9144622872534001</v>
      </c>
      <c r="AW28" s="275">
        <f t="shared" si="69"/>
        <v>-0.17913734199143505</v>
      </c>
      <c r="AX28" s="275">
        <f t="shared" si="70"/>
        <v>-4.0935996292448351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81">
        <f>'Phy activity RRs'!$F$6</f>
        <v>0.96065247560449929</v>
      </c>
      <c r="O29" s="227">
        <f t="shared" si="38"/>
        <v>0.82287381763478573</v>
      </c>
      <c r="P29" s="227">
        <f t="shared" si="39"/>
        <v>0.82041373152695185</v>
      </c>
      <c r="Q29" s="227">
        <f t="shared" si="40"/>
        <v>0.81691229628094975</v>
      </c>
      <c r="R29" s="227">
        <f t="shared" si="41"/>
        <v>0.81062076024039709</v>
      </c>
      <c r="S29" s="340">
        <f t="shared" si="42"/>
        <v>0.79249797239714048</v>
      </c>
      <c r="T29" s="309">
        <f t="shared" si="43"/>
        <v>0.9984657616387419</v>
      </c>
      <c r="U29" s="309">
        <f t="shared" si="44"/>
        <v>0.99632652308885106</v>
      </c>
      <c r="V29" s="309">
        <f t="shared" si="45"/>
        <v>0.99333102483323632</v>
      </c>
      <c r="W29" s="309">
        <f t="shared" si="46"/>
        <v>0.98804468269908896</v>
      </c>
      <c r="X29" s="347">
        <f t="shared" si="47"/>
        <v>0.97330270820308296</v>
      </c>
      <c r="Y29" s="309">
        <f t="shared" si="48"/>
        <v>1</v>
      </c>
      <c r="Z29" s="309">
        <f t="shared" si="49"/>
        <v>0.99701037260499425</v>
      </c>
      <c r="AA29" s="309">
        <f t="shared" si="50"/>
        <v>0.99275524238822987</v>
      </c>
      <c r="AB29" s="309">
        <f t="shared" si="51"/>
        <v>0.98510943338845314</v>
      </c>
      <c r="AC29" s="347">
        <f t="shared" si="52"/>
        <v>0.96308565835165882</v>
      </c>
      <c r="AD29" s="352">
        <f t="shared" si="53"/>
        <v>1.0105859907399761E-2</v>
      </c>
      <c r="AE29" s="353">
        <f t="shared" si="54"/>
        <v>0.98989414009260024</v>
      </c>
      <c r="AF29" s="226">
        <f>AE29*GBDUS!K29/(Y29+Z29+AA29+AB29+AC29)</f>
        <v>2.205128025051057</v>
      </c>
      <c r="AG29" s="226">
        <f t="shared" si="55"/>
        <v>2.1985355138978693</v>
      </c>
      <c r="AH29" s="226">
        <f t="shared" si="56"/>
        <v>2.1891524070066408</v>
      </c>
      <c r="AI29" s="226">
        <f t="shared" si="57"/>
        <v>2.1722924193070456</v>
      </c>
      <c r="AJ29" s="305">
        <f t="shared" si="58"/>
        <v>2.1237271757559903</v>
      </c>
      <c r="AK29" s="314">
        <f>AE29*GBDUS!L29/(Y29+Z29+AA29+AB29+AC29)</f>
        <v>51.053824010943032</v>
      </c>
      <c r="AL29" s="314">
        <f t="shared" si="59"/>
        <v>50.901192100060115</v>
      </c>
      <c r="AM29" s="314">
        <f t="shared" si="60"/>
        <v>50.683951430829779</v>
      </c>
      <c r="AN29" s="314">
        <f t="shared" si="61"/>
        <v>50.293603643733896</v>
      </c>
      <c r="AO29" s="316">
        <f t="shared" si="62"/>
        <v>49.169205708948795</v>
      </c>
      <c r="AP29" s="314">
        <f>AE29*GBDUS!M29/(Y29+Z29+AA29+AB29+AC29)</f>
        <v>2.879585564331772</v>
      </c>
      <c r="AQ29" s="314">
        <f t="shared" si="63"/>
        <v>2.8709766764423827</v>
      </c>
      <c r="AR29" s="314">
        <f t="shared" si="64"/>
        <v>2.8587236648958361</v>
      </c>
      <c r="AS29" s="314">
        <f t="shared" si="65"/>
        <v>2.8367069036724408</v>
      </c>
      <c r="AT29" s="316">
        <f t="shared" si="66"/>
        <v>2.7732875590043977</v>
      </c>
      <c r="AU29" s="275">
        <f t="shared" si="67"/>
        <v>-0.11116445898139737</v>
      </c>
      <c r="AV29" s="274">
        <f t="shared" si="68"/>
        <v>-2.5737148413305988</v>
      </c>
      <c r="AW29" s="275">
        <f t="shared" si="69"/>
        <v>-0.14516507328057315</v>
      </c>
      <c r="AX29" s="275">
        <f t="shared" si="70"/>
        <v>-2.718879914611172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81">
        <f>'Phy activity RRs'!$F$6</f>
        <v>0.96065247560449929</v>
      </c>
      <c r="O30" s="227">
        <f t="shared" si="38"/>
        <v>0.93163434017609548</v>
      </c>
      <c r="P30" s="227">
        <f t="shared" si="39"/>
        <v>0.91489215478816688</v>
      </c>
      <c r="Q30" s="227">
        <f t="shared" si="40"/>
        <v>0.89572379434597404</v>
      </c>
      <c r="R30" s="227">
        <f t="shared" si="41"/>
        <v>0.86819903243323759</v>
      </c>
      <c r="S30" s="340">
        <f t="shared" si="42"/>
        <v>0.80958984291556257</v>
      </c>
      <c r="T30" s="309">
        <f t="shared" si="43"/>
        <v>0.94353606799502432</v>
      </c>
      <c r="U30" s="309">
        <f t="shared" si="44"/>
        <v>0.92657999940744518</v>
      </c>
      <c r="V30" s="309">
        <f t="shared" si="45"/>
        <v>0.90716676112114569</v>
      </c>
      <c r="W30" s="309">
        <f t="shared" si="46"/>
        <v>0.92590635195463877</v>
      </c>
      <c r="X30" s="347">
        <f t="shared" si="47"/>
        <v>0.87406444771914438</v>
      </c>
      <c r="Y30" s="309">
        <f t="shared" si="48"/>
        <v>1</v>
      </c>
      <c r="Z30" s="309">
        <f t="shared" si="49"/>
        <v>0.98202923114151841</v>
      </c>
      <c r="AA30" s="309">
        <f t="shared" si="50"/>
        <v>0.9614542484304156</v>
      </c>
      <c r="AB30" s="309">
        <f t="shared" si="51"/>
        <v>0.9319096505922404</v>
      </c>
      <c r="AC30" s="347">
        <f t="shared" si="52"/>
        <v>0.86899957204511769</v>
      </c>
      <c r="AD30" s="352">
        <f t="shared" si="53"/>
        <v>8.4549274360520427E-2</v>
      </c>
      <c r="AE30" s="353">
        <f t="shared" si="54"/>
        <v>0.9154507256394796</v>
      </c>
      <c r="AF30" s="226">
        <f>AE30*GBDUS!K30/(Y30+Z30+AA30+AB30+AC30)</f>
        <v>4.0520392060878381</v>
      </c>
      <c r="AG30" s="226">
        <f t="shared" si="55"/>
        <v>3.9792209461097281</v>
      </c>
      <c r="AH30" s="226">
        <f t="shared" si="56"/>
        <v>3.8958503094997603</v>
      </c>
      <c r="AI30" s="226">
        <f t="shared" si="57"/>
        <v>3.7761344407313762</v>
      </c>
      <c r="AJ30" s="305">
        <f t="shared" si="58"/>
        <v>3.5212203360003698</v>
      </c>
      <c r="AK30" s="314">
        <f>AE30*GBDUS!L30/(Y30+Z30+AA30+AB30+AC30)</f>
        <v>59.869608227975753</v>
      </c>
      <c r="AL30" s="314">
        <f t="shared" si="59"/>
        <v>58.793705336862956</v>
      </c>
      <c r="AM30" s="314">
        <f t="shared" si="60"/>
        <v>57.561889182651854</v>
      </c>
      <c r="AN30" s="314">
        <f t="shared" si="61"/>
        <v>55.793065684827205</v>
      </c>
      <c r="AO30" s="316">
        <f t="shared" si="62"/>
        <v>52.026663928619783</v>
      </c>
      <c r="AP30" s="314">
        <f>AE30*GBDUS!M30/(Y30+Z30+AA30+AB30+AC30)</f>
        <v>4.5656716427094555</v>
      </c>
      <c r="AQ30" s="314">
        <f t="shared" si="63"/>
        <v>4.4836230129345997</v>
      </c>
      <c r="AR30" s="314">
        <f t="shared" si="64"/>
        <v>4.3896843978212807</v>
      </c>
      <c r="AS30" s="314">
        <f t="shared" si="65"/>
        <v>4.2547934652762693</v>
      </c>
      <c r="AT30" s="316">
        <f t="shared" si="66"/>
        <v>3.9675667036130462</v>
      </c>
      <c r="AU30" s="275">
        <f t="shared" si="67"/>
        <v>-1.7755347615709312</v>
      </c>
      <c r="AV30" s="274">
        <f t="shared" si="68"/>
        <v>-26.233845519237889</v>
      </c>
      <c r="AW30" s="275">
        <f t="shared" si="69"/>
        <v>-2.0005997719296431</v>
      </c>
      <c r="AX30" s="275">
        <f t="shared" si="70"/>
        <v>-28.234445291167532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81">
        <f>'Phy activity RRs'!$F$6</f>
        <v>0.96065247560449929</v>
      </c>
      <c r="O31" s="346">
        <f t="shared" si="38"/>
        <v>0.98738603830564786</v>
      </c>
      <c r="P31" s="339">
        <f t="shared" si="39"/>
        <v>0.92897574788799941</v>
      </c>
      <c r="Q31" s="339">
        <f t="shared" si="40"/>
        <v>0.90646946739014389</v>
      </c>
      <c r="R31" s="339">
        <f t="shared" si="41"/>
        <v>0.87611849775991224</v>
      </c>
      <c r="S31" s="341">
        <f t="shared" si="42"/>
        <v>0.81443331472121683</v>
      </c>
      <c r="T31" s="348">
        <f t="shared" si="43"/>
        <v>1</v>
      </c>
      <c r="U31" s="349">
        <f t="shared" si="44"/>
        <v>0.94084351190758142</v>
      </c>
      <c r="V31" s="349">
        <f t="shared" si="45"/>
        <v>0.91804971128176305</v>
      </c>
      <c r="W31" s="349">
        <f t="shared" si="46"/>
        <v>0.88731100478525049</v>
      </c>
      <c r="X31" s="350">
        <f t="shared" si="47"/>
        <v>0.87100694332273121</v>
      </c>
      <c r="Y31" s="348">
        <f t="shared" si="48"/>
        <v>1</v>
      </c>
      <c r="Z31" s="349">
        <f t="shared" si="49"/>
        <v>0.94084351190758142</v>
      </c>
      <c r="AA31" s="349">
        <f t="shared" si="50"/>
        <v>0.91804971128176305</v>
      </c>
      <c r="AB31" s="349">
        <f t="shared" si="51"/>
        <v>0.88731100478525049</v>
      </c>
      <c r="AC31" s="350">
        <f t="shared" si="52"/>
        <v>0.82483778697011201</v>
      </c>
      <c r="AD31" s="351">
        <f t="shared" si="53"/>
        <v>7.6557765740534828E-2</v>
      </c>
      <c r="AE31" s="353">
        <f t="shared" si="54"/>
        <v>0.92344223425946514</v>
      </c>
      <c r="AF31" s="226">
        <f>AE31*GBDUS!K31/(Y31+Z31+AA31+AB31+AC31)</f>
        <v>3.2323211424977827</v>
      </c>
      <c r="AG31" s="307">
        <f t="shared" si="55"/>
        <v>3.0411083753207397</v>
      </c>
      <c r="AH31" s="307">
        <f t="shared" si="56"/>
        <v>2.9674314916400277</v>
      </c>
      <c r="AI31" s="307">
        <f t="shared" si="57"/>
        <v>2.8680741207383162</v>
      </c>
      <c r="AJ31" s="308">
        <f t="shared" si="58"/>
        <v>2.666140617954575</v>
      </c>
      <c r="AK31" s="314">
        <f>AE31*GBDUS!L31/(Y31+Z31+AA31+AB31+AC31)</f>
        <v>20.574281502616802</v>
      </c>
      <c r="AL31" s="318">
        <f t="shared" si="59"/>
        <v>19.357179263897184</v>
      </c>
      <c r="AM31" s="318">
        <f t="shared" si="60"/>
        <v>18.888213193307074</v>
      </c>
      <c r="AN31" s="318">
        <f t="shared" si="61"/>
        <v>18.255786392821509</v>
      </c>
      <c r="AO31" s="319">
        <f t="shared" si="62"/>
        <v>16.970444823118555</v>
      </c>
      <c r="AP31" s="314">
        <f>AE31*GBDUS!M31/(Y31+Z31+AA31+AB31+AC31)</f>
        <v>2.6750232496056996</v>
      </c>
      <c r="AQ31" s="318">
        <f t="shared" si="63"/>
        <v>2.5167782685934572</v>
      </c>
      <c r="AR31" s="318">
        <f t="shared" si="64"/>
        <v>2.4558043219725159</v>
      </c>
      <c r="AS31" s="318">
        <f t="shared" si="65"/>
        <v>2.3735775674315391</v>
      </c>
      <c r="AT31" s="319">
        <f t="shared" si="66"/>
        <v>2.2064602572983629</v>
      </c>
      <c r="AU31" s="300">
        <f t="shared" si="67"/>
        <v>-1.2249242518485595</v>
      </c>
      <c r="AV31" s="278">
        <f t="shared" si="68"/>
        <v>-7.796854107584025</v>
      </c>
      <c r="AW31" s="277">
        <f t="shared" si="69"/>
        <v>-1.0137299817210277</v>
      </c>
      <c r="AX31" s="277">
        <f t="shared" si="70"/>
        <v>-8.8105840893050527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475">
        <f>'Phy activity RRs'!$F$7</f>
        <v>0.97288384048792509</v>
      </c>
      <c r="O32" s="226">
        <f t="shared" si="38"/>
        <v>0.99134439051762713</v>
      </c>
      <c r="P32" s="226">
        <f t="shared" si="39"/>
        <v>0.94930580104706852</v>
      </c>
      <c r="Q32" s="226">
        <f t="shared" si="40"/>
        <v>0.93147301318274311</v>
      </c>
      <c r="R32" s="226">
        <f t="shared" si="41"/>
        <v>0.90767903674394135</v>
      </c>
      <c r="S32" s="305">
        <f t="shared" si="42"/>
        <v>0.85922584882349817</v>
      </c>
      <c r="T32" s="309">
        <f t="shared" si="43"/>
        <v>1</v>
      </c>
      <c r="U32" s="309">
        <f t="shared" si="44"/>
        <v>0.9575943639035388</v>
      </c>
      <c r="V32" s="309">
        <f t="shared" si="45"/>
        <v>0.9396058747015027</v>
      </c>
      <c r="W32" s="309">
        <f t="shared" si="46"/>
        <v>0.9495661798270999</v>
      </c>
      <c r="X32" s="347">
        <f t="shared" si="47"/>
        <v>0.92334927748900075</v>
      </c>
      <c r="Y32" s="309">
        <f t="shared" si="48"/>
        <v>1</v>
      </c>
      <c r="Z32" s="309">
        <f t="shared" si="49"/>
        <v>0.9575943639035388</v>
      </c>
      <c r="AA32" s="309">
        <f t="shared" si="50"/>
        <v>0.9396058747015027</v>
      </c>
      <c r="AB32" s="309">
        <f t="shared" si="51"/>
        <v>0.91560414869549001</v>
      </c>
      <c r="AC32" s="347">
        <f t="shared" si="52"/>
        <v>0.86672790711495962</v>
      </c>
      <c r="AD32" s="391">
        <f t="shared" si="53"/>
        <v>4.597686081577166E-2</v>
      </c>
      <c r="AE32" s="355">
        <f t="shared" si="54"/>
        <v>0.95402313918422832</v>
      </c>
      <c r="AF32" s="226">
        <f>AE32*GBDUS!K32/(Y32+Z32+AA32+AB32+AC32)</f>
        <v>0</v>
      </c>
      <c r="AG32" s="226">
        <f t="shared" si="55"/>
        <v>0</v>
      </c>
      <c r="AH32" s="226">
        <f t="shared" si="56"/>
        <v>0</v>
      </c>
      <c r="AI32" s="226">
        <f t="shared" si="57"/>
        <v>0</v>
      </c>
      <c r="AJ32" s="305">
        <f t="shared" si="58"/>
        <v>0</v>
      </c>
      <c r="AK32" s="314">
        <f>AE32*GBDUS!L32/(Y32+Z32+AA32+AB32+AC32)</f>
        <v>0</v>
      </c>
      <c r="AL32" s="314">
        <f t="shared" si="59"/>
        <v>0</v>
      </c>
      <c r="AM32" s="314">
        <f t="shared" si="60"/>
        <v>0</v>
      </c>
      <c r="AN32" s="314">
        <f t="shared" si="61"/>
        <v>0</v>
      </c>
      <c r="AO32" s="316">
        <f t="shared" si="62"/>
        <v>0</v>
      </c>
      <c r="AP32" s="314">
        <f>AE32*GBDUS!M32/(Y32+Z32+AA32+AB32+AC32)</f>
        <v>0</v>
      </c>
      <c r="AQ32" s="314">
        <f t="shared" si="63"/>
        <v>0</v>
      </c>
      <c r="AR32" s="314">
        <f t="shared" si="64"/>
        <v>0</v>
      </c>
      <c r="AS32" s="314">
        <f t="shared" si="65"/>
        <v>0</v>
      </c>
      <c r="AT32" s="316">
        <f t="shared" si="66"/>
        <v>0</v>
      </c>
      <c r="AU32" s="275">
        <f t="shared" si="67"/>
        <v>0</v>
      </c>
      <c r="AV32" s="274">
        <f t="shared" si="68"/>
        <v>0</v>
      </c>
      <c r="AW32" s="275">
        <f t="shared" si="69"/>
        <v>0</v>
      </c>
      <c r="AX32" s="275">
        <f t="shared" si="70"/>
        <v>0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RRs'!$F$7</f>
        <v>0.97288384048792509</v>
      </c>
      <c r="O33" s="226">
        <f t="shared" si="38"/>
        <v>0.99134439051762713</v>
      </c>
      <c r="P33" s="226">
        <f t="shared" si="39"/>
        <v>0.99134439051762713</v>
      </c>
      <c r="Q33" s="226">
        <f t="shared" si="40"/>
        <v>0.94649501050963347</v>
      </c>
      <c r="R33" s="226">
        <f t="shared" si="41"/>
        <v>0.9277117204232489</v>
      </c>
      <c r="S33" s="305">
        <f t="shared" si="42"/>
        <v>0.88911404903036251</v>
      </c>
      <c r="T33" s="309">
        <f t="shared" si="43"/>
        <v>1</v>
      </c>
      <c r="U33" s="309">
        <f t="shared" si="44"/>
        <v>1</v>
      </c>
      <c r="V33" s="309">
        <f t="shared" si="45"/>
        <v>0.95475903183900024</v>
      </c>
      <c r="W33" s="309">
        <f t="shared" si="46"/>
        <v>0.93581174140587753</v>
      </c>
      <c r="X33" s="347">
        <f t="shared" si="47"/>
        <v>0.94505073407415219</v>
      </c>
      <c r="Y33" s="309">
        <f t="shared" si="48"/>
        <v>1</v>
      </c>
      <c r="Z33" s="309">
        <f t="shared" si="49"/>
        <v>1</v>
      </c>
      <c r="AA33" s="309">
        <f t="shared" si="50"/>
        <v>0.95475903183900024</v>
      </c>
      <c r="AB33" s="309">
        <f t="shared" si="51"/>
        <v>0.93581174140587753</v>
      </c>
      <c r="AC33" s="347">
        <f t="shared" si="52"/>
        <v>0.89687706667318168</v>
      </c>
      <c r="AD33" s="391">
        <f t="shared" si="53"/>
        <v>3.2875698536194167E-2</v>
      </c>
      <c r="AE33" s="353">
        <f t="shared" si="54"/>
        <v>0.96712430146380579</v>
      </c>
      <c r="AF33" s="226">
        <f>AE33*GBDUS!K33/(Y33+Z33+AA33+AB33+AC33)</f>
        <v>0</v>
      </c>
      <c r="AG33" s="226">
        <f t="shared" si="55"/>
        <v>0</v>
      </c>
      <c r="AH33" s="226">
        <f t="shared" si="56"/>
        <v>0</v>
      </c>
      <c r="AI33" s="226">
        <f t="shared" si="57"/>
        <v>0</v>
      </c>
      <c r="AJ33" s="305">
        <f t="shared" si="58"/>
        <v>0</v>
      </c>
      <c r="AK33" s="314">
        <f>AE33*GBDUS!L33/(Y33+Z33+AA33+AB33+AC33)</f>
        <v>0</v>
      </c>
      <c r="AL33" s="314">
        <f t="shared" si="59"/>
        <v>0</v>
      </c>
      <c r="AM33" s="314">
        <f t="shared" si="60"/>
        <v>0</v>
      </c>
      <c r="AN33" s="314">
        <f t="shared" si="61"/>
        <v>0</v>
      </c>
      <c r="AO33" s="316">
        <f t="shared" si="62"/>
        <v>0</v>
      </c>
      <c r="AP33" s="314">
        <f>AE33*GBDUS!M33/(Y33+Z33+AA33+AB33+AC33)</f>
        <v>0</v>
      </c>
      <c r="AQ33" s="314">
        <f t="shared" si="63"/>
        <v>0</v>
      </c>
      <c r="AR33" s="314">
        <f t="shared" si="64"/>
        <v>0</v>
      </c>
      <c r="AS33" s="314">
        <f t="shared" si="65"/>
        <v>0</v>
      </c>
      <c r="AT33" s="316">
        <f t="shared" si="66"/>
        <v>0</v>
      </c>
      <c r="AU33" s="275">
        <f t="shared" si="67"/>
        <v>0</v>
      </c>
      <c r="AV33" s="274">
        <f t="shared" si="68"/>
        <v>0</v>
      </c>
      <c r="AW33" s="275">
        <f t="shared" si="69"/>
        <v>0</v>
      </c>
      <c r="AX33" s="275">
        <f t="shared" si="70"/>
        <v>0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RRs'!$F$7</f>
        <v>0.97288384048792509</v>
      </c>
      <c r="O34" s="226">
        <f t="shared" si="38"/>
        <v>0.84334161160741339</v>
      </c>
      <c r="P34" s="226">
        <f t="shared" si="39"/>
        <v>0.84088268328333282</v>
      </c>
      <c r="Q34" s="226">
        <f t="shared" si="40"/>
        <v>0.83738977114409019</v>
      </c>
      <c r="R34" s="226">
        <f t="shared" si="41"/>
        <v>0.83113216601827244</v>
      </c>
      <c r="S34" s="305">
        <f t="shared" si="42"/>
        <v>0.81321786263051121</v>
      </c>
      <c r="T34" s="309">
        <f t="shared" si="43"/>
        <v>0.99836897895514409</v>
      </c>
      <c r="U34" s="309">
        <f t="shared" si="44"/>
        <v>0.9960809409991167</v>
      </c>
      <c r="V34" s="309">
        <f t="shared" si="45"/>
        <v>0.99286950893226222</v>
      </c>
      <c r="W34" s="309">
        <f t="shared" si="46"/>
        <v>0.98719420592052598</v>
      </c>
      <c r="X34" s="347">
        <f t="shared" si="47"/>
        <v>0.97135478521428609</v>
      </c>
      <c r="Y34" s="309">
        <f t="shared" si="48"/>
        <v>1</v>
      </c>
      <c r="Z34" s="309">
        <f t="shared" si="49"/>
        <v>0.99708430333540188</v>
      </c>
      <c r="AA34" s="309">
        <f t="shared" si="50"/>
        <v>0.99294255094091832</v>
      </c>
      <c r="AB34" s="309">
        <f t="shared" si="51"/>
        <v>0.98552253864733452</v>
      </c>
      <c r="AC34" s="347">
        <f t="shared" si="52"/>
        <v>0.96428049018062068</v>
      </c>
      <c r="AD34" s="391">
        <f t="shared" si="53"/>
        <v>1.0826315995733004E-2</v>
      </c>
      <c r="AE34" s="353">
        <f t="shared" si="54"/>
        <v>0.98917368400426697</v>
      </c>
      <c r="AF34" s="226">
        <f>AE34*GBDUS!K34/(Y34+Z34+AA34+AB34+AC34)</f>
        <v>0</v>
      </c>
      <c r="AG34" s="226">
        <f t="shared" si="55"/>
        <v>0</v>
      </c>
      <c r="AH34" s="226">
        <f t="shared" si="56"/>
        <v>0</v>
      </c>
      <c r="AI34" s="226">
        <f t="shared" si="57"/>
        <v>0</v>
      </c>
      <c r="AJ34" s="305">
        <f t="shared" si="58"/>
        <v>0</v>
      </c>
      <c r="AK34" s="314">
        <f>AE34*GBDUS!L34/(Y34+Z34+AA34+AB34+AC34)</f>
        <v>2.9334325729836612</v>
      </c>
      <c r="AL34" s="314">
        <f t="shared" si="59"/>
        <v>2.9248795734147892</v>
      </c>
      <c r="AM34" s="314">
        <f t="shared" si="60"/>
        <v>2.9127300220315782</v>
      </c>
      <c r="AN34" s="314">
        <f t="shared" si="61"/>
        <v>2.8909639162776402</v>
      </c>
      <c r="AO34" s="316">
        <f t="shared" si="62"/>
        <v>2.8286517993884841</v>
      </c>
      <c r="AP34" s="314">
        <f>AE34*GBDUS!M34/(Y34+Z34+AA34+AB34+AC34)</f>
        <v>8.2603712314352373E-2</v>
      </c>
      <c r="AQ34" s="314">
        <f t="shared" si="63"/>
        <v>8.2362864945873998E-2</v>
      </c>
      <c r="AR34" s="314">
        <f t="shared" si="64"/>
        <v>8.20207408226028E-2</v>
      </c>
      <c r="AS34" s="314">
        <f t="shared" si="65"/>
        <v>8.140782026173464E-2</v>
      </c>
      <c r="AT34" s="316">
        <f t="shared" si="66"/>
        <v>7.9653148201222684E-2</v>
      </c>
      <c r="AU34" s="275">
        <f t="shared" si="67"/>
        <v>0</v>
      </c>
      <c r="AV34" s="274">
        <f t="shared" si="68"/>
        <v>-0.15859746753898563</v>
      </c>
      <c r="AW34" s="275">
        <f t="shared" si="69"/>
        <v>-4.46601012855391E-3</v>
      </c>
      <c r="AX34" s="275">
        <f t="shared" si="70"/>
        <v>-0.16306347766753954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RRs'!$F$7</f>
        <v>0.97288384048792509</v>
      </c>
      <c r="O35" s="226">
        <f t="shared" si="38"/>
        <v>0.8432229016150834</v>
      </c>
      <c r="P35" s="226">
        <f t="shared" si="39"/>
        <v>0.84076586488546046</v>
      </c>
      <c r="Q35" s="226">
        <f t="shared" si="40"/>
        <v>0.83727553174264158</v>
      </c>
      <c r="R35" s="226">
        <f t="shared" si="41"/>
        <v>0.8310222530462047</v>
      </c>
      <c r="S35" s="305">
        <f t="shared" si="42"/>
        <v>0.81311856193626841</v>
      </c>
      <c r="T35" s="309">
        <f t="shared" si="43"/>
        <v>0.99839479125948316</v>
      </c>
      <c r="U35" s="309">
        <f t="shared" si="44"/>
        <v>0.99614604670822382</v>
      </c>
      <c r="V35" s="309">
        <f t="shared" si="45"/>
        <v>0.99299242191881842</v>
      </c>
      <c r="W35" s="309">
        <f t="shared" si="46"/>
        <v>0.98742432976391992</v>
      </c>
      <c r="X35" s="347">
        <f t="shared" si="47"/>
        <v>0.97190850121994243</v>
      </c>
      <c r="Y35" s="309">
        <f t="shared" si="48"/>
        <v>1</v>
      </c>
      <c r="Z35" s="309">
        <f t="shared" si="49"/>
        <v>0.99708613615105002</v>
      </c>
      <c r="AA35" s="309">
        <f t="shared" si="50"/>
        <v>0.99294685917442416</v>
      </c>
      <c r="AB35" s="309">
        <f t="shared" si="51"/>
        <v>0.98553093310735518</v>
      </c>
      <c r="AC35" s="347">
        <f t="shared" si="52"/>
        <v>0.9642984795347066</v>
      </c>
      <c r="AD35" s="391">
        <f t="shared" si="53"/>
        <v>1.0626781825922294E-2</v>
      </c>
      <c r="AE35" s="353">
        <f t="shared" si="54"/>
        <v>0.98937321817407775</v>
      </c>
      <c r="AF35" s="226">
        <f>AE35*GBDUS!K35/(Y35+Z35+AA35+AB35+AC35)</f>
        <v>0.40056711562585684</v>
      </c>
      <c r="AG35" s="226">
        <f t="shared" si="55"/>
        <v>0.39939991758855647</v>
      </c>
      <c r="AH35" s="226">
        <f t="shared" si="56"/>
        <v>0.39774185934925294</v>
      </c>
      <c r="AI35" s="226">
        <f t="shared" si="57"/>
        <v>0.39477128323487254</v>
      </c>
      <c r="AJ35" s="305">
        <f t="shared" si="58"/>
        <v>0.38626626054961677</v>
      </c>
      <c r="AK35" s="314">
        <f>AE35*GBDUS!L35/(Y35+Z35+AA35+AB35+AC35)</f>
        <v>18.737937267279907</v>
      </c>
      <c r="AL35" s="314">
        <f t="shared" si="59"/>
        <v>18.683337469272889</v>
      </c>
      <c r="AM35" s="314">
        <f t="shared" si="60"/>
        <v>18.605775956952975</v>
      </c>
      <c r="AN35" s="314">
        <f t="shared" si="61"/>
        <v>18.46681679952945</v>
      </c>
      <c r="AO35" s="316">
        <f t="shared" si="62"/>
        <v>18.06896441645473</v>
      </c>
      <c r="AP35" s="314">
        <f>AE35*GBDUS!M35/(Y35+Z35+AA35+AB35+AC35)</f>
        <v>0.70865089808863568</v>
      </c>
      <c r="AQ35" s="314">
        <f t="shared" si="63"/>
        <v>0.7065859858551693</v>
      </c>
      <c r="AR35" s="314">
        <f t="shared" si="64"/>
        <v>0.70365268350824572</v>
      </c>
      <c r="AS35" s="314">
        <f t="shared" si="65"/>
        <v>0.69839738084065839</v>
      </c>
      <c r="AT35" s="316">
        <f t="shared" si="66"/>
        <v>0.68335098354777568</v>
      </c>
      <c r="AU35" s="275">
        <f t="shared" si="67"/>
        <v>-2.1253563651844276E-2</v>
      </c>
      <c r="AV35" s="274">
        <f t="shared" si="68"/>
        <v>-0.99421027557933428</v>
      </c>
      <c r="AW35" s="275">
        <f t="shared" si="69"/>
        <v>-3.760008343653265E-2</v>
      </c>
      <c r="AX35" s="275">
        <f t="shared" si="70"/>
        <v>-1.0318103590158669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RRs'!$F$7</f>
        <v>0.97288384048792509</v>
      </c>
      <c r="O36" s="226">
        <f t="shared" si="38"/>
        <v>0.84366892209760769</v>
      </c>
      <c r="P36" s="226">
        <f t="shared" si="39"/>
        <v>0.84235261023254848</v>
      </c>
      <c r="Q36" s="226">
        <f t="shared" si="40"/>
        <v>0.8404622055890193</v>
      </c>
      <c r="R36" s="226">
        <f t="shared" si="41"/>
        <v>0.83701699858730172</v>
      </c>
      <c r="S36" s="305">
        <f t="shared" si="42"/>
        <v>0.82676708832998391</v>
      </c>
      <c r="T36" s="309">
        <f t="shared" si="43"/>
        <v>0.99920292126605659</v>
      </c>
      <c r="U36" s="309">
        <f t="shared" si="44"/>
        <v>0.99808291820947281</v>
      </c>
      <c r="V36" s="309">
        <f t="shared" si="45"/>
        <v>0.99649770358582979</v>
      </c>
      <c r="W36" s="309">
        <f t="shared" si="46"/>
        <v>0.99365237997912015</v>
      </c>
      <c r="X36" s="347">
        <f t="shared" si="47"/>
        <v>0.98540593032969515</v>
      </c>
      <c r="Y36" s="309">
        <f t="shared" si="48"/>
        <v>1</v>
      </c>
      <c r="Z36" s="309">
        <f t="shared" si="49"/>
        <v>0.99843977675296314</v>
      </c>
      <c r="AA36" s="309">
        <f t="shared" si="50"/>
        <v>0.99619908186185691</v>
      </c>
      <c r="AB36" s="309">
        <f t="shared" si="51"/>
        <v>0.99211548116082393</v>
      </c>
      <c r="AC36" s="347">
        <f t="shared" si="52"/>
        <v>0.97996627192856545</v>
      </c>
      <c r="AD36" s="391">
        <f t="shared" si="53"/>
        <v>5.4316293259651259E-3</v>
      </c>
      <c r="AE36" s="353">
        <f t="shared" si="54"/>
        <v>0.99456837067403492</v>
      </c>
      <c r="AF36" s="226">
        <f>AE36*GBDUS!K36/(Y36+Z36+AA36+AB36+AC36)</f>
        <v>1.8022184124818239</v>
      </c>
      <c r="AG36" s="226">
        <f t="shared" si="55"/>
        <v>1.7994065494184319</v>
      </c>
      <c r="AH36" s="226">
        <f t="shared" si="56"/>
        <v>1.7953683278289263</v>
      </c>
      <c r="AI36" s="226">
        <f t="shared" si="57"/>
        <v>1.7880087874563009</v>
      </c>
      <c r="AJ36" s="305">
        <f t="shared" si="58"/>
        <v>1.7661132588808306</v>
      </c>
      <c r="AK36" s="314">
        <f>AE36*GBDUS!L36/(Y36+Z36+AA36+AB36+AC36)</f>
        <v>60.172523278050583</v>
      </c>
      <c r="AL36" s="314">
        <f t="shared" si="59"/>
        <v>60.078640708399305</v>
      </c>
      <c r="AM36" s="314">
        <f t="shared" si="60"/>
        <v>59.943812442905205</v>
      </c>
      <c r="AN36" s="314">
        <f t="shared" si="61"/>
        <v>59.698091884664031</v>
      </c>
      <c r="AO36" s="316">
        <f t="shared" si="62"/>
        <v>58.967043309326051</v>
      </c>
      <c r="AP36" s="314">
        <f>AE36*GBDUS!M36/(Y36+Z36+AA36+AB36+AC36)</f>
        <v>2.9220919230259126</v>
      </c>
      <c r="AQ36" s="314">
        <f t="shared" si="63"/>
        <v>2.9175328072776288</v>
      </c>
      <c r="AR36" s="314">
        <f t="shared" si="64"/>
        <v>2.9109852908343621</v>
      </c>
      <c r="AS36" s="314">
        <f t="shared" si="65"/>
        <v>2.8990526342090104</v>
      </c>
      <c r="AT36" s="316">
        <f t="shared" si="66"/>
        <v>2.8635515280402761</v>
      </c>
      <c r="AU36" s="275">
        <f t="shared" si="67"/>
        <v>-4.8884663933685957E-2</v>
      </c>
      <c r="AV36" s="274">
        <f t="shared" si="68"/>
        <v>-1.6321626491645134</v>
      </c>
      <c r="AW36" s="275">
        <f t="shared" si="69"/>
        <v>-7.9260915686548472E-2</v>
      </c>
      <c r="AX36" s="275">
        <f t="shared" si="70"/>
        <v>-1.7114235648510618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RRs'!$F$7</f>
        <v>0.97288384048792509</v>
      </c>
      <c r="O37" s="226">
        <f t="shared" si="38"/>
        <v>0.91915676799898016</v>
      </c>
      <c r="P37" s="226">
        <f t="shared" si="39"/>
        <v>0.91678222388026331</v>
      </c>
      <c r="Q37" s="226">
        <f t="shared" si="40"/>
        <v>0.91345890324668166</v>
      </c>
      <c r="R37" s="226">
        <f t="shared" si="41"/>
        <v>0.90763164390202966</v>
      </c>
      <c r="S37" s="305">
        <f t="shared" si="42"/>
        <v>0.89162196679985617</v>
      </c>
      <c r="T37" s="309">
        <f t="shared" si="43"/>
        <v>0.99866505504433412</v>
      </c>
      <c r="U37" s="309">
        <f t="shared" si="44"/>
        <v>0.99683551546821858</v>
      </c>
      <c r="V37" s="309">
        <f t="shared" si="45"/>
        <v>0.99433120427531729</v>
      </c>
      <c r="W37" s="309">
        <f t="shared" si="46"/>
        <v>0.99005700764742099</v>
      </c>
      <c r="X37" s="347">
        <f t="shared" si="47"/>
        <v>0.97890014242407686</v>
      </c>
      <c r="Y37" s="309">
        <f t="shared" si="48"/>
        <v>1</v>
      </c>
      <c r="Z37" s="309">
        <f t="shared" si="49"/>
        <v>0.99741660595734249</v>
      </c>
      <c r="AA37" s="309">
        <f t="shared" si="50"/>
        <v>0.99380098700170283</v>
      </c>
      <c r="AB37" s="309">
        <f t="shared" si="51"/>
        <v>0.9874611986788272</v>
      </c>
      <c r="AC37" s="347">
        <f t="shared" si="52"/>
        <v>0.97004341135509697</v>
      </c>
      <c r="AD37" s="391">
        <f t="shared" si="53"/>
        <v>8.2422150281264098E-3</v>
      </c>
      <c r="AE37" s="353">
        <f t="shared" si="54"/>
        <v>0.99175778497187361</v>
      </c>
      <c r="AF37" s="226">
        <f>AE37*GBDUS!K37/(Y37+Z37+AA37+AB37+AC37)</f>
        <v>1.2024410475561496</v>
      </c>
      <c r="AG37" s="226">
        <f t="shared" si="55"/>
        <v>1.1993346685172461</v>
      </c>
      <c r="AH37" s="226">
        <f t="shared" si="56"/>
        <v>1.1949870998726628</v>
      </c>
      <c r="AI37" s="226">
        <f t="shared" si="57"/>
        <v>1.1873638781604201</v>
      </c>
      <c r="AJ37" s="305">
        <f t="shared" si="58"/>
        <v>1.1664200157247637</v>
      </c>
      <c r="AK37" s="314">
        <f>AE37*GBDUS!L37/(Y37+Z37+AA37+AB37+AC37)</f>
        <v>27.768943273347972</v>
      </c>
      <c r="AL37" s="314">
        <f t="shared" si="59"/>
        <v>27.697205150724709</v>
      </c>
      <c r="AM37" s="314">
        <f t="shared" si="60"/>
        <v>27.59680323304751</v>
      </c>
      <c r="AN37" s="314">
        <f t="shared" si="61"/>
        <v>27.420754010744545</v>
      </c>
      <c r="AO37" s="316">
        <f t="shared" si="62"/>
        <v>26.937080462604641</v>
      </c>
      <c r="AP37" s="314">
        <f>AE37*GBDUS!M37/(Y37+Z37+AA37+AB37+AC37)</f>
        <v>1.6848465667651842</v>
      </c>
      <c r="AQ37" s="314">
        <f t="shared" si="63"/>
        <v>1.680493944181811</v>
      </c>
      <c r="AR37" s="314">
        <f t="shared" si="64"/>
        <v>1.6744021809976704</v>
      </c>
      <c r="AS37" s="314">
        <f t="shared" si="65"/>
        <v>1.6637206104078555</v>
      </c>
      <c r="AT37" s="316">
        <f t="shared" si="66"/>
        <v>1.6343743112348224</v>
      </c>
      <c r="AU37" s="275">
        <f t="shared" si="67"/>
        <v>-4.945329016875899E-2</v>
      </c>
      <c r="AV37" s="274">
        <f t="shared" si="68"/>
        <v>-1.142064812381193</v>
      </c>
      <c r="AW37" s="275">
        <f t="shared" si="69"/>
        <v>-6.9293381430563628E-2</v>
      </c>
      <c r="AX37" s="275">
        <f t="shared" si="70"/>
        <v>-1.2113581938117566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RRs'!$F$7</f>
        <v>0.97288384048792509</v>
      </c>
      <c r="O38" s="226">
        <f t="shared" si="38"/>
        <v>0.99134439051762713</v>
      </c>
      <c r="P38" s="226">
        <f t="shared" si="39"/>
        <v>0.94962703320462638</v>
      </c>
      <c r="Q38" s="226">
        <f t="shared" si="40"/>
        <v>0.93409385945244494</v>
      </c>
      <c r="R38" s="226">
        <f t="shared" si="41"/>
        <v>0.91277730506732357</v>
      </c>
      <c r="S38" s="305">
        <f t="shared" si="42"/>
        <v>0.86847530310532983</v>
      </c>
      <c r="T38" s="309">
        <f t="shared" si="43"/>
        <v>1</v>
      </c>
      <c r="U38" s="309">
        <f t="shared" si="44"/>
        <v>0.95791840079791224</v>
      </c>
      <c r="V38" s="309">
        <f t="shared" si="45"/>
        <v>0.94224960406010971</v>
      </c>
      <c r="W38" s="309">
        <f t="shared" si="46"/>
        <v>0.92074693093357796</v>
      </c>
      <c r="X38" s="347">
        <f t="shared" si="47"/>
        <v>0.87605812007657435</v>
      </c>
      <c r="Y38" s="309">
        <f t="shared" si="48"/>
        <v>1</v>
      </c>
      <c r="Z38" s="309">
        <f t="shared" si="49"/>
        <v>0.95791840079791224</v>
      </c>
      <c r="AA38" s="309">
        <f t="shared" si="50"/>
        <v>0.94224960406010971</v>
      </c>
      <c r="AB38" s="309">
        <f t="shared" si="51"/>
        <v>0.92074693093357796</v>
      </c>
      <c r="AC38" s="347">
        <f t="shared" si="52"/>
        <v>0.87605812007657435</v>
      </c>
      <c r="AD38" s="391">
        <f t="shared" si="53"/>
        <v>6.0605388826365215E-2</v>
      </c>
      <c r="AE38" s="353">
        <f t="shared" si="54"/>
        <v>0.93939461117363476</v>
      </c>
      <c r="AF38" s="226">
        <f>AE38*GBDUS!K38/(Y38+Z38+AA38+AB38+AC38)</f>
        <v>1.8</v>
      </c>
      <c r="AG38" s="226">
        <f t="shared" si="55"/>
        <v>1.724253121436242</v>
      </c>
      <c r="AH38" s="226">
        <f t="shared" si="56"/>
        <v>1.6960492873081976</v>
      </c>
      <c r="AI38" s="226">
        <f t="shared" si="57"/>
        <v>1.6573444756804403</v>
      </c>
      <c r="AJ38" s="305">
        <f t="shared" si="58"/>
        <v>1.5769046161378339</v>
      </c>
      <c r="AK38" s="314">
        <f>AE38*GBDUS!L38/(Y38+Z38+AA38+AB38+AC38)</f>
        <v>26.281761057282999</v>
      </c>
      <c r="AL38" s="314">
        <f t="shared" si="59"/>
        <v>25.175782522145379</v>
      </c>
      <c r="AM38" s="314">
        <f t="shared" si="60"/>
        <v>24.763978950227315</v>
      </c>
      <c r="AN38" s="314">
        <f t="shared" si="61"/>
        <v>24.198850833022949</v>
      </c>
      <c r="AO38" s="316">
        <f t="shared" si="62"/>
        <v>23.024350184145064</v>
      </c>
      <c r="AP38" s="314">
        <f>AE38*GBDUS!M38/(Y38+Z38+AA38+AB38+AC38)</f>
        <v>2.1395264928852309</v>
      </c>
      <c r="AQ38" s="314">
        <f t="shared" si="63"/>
        <v>2.0494917965293862</v>
      </c>
      <c r="AR38" s="314">
        <f t="shared" si="64"/>
        <v>2.0159679907972241</v>
      </c>
      <c r="AS38" s="314">
        <f t="shared" si="65"/>
        <v>1.969962451975158</v>
      </c>
      <c r="AT38" s="316">
        <f t="shared" si="66"/>
        <v>1.8743495572110616</v>
      </c>
      <c r="AU38" s="275">
        <f t="shared" si="67"/>
        <v>-0.54544849943728657</v>
      </c>
      <c r="AV38" s="274">
        <f t="shared" si="68"/>
        <v>-7.9640817395913075</v>
      </c>
      <c r="AW38" s="275">
        <f t="shared" si="69"/>
        <v>-0.64833417502809354</v>
      </c>
      <c r="AX38" s="275">
        <f t="shared" si="70"/>
        <v>-8.612415914619401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1">
        <f>'Phy activity RRs'!$F$7</f>
        <v>0.97288384048792509</v>
      </c>
      <c r="O39" s="306">
        <f t="shared" si="38"/>
        <v>0.99134439051762713</v>
      </c>
      <c r="P39" s="307">
        <f t="shared" si="39"/>
        <v>0.95261512032802675</v>
      </c>
      <c r="Q39" s="307">
        <f t="shared" si="40"/>
        <v>0.93629136730968798</v>
      </c>
      <c r="R39" s="307">
        <f t="shared" si="41"/>
        <v>0.91436855255646243</v>
      </c>
      <c r="S39" s="308">
        <f t="shared" si="42"/>
        <v>0.86944936928736494</v>
      </c>
      <c r="T39" s="348">
        <f t="shared" si="43"/>
        <v>1</v>
      </c>
      <c r="U39" s="349">
        <f t="shared" si="44"/>
        <v>0.96093257745738792</v>
      </c>
      <c r="V39" s="349">
        <f t="shared" si="45"/>
        <v>0.9444662987610255</v>
      </c>
      <c r="W39" s="349">
        <f t="shared" si="46"/>
        <v>0.92235207189605217</v>
      </c>
      <c r="X39" s="350">
        <f t="shared" si="47"/>
        <v>0.87704069100888837</v>
      </c>
      <c r="Y39" s="348">
        <f t="shared" si="48"/>
        <v>1</v>
      </c>
      <c r="Z39" s="349">
        <f t="shared" si="49"/>
        <v>0.96093257745738792</v>
      </c>
      <c r="AA39" s="349">
        <f t="shared" si="50"/>
        <v>0.9444662987610255</v>
      </c>
      <c r="AB39" s="349">
        <f t="shared" si="51"/>
        <v>0.92235207189605217</v>
      </c>
      <c r="AC39" s="350">
        <f t="shared" si="52"/>
        <v>0.87704069100888837</v>
      </c>
      <c r="AD39" s="391">
        <f t="shared" si="53"/>
        <v>5.9041672175329296E-2</v>
      </c>
      <c r="AE39" s="354">
        <f t="shared" si="54"/>
        <v>0.9409583278246707</v>
      </c>
      <c r="AF39" s="226">
        <f>AE39*GBDUS!K39/(Y39+Z39+AA39+AB39+AC39)</f>
        <v>3</v>
      </c>
      <c r="AG39" s="307">
        <f t="shared" si="55"/>
        <v>2.8827977323721639</v>
      </c>
      <c r="AH39" s="307">
        <f t="shared" si="56"/>
        <v>2.8333988962830765</v>
      </c>
      <c r="AI39" s="307">
        <f t="shared" si="57"/>
        <v>2.7670562156881564</v>
      </c>
      <c r="AJ39" s="308">
        <f t="shared" si="58"/>
        <v>2.6311220730266651</v>
      </c>
      <c r="AK39" s="314">
        <f>AE39*GBDUS!L39/(Y39+Z39+AA39+AB39+AC39)</f>
        <v>16.42681995047754</v>
      </c>
      <c r="AL39" s="318">
        <f t="shared" si="59"/>
        <v>15.785066434440823</v>
      </c>
      <c r="AM39" s="318">
        <f t="shared" si="60"/>
        <v>15.514577839041294</v>
      </c>
      <c r="AN39" s="318">
        <f t="shared" si="61"/>
        <v>15.151311415986365</v>
      </c>
      <c r="AO39" s="319">
        <f t="shared" si="62"/>
        <v>14.406989520445416</v>
      </c>
      <c r="AP39" s="314">
        <f>AE39*GBDUS!M39/(Y39+Z39+AA39+AB39+AC39)</f>
        <v>2.4606791651927837</v>
      </c>
      <c r="AQ39" s="318">
        <f t="shared" si="63"/>
        <v>2.3645467725043954</v>
      </c>
      <c r="AR39" s="318">
        <f t="shared" si="64"/>
        <v>2.3240285435879984</v>
      </c>
      <c r="AS39" s="318">
        <f t="shared" si="65"/>
        <v>2.2696125262870122</v>
      </c>
      <c r="AT39" s="319">
        <f t="shared" si="66"/>
        <v>2.1581157553918535</v>
      </c>
      <c r="AU39" s="300">
        <f t="shared" si="67"/>
        <v>-0.88562508262993767</v>
      </c>
      <c r="AV39" s="278">
        <f t="shared" si="68"/>
        <v>-4.8493345919962536</v>
      </c>
      <c r="AW39" s="277">
        <f t="shared" si="69"/>
        <v>-0.72641306299987463</v>
      </c>
      <c r="AX39" s="277">
        <f t="shared" si="70"/>
        <v>-5.5757476549961282</v>
      </c>
    </row>
    <row r="40" spans="2:50" x14ac:dyDescent="0.2">
      <c r="N40" s="301"/>
      <c r="AD40" s="301"/>
      <c r="AT40" s="356" t="s">
        <v>76</v>
      </c>
      <c r="AU40" s="275">
        <f>SUM(AU24:AU39)</f>
        <v>-4.7903750228671953</v>
      </c>
      <c r="AV40" s="274">
        <f t="shared" ref="AV40:AX40" si="71">SUM(AV24:AV39)</f>
        <v>-58.891114406668493</v>
      </c>
      <c r="AW40" s="275">
        <f t="shared" si="71"/>
        <v>-4.9530864067117406</v>
      </c>
      <c r="AX40" s="275">
        <f t="shared" si="71"/>
        <v>-63.844200813380233</v>
      </c>
    </row>
    <row r="41" spans="2:50" x14ac:dyDescent="0.2">
      <c r="AD41" s="390"/>
      <c r="AT41" s="356" t="s">
        <v>87</v>
      </c>
      <c r="AU41" s="388">
        <f>AU40/GBDUS!K40</f>
        <v>-4.3156531737542303E-2</v>
      </c>
      <c r="AV41" s="388">
        <f>AV40/GBDUS!L40</f>
        <v>-3.1582355033785585E-2</v>
      </c>
      <c r="AW41" s="388">
        <f>AW40/GBDUS!M40</f>
        <v>-3.8938650630324347E-2</v>
      </c>
      <c r="AX41" s="388">
        <f>AX40/GBDUS!N40</f>
        <v>-3.2052129724989567E-2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K4:AO4"/>
    <mergeCell ref="AP4:AT4"/>
    <mergeCell ref="AU4:AX4"/>
    <mergeCell ref="D4:H4"/>
    <mergeCell ref="I4:M4"/>
    <mergeCell ref="O4:S4"/>
    <mergeCell ref="N4:N5"/>
    <mergeCell ref="AD4:AD5"/>
    <mergeCell ref="AE4:AE5"/>
    <mergeCell ref="Y3:AC4"/>
    <mergeCell ref="T3:X4"/>
    <mergeCell ref="AF4:A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81" t="s">
        <v>236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81">
        <f>'Phy activity RRs'!$F$9</f>
        <v>0.94314906211536642</v>
      </c>
      <c r="O6" s="274">
        <f>$N6^(I6^0.5)</f>
        <v>0.98166113424264856</v>
      </c>
      <c r="P6" s="274">
        <f t="shared" ref="P6:S21" si="0">$N6^(J6^0.5)</f>
        <v>0.98166113424264856</v>
      </c>
      <c r="Q6" s="274">
        <f t="shared" si="0"/>
        <v>0.98166113424264856</v>
      </c>
      <c r="R6" s="274">
        <f t="shared" si="0"/>
        <v>0.98166113424264856</v>
      </c>
      <c r="S6" s="284">
        <f t="shared" si="0"/>
        <v>0.87803973006932734</v>
      </c>
      <c r="T6" s="288"/>
      <c r="U6" s="288"/>
      <c r="V6" s="288"/>
      <c r="W6" s="288"/>
      <c r="X6" s="289"/>
      <c r="Y6" s="275">
        <f>O6/$O6</f>
        <v>1</v>
      </c>
      <c r="Z6" s="275">
        <f t="shared" ref="Z6:AC21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0.89444279644088676</v>
      </c>
      <c r="AD6" s="302"/>
      <c r="AE6" s="303"/>
      <c r="AF6" s="226">
        <f>GBDUS!K92/(Y6+Z6+AA6+AB6+AC6)</f>
        <v>0</v>
      </c>
      <c r="AG6" s="226">
        <f>$AF6*Z6</f>
        <v>0</v>
      </c>
      <c r="AH6" s="226">
        <f t="shared" ref="AH6:AJ21" si="2">$AF6*AA6</f>
        <v>0</v>
      </c>
      <c r="AI6" s="226">
        <f t="shared" si="2"/>
        <v>0</v>
      </c>
      <c r="AJ6" s="305">
        <f t="shared" si="2"/>
        <v>0</v>
      </c>
      <c r="AK6" s="314">
        <f>GBDUS!L92/(Y6+Z6+AA6+AB6+AC6)</f>
        <v>0</v>
      </c>
      <c r="AL6" s="314">
        <f>$AK6*Z6</f>
        <v>0</v>
      </c>
      <c r="AM6" s="314">
        <f t="shared" ref="AM6:AO21" si="3">$AK6*AA6</f>
        <v>0</v>
      </c>
      <c r="AN6" s="314">
        <f t="shared" si="3"/>
        <v>0</v>
      </c>
      <c r="AO6" s="316">
        <f t="shared" si="3"/>
        <v>0</v>
      </c>
      <c r="AP6" s="314">
        <f>GBDUS!M92/(Y6+Z6+AA6+AB6+AC6)</f>
        <v>0</v>
      </c>
      <c r="AQ6" s="314">
        <f>$AP6*Z6</f>
        <v>0</v>
      </c>
      <c r="AR6" s="314">
        <f t="shared" ref="AR6:AT21" si="4">$AP6*AA6</f>
        <v>0</v>
      </c>
      <c r="AS6" s="314">
        <f t="shared" si="4"/>
        <v>0</v>
      </c>
      <c r="AT6" s="315">
        <f t="shared" si="4"/>
        <v>0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81">
        <f>'Phy activity RRs'!$F$9</f>
        <v>0.94314906211536642</v>
      </c>
      <c r="O7" s="274">
        <f t="shared" ref="O7:O13" si="5">$N7^(I7^0.5)</f>
        <v>0.98166113424264856</v>
      </c>
      <c r="P7" s="274">
        <f t="shared" si="0"/>
        <v>0.98166113424264856</v>
      </c>
      <c r="Q7" s="274">
        <f t="shared" si="0"/>
        <v>0.98166113424264856</v>
      </c>
      <c r="R7" s="274">
        <f t="shared" si="0"/>
        <v>0.98166113424264856</v>
      </c>
      <c r="S7" s="284">
        <f t="shared" si="0"/>
        <v>0.86644407913233912</v>
      </c>
      <c r="T7" s="288"/>
      <c r="U7" s="288"/>
      <c r="V7" s="288"/>
      <c r="W7" s="288"/>
      <c r="X7" s="289"/>
      <c r="Y7" s="275">
        <f t="shared" ref="Y7:Y21" si="6">O7/$O7</f>
        <v>1</v>
      </c>
      <c r="Z7" s="275">
        <f t="shared" si="1"/>
        <v>1</v>
      </c>
      <c r="AA7" s="275">
        <f t="shared" si="1"/>
        <v>1</v>
      </c>
      <c r="AB7" s="275">
        <f t="shared" si="1"/>
        <v>1</v>
      </c>
      <c r="AC7" s="286">
        <f t="shared" si="1"/>
        <v>0.88263052178468959</v>
      </c>
      <c r="AD7" s="303"/>
      <c r="AE7" s="303"/>
      <c r="AF7" s="226">
        <f>GBDUS!K93/(Y7+Z7+AA7+AB7+AC7)</f>
        <v>0</v>
      </c>
      <c r="AG7" s="226">
        <f t="shared" ref="AG7:AG21" si="7">$AF7*Z7</f>
        <v>0</v>
      </c>
      <c r="AH7" s="226">
        <f t="shared" si="2"/>
        <v>0</v>
      </c>
      <c r="AI7" s="226">
        <f t="shared" si="2"/>
        <v>0</v>
      </c>
      <c r="AJ7" s="305">
        <f t="shared" si="2"/>
        <v>0</v>
      </c>
      <c r="AK7" s="314">
        <f>GBDUS!L93/(Y7+Z7+AA7+AB7+AC7)</f>
        <v>1.1170505042804759</v>
      </c>
      <c r="AL7" s="314">
        <f t="shared" ref="AL7:AL21" si="8">$AK7*Z7</f>
        <v>1.1170505042804759</v>
      </c>
      <c r="AM7" s="314">
        <f t="shared" si="3"/>
        <v>1.1170505042804759</v>
      </c>
      <c r="AN7" s="314">
        <f t="shared" si="3"/>
        <v>1.1170505042804759</v>
      </c>
      <c r="AO7" s="316">
        <f t="shared" si="3"/>
        <v>0.98594286945292708</v>
      </c>
      <c r="AP7" s="314">
        <f>GBDUS!M93/(Y7+Z7+AA7+AB7+AC7)</f>
        <v>0</v>
      </c>
      <c r="AQ7" s="314">
        <f t="shared" ref="AQ7:AQ21" si="9">$AP7*Z7</f>
        <v>0</v>
      </c>
      <c r="AR7" s="314">
        <f t="shared" si="4"/>
        <v>0</v>
      </c>
      <c r="AS7" s="314">
        <f t="shared" si="4"/>
        <v>0</v>
      </c>
      <c r="AT7" s="316">
        <f t="shared" si="4"/>
        <v>0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81">
        <f>'Phy activity RRs'!$F$9</f>
        <v>0.94314906211536642</v>
      </c>
      <c r="O8" s="274">
        <f t="shared" si="5"/>
        <v>0.6236771614764256</v>
      </c>
      <c r="P8" s="274">
        <f t="shared" si="0"/>
        <v>0.62302736742022446</v>
      </c>
      <c r="Q8" s="274">
        <f t="shared" si="0"/>
        <v>0.6220574232177013</v>
      </c>
      <c r="R8" s="274">
        <f t="shared" si="0"/>
        <v>0.62021785662583695</v>
      </c>
      <c r="S8" s="284">
        <f t="shared" si="0"/>
        <v>0.61436447785325965</v>
      </c>
      <c r="T8" s="288"/>
      <c r="U8" s="288"/>
      <c r="V8" s="288"/>
      <c r="W8" s="288"/>
      <c r="X8" s="289"/>
      <c r="Y8" s="275">
        <f t="shared" si="6"/>
        <v>1</v>
      </c>
      <c r="Z8" s="275">
        <f t="shared" si="1"/>
        <v>0.99895812433685582</v>
      </c>
      <c r="AA8" s="275">
        <f t="shared" si="1"/>
        <v>0.99740292196223779</v>
      </c>
      <c r="AB8" s="275">
        <f t="shared" si="1"/>
        <v>0.99445337257115607</v>
      </c>
      <c r="AC8" s="286">
        <f t="shared" si="1"/>
        <v>0.98506810221955199</v>
      </c>
      <c r="AD8" s="303"/>
      <c r="AE8" s="303"/>
      <c r="AF8" s="226">
        <f>GBDUS!K94/(Y8+Z8+AA8+AB8+AC8)</f>
        <v>0</v>
      </c>
      <c r="AG8" s="226">
        <f t="shared" si="7"/>
        <v>0</v>
      </c>
      <c r="AH8" s="226">
        <f t="shared" si="2"/>
        <v>0</v>
      </c>
      <c r="AI8" s="226">
        <f t="shared" si="2"/>
        <v>0</v>
      </c>
      <c r="AJ8" s="305">
        <f t="shared" si="2"/>
        <v>0</v>
      </c>
      <c r="AK8" s="314">
        <f>GBDUS!L94/(Y8+Z8+AA8+AB8+AC8)</f>
        <v>0.85302054664376825</v>
      </c>
      <c r="AL8" s="314">
        <f t="shared" si="8"/>
        <v>0.85213180529605814</v>
      </c>
      <c r="AM8" s="314">
        <f t="shared" si="3"/>
        <v>0.8508051857163198</v>
      </c>
      <c r="AN8" s="314">
        <f t="shared" si="3"/>
        <v>0.84828915948238648</v>
      </c>
      <c r="AO8" s="316">
        <f t="shared" si="3"/>
        <v>0.84028333103666164</v>
      </c>
      <c r="AP8" s="314">
        <f>GBDUS!M94/(Y8+Z8+AA8+AB8+AC8)</f>
        <v>0</v>
      </c>
      <c r="AQ8" s="314">
        <f t="shared" si="9"/>
        <v>0</v>
      </c>
      <c r="AR8" s="314">
        <f t="shared" si="4"/>
        <v>0</v>
      </c>
      <c r="AS8" s="314">
        <f t="shared" si="4"/>
        <v>0</v>
      </c>
      <c r="AT8" s="316">
        <f t="shared" si="4"/>
        <v>0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81">
        <f>'Phy activity RRs'!$F$9</f>
        <v>0.94314906211536642</v>
      </c>
      <c r="O9" s="274">
        <f t="shared" si="5"/>
        <v>0.61746221014151925</v>
      </c>
      <c r="P9" s="274">
        <f t="shared" si="0"/>
        <v>0.61692220058630098</v>
      </c>
      <c r="Q9" s="274">
        <f t="shared" si="0"/>
        <v>0.6161155697887909</v>
      </c>
      <c r="R9" s="274">
        <f t="shared" si="0"/>
        <v>0.61458390184739298</v>
      </c>
      <c r="S9" s="284">
        <f t="shared" si="0"/>
        <v>0.60969445069785622</v>
      </c>
      <c r="T9" s="288"/>
      <c r="U9" s="288"/>
      <c r="V9" s="288"/>
      <c r="W9" s="288"/>
      <c r="X9" s="289"/>
      <c r="Y9" s="275">
        <f t="shared" si="6"/>
        <v>1</v>
      </c>
      <c r="Z9" s="275">
        <f t="shared" si="1"/>
        <v>0.99912543707720269</v>
      </c>
      <c r="AA9" s="275">
        <f t="shared" si="1"/>
        <v>0.99781907243777768</v>
      </c>
      <c r="AB9" s="275">
        <f t="shared" si="1"/>
        <v>0.99533848671732217</v>
      </c>
      <c r="AC9" s="286">
        <f t="shared" si="1"/>
        <v>0.98741986259874481</v>
      </c>
      <c r="AD9" s="303"/>
      <c r="AE9" s="303"/>
      <c r="AF9" s="226">
        <f>GBDUS!K95/(Y9+Z9+AA9+AB9+AC9)</f>
        <v>1.0040759743591843</v>
      </c>
      <c r="AG9" s="226">
        <f t="shared" si="7"/>
        <v>1.0031978467403382</v>
      </c>
      <c r="AH9" s="226">
        <f t="shared" si="2"/>
        <v>1.0018861573921392</v>
      </c>
      <c r="AI9" s="226">
        <f t="shared" si="2"/>
        <v>0.99939546086789122</v>
      </c>
      <c r="AJ9" s="305">
        <f t="shared" si="2"/>
        <v>0.9914445606404465</v>
      </c>
      <c r="AK9" s="314">
        <f>GBDUS!L95/(Y9+Z9+AA9+AB9+AC9)</f>
        <v>47.159572692578422</v>
      </c>
      <c r="AL9" s="314">
        <f t="shared" si="8"/>
        <v>47.118328678846531</v>
      </c>
      <c r="AM9" s="314">
        <f t="shared" si="3"/>
        <v>47.056721080670549</v>
      </c>
      <c r="AN9" s="314">
        <f t="shared" si="3"/>
        <v>46.93973771806656</v>
      </c>
      <c r="AO9" s="316">
        <f t="shared" si="3"/>
        <v>46.566298788321305</v>
      </c>
      <c r="AP9" s="314">
        <f>GBDUS!M95/(Y9+Z9+AA9+AB9+AC9)</f>
        <v>7.278290556131858</v>
      </c>
      <c r="AQ9" s="314">
        <f t="shared" si="9"/>
        <v>7.2719252330701192</v>
      </c>
      <c r="AR9" s="314">
        <f t="shared" si="4"/>
        <v>7.2624171316521275</v>
      </c>
      <c r="AS9" s="314">
        <f t="shared" si="4"/>
        <v>7.2443627080292607</v>
      </c>
      <c r="AT9" s="316">
        <f t="shared" si="4"/>
        <v>7.1867286608894609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81">
        <f>'Phy activity RRs'!$F$9</f>
        <v>0.94314906211536642</v>
      </c>
      <c r="O10" s="274">
        <f t="shared" si="5"/>
        <v>0.64056533096496737</v>
      </c>
      <c r="P10" s="274">
        <f t="shared" si="0"/>
        <v>0.640060155797334</v>
      </c>
      <c r="Q10" s="274">
        <f t="shared" si="0"/>
        <v>0.63930543672429163</v>
      </c>
      <c r="R10" s="274">
        <f t="shared" si="0"/>
        <v>0.63787194099284916</v>
      </c>
      <c r="S10" s="284">
        <f t="shared" si="0"/>
        <v>0.633292386789434</v>
      </c>
      <c r="T10" s="288"/>
      <c r="U10" s="288"/>
      <c r="V10" s="288"/>
      <c r="W10" s="288"/>
      <c r="X10" s="289"/>
      <c r="Y10" s="275">
        <f t="shared" si="6"/>
        <v>1</v>
      </c>
      <c r="Z10" s="275">
        <f t="shared" si="1"/>
        <v>0.99921136042927527</v>
      </c>
      <c r="AA10" s="275">
        <f t="shared" si="1"/>
        <v>0.99803315262351489</v>
      </c>
      <c r="AB10" s="275">
        <f t="shared" si="1"/>
        <v>0.99579529231146369</v>
      </c>
      <c r="AC10" s="286">
        <f t="shared" si="1"/>
        <v>0.98864605400267735</v>
      </c>
      <c r="AD10" s="303"/>
      <c r="AE10" s="303"/>
      <c r="AF10" s="226">
        <f>GBDUS!K96/(Y10+Z10+AA10+AB10+AC10)</f>
        <v>5.2191167275457353</v>
      </c>
      <c r="AG10" s="226">
        <f t="shared" si="7"/>
        <v>5.2150007255701611</v>
      </c>
      <c r="AH10" s="226">
        <f t="shared" si="2"/>
        <v>5.2088515215025923</v>
      </c>
      <c r="AI10" s="226">
        <f t="shared" si="2"/>
        <v>5.1971718673140552</v>
      </c>
      <c r="AJ10" s="305">
        <f t="shared" si="2"/>
        <v>5.1598591580674578</v>
      </c>
      <c r="AK10" s="314">
        <f>GBDUS!L96/(Y10+Z10+AA10+AB10+AC10)</f>
        <v>167.73678325631269</v>
      </c>
      <c r="AL10" s="314">
        <f t="shared" si="8"/>
        <v>167.6044993915707</v>
      </c>
      <c r="AM10" s="314">
        <f t="shared" si="3"/>
        <v>167.40687060422496</v>
      </c>
      <c r="AN10" s="314">
        <f t="shared" si="3"/>
        <v>167.03149911410452</v>
      </c>
      <c r="AO10" s="316">
        <f t="shared" si="3"/>
        <v>165.83230887745592</v>
      </c>
      <c r="AP10" s="314">
        <f>GBDUS!M96/(Y10+Z10+AA10+AB10+AC10)</f>
        <v>238.92003712621974</v>
      </c>
      <c r="AQ10" s="314">
        <f t="shared" si="9"/>
        <v>238.73161533070299</v>
      </c>
      <c r="AR10" s="314">
        <f t="shared" si="4"/>
        <v>238.45011787800831</v>
      </c>
      <c r="AS10" s="314">
        <f t="shared" si="4"/>
        <v>237.91544820916974</v>
      </c>
      <c r="AT10" s="316">
        <f t="shared" si="4"/>
        <v>236.20735192701031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81">
        <f>'Phy activity RRs'!$F$9</f>
        <v>0.94314906211536642</v>
      </c>
      <c r="O11" s="274">
        <f t="shared" si="5"/>
        <v>0.75426100262592255</v>
      </c>
      <c r="P11" s="274">
        <f t="shared" si="0"/>
        <v>0.75332756650599653</v>
      </c>
      <c r="Q11" s="274">
        <f t="shared" si="0"/>
        <v>0.75193831596227589</v>
      </c>
      <c r="R11" s="274">
        <f t="shared" si="0"/>
        <v>0.74931665097335698</v>
      </c>
      <c r="S11" s="284">
        <f t="shared" si="0"/>
        <v>0.74108323056564573</v>
      </c>
      <c r="T11" s="288"/>
      <c r="U11" s="288"/>
      <c r="V11" s="288"/>
      <c r="W11" s="288"/>
      <c r="X11" s="289"/>
      <c r="Y11" s="275">
        <f t="shared" si="6"/>
        <v>1</v>
      </c>
      <c r="Z11" s="275">
        <f t="shared" si="1"/>
        <v>0.99876244944829928</v>
      </c>
      <c r="AA11" s="275">
        <f t="shared" si="1"/>
        <v>0.99692057967260628</v>
      </c>
      <c r="AB11" s="275">
        <f t="shared" si="1"/>
        <v>0.99344477357923577</v>
      </c>
      <c r="AC11" s="286">
        <f t="shared" si="1"/>
        <v>0.98252889647695019</v>
      </c>
      <c r="AD11" s="303"/>
      <c r="AE11" s="303"/>
      <c r="AF11" s="226">
        <f>GBDUS!K97/(Y11+Z11+AA11+AB11+AC11)</f>
        <v>5.8330656669838215</v>
      </c>
      <c r="AG11" s="226">
        <f t="shared" si="7"/>
        <v>5.8258469533495392</v>
      </c>
      <c r="AH11" s="226">
        <f t="shared" si="2"/>
        <v>5.8151032059978887</v>
      </c>
      <c r="AI11" s="226">
        <f t="shared" si="2"/>
        <v>5.7948286008095566</v>
      </c>
      <c r="AJ11" s="305">
        <f t="shared" si="2"/>
        <v>5.7311555728591994</v>
      </c>
      <c r="AK11" s="314">
        <f>GBDUS!L97/(Y11+Z11+AA11+AB11+AC11)</f>
        <v>131.61057221949827</v>
      </c>
      <c r="AL11" s="314">
        <f t="shared" si="8"/>
        <v>131.44769748323839</v>
      </c>
      <c r="AM11" s="314">
        <f t="shared" si="3"/>
        <v>131.20528794810562</v>
      </c>
      <c r="AN11" s="314">
        <f t="shared" si="3"/>
        <v>130.74783511923312</v>
      </c>
      <c r="AO11" s="316">
        <f t="shared" si="3"/>
        <v>129.3111902875236</v>
      </c>
      <c r="AP11" s="314">
        <f>GBDUS!M97/(Y11+Z11+AA11+AB11+AC11)</f>
        <v>97.406577333000428</v>
      </c>
      <c r="AQ11" s="314">
        <f t="shared" si="9"/>
        <v>97.28603176948269</v>
      </c>
      <c r="AR11" s="314">
        <f t="shared" si="4"/>
        <v>97.106621538739333</v>
      </c>
      <c r="AS11" s="314">
        <f t="shared" si="4"/>
        <v>96.768055163710926</v>
      </c>
      <c r="AT11" s="316">
        <f t="shared" si="4"/>
        <v>95.704776936589624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81">
        <f>'Phy activity RRs'!$F$9</f>
        <v>0.94314906211536642</v>
      </c>
      <c r="O12" s="274">
        <f t="shared" si="5"/>
        <v>0.98166113424264856</v>
      </c>
      <c r="P12" s="274">
        <f t="shared" si="0"/>
        <v>0.98166113424264856</v>
      </c>
      <c r="Q12" s="274">
        <f t="shared" si="0"/>
        <v>0.98166113424264856</v>
      </c>
      <c r="R12" s="274">
        <f t="shared" si="0"/>
        <v>0.91043723957839551</v>
      </c>
      <c r="S12" s="284">
        <f t="shared" si="0"/>
        <v>0.89428826694049957</v>
      </c>
      <c r="T12" s="288"/>
      <c r="U12" s="288"/>
      <c r="V12" s="288"/>
      <c r="W12" s="288"/>
      <c r="X12" s="289"/>
      <c r="Y12" s="275">
        <f t="shared" si="6"/>
        <v>1</v>
      </c>
      <c r="Z12" s="275">
        <f t="shared" si="1"/>
        <v>1</v>
      </c>
      <c r="AA12" s="275">
        <f t="shared" si="1"/>
        <v>1</v>
      </c>
      <c r="AB12" s="275">
        <f t="shared" si="1"/>
        <v>0.92744553881192182</v>
      </c>
      <c r="AC12" s="286">
        <f t="shared" si="1"/>
        <v>0.91099487974579219</v>
      </c>
      <c r="AD12" s="303"/>
      <c r="AE12" s="303"/>
      <c r="AF12" s="226">
        <f>GBDUS!K98/(Y12+Z12+AA12+AB12+AC12)</f>
        <v>6.6137013648581515</v>
      </c>
      <c r="AG12" s="226">
        <f t="shared" si="7"/>
        <v>6.6137013648581515</v>
      </c>
      <c r="AH12" s="226">
        <f t="shared" si="2"/>
        <v>6.6137013648581515</v>
      </c>
      <c r="AI12" s="226">
        <f t="shared" si="2"/>
        <v>6.1338478258720111</v>
      </c>
      <c r="AJ12" s="305">
        <f t="shared" si="2"/>
        <v>6.0250480795535335</v>
      </c>
      <c r="AK12" s="314">
        <f>GBDUS!L98/(Y12+Z12+AA12+AB12+AC12)</f>
        <v>93.517462036291562</v>
      </c>
      <c r="AL12" s="314">
        <f t="shared" si="8"/>
        <v>93.517462036291562</v>
      </c>
      <c r="AM12" s="314">
        <f t="shared" si="3"/>
        <v>93.517462036291562</v>
      </c>
      <c r="AN12" s="314">
        <f t="shared" si="3"/>
        <v>86.732352966571867</v>
      </c>
      <c r="AO12" s="316">
        <f t="shared" si="3"/>
        <v>85.193929081883113</v>
      </c>
      <c r="AP12" s="314">
        <f>GBDUS!M98/(Y12+Z12+AA12+AB12+AC12)</f>
        <v>48.993430350573561</v>
      </c>
      <c r="AQ12" s="314">
        <f t="shared" si="9"/>
        <v>48.993430350573561</v>
      </c>
      <c r="AR12" s="314">
        <f t="shared" si="4"/>
        <v>48.993430350573561</v>
      </c>
      <c r="AS12" s="314">
        <f t="shared" si="4"/>
        <v>45.438738409732061</v>
      </c>
      <c r="AT12" s="316">
        <f t="shared" si="4"/>
        <v>44.632764190554603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1">
        <f>'Phy activity RRs'!$F$9</f>
        <v>0.94314906211536642</v>
      </c>
      <c r="O13" s="278">
        <f t="shared" si="5"/>
        <v>0.98166113424264856</v>
      </c>
      <c r="P13" s="278">
        <f t="shared" si="0"/>
        <v>0.98166113424264856</v>
      </c>
      <c r="Q13" s="278">
        <f t="shared" si="0"/>
        <v>0.98166113424264856</v>
      </c>
      <c r="R13" s="278">
        <f t="shared" si="0"/>
        <v>0.98166113424264856</v>
      </c>
      <c r="S13" s="285">
        <f t="shared" si="0"/>
        <v>0.90672086221218806</v>
      </c>
      <c r="T13" s="288"/>
      <c r="U13" s="288"/>
      <c r="V13" s="288"/>
      <c r="W13" s="288"/>
      <c r="X13" s="289"/>
      <c r="Y13" s="300">
        <f t="shared" si="6"/>
        <v>1</v>
      </c>
      <c r="Z13" s="277">
        <f t="shared" si="1"/>
        <v>1</v>
      </c>
      <c r="AA13" s="277">
        <f t="shared" si="1"/>
        <v>1</v>
      </c>
      <c r="AB13" s="277">
        <f t="shared" si="1"/>
        <v>1</v>
      </c>
      <c r="AC13" s="287">
        <f t="shared" si="1"/>
        <v>0.92365973408096991</v>
      </c>
      <c r="AD13" s="303"/>
      <c r="AE13" s="303"/>
      <c r="AF13" s="226">
        <f>GBDUS!K99/(Y13+Z13+AA13+AB13+AC13)</f>
        <v>5.6868267736268265</v>
      </c>
      <c r="AG13" s="307">
        <f t="shared" si="7"/>
        <v>5.6868267736268265</v>
      </c>
      <c r="AH13" s="307">
        <f t="shared" si="2"/>
        <v>5.6868267736268265</v>
      </c>
      <c r="AI13" s="307">
        <f t="shared" si="2"/>
        <v>5.6868267736268265</v>
      </c>
      <c r="AJ13" s="308">
        <f t="shared" si="2"/>
        <v>5.2526929054926947</v>
      </c>
      <c r="AK13" s="314">
        <f>GBDUS!L99/(Y13+Z13+AA13+AB13+AC13)</f>
        <v>36.19763972463651</v>
      </c>
      <c r="AL13" s="318">
        <f t="shared" si="8"/>
        <v>36.19763972463651</v>
      </c>
      <c r="AM13" s="318">
        <f t="shared" si="3"/>
        <v>36.19763972463651</v>
      </c>
      <c r="AN13" s="318">
        <f t="shared" si="3"/>
        <v>36.19763972463651</v>
      </c>
      <c r="AO13" s="319">
        <f t="shared" si="3"/>
        <v>33.43430228241651</v>
      </c>
      <c r="AP13" s="314">
        <f>GBDUS!M99/(Y13+Z13+AA13+AB13+AC13)</f>
        <v>25.140666823394948</v>
      </c>
      <c r="AQ13" s="318">
        <f t="shared" si="9"/>
        <v>25.140666823394948</v>
      </c>
      <c r="AR13" s="318">
        <f t="shared" si="4"/>
        <v>25.140666823394948</v>
      </c>
      <c r="AS13" s="318">
        <f t="shared" si="4"/>
        <v>25.140666823394948</v>
      </c>
      <c r="AT13" s="319">
        <f t="shared" si="4"/>
        <v>23.221421632715241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281">
        <f>'Phy activity RRs'!$F$9</f>
        <v>0.94314906211536642</v>
      </c>
      <c r="O14" s="275">
        <f>$N14^(I14^0.5)</f>
        <v>0.98166113424264856</v>
      </c>
      <c r="P14" s="275">
        <f t="shared" si="0"/>
        <v>0.98166113424264856</v>
      </c>
      <c r="Q14" s="275">
        <f t="shared" si="0"/>
        <v>0.98166113424264856</v>
      </c>
      <c r="R14" s="275">
        <f t="shared" si="0"/>
        <v>0.90841472968708858</v>
      </c>
      <c r="S14" s="286">
        <f t="shared" si="0"/>
        <v>0.85791906009035135</v>
      </c>
      <c r="T14" s="288"/>
      <c r="U14" s="288"/>
      <c r="V14" s="288"/>
      <c r="W14" s="288"/>
      <c r="X14" s="289"/>
      <c r="Y14" s="275">
        <f t="shared" si="6"/>
        <v>1</v>
      </c>
      <c r="Z14" s="275">
        <f t="shared" si="1"/>
        <v>1</v>
      </c>
      <c r="AA14" s="275">
        <f t="shared" si="1"/>
        <v>1</v>
      </c>
      <c r="AB14" s="275">
        <f t="shared" si="1"/>
        <v>0.92538524547773859</v>
      </c>
      <c r="AC14" s="286">
        <f t="shared" si="1"/>
        <v>0.87394624291837308</v>
      </c>
      <c r="AD14" s="303"/>
      <c r="AE14" s="303"/>
      <c r="AF14" s="226">
        <f>GBDUS!K100/(Y14+Z14+AA14+AB14+AC14)</f>
        <v>0</v>
      </c>
      <c r="AG14" s="226">
        <f t="shared" si="7"/>
        <v>0</v>
      </c>
      <c r="AH14" s="226">
        <f t="shared" si="2"/>
        <v>0</v>
      </c>
      <c r="AI14" s="226">
        <f t="shared" si="2"/>
        <v>0</v>
      </c>
      <c r="AJ14" s="305">
        <f t="shared" si="2"/>
        <v>0</v>
      </c>
      <c r="AK14" s="314">
        <f>GBDUS!L100/(Y14+Z14+AA14+AB14+AC14)</f>
        <v>0</v>
      </c>
      <c r="AL14" s="314">
        <f t="shared" si="8"/>
        <v>0</v>
      </c>
      <c r="AM14" s="314">
        <f t="shared" si="3"/>
        <v>0</v>
      </c>
      <c r="AN14" s="314">
        <f t="shared" si="3"/>
        <v>0</v>
      </c>
      <c r="AO14" s="316">
        <f t="shared" si="3"/>
        <v>0</v>
      </c>
      <c r="AP14" s="314">
        <f>GBDUS!M100/(Y14+Z14+AA14+AB14+AC14)</f>
        <v>0</v>
      </c>
      <c r="AQ14" s="314">
        <f t="shared" si="9"/>
        <v>0</v>
      </c>
      <c r="AR14" s="314">
        <f t="shared" si="4"/>
        <v>0</v>
      </c>
      <c r="AS14" s="314">
        <f t="shared" si="4"/>
        <v>0</v>
      </c>
      <c r="AT14" s="316">
        <f t="shared" si="4"/>
        <v>0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RRs'!$F$9</f>
        <v>0.94314906211536642</v>
      </c>
      <c r="O15" s="275">
        <f t="shared" ref="O15:O21" si="10">$N15^(I15^0.5)</f>
        <v>0.98166113424264856</v>
      </c>
      <c r="P15" s="275">
        <f t="shared" si="0"/>
        <v>0.98166113424264856</v>
      </c>
      <c r="Q15" s="275">
        <f t="shared" si="0"/>
        <v>0.98166113424264856</v>
      </c>
      <c r="R15" s="275">
        <f t="shared" si="0"/>
        <v>0.98166113424264856</v>
      </c>
      <c r="S15" s="286">
        <f t="shared" si="0"/>
        <v>0.87817920506545033</v>
      </c>
      <c r="T15" s="288"/>
      <c r="U15" s="288"/>
      <c r="V15" s="288"/>
      <c r="W15" s="288"/>
      <c r="X15" s="289"/>
      <c r="Y15" s="275">
        <f t="shared" si="6"/>
        <v>1</v>
      </c>
      <c r="Z15" s="275">
        <f t="shared" si="1"/>
        <v>1</v>
      </c>
      <c r="AA15" s="275">
        <f t="shared" si="1"/>
        <v>1</v>
      </c>
      <c r="AB15" s="275">
        <f t="shared" si="1"/>
        <v>1</v>
      </c>
      <c r="AC15" s="286">
        <f t="shared" si="1"/>
        <v>0.89458487703393241</v>
      </c>
      <c r="AD15" s="303"/>
      <c r="AE15" s="303"/>
      <c r="AF15" s="226">
        <f>GBDUS!K101/(Y15+Z15+AA15+AB15+AC15)</f>
        <v>0</v>
      </c>
      <c r="AG15" s="226">
        <f t="shared" si="7"/>
        <v>0</v>
      </c>
      <c r="AH15" s="226">
        <f t="shared" si="2"/>
        <v>0</v>
      </c>
      <c r="AI15" s="226">
        <f t="shared" si="2"/>
        <v>0</v>
      </c>
      <c r="AJ15" s="305">
        <f t="shared" si="2"/>
        <v>0</v>
      </c>
      <c r="AK15" s="314">
        <f>GBDUS!L101/(Y15+Z15+AA15+AB15+AC15)</f>
        <v>0.86152216243437552</v>
      </c>
      <c r="AL15" s="314">
        <f t="shared" si="8"/>
        <v>0.86152216243437552</v>
      </c>
      <c r="AM15" s="314">
        <f t="shared" si="3"/>
        <v>0.86152216243437552</v>
      </c>
      <c r="AN15" s="314">
        <f t="shared" si="3"/>
        <v>0.86152216243437552</v>
      </c>
      <c r="AO15" s="316">
        <f t="shared" si="3"/>
        <v>0.77070469774336336</v>
      </c>
      <c r="AP15" s="314">
        <f>GBDUS!M101/(Y15+Z15+AA15+AB15+AC15)</f>
        <v>0</v>
      </c>
      <c r="AQ15" s="314">
        <f t="shared" si="9"/>
        <v>0</v>
      </c>
      <c r="AR15" s="314">
        <f t="shared" si="4"/>
        <v>0</v>
      </c>
      <c r="AS15" s="314">
        <f t="shared" si="4"/>
        <v>0</v>
      </c>
      <c r="AT15" s="316">
        <f t="shared" si="4"/>
        <v>0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RRs'!$F$9</f>
        <v>0.94314906211536642</v>
      </c>
      <c r="O16" s="275">
        <f t="shared" si="10"/>
        <v>0.69817057051127285</v>
      </c>
      <c r="P16" s="275">
        <f t="shared" si="0"/>
        <v>0.69724131414561397</v>
      </c>
      <c r="Q16" s="275">
        <f t="shared" si="0"/>
        <v>0.69585728210913156</v>
      </c>
      <c r="R16" s="275">
        <f t="shared" si="0"/>
        <v>0.69324227514621029</v>
      </c>
      <c r="S16" s="286">
        <f t="shared" si="0"/>
        <v>0.68500419906726784</v>
      </c>
      <c r="T16" s="288"/>
      <c r="U16" s="288"/>
      <c r="V16" s="288"/>
      <c r="W16" s="288"/>
      <c r="X16" s="289"/>
      <c r="Y16" s="275">
        <f t="shared" si="6"/>
        <v>1</v>
      </c>
      <c r="Z16" s="275">
        <f t="shared" si="1"/>
        <v>0.99866901240913319</v>
      </c>
      <c r="AA16" s="275">
        <f t="shared" si="1"/>
        <v>0.99668664292101672</v>
      </c>
      <c r="AB16" s="275">
        <f t="shared" si="1"/>
        <v>0.99294112989974137</v>
      </c>
      <c r="AC16" s="286">
        <f t="shared" si="1"/>
        <v>0.98114161209292561</v>
      </c>
      <c r="AD16" s="303"/>
      <c r="AE16" s="303"/>
      <c r="AF16" s="226">
        <f>GBDUS!K102/(Y16+Z16+AA16+AB16+AC16)</f>
        <v>0</v>
      </c>
      <c r="AG16" s="226">
        <f t="shared" si="7"/>
        <v>0</v>
      </c>
      <c r="AH16" s="226">
        <f t="shared" si="2"/>
        <v>0</v>
      </c>
      <c r="AI16" s="226">
        <f t="shared" si="2"/>
        <v>0</v>
      </c>
      <c r="AJ16" s="305">
        <f t="shared" si="2"/>
        <v>0</v>
      </c>
      <c r="AK16" s="314">
        <f>GBDUS!L102/(Y16+Z16+AA16+AB16+AC16)</f>
        <v>0.61233602689214683</v>
      </c>
      <c r="AL16" s="314">
        <f t="shared" si="8"/>
        <v>0.61152101523891267</v>
      </c>
      <c r="AM16" s="314">
        <f t="shared" si="3"/>
        <v>0.61030713898272726</v>
      </c>
      <c r="AN16" s="314">
        <f t="shared" si="3"/>
        <v>0.60801362642060675</v>
      </c>
      <c r="AO16" s="316">
        <f t="shared" si="3"/>
        <v>0.60078835656753804</v>
      </c>
      <c r="AP16" s="314">
        <f>GBDUS!M102/(Y16+Z16+AA16+AB16+AC16)</f>
        <v>0</v>
      </c>
      <c r="AQ16" s="314">
        <f t="shared" si="9"/>
        <v>0</v>
      </c>
      <c r="AR16" s="314">
        <f t="shared" si="4"/>
        <v>0</v>
      </c>
      <c r="AS16" s="314">
        <f t="shared" si="4"/>
        <v>0</v>
      </c>
      <c r="AT16" s="316">
        <f t="shared" si="4"/>
        <v>0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RRs'!$F$9</f>
        <v>0.94314906211536642</v>
      </c>
      <c r="O17" s="275">
        <f t="shared" si="10"/>
        <v>0.69792292672280842</v>
      </c>
      <c r="P17" s="275">
        <f t="shared" si="0"/>
        <v>0.69693810419939195</v>
      </c>
      <c r="Q17" s="275">
        <f t="shared" si="0"/>
        <v>0.69547185438133252</v>
      </c>
      <c r="R17" s="275">
        <f t="shared" si="0"/>
        <v>0.69270324951272833</v>
      </c>
      <c r="S17" s="286">
        <f t="shared" si="0"/>
        <v>0.68399568970700253</v>
      </c>
      <c r="T17" s="288"/>
      <c r="U17" s="288"/>
      <c r="V17" s="288"/>
      <c r="W17" s="288"/>
      <c r="X17" s="289"/>
      <c r="Y17" s="275">
        <f t="shared" si="6"/>
        <v>1</v>
      </c>
      <c r="Z17" s="275">
        <f t="shared" si="1"/>
        <v>0.99858892366806051</v>
      </c>
      <c r="AA17" s="275">
        <f t="shared" si="1"/>
        <v>0.99648804725045326</v>
      </c>
      <c r="AB17" s="275">
        <f t="shared" si="1"/>
        <v>0.99252112660263248</v>
      </c>
      <c r="AC17" s="286">
        <f t="shared" si="1"/>
        <v>0.9800447349090492</v>
      </c>
      <c r="AD17" s="303"/>
      <c r="AE17" s="303"/>
      <c r="AF17" s="226">
        <f>GBDUS!K103/(Y17+Z17+AA17+AB17+AC17)</f>
        <v>0.60390815145065191</v>
      </c>
      <c r="AG17" s="226">
        <f t="shared" si="7"/>
        <v>0.60305599095147455</v>
      </c>
      <c r="AH17" s="226">
        <f t="shared" si="2"/>
        <v>0.60178725455769111</v>
      </c>
      <c r="AI17" s="226">
        <f t="shared" si="2"/>
        <v>0.59939159884231419</v>
      </c>
      <c r="AJ17" s="305">
        <f t="shared" si="2"/>
        <v>0.59185700419786813</v>
      </c>
      <c r="AK17" s="314">
        <f>GBDUS!L103/(Y17+Z17+AA17+AB17+AC17)</f>
        <v>28.540220391998002</v>
      </c>
      <c r="AL17" s="314">
        <f t="shared" si="8"/>
        <v>28.499947962494517</v>
      </c>
      <c r="AM17" s="314">
        <f t="shared" si="3"/>
        <v>28.439988486519653</v>
      </c>
      <c r="AN17" s="314">
        <f t="shared" si="3"/>
        <v>28.326771696953283</v>
      </c>
      <c r="AO17" s="316">
        <f t="shared" si="3"/>
        <v>27.97069272832152</v>
      </c>
      <c r="AP17" s="314">
        <f>GBDUS!M103/(Y17+Z17+AA17+AB17+AC17)</f>
        <v>6.5101318087170634</v>
      </c>
      <c r="AQ17" s="314">
        <f t="shared" si="9"/>
        <v>6.5009455158039762</v>
      </c>
      <c r="AR17" s="314">
        <f t="shared" si="4"/>
        <v>6.4872685334115276</v>
      </c>
      <c r="AS17" s="314">
        <f t="shared" si="4"/>
        <v>6.4614433571194931</v>
      </c>
      <c r="AT17" s="316">
        <f t="shared" si="4"/>
        <v>6.3802204026970832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RRs'!$F$9</f>
        <v>0.94314906211536642</v>
      </c>
      <c r="O18" s="275">
        <f t="shared" si="10"/>
        <v>0.69750654292544134</v>
      </c>
      <c r="P18" s="275">
        <f t="shared" si="0"/>
        <v>0.69685353775783399</v>
      </c>
      <c r="Q18" s="275">
        <f t="shared" si="0"/>
        <v>0.69587914456104427</v>
      </c>
      <c r="R18" s="275">
        <f t="shared" si="0"/>
        <v>0.6940322512131667</v>
      </c>
      <c r="S18" s="286">
        <f t="shared" si="0"/>
        <v>0.68816478844197126</v>
      </c>
      <c r="T18" s="288"/>
      <c r="U18" s="288"/>
      <c r="V18" s="288"/>
      <c r="W18" s="288"/>
      <c r="X18" s="289"/>
      <c r="Y18" s="275">
        <f t="shared" si="6"/>
        <v>1</v>
      </c>
      <c r="Z18" s="275">
        <f t="shared" si="1"/>
        <v>0.99906380065645184</v>
      </c>
      <c r="AA18" s="275">
        <f t="shared" si="1"/>
        <v>0.9976668342671432</v>
      </c>
      <c r="AB18" s="275">
        <f t="shared" si="1"/>
        <v>0.99501898333784378</v>
      </c>
      <c r="AC18" s="286">
        <f t="shared" si="1"/>
        <v>0.986606929242141</v>
      </c>
      <c r="AD18" s="303"/>
      <c r="AE18" s="303"/>
      <c r="AF18" s="226">
        <f>GBDUS!K104/(Y18+Z18+AA18+AB18+AC18)</f>
        <v>2.6113035247583682</v>
      </c>
      <c r="AG18" s="226">
        <f t="shared" si="7"/>
        <v>2.6088588241126844</v>
      </c>
      <c r="AH18" s="226">
        <f t="shared" si="2"/>
        <v>2.6052109208563139</v>
      </c>
      <c r="AI18" s="226">
        <f t="shared" si="2"/>
        <v>2.5982965783915994</v>
      </c>
      <c r="AJ18" s="305">
        <f t="shared" si="2"/>
        <v>2.5763301518810326</v>
      </c>
      <c r="AK18" s="314">
        <f>GBDUS!L104/(Y18+Z18+AA18+AB18+AC18)</f>
        <v>83.672581743838279</v>
      </c>
      <c r="AL18" s="314">
        <f t="shared" si="8"/>
        <v>83.594247527736712</v>
      </c>
      <c r="AM18" s="314">
        <f t="shared" si="3"/>
        <v>83.477359743333892</v>
      </c>
      <c r="AN18" s="314">
        <f t="shared" si="3"/>
        <v>83.255807220006588</v>
      </c>
      <c r="AO18" s="316">
        <f t="shared" si="3"/>
        <v>82.551948936050309</v>
      </c>
      <c r="AP18" s="314">
        <f>GBDUS!M104/(Y18+Z18+AA18+AB18+AC18)</f>
        <v>175.8492328983867</v>
      </c>
      <c r="AQ18" s="314">
        <f t="shared" si="9"/>
        <v>175.68460296198379</v>
      </c>
      <c r="AR18" s="314">
        <f t="shared" si="4"/>
        <v>175.43894749403904</v>
      </c>
      <c r="AS18" s="314">
        <f t="shared" si="4"/>
        <v>174.97332493929244</v>
      </c>
      <c r="AT18" s="316">
        <f t="shared" si="4"/>
        <v>173.49407167946339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RRs'!$F$9</f>
        <v>0.94314906211536642</v>
      </c>
      <c r="O19" s="275">
        <f t="shared" si="10"/>
        <v>0.83808295917353248</v>
      </c>
      <c r="P19" s="275">
        <f t="shared" si="0"/>
        <v>0.83674026676389879</v>
      </c>
      <c r="Q19" s="275">
        <f t="shared" si="0"/>
        <v>0.8347541816469467</v>
      </c>
      <c r="R19" s="275">
        <f t="shared" si="0"/>
        <v>0.83104445175624753</v>
      </c>
      <c r="S19" s="286">
        <f t="shared" si="0"/>
        <v>0.81968628971758617</v>
      </c>
      <c r="T19" s="288"/>
      <c r="U19" s="288"/>
      <c r="V19" s="288"/>
      <c r="W19" s="288"/>
      <c r="X19" s="289"/>
      <c r="Y19" s="275">
        <f t="shared" si="6"/>
        <v>1</v>
      </c>
      <c r="Z19" s="275">
        <f t="shared" si="1"/>
        <v>0.99839790035707465</v>
      </c>
      <c r="AA19" s="275">
        <f t="shared" si="1"/>
        <v>0.99602810498632688</v>
      </c>
      <c r="AB19" s="275">
        <f t="shared" si="1"/>
        <v>0.9916016578785638</v>
      </c>
      <c r="AC19" s="286">
        <f t="shared" si="1"/>
        <v>0.97804910688783364</v>
      </c>
      <c r="AD19" s="303"/>
      <c r="AE19" s="303"/>
      <c r="AF19" s="226">
        <f>GBDUS!K105/(Y19+Z19+AA19+AB19+AC19)</f>
        <v>2.8202625882617727</v>
      </c>
      <c r="AG19" s="226">
        <f t="shared" si="7"/>
        <v>2.8157442465761626</v>
      </c>
      <c r="AH19" s="226">
        <f t="shared" si="2"/>
        <v>2.8090608013502067</v>
      </c>
      <c r="AI19" s="226">
        <f t="shared" si="2"/>
        <v>2.7965770581732632</v>
      </c>
      <c r="AJ19" s="305">
        <f t="shared" si="2"/>
        <v>2.758355305638597</v>
      </c>
      <c r="AK19" s="314">
        <f>GBDUS!L105/(Y19+Z19+AA19+AB19+AC19)</f>
        <v>63.47207909588041</v>
      </c>
      <c r="AL19" s="314">
        <f t="shared" si="8"/>
        <v>63.37039050062517</v>
      </c>
      <c r="AM19" s="314">
        <f t="shared" si="3"/>
        <v>63.219974661412017</v>
      </c>
      <c r="AN19" s="314">
        <f t="shared" si="3"/>
        <v>62.939018860474349</v>
      </c>
      <c r="AO19" s="316">
        <f t="shared" si="3"/>
        <v>62.078810272039767</v>
      </c>
      <c r="AP19" s="314">
        <f>GBDUS!M105/(Y19+Z19+AA19+AB19+AC19)</f>
        <v>66.846575136733406</v>
      </c>
      <c r="AQ19" s="314">
        <f t="shared" si="9"/>
        <v>66.739480262576066</v>
      </c>
      <c r="AR19" s="314">
        <f t="shared" si="4"/>
        <v>66.581067558266696</v>
      </c>
      <c r="AS19" s="314">
        <f t="shared" si="4"/>
        <v>66.285174729088823</v>
      </c>
      <c r="AT19" s="316">
        <f t="shared" si="4"/>
        <v>65.379233110992573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RRs'!$F$9</f>
        <v>0.94314906211536642</v>
      </c>
      <c r="O20" s="275">
        <f t="shared" si="10"/>
        <v>0.98166113424264856</v>
      </c>
      <c r="P20" s="275">
        <f t="shared" si="0"/>
        <v>0.98166113424264856</v>
      </c>
      <c r="Q20" s="275">
        <f t="shared" si="0"/>
        <v>0.98166113424264856</v>
      </c>
      <c r="R20" s="275">
        <f t="shared" si="0"/>
        <v>0.98166113424264856</v>
      </c>
      <c r="S20" s="286">
        <f t="shared" si="0"/>
        <v>0.98166113424264856</v>
      </c>
      <c r="T20" s="288"/>
      <c r="U20" s="288"/>
      <c r="V20" s="288"/>
      <c r="W20" s="288"/>
      <c r="X20" s="289"/>
      <c r="Y20" s="275">
        <f t="shared" si="6"/>
        <v>1</v>
      </c>
      <c r="Z20" s="275">
        <f t="shared" si="1"/>
        <v>1</v>
      </c>
      <c r="AA20" s="275">
        <f t="shared" si="1"/>
        <v>1</v>
      </c>
      <c r="AB20" s="275">
        <f t="shared" si="1"/>
        <v>1</v>
      </c>
      <c r="AC20" s="286">
        <f t="shared" si="1"/>
        <v>1</v>
      </c>
      <c r="AD20" s="303"/>
      <c r="AE20" s="303"/>
      <c r="AF20" s="226">
        <f>GBDUS!K106/(Y20+Z20+AA20+AB20+AC20)</f>
        <v>5</v>
      </c>
      <c r="AG20" s="226">
        <f t="shared" si="7"/>
        <v>5</v>
      </c>
      <c r="AH20" s="226">
        <f t="shared" si="2"/>
        <v>5</v>
      </c>
      <c r="AI20" s="226">
        <f t="shared" si="2"/>
        <v>5</v>
      </c>
      <c r="AJ20" s="305">
        <f t="shared" si="2"/>
        <v>5</v>
      </c>
      <c r="AK20" s="314">
        <f>GBDUS!L106/(Y20+Z20+AA20+AB20+AC20)</f>
        <v>69.85701710042359</v>
      </c>
      <c r="AL20" s="314">
        <f t="shared" si="8"/>
        <v>69.85701710042359</v>
      </c>
      <c r="AM20" s="314">
        <f t="shared" si="3"/>
        <v>69.85701710042359</v>
      </c>
      <c r="AN20" s="314">
        <f t="shared" si="3"/>
        <v>69.85701710042359</v>
      </c>
      <c r="AO20" s="316">
        <f t="shared" si="3"/>
        <v>69.85701710042359</v>
      </c>
      <c r="AP20" s="314">
        <f>GBDUS!M106/(Y20+Z20+AA20+AB20+AC20)</f>
        <v>44.732555301828583</v>
      </c>
      <c r="AQ20" s="314">
        <f t="shared" si="9"/>
        <v>44.732555301828583</v>
      </c>
      <c r="AR20" s="314">
        <f t="shared" si="4"/>
        <v>44.732555301828583</v>
      </c>
      <c r="AS20" s="314">
        <f t="shared" si="4"/>
        <v>44.732555301828583</v>
      </c>
      <c r="AT20" s="316">
        <f t="shared" si="4"/>
        <v>44.732555301828583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281">
        <f>'Phy activity RRs'!$F$9</f>
        <v>0.94314906211536642</v>
      </c>
      <c r="O21" s="277">
        <f t="shared" si="10"/>
        <v>0.98166113424264856</v>
      </c>
      <c r="P21" s="277">
        <f t="shared" si="0"/>
        <v>0.98166113424264856</v>
      </c>
      <c r="Q21" s="277">
        <f t="shared" si="0"/>
        <v>0.98166113424264856</v>
      </c>
      <c r="R21" s="277">
        <f t="shared" si="0"/>
        <v>0.98166113424264856</v>
      </c>
      <c r="S21" s="287">
        <f t="shared" si="0"/>
        <v>0.98166113424264856</v>
      </c>
      <c r="T21" s="290"/>
      <c r="U21" s="291"/>
      <c r="V21" s="291"/>
      <c r="W21" s="291"/>
      <c r="X21" s="292"/>
      <c r="Y21" s="300">
        <f t="shared" si="6"/>
        <v>1</v>
      </c>
      <c r="Z21" s="277">
        <f t="shared" si="1"/>
        <v>1</v>
      </c>
      <c r="AA21" s="277">
        <f t="shared" si="1"/>
        <v>1</v>
      </c>
      <c r="AB21" s="277">
        <f t="shared" si="1"/>
        <v>1</v>
      </c>
      <c r="AC21" s="287">
        <f t="shared" si="1"/>
        <v>1</v>
      </c>
      <c r="AD21" s="303"/>
      <c r="AE21" s="304"/>
      <c r="AF21" s="226">
        <f>GBDUS!K107/(Y21+Z21+AA21+AB21+AC21)</f>
        <v>9.4</v>
      </c>
      <c r="AG21" s="307">
        <f t="shared" si="7"/>
        <v>9.4</v>
      </c>
      <c r="AH21" s="307">
        <f t="shared" si="2"/>
        <v>9.4</v>
      </c>
      <c r="AI21" s="307">
        <f t="shared" si="2"/>
        <v>9.4</v>
      </c>
      <c r="AJ21" s="308">
        <f t="shared" si="2"/>
        <v>9.4</v>
      </c>
      <c r="AK21" s="314">
        <f>GBDUS!L107/(Y21+Z21+AA21+AB21+AC21)</f>
        <v>51.470620765933916</v>
      </c>
      <c r="AL21" s="318">
        <f t="shared" si="8"/>
        <v>51.470620765933916</v>
      </c>
      <c r="AM21" s="318">
        <f t="shared" si="3"/>
        <v>51.470620765933916</v>
      </c>
      <c r="AN21" s="318">
        <f t="shared" si="3"/>
        <v>51.470620765933916</v>
      </c>
      <c r="AO21" s="319">
        <f t="shared" si="3"/>
        <v>51.470620765933916</v>
      </c>
      <c r="AP21" s="314">
        <f>GBDUS!M107/(Y21+Z21+AA21+AB21+AC21)</f>
        <v>34.198137010922167</v>
      </c>
      <c r="AQ21" s="318">
        <f t="shared" si="9"/>
        <v>34.198137010922167</v>
      </c>
      <c r="AR21" s="318">
        <f t="shared" si="4"/>
        <v>34.198137010922167</v>
      </c>
      <c r="AS21" s="318">
        <f t="shared" si="4"/>
        <v>34.198137010922167</v>
      </c>
      <c r="AT21" s="319">
        <f t="shared" si="4"/>
        <v>34.198137010922167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K22" s="227"/>
      <c r="AL22" s="227"/>
      <c r="AM22" s="227"/>
      <c r="AN22" s="227"/>
      <c r="AO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339"/>
      <c r="AL23" s="339"/>
      <c r="AM23" s="339"/>
      <c r="AN23" s="339"/>
      <c r="AO23" s="339"/>
      <c r="AP23" s="293"/>
      <c r="AQ23" s="293"/>
      <c r="AR23" s="293"/>
      <c r="AS23" s="293"/>
      <c r="AT23" s="293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81">
        <f>'Phy activity RRs'!$F$9</f>
        <v>0.94314906211536642</v>
      </c>
      <c r="O24" s="227">
        <f>$N24^(I24^0.5)</f>
        <v>0.98166113424264856</v>
      </c>
      <c r="P24" s="227">
        <f t="shared" ref="P24:S39" si="11">$N24^(J24^0.5)</f>
        <v>0.98166113424264856</v>
      </c>
      <c r="Q24" s="227">
        <f t="shared" si="11"/>
        <v>0.89708525895472857</v>
      </c>
      <c r="R24" s="227">
        <f t="shared" si="11"/>
        <v>0.86226506129985303</v>
      </c>
      <c r="S24" s="340">
        <f t="shared" si="11"/>
        <v>0.7928500407595428</v>
      </c>
      <c r="T24" s="309">
        <f>O24/O6</f>
        <v>1</v>
      </c>
      <c r="U24" s="309">
        <f t="shared" ref="U24:X39" si="12">P24/P6</f>
        <v>1</v>
      </c>
      <c r="V24" s="309">
        <f t="shared" si="12"/>
        <v>0.91384412366170509</v>
      </c>
      <c r="W24" s="309">
        <f t="shared" si="12"/>
        <v>0.8783734337868947</v>
      </c>
      <c r="X24" s="347">
        <f t="shared" si="12"/>
        <v>0.90297740934449722</v>
      </c>
      <c r="Y24" s="309">
        <f>O24/$O24</f>
        <v>1</v>
      </c>
      <c r="Z24" s="309">
        <f t="shared" ref="Z24:AC39" si="13">P24/$O24</f>
        <v>1</v>
      </c>
      <c r="AA24" s="309">
        <f t="shared" si="13"/>
        <v>0.91384412366170509</v>
      </c>
      <c r="AB24" s="309">
        <f t="shared" si="13"/>
        <v>0.8783734337868947</v>
      </c>
      <c r="AC24" s="347">
        <f t="shared" si="13"/>
        <v>0.80766163913703937</v>
      </c>
      <c r="AD24" s="352">
        <f>(5-SUM(T24:X24))/5</f>
        <v>6.09610066413806E-2</v>
      </c>
      <c r="AE24" s="353">
        <f>1-AD24</f>
        <v>0.9390389933586194</v>
      </c>
      <c r="AF24" s="226">
        <f>AE24*GBDUS!K92/(Y24+Z24+AA24+AB24+AC24)</f>
        <v>0</v>
      </c>
      <c r="AG24" s="226">
        <f>$AF24*Z24</f>
        <v>0</v>
      </c>
      <c r="AH24" s="226">
        <f t="shared" ref="AH24:AJ39" si="14">$AF24*AA24</f>
        <v>0</v>
      </c>
      <c r="AI24" s="226">
        <f t="shared" si="14"/>
        <v>0</v>
      </c>
      <c r="AJ24" s="305">
        <f t="shared" si="14"/>
        <v>0</v>
      </c>
      <c r="AK24" s="314">
        <f>AE24*GBDUS!L92/(Y24+Z24+AA24+AB24+AC24)</f>
        <v>0</v>
      </c>
      <c r="AL24" s="314">
        <f>$AK24*Z24</f>
        <v>0</v>
      </c>
      <c r="AM24" s="314">
        <f t="shared" ref="AM24:AO39" si="15">$AK24*AA24</f>
        <v>0</v>
      </c>
      <c r="AN24" s="314">
        <f t="shared" si="15"/>
        <v>0</v>
      </c>
      <c r="AO24" s="316">
        <f t="shared" si="15"/>
        <v>0</v>
      </c>
      <c r="AP24" s="314">
        <f>AE24*GBDUS!M92/(Y24+Z24+AA24+AB24+AC24)</f>
        <v>0</v>
      </c>
      <c r="AQ24" s="314">
        <f>$AP24*Z24</f>
        <v>0</v>
      </c>
      <c r="AR24" s="314">
        <f t="shared" ref="AR24:AT39" si="16">$AP24*AA24</f>
        <v>0</v>
      </c>
      <c r="AS24" s="314">
        <f t="shared" si="16"/>
        <v>0</v>
      </c>
      <c r="AT24" s="316">
        <f t="shared" si="16"/>
        <v>0</v>
      </c>
      <c r="AU24" s="275">
        <f>SUM(AF24:AJ24)-SUM(AF6:AJ6)</f>
        <v>0</v>
      </c>
      <c r="AV24" s="274">
        <f>SUM(AK24:AO24)-SUM(AK6:AO6)</f>
        <v>0</v>
      </c>
      <c r="AW24" s="275">
        <f>SUM(AP24:AT24)-SUM(AP6:AT6)</f>
        <v>0</v>
      </c>
      <c r="AX24" s="275">
        <f>AV24+AW24</f>
        <v>0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81">
        <f>'Phy activity RRs'!$F$9</f>
        <v>0.94314906211536642</v>
      </c>
      <c r="O25" s="227">
        <f t="shared" ref="O25:O39" si="17">$N25^(I25^0.5)</f>
        <v>0.98166113424264856</v>
      </c>
      <c r="P25" s="227">
        <f t="shared" si="11"/>
        <v>0.90161335347357152</v>
      </c>
      <c r="Q25" s="227">
        <f t="shared" si="11"/>
        <v>0.86820935921291931</v>
      </c>
      <c r="R25" s="227">
        <f t="shared" si="11"/>
        <v>0.82461647977906072</v>
      </c>
      <c r="S25" s="340">
        <f t="shared" si="11"/>
        <v>0.73930129965142566</v>
      </c>
      <c r="T25" s="309">
        <f t="shared" ref="T25:T39" si="18">O25/O7</f>
        <v>1</v>
      </c>
      <c r="U25" s="309">
        <f t="shared" si="12"/>
        <v>0.91845680960891474</v>
      </c>
      <c r="V25" s="309">
        <f t="shared" si="12"/>
        <v>0.88442877987905955</v>
      </c>
      <c r="W25" s="309">
        <f t="shared" si="12"/>
        <v>0.84002152169878075</v>
      </c>
      <c r="X25" s="347">
        <f t="shared" si="12"/>
        <v>0.85325910518283554</v>
      </c>
      <c r="Y25" s="309">
        <f t="shared" ref="Y25:Y39" si="19">O25/$O25</f>
        <v>1</v>
      </c>
      <c r="Z25" s="309">
        <f t="shared" si="13"/>
        <v>0.91845680960891474</v>
      </c>
      <c r="AA25" s="309">
        <f t="shared" si="13"/>
        <v>0.88442877987905955</v>
      </c>
      <c r="AB25" s="309">
        <f t="shared" si="13"/>
        <v>0.84002152169878075</v>
      </c>
      <c r="AC25" s="347">
        <f t="shared" si="13"/>
        <v>0.75311252922506355</v>
      </c>
      <c r="AD25" s="352">
        <f t="shared" ref="AD25:AD39" si="20">(5-SUM(T25:X25))/5</f>
        <v>0.10076675672608193</v>
      </c>
      <c r="AE25" s="353">
        <f t="shared" ref="AE25:AE39" si="21">1-AD25</f>
        <v>0.89923324327391807</v>
      </c>
      <c r="AF25" s="226">
        <f>AE25*GBDUS!K93/(Y25+Z25+AA25+AB25+AC25)</f>
        <v>0</v>
      </c>
      <c r="AG25" s="226">
        <f t="shared" ref="AG25:AG39" si="22">$AF25*Z25</f>
        <v>0</v>
      </c>
      <c r="AH25" s="226">
        <f t="shared" si="14"/>
        <v>0</v>
      </c>
      <c r="AI25" s="226">
        <f t="shared" si="14"/>
        <v>0</v>
      </c>
      <c r="AJ25" s="305">
        <f t="shared" si="14"/>
        <v>0</v>
      </c>
      <c r="AK25" s="314">
        <f>AE25*GBDUS!L93/(Y25+Z25+AA25+AB25+AC25)</f>
        <v>1.1156793637939897</v>
      </c>
      <c r="AL25" s="314">
        <f t="shared" ref="AL25:AL39" si="23">$AK25*Z25</f>
        <v>1.0247033090167315</v>
      </c>
      <c r="AM25" s="314">
        <f t="shared" si="15"/>
        <v>0.98673893845656369</v>
      </c>
      <c r="AN25" s="314">
        <f t="shared" si="15"/>
        <v>0.93719467690215486</v>
      </c>
      <c r="AO25" s="316">
        <f t="shared" si="15"/>
        <v>0.84023210747110133</v>
      </c>
      <c r="AP25" s="314">
        <f>AE25*GBDUS!M93/(Y25+Z25+AA25+AB25+AC25)</f>
        <v>0</v>
      </c>
      <c r="AQ25" s="314">
        <f t="shared" ref="AQ25:AQ39" si="24">$AP25*Z25</f>
        <v>0</v>
      </c>
      <c r="AR25" s="314">
        <f t="shared" si="16"/>
        <v>0</v>
      </c>
      <c r="AS25" s="314">
        <f t="shared" si="16"/>
        <v>0</v>
      </c>
      <c r="AT25" s="316">
        <f t="shared" si="16"/>
        <v>0</v>
      </c>
      <c r="AU25" s="275">
        <f t="shared" ref="AU25:AU39" si="25">SUM(AF25:AJ25)-SUM(AF7:AJ7)</f>
        <v>0</v>
      </c>
      <c r="AV25" s="274">
        <f t="shared" ref="AV25:AV39" si="26">SUM(AK25:AO25)-SUM(AK7:AO7)</f>
        <v>-0.54959649093428986</v>
      </c>
      <c r="AW25" s="275">
        <f t="shared" ref="AW25:AW39" si="27">SUM(AP25:AT25)-SUM(AP7:AT7)</f>
        <v>0</v>
      </c>
      <c r="AX25" s="275">
        <f t="shared" ref="AX25:AX39" si="28">AV25+AW25</f>
        <v>-0.54959649093428986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81">
        <f>'Phy activity RRs'!$F$9</f>
        <v>0.94314906211536642</v>
      </c>
      <c r="O26" s="227">
        <f t="shared" si="17"/>
        <v>0.62228407655522144</v>
      </c>
      <c r="P26" s="227">
        <f t="shared" si="11"/>
        <v>0.61967547944253798</v>
      </c>
      <c r="Q26" s="227">
        <f t="shared" si="11"/>
        <v>0.61593975367608189</v>
      </c>
      <c r="R26" s="227">
        <f t="shared" si="11"/>
        <v>0.60916376142191908</v>
      </c>
      <c r="S26" s="340">
        <f t="shared" si="11"/>
        <v>0.58925351832473871</v>
      </c>
      <c r="T26" s="309">
        <f t="shared" si="18"/>
        <v>0.99776633648423763</v>
      </c>
      <c r="U26" s="309">
        <f t="shared" si="12"/>
        <v>0.99461999881070129</v>
      </c>
      <c r="V26" s="309">
        <f t="shared" si="12"/>
        <v>0.99016542635248261</v>
      </c>
      <c r="W26" s="309">
        <f t="shared" si="12"/>
        <v>0.98217707683546018</v>
      </c>
      <c r="X26" s="347">
        <f t="shared" si="12"/>
        <v>0.95912693452547126</v>
      </c>
      <c r="Y26" s="309">
        <f t="shared" si="19"/>
        <v>1</v>
      </c>
      <c r="Z26" s="309">
        <f t="shared" si="13"/>
        <v>0.9958080285018317</v>
      </c>
      <c r="AA26" s="309">
        <f t="shared" si="13"/>
        <v>0.98980478029542418</v>
      </c>
      <c r="AB26" s="309">
        <f t="shared" si="13"/>
        <v>0.97891587519653001</v>
      </c>
      <c r="AC26" s="347">
        <f t="shared" si="13"/>
        <v>0.94692045084404208</v>
      </c>
      <c r="AD26" s="352">
        <f t="shared" si="20"/>
        <v>1.5228845398329405E-2</v>
      </c>
      <c r="AE26" s="353">
        <f t="shared" si="21"/>
        <v>0.98477115460167064</v>
      </c>
      <c r="AF26" s="226">
        <f>AE26*GBDUS!K94/(Y26+Z26+AA26+AB26+AC26)</f>
        <v>0</v>
      </c>
      <c r="AG26" s="226">
        <f t="shared" si="22"/>
        <v>0</v>
      </c>
      <c r="AH26" s="226">
        <f t="shared" si="14"/>
        <v>0</v>
      </c>
      <c r="AI26" s="226">
        <f t="shared" si="14"/>
        <v>0</v>
      </c>
      <c r="AJ26" s="305">
        <f t="shared" si="14"/>
        <v>0</v>
      </c>
      <c r="AK26" s="314">
        <f>AE26*GBDUS!L94/(Y26+Z26+AA26+AB26+AC26)</f>
        <v>0.85105039710964325</v>
      </c>
      <c r="AL26" s="314">
        <f t="shared" si="23"/>
        <v>0.84748281810145476</v>
      </c>
      <c r="AM26" s="314">
        <f t="shared" si="15"/>
        <v>0.84237375133144399</v>
      </c>
      <c r="AN26" s="314">
        <f t="shared" si="15"/>
        <v>0.83310674432294085</v>
      </c>
      <c r="AO26" s="316">
        <f t="shared" si="15"/>
        <v>0.80587702572206443</v>
      </c>
      <c r="AP26" s="314">
        <f>AE26*GBDUS!M94/(Y26+Z26+AA26+AB26+AC26)</f>
        <v>0</v>
      </c>
      <c r="AQ26" s="314">
        <f t="shared" si="24"/>
        <v>0</v>
      </c>
      <c r="AR26" s="314">
        <f t="shared" si="16"/>
        <v>0</v>
      </c>
      <c r="AS26" s="314">
        <f t="shared" si="16"/>
        <v>0</v>
      </c>
      <c r="AT26" s="316">
        <f t="shared" si="16"/>
        <v>0</v>
      </c>
      <c r="AU26" s="275">
        <f t="shared" si="25"/>
        <v>0</v>
      </c>
      <c r="AV26" s="274">
        <f t="shared" si="26"/>
        <v>-6.4639291587646142E-2</v>
      </c>
      <c r="AW26" s="275">
        <f t="shared" si="27"/>
        <v>0</v>
      </c>
      <c r="AX26" s="275">
        <f t="shared" si="28"/>
        <v>-6.4639291587646142E-2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81">
        <f>'Phy activity RRs'!$F$9</f>
        <v>0.94314906211536642</v>
      </c>
      <c r="O27" s="227">
        <f t="shared" si="17"/>
        <v>0.61625891557851808</v>
      </c>
      <c r="P27" s="227">
        <f t="shared" si="11"/>
        <v>0.61402214932496058</v>
      </c>
      <c r="Q27" s="227">
        <f t="shared" si="11"/>
        <v>0.61081158496889176</v>
      </c>
      <c r="R27" s="227">
        <f t="shared" si="11"/>
        <v>0.60496659105490203</v>
      </c>
      <c r="S27" s="340">
        <f t="shared" si="11"/>
        <v>0.58763878895104404</v>
      </c>
      <c r="T27" s="309">
        <f t="shared" si="18"/>
        <v>0.9980512255758528</v>
      </c>
      <c r="U27" s="309">
        <f t="shared" si="12"/>
        <v>0.99529916210085434</v>
      </c>
      <c r="V27" s="309">
        <f t="shared" si="12"/>
        <v>0.99139125014854379</v>
      </c>
      <c r="W27" s="309">
        <f t="shared" si="12"/>
        <v>0.98435150877922117</v>
      </c>
      <c r="X27" s="347">
        <f t="shared" si="12"/>
        <v>0.96382505741758473</v>
      </c>
      <c r="Y27" s="309">
        <f t="shared" si="19"/>
        <v>1</v>
      </c>
      <c r="Z27" s="309">
        <f t="shared" si="13"/>
        <v>0.99637041153155936</v>
      </c>
      <c r="AA27" s="309">
        <f t="shared" si="13"/>
        <v>0.99116064616361355</v>
      </c>
      <c r="AB27" s="309">
        <f t="shared" si="13"/>
        <v>0.9816760062399823</v>
      </c>
      <c r="AC27" s="347">
        <f t="shared" si="13"/>
        <v>0.95355827574420293</v>
      </c>
      <c r="AD27" s="352">
        <f t="shared" si="20"/>
        <v>1.3416359195588612E-2</v>
      </c>
      <c r="AE27" s="353">
        <f t="shared" si="21"/>
        <v>0.98658364080441141</v>
      </c>
      <c r="AF27" s="226">
        <f>AE27*GBDUS!K95/(Y27+Z27+AA27+AB27+AC27)</f>
        <v>1.0020624311016542</v>
      </c>
      <c r="AG27" s="226">
        <f t="shared" si="22"/>
        <v>0.99842535685707001</v>
      </c>
      <c r="AH27" s="226">
        <f t="shared" si="14"/>
        <v>0.99320484670699705</v>
      </c>
      <c r="AI27" s="226">
        <f t="shared" si="14"/>
        <v>0.9837006453669993</v>
      </c>
      <c r="AJ27" s="305">
        <f t="shared" si="14"/>
        <v>0.95552492398933753</v>
      </c>
      <c r="AK27" s="314">
        <f>AE27*GBDUS!L95/(Y27+Z27+AA27+AB27+AC27)</f>
        <v>47.065000327490459</v>
      </c>
      <c r="AL27" s="314">
        <f t="shared" si="23"/>
        <v>46.894173745034642</v>
      </c>
      <c r="AM27" s="314">
        <f t="shared" si="15"/>
        <v>46.64897613628613</v>
      </c>
      <c r="AN27" s="314">
        <f t="shared" si="15"/>
        <v>46.202581555174291</v>
      </c>
      <c r="AO27" s="316">
        <f t="shared" si="15"/>
        <v>44.879220560182148</v>
      </c>
      <c r="AP27" s="314">
        <f>AE27*GBDUS!M95/(Y27+Z27+AA27+AB27+AC27)</f>
        <v>7.2636948947975659</v>
      </c>
      <c r="AQ27" s="314">
        <f t="shared" si="24"/>
        <v>7.2373306715691372</v>
      </c>
      <c r="AR27" s="314">
        <f t="shared" si="16"/>
        <v>7.199488525462896</v>
      </c>
      <c r="AS27" s="314">
        <f t="shared" si="16"/>
        <v>7.1305949948706226</v>
      </c>
      <c r="AT27" s="316">
        <f t="shared" si="16"/>
        <v>6.9263563794151368</v>
      </c>
      <c r="AU27" s="275">
        <f t="shared" si="25"/>
        <v>-6.7081795977941283E-2</v>
      </c>
      <c r="AV27" s="274">
        <f t="shared" si="26"/>
        <v>-3.150706634315668</v>
      </c>
      <c r="AW27" s="275">
        <f t="shared" si="27"/>
        <v>-0.4862588236574652</v>
      </c>
      <c r="AX27" s="275">
        <f t="shared" si="28"/>
        <v>-3.6369654579731332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81">
        <f>'Phy activity RRs'!$F$9</f>
        <v>0.94314906211536642</v>
      </c>
      <c r="O28" s="227">
        <f t="shared" si="17"/>
        <v>0.6398056533806542</v>
      </c>
      <c r="P28" s="227">
        <f t="shared" si="11"/>
        <v>0.63823595108282283</v>
      </c>
      <c r="Q28" s="227">
        <f t="shared" si="11"/>
        <v>0.63597418042813225</v>
      </c>
      <c r="R28" s="227">
        <f t="shared" si="11"/>
        <v>0.63183050820296138</v>
      </c>
      <c r="S28" s="340">
        <f t="shared" si="11"/>
        <v>0.61935369654002936</v>
      </c>
      <c r="T28" s="309">
        <f t="shared" si="18"/>
        <v>0.99881405135808898</v>
      </c>
      <c r="U28" s="309">
        <f t="shared" si="12"/>
        <v>0.9971499480197471</v>
      </c>
      <c r="V28" s="309">
        <f t="shared" si="12"/>
        <v>0.99478925705179633</v>
      </c>
      <c r="W28" s="309">
        <f t="shared" si="12"/>
        <v>0.99052876854798744</v>
      </c>
      <c r="X28" s="347">
        <f t="shared" si="12"/>
        <v>0.97799011871898722</v>
      </c>
      <c r="Y28" s="309">
        <f t="shared" si="19"/>
        <v>1</v>
      </c>
      <c r="Z28" s="309">
        <f t="shared" si="13"/>
        <v>0.99754659514254485</v>
      </c>
      <c r="AA28" s="309">
        <f t="shared" si="13"/>
        <v>0.99401150500581403</v>
      </c>
      <c r="AB28" s="309">
        <f t="shared" si="13"/>
        <v>0.98753505047110302</v>
      </c>
      <c r="AC28" s="347">
        <f t="shared" si="13"/>
        <v>0.96803411046376475</v>
      </c>
      <c r="AD28" s="352">
        <f t="shared" si="20"/>
        <v>8.1455712606786079E-3</v>
      </c>
      <c r="AE28" s="353">
        <f t="shared" si="21"/>
        <v>0.99185442873932139</v>
      </c>
      <c r="AF28" s="226">
        <f>AE28*GBDUS!K96/(Y28+Z28+AA28+AB28+AC28)</f>
        <v>5.2127656690957549</v>
      </c>
      <c r="AG28" s="226">
        <f t="shared" si="22"/>
        <v>5.1999766444824198</v>
      </c>
      <c r="AH28" s="226">
        <f t="shared" si="14"/>
        <v>5.1815490479805106</v>
      </c>
      <c r="AI28" s="226">
        <f t="shared" si="14"/>
        <v>5.1477888081245098</v>
      </c>
      <c r="AJ28" s="305">
        <f t="shared" si="14"/>
        <v>5.0461349775391602</v>
      </c>
      <c r="AK28" s="314">
        <f>AE28*GBDUS!L96/(Y28+Z28+AA28+AB28+AC28)</f>
        <v>167.5326670867988</v>
      </c>
      <c r="AL28" s="314">
        <f t="shared" si="23"/>
        <v>167.12164162758563</v>
      </c>
      <c r="AM28" s="314">
        <f t="shared" si="15"/>
        <v>166.52939854858687</v>
      </c>
      <c r="AN28" s="314">
        <f t="shared" si="15"/>
        <v>165.44438084712036</v>
      </c>
      <c r="AO28" s="316">
        <f t="shared" si="15"/>
        <v>162.1773363569913</v>
      </c>
      <c r="AP28" s="314">
        <f>AE28*GBDUS!M96/(Y28+Z28+AA28+AB28+AC28)</f>
        <v>238.62929921023266</v>
      </c>
      <c r="AQ28" s="314">
        <f t="shared" si="24"/>
        <v>238.04384492841916</v>
      </c>
      <c r="AR28" s="314">
        <f t="shared" si="16"/>
        <v>237.20026884644608</v>
      </c>
      <c r="AS28" s="314">
        <f t="shared" si="16"/>
        <v>235.65479703946104</v>
      </c>
      <c r="AT28" s="316">
        <f t="shared" si="16"/>
        <v>231.00130139156914</v>
      </c>
      <c r="AU28" s="275">
        <f t="shared" si="25"/>
        <v>-0.21178485277764381</v>
      </c>
      <c r="AV28" s="274">
        <f t="shared" si="26"/>
        <v>-6.8065367765859719</v>
      </c>
      <c r="AW28" s="275">
        <f t="shared" si="27"/>
        <v>-9.6950590549829485</v>
      </c>
      <c r="AX28" s="275">
        <f t="shared" si="28"/>
        <v>-16.50159583156892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81">
        <f>'Phy activity RRs'!$F$9</f>
        <v>0.94314906211536642</v>
      </c>
      <c r="O29" s="227">
        <f t="shared" si="17"/>
        <v>0.75257428577248175</v>
      </c>
      <c r="P29" s="227">
        <f t="shared" si="11"/>
        <v>0.74929598216841065</v>
      </c>
      <c r="Q29" s="227">
        <f t="shared" si="11"/>
        <v>0.74463774182873355</v>
      </c>
      <c r="R29" s="227">
        <f t="shared" si="11"/>
        <v>0.73629057975099788</v>
      </c>
      <c r="S29" s="340">
        <f t="shared" si="11"/>
        <v>0.71241256251635154</v>
      </c>
      <c r="T29" s="309">
        <f t="shared" si="18"/>
        <v>0.99776374909007814</v>
      </c>
      <c r="U29" s="309">
        <f t="shared" si="12"/>
        <v>0.99464829840717928</v>
      </c>
      <c r="V29" s="309">
        <f t="shared" si="12"/>
        <v>0.9902909933187809</v>
      </c>
      <c r="W29" s="309">
        <f t="shared" si="12"/>
        <v>0.98261606597766338</v>
      </c>
      <c r="X29" s="347">
        <f t="shared" si="12"/>
        <v>0.9613124857414318</v>
      </c>
      <c r="Y29" s="309">
        <f t="shared" si="19"/>
        <v>1</v>
      </c>
      <c r="Z29" s="309">
        <f t="shared" si="13"/>
        <v>0.99564388039021812</v>
      </c>
      <c r="AA29" s="309">
        <f t="shared" si="13"/>
        <v>0.98945413882218725</v>
      </c>
      <c r="AB29" s="309">
        <f t="shared" si="13"/>
        <v>0.97836265956819213</v>
      </c>
      <c r="AC29" s="347">
        <f t="shared" si="13"/>
        <v>0.946634207392688</v>
      </c>
      <c r="AD29" s="352">
        <f t="shared" si="20"/>
        <v>1.4673681492973323E-2</v>
      </c>
      <c r="AE29" s="353">
        <f t="shared" si="21"/>
        <v>0.98532631850702668</v>
      </c>
      <c r="AF29" s="226">
        <f>AE29*GBDUS!K97/(Y29+Z29+AA29+AB29+AC29)</f>
        <v>5.8195338173950173</v>
      </c>
      <c r="AG29" s="226">
        <f t="shared" si="22"/>
        <v>5.7941832320132738</v>
      </c>
      <c r="AH29" s="226">
        <f t="shared" si="14"/>
        <v>5.7581618216371826</v>
      </c>
      <c r="AI29" s="226">
        <f t="shared" si="14"/>
        <v>5.6936145830336224</v>
      </c>
      <c r="AJ29" s="305">
        <f t="shared" si="14"/>
        <v>5.5089697826246757</v>
      </c>
      <c r="AK29" s="314">
        <f>AE29*GBDUS!L97/(Y29+Z29+AA29+AB29+AC29)</f>
        <v>131.30525515823987</v>
      </c>
      <c r="AL29" s="314">
        <f t="shared" si="23"/>
        <v>130.73327376137766</v>
      </c>
      <c r="AM29" s="314">
        <f t="shared" si="15"/>
        <v>129.9205281654238</v>
      </c>
      <c r="AN29" s="314">
        <f t="shared" si="15"/>
        <v>128.46415865189564</v>
      </c>
      <c r="AO29" s="316">
        <f t="shared" si="15"/>
        <v>124.29804614321506</v>
      </c>
      <c r="AP29" s="314">
        <f>AE29*GBDUS!M97/(Y29+Z29+AA29+AB29+AC29)</f>
        <v>97.180608480825313</v>
      </c>
      <c r="AQ29" s="314">
        <f t="shared" si="24"/>
        <v>96.75727812653146</v>
      </c>
      <c r="AR29" s="314">
        <f t="shared" si="16"/>
        <v>96.155755274611153</v>
      </c>
      <c r="AS29" s="314">
        <f t="shared" si="16"/>
        <v>95.077878571755463</v>
      </c>
      <c r="AT29" s="316">
        <f t="shared" si="16"/>
        <v>91.994488283185206</v>
      </c>
      <c r="AU29" s="275">
        <f t="shared" si="25"/>
        <v>-0.42553676329623613</v>
      </c>
      <c r="AV29" s="274">
        <f t="shared" si="26"/>
        <v>-9.6013211774469482</v>
      </c>
      <c r="AW29" s="275">
        <f t="shared" si="27"/>
        <v>-7.1060540046144069</v>
      </c>
      <c r="AX29" s="275">
        <f t="shared" si="28"/>
        <v>-16.707375182061355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81">
        <f>'Phy activity RRs'!$F$9</f>
        <v>0.94314906211536642</v>
      </c>
      <c r="O30" s="227">
        <f t="shared" si="17"/>
        <v>0.901898288532056</v>
      </c>
      <c r="P30" s="227">
        <f t="shared" si="11"/>
        <v>0.87836365265593364</v>
      </c>
      <c r="Q30" s="227">
        <f t="shared" si="11"/>
        <v>0.85165987283114464</v>
      </c>
      <c r="R30" s="227">
        <f t="shared" si="11"/>
        <v>0.81377103417450725</v>
      </c>
      <c r="S30" s="340">
        <f t="shared" si="11"/>
        <v>0.7349256535101174</v>
      </c>
      <c r="T30" s="309">
        <f t="shared" si="18"/>
        <v>0.91874706767103542</v>
      </c>
      <c r="U30" s="309">
        <f t="shared" si="12"/>
        <v>0.89477277037517744</v>
      </c>
      <c r="V30" s="309">
        <f t="shared" si="12"/>
        <v>0.86757012488652729</v>
      </c>
      <c r="W30" s="309">
        <f t="shared" si="12"/>
        <v>0.89382441622373399</v>
      </c>
      <c r="X30" s="347">
        <f t="shared" si="12"/>
        <v>0.82179950322328765</v>
      </c>
      <c r="Y30" s="309">
        <f t="shared" si="19"/>
        <v>1</v>
      </c>
      <c r="Z30" s="309">
        <f t="shared" si="13"/>
        <v>0.97390544346810137</v>
      </c>
      <c r="AA30" s="309">
        <f t="shared" si="13"/>
        <v>0.94429702734808352</v>
      </c>
      <c r="AB30" s="309">
        <f t="shared" si="13"/>
        <v>0.90228692583396952</v>
      </c>
      <c r="AC30" s="347">
        <f t="shared" si="13"/>
        <v>0.8148653377603079</v>
      </c>
      <c r="AD30" s="352">
        <f t="shared" si="20"/>
        <v>0.12065722352404773</v>
      </c>
      <c r="AE30" s="353">
        <f t="shared" si="21"/>
        <v>0.87934277647595227</v>
      </c>
      <c r="AF30" s="226">
        <f>AE30*GBDUS!K98/(Y30+Z30+AA30+AB30+AC30)</f>
        <v>6.0705103405228957</v>
      </c>
      <c r="AG30" s="226">
        <f t="shared" si="22"/>
        <v>5.9121030652646462</v>
      </c>
      <c r="AH30" s="226">
        <f t="shared" si="14"/>
        <v>5.7323648690415725</v>
      </c>
      <c r="AI30" s="226">
        <f t="shared" si="14"/>
        <v>5.4773421133937275</v>
      </c>
      <c r="AJ30" s="305">
        <f t="shared" si="14"/>
        <v>4.9466484590076307</v>
      </c>
      <c r="AK30" s="314">
        <f>AE30*GBDUS!L98/(Y30+Z30+AA30+AB30+AC30)</f>
        <v>85.836763559846801</v>
      </c>
      <c r="AL30" s="314">
        <f t="shared" si="23"/>
        <v>83.596891280619161</v>
      </c>
      <c r="AM30" s="314">
        <f t="shared" si="15"/>
        <v>81.055400666743637</v>
      </c>
      <c r="AN30" s="314">
        <f t="shared" si="15"/>
        <v>77.449389515951466</v>
      </c>
      <c r="AO30" s="316">
        <f t="shared" si="15"/>
        <v>69.945403330446254</v>
      </c>
      <c r="AP30" s="314">
        <f>AE30*GBDUS!M98/(Y30+Z30+AA30+AB30+AC30)</f>
        <v>44.969542643875322</v>
      </c>
      <c r="AQ30" s="314">
        <f t="shared" si="24"/>
        <v>43.79608237114109</v>
      </c>
      <c r="AR30" s="314">
        <f t="shared" si="16"/>
        <v>42.464605439814342</v>
      </c>
      <c r="AS30" s="314">
        <f t="shared" si="16"/>
        <v>40.575430388301861</v>
      </c>
      <c r="AT30" s="316">
        <f t="shared" si="16"/>
        <v>36.644121555428036</v>
      </c>
      <c r="AU30" s="275">
        <f t="shared" si="25"/>
        <v>-3.8610311527695274</v>
      </c>
      <c r="AV30" s="274">
        <f t="shared" si="26"/>
        <v>-54.59481980372226</v>
      </c>
      <c r="AW30" s="275">
        <f t="shared" si="27"/>
        <v>-28.602011253446705</v>
      </c>
      <c r="AX30" s="275">
        <f t="shared" si="28"/>
        <v>-83.196831057168964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81">
        <f>'Phy activity RRs'!$F$9</f>
        <v>0.94314906211536642</v>
      </c>
      <c r="O31" s="346">
        <f t="shared" si="17"/>
        <v>0.98166113424264856</v>
      </c>
      <c r="P31" s="339">
        <f t="shared" si="11"/>
        <v>0.89814803963378087</v>
      </c>
      <c r="Q31" s="339">
        <f t="shared" si="11"/>
        <v>0.86659796629667396</v>
      </c>
      <c r="R31" s="339">
        <f t="shared" si="11"/>
        <v>0.8246168960447483</v>
      </c>
      <c r="S31" s="341">
        <f t="shared" si="11"/>
        <v>0.74134527687909046</v>
      </c>
      <c r="T31" s="348">
        <f t="shared" si="18"/>
        <v>1</v>
      </c>
      <c r="U31" s="349">
        <f t="shared" si="12"/>
        <v>0.91492675863825657</v>
      </c>
      <c r="V31" s="349">
        <f t="shared" si="12"/>
        <v>0.88278728378632831</v>
      </c>
      <c r="W31" s="349">
        <f t="shared" si="12"/>
        <v>0.84002194574092015</v>
      </c>
      <c r="X31" s="350">
        <f t="shared" si="12"/>
        <v>0.81761135954275976</v>
      </c>
      <c r="Y31" s="348">
        <f t="shared" si="19"/>
        <v>1</v>
      </c>
      <c r="Z31" s="349">
        <f t="shared" si="13"/>
        <v>0.91492675863825657</v>
      </c>
      <c r="AA31" s="349">
        <f t="shared" si="13"/>
        <v>0.88278728378632831</v>
      </c>
      <c r="AB31" s="349">
        <f t="shared" si="13"/>
        <v>0.84002194574092015</v>
      </c>
      <c r="AC31" s="350">
        <f t="shared" si="13"/>
        <v>0.75519469093684577</v>
      </c>
      <c r="AD31" s="351">
        <f t="shared" si="20"/>
        <v>0.10893053045834708</v>
      </c>
      <c r="AE31" s="353">
        <f t="shared" si="21"/>
        <v>0.89106946954165289</v>
      </c>
      <c r="AF31" s="226">
        <f>AE31*GBDUS!K99/(Y31+Z31+AA31+AB31+AC31)</f>
        <v>5.6795672342056029</v>
      </c>
      <c r="AG31" s="307">
        <f t="shared" si="22"/>
        <v>5.1963880400597802</v>
      </c>
      <c r="AH31" s="307">
        <f t="shared" si="14"/>
        <v>5.013849731766193</v>
      </c>
      <c r="AI31" s="307">
        <f t="shared" si="14"/>
        <v>4.7709611190437666</v>
      </c>
      <c r="AJ31" s="308">
        <f t="shared" si="14"/>
        <v>4.289179022090936</v>
      </c>
      <c r="AK31" s="314">
        <f>AE31*GBDUS!L99/(Y31+Z31+AA31+AB31+AC31)</f>
        <v>36.151431495865609</v>
      </c>
      <c r="AL31" s="318">
        <f t="shared" si="23"/>
        <v>33.075912038645299</v>
      </c>
      <c r="AM31" s="318">
        <f t="shared" si="15"/>
        <v>31.914024015222722</v>
      </c>
      <c r="AN31" s="318">
        <f t="shared" si="15"/>
        <v>30.367995826476612</v>
      </c>
      <c r="AO31" s="319">
        <f t="shared" si="15"/>
        <v>27.30136913544478</v>
      </c>
      <c r="AP31" s="314">
        <f>AE31*GBDUS!M99/(Y31+Z31+AA31+AB31+AC31)</f>
        <v>25.108573413634925</v>
      </c>
      <c r="AQ31" s="318">
        <f t="shared" si="24"/>
        <v>22.972505687367708</v>
      </c>
      <c r="AR31" s="318">
        <f t="shared" si="16"/>
        <v>22.165529323572393</v>
      </c>
      <c r="AS31" s="318">
        <f t="shared" si="16"/>
        <v>21.091752693700347</v>
      </c>
      <c r="AT31" s="319">
        <f t="shared" si="16"/>
        <v>18.96186133897513</v>
      </c>
      <c r="AU31" s="300">
        <f t="shared" si="25"/>
        <v>-3.0500548528337248</v>
      </c>
      <c r="AV31" s="278">
        <f t="shared" si="26"/>
        <v>-19.414128669307502</v>
      </c>
      <c r="AW31" s="277">
        <f t="shared" si="27"/>
        <v>-13.483866469044543</v>
      </c>
      <c r="AX31" s="277">
        <f t="shared" si="28"/>
        <v>-32.897995138352044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281">
        <f>'Phy activity RRs'!$F$9</f>
        <v>0.94314906211536642</v>
      </c>
      <c r="O32" s="226">
        <f t="shared" si="17"/>
        <v>0.98166113424264856</v>
      </c>
      <c r="P32" s="226">
        <f t="shared" si="11"/>
        <v>0.895147912005126</v>
      </c>
      <c r="Q32" s="226">
        <f t="shared" si="11"/>
        <v>0.85972512684963165</v>
      </c>
      <c r="R32" s="226">
        <f t="shared" si="11"/>
        <v>0.81364049768493607</v>
      </c>
      <c r="S32" s="305">
        <f t="shared" si="11"/>
        <v>0.7239460097291649</v>
      </c>
      <c r="T32" s="309">
        <f t="shared" si="18"/>
        <v>1</v>
      </c>
      <c r="U32" s="309">
        <f t="shared" si="12"/>
        <v>0.91187058423753575</v>
      </c>
      <c r="V32" s="309">
        <f t="shared" si="12"/>
        <v>0.8757860496462555</v>
      </c>
      <c r="W32" s="309">
        <f t="shared" si="12"/>
        <v>0.89567074497482191</v>
      </c>
      <c r="X32" s="347">
        <f t="shared" si="12"/>
        <v>0.84383952217231639</v>
      </c>
      <c r="Y32" s="309">
        <f t="shared" si="19"/>
        <v>1</v>
      </c>
      <c r="Z32" s="309">
        <f t="shared" si="13"/>
        <v>0.91187058423753575</v>
      </c>
      <c r="AA32" s="309">
        <f t="shared" si="13"/>
        <v>0.8757860496462555</v>
      </c>
      <c r="AB32" s="309">
        <f t="shared" si="13"/>
        <v>0.82884049220575451</v>
      </c>
      <c r="AC32" s="347">
        <f t="shared" si="13"/>
        <v>0.73747038002853105</v>
      </c>
      <c r="AD32" s="391">
        <f t="shared" si="20"/>
        <v>9.4566619793814158E-2</v>
      </c>
      <c r="AE32" s="355">
        <f t="shared" si="21"/>
        <v>0.9054333802061858</v>
      </c>
      <c r="AF32" s="226">
        <f>AE32*GBDUS!K100/(Y32+Z32+AA32+AB32+AC32)</f>
        <v>0</v>
      </c>
      <c r="AG32" s="226">
        <f t="shared" si="22"/>
        <v>0</v>
      </c>
      <c r="AH32" s="226">
        <f t="shared" si="14"/>
        <v>0</v>
      </c>
      <c r="AI32" s="226">
        <f t="shared" si="14"/>
        <v>0</v>
      </c>
      <c r="AJ32" s="305">
        <f t="shared" si="14"/>
        <v>0</v>
      </c>
      <c r="AK32" s="314">
        <f>AE32*GBDUS!L100/(Y32+Z32+AA32+AB32+AC32)</f>
        <v>0</v>
      </c>
      <c r="AL32" s="314">
        <f t="shared" si="23"/>
        <v>0</v>
      </c>
      <c r="AM32" s="314">
        <f t="shared" si="15"/>
        <v>0</v>
      </c>
      <c r="AN32" s="314">
        <f t="shared" si="15"/>
        <v>0</v>
      </c>
      <c r="AO32" s="316">
        <f t="shared" si="15"/>
        <v>0</v>
      </c>
      <c r="AP32" s="314">
        <f>AE32*GBDUS!M100/(Y32+Z32+AA32+AB32+AC32)</f>
        <v>0</v>
      </c>
      <c r="AQ32" s="314">
        <f t="shared" si="24"/>
        <v>0</v>
      </c>
      <c r="AR32" s="314">
        <f t="shared" si="16"/>
        <v>0</v>
      </c>
      <c r="AS32" s="314">
        <f t="shared" si="16"/>
        <v>0</v>
      </c>
      <c r="AT32" s="316">
        <f t="shared" si="16"/>
        <v>0</v>
      </c>
      <c r="AU32" s="275">
        <f t="shared" si="25"/>
        <v>0</v>
      </c>
      <c r="AV32" s="274">
        <f t="shared" si="26"/>
        <v>0</v>
      </c>
      <c r="AW32" s="275">
        <f t="shared" si="27"/>
        <v>0</v>
      </c>
      <c r="AX32" s="275">
        <f t="shared" si="28"/>
        <v>0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RRs'!$F$9</f>
        <v>0.94314906211536642</v>
      </c>
      <c r="O33" s="226">
        <f t="shared" si="17"/>
        <v>0.98166113424264856</v>
      </c>
      <c r="P33" s="226">
        <f t="shared" si="11"/>
        <v>0.98166113424264856</v>
      </c>
      <c r="Q33" s="226">
        <f t="shared" si="11"/>
        <v>0.88951423259632623</v>
      </c>
      <c r="R33" s="226">
        <f t="shared" si="11"/>
        <v>0.85235055311769048</v>
      </c>
      <c r="S33" s="305">
        <f t="shared" si="11"/>
        <v>0.77861721704260156</v>
      </c>
      <c r="T33" s="309">
        <f t="shared" si="18"/>
        <v>1</v>
      </c>
      <c r="U33" s="309">
        <f t="shared" si="12"/>
        <v>1</v>
      </c>
      <c r="V33" s="309">
        <f t="shared" si="12"/>
        <v>0.90613165945760532</v>
      </c>
      <c r="W33" s="309">
        <f t="shared" si="12"/>
        <v>0.86827370809100923</v>
      </c>
      <c r="X33" s="347">
        <f t="shared" si="12"/>
        <v>0.88662679843867576</v>
      </c>
      <c r="Y33" s="309">
        <f t="shared" si="19"/>
        <v>1</v>
      </c>
      <c r="Z33" s="309">
        <f t="shared" si="13"/>
        <v>1</v>
      </c>
      <c r="AA33" s="309">
        <f t="shared" si="13"/>
        <v>0.90613165945760532</v>
      </c>
      <c r="AB33" s="309">
        <f t="shared" si="13"/>
        <v>0.86827370809100923</v>
      </c>
      <c r="AC33" s="347">
        <f t="shared" si="13"/>
        <v>0.79316292545625189</v>
      </c>
      <c r="AD33" s="391">
        <f t="shared" si="20"/>
        <v>6.7793566802541963E-2</v>
      </c>
      <c r="AE33" s="353">
        <f t="shared" si="21"/>
        <v>0.932206433197458</v>
      </c>
      <c r="AF33" s="226">
        <f>AE33*GBDUS!K101/(Y33+Z33+AA33+AB33+AC33)</f>
        <v>0</v>
      </c>
      <c r="AG33" s="226">
        <f t="shared" si="22"/>
        <v>0</v>
      </c>
      <c r="AH33" s="226">
        <f t="shared" si="14"/>
        <v>0</v>
      </c>
      <c r="AI33" s="226">
        <f t="shared" si="14"/>
        <v>0</v>
      </c>
      <c r="AJ33" s="305">
        <f t="shared" si="14"/>
        <v>0</v>
      </c>
      <c r="AK33" s="314">
        <f>AE33*GBDUS!L101/(Y33+Z33+AA33+AB33+AC33)</f>
        <v>0.8606158975238597</v>
      </c>
      <c r="AL33" s="314">
        <f t="shared" si="23"/>
        <v>0.8606158975238597</v>
      </c>
      <c r="AM33" s="314">
        <f t="shared" si="15"/>
        <v>0.77983131137889139</v>
      </c>
      <c r="AN33" s="314">
        <f t="shared" si="15"/>
        <v>0.74725015658511362</v>
      </c>
      <c r="AO33" s="316">
        <f t="shared" si="15"/>
        <v>0.68260862297418246</v>
      </c>
      <c r="AP33" s="314">
        <f>AE33*GBDUS!M101/(Y33+Z33+AA33+AB33+AC33)</f>
        <v>0</v>
      </c>
      <c r="AQ33" s="314">
        <f t="shared" si="24"/>
        <v>0</v>
      </c>
      <c r="AR33" s="314">
        <f t="shared" si="16"/>
        <v>0</v>
      </c>
      <c r="AS33" s="314">
        <f t="shared" si="16"/>
        <v>0</v>
      </c>
      <c r="AT33" s="316">
        <f t="shared" si="16"/>
        <v>0</v>
      </c>
      <c r="AU33" s="275">
        <f t="shared" si="25"/>
        <v>0</v>
      </c>
      <c r="AV33" s="274">
        <f t="shared" si="26"/>
        <v>-0.28587146149495846</v>
      </c>
      <c r="AW33" s="275">
        <f t="shared" si="27"/>
        <v>0</v>
      </c>
      <c r="AX33" s="275">
        <f t="shared" si="28"/>
        <v>-0.28587146149495846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RRs'!$F$9</f>
        <v>0.94314906211536642</v>
      </c>
      <c r="O34" s="226">
        <f t="shared" si="17"/>
        <v>0.69574830075756522</v>
      </c>
      <c r="P34" s="226">
        <f t="shared" si="11"/>
        <v>0.69143628271690771</v>
      </c>
      <c r="Q34" s="226">
        <f t="shared" si="11"/>
        <v>0.6853354882200976</v>
      </c>
      <c r="R34" s="226">
        <f t="shared" si="11"/>
        <v>0.67447749201061913</v>
      </c>
      <c r="S34" s="305">
        <f t="shared" si="11"/>
        <v>0.64390107793909235</v>
      </c>
      <c r="T34" s="309">
        <f t="shared" si="18"/>
        <v>0.99653054732465474</v>
      </c>
      <c r="U34" s="309">
        <f t="shared" si="12"/>
        <v>0.99167428649029554</v>
      </c>
      <c r="V34" s="309">
        <f t="shared" si="12"/>
        <v>0.98487937949410753</v>
      </c>
      <c r="W34" s="309">
        <f t="shared" si="12"/>
        <v>0.97293185397322524</v>
      </c>
      <c r="X34" s="347">
        <f t="shared" si="12"/>
        <v>0.93999581143569144</v>
      </c>
      <c r="Y34" s="309">
        <f t="shared" si="19"/>
        <v>1</v>
      </c>
      <c r="Z34" s="309">
        <f t="shared" si="13"/>
        <v>0.9938023304750262</v>
      </c>
      <c r="AA34" s="309">
        <f t="shared" si="13"/>
        <v>0.98503365006263088</v>
      </c>
      <c r="AB34" s="309">
        <f t="shared" si="13"/>
        <v>0.9694274370145276</v>
      </c>
      <c r="AC34" s="347">
        <f t="shared" si="13"/>
        <v>0.92547991455815404</v>
      </c>
      <c r="AD34" s="391">
        <f t="shared" si="20"/>
        <v>2.2797624256405059E-2</v>
      </c>
      <c r="AE34" s="353">
        <f t="shared" si="21"/>
        <v>0.97720237574359492</v>
      </c>
      <c r="AF34" s="226">
        <f>AE34*GBDUS!K102/(Y34+Z34+AA34+AB34+AC34)</f>
        <v>0</v>
      </c>
      <c r="AG34" s="226">
        <f t="shared" si="22"/>
        <v>0</v>
      </c>
      <c r="AH34" s="226">
        <f t="shared" si="14"/>
        <v>0</v>
      </c>
      <c r="AI34" s="226">
        <f t="shared" si="14"/>
        <v>0</v>
      </c>
      <c r="AJ34" s="305">
        <f t="shared" si="14"/>
        <v>0</v>
      </c>
      <c r="AK34" s="314">
        <f>AE34*GBDUS!L102/(Y34+Z34+AA34+AB34+AC34)</f>
        <v>0.61012522864641916</v>
      </c>
      <c r="AL34" s="314">
        <f t="shared" si="23"/>
        <v>0.60634387411041957</v>
      </c>
      <c r="AM34" s="314">
        <f t="shared" si="15"/>
        <v>0.60099388096887951</v>
      </c>
      <c r="AN34" s="314">
        <f t="shared" si="15"/>
        <v>0.59147213666460074</v>
      </c>
      <c r="AO34" s="316">
        <f t="shared" si="15"/>
        <v>0.56465864447746217</v>
      </c>
      <c r="AP34" s="314">
        <f>AE34*GBDUS!M102/(Y34+Z34+AA34+AB34+AC34)</f>
        <v>0</v>
      </c>
      <c r="AQ34" s="314">
        <f t="shared" si="24"/>
        <v>0</v>
      </c>
      <c r="AR34" s="314">
        <f t="shared" si="16"/>
        <v>0</v>
      </c>
      <c r="AS34" s="314">
        <f t="shared" si="16"/>
        <v>0</v>
      </c>
      <c r="AT34" s="316">
        <f t="shared" si="16"/>
        <v>0</v>
      </c>
      <c r="AU34" s="275">
        <f t="shared" si="25"/>
        <v>0</v>
      </c>
      <c r="AV34" s="274">
        <f t="shared" si="26"/>
        <v>-6.9372399234151061E-2</v>
      </c>
      <c r="AW34" s="275">
        <f t="shared" si="27"/>
        <v>0</v>
      </c>
      <c r="AX34" s="275">
        <f t="shared" si="28"/>
        <v>-6.9372399234151061E-2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RRs'!$F$9</f>
        <v>0.94314906211536642</v>
      </c>
      <c r="O35" s="226">
        <f t="shared" si="17"/>
        <v>0.69553980229749135</v>
      </c>
      <c r="P35" s="226">
        <f t="shared" si="11"/>
        <v>0.69123178173263977</v>
      </c>
      <c r="Q35" s="226">
        <f t="shared" si="11"/>
        <v>0.68513643944825986</v>
      </c>
      <c r="R35" s="226">
        <f t="shared" si="11"/>
        <v>0.67428759621005874</v>
      </c>
      <c r="S35" s="305">
        <f t="shared" si="11"/>
        <v>0.64373368541765597</v>
      </c>
      <c r="T35" s="309">
        <f t="shared" si="18"/>
        <v>0.99658540458542122</v>
      </c>
      <c r="U35" s="309">
        <f t="shared" si="12"/>
        <v>0.99181229662667492</v>
      </c>
      <c r="V35" s="309">
        <f t="shared" si="12"/>
        <v>0.98513898892103013</v>
      </c>
      <c r="W35" s="309">
        <f t="shared" si="12"/>
        <v>0.97341480162591443</v>
      </c>
      <c r="X35" s="347">
        <f t="shared" si="12"/>
        <v>0.94113704969896339</v>
      </c>
      <c r="Y35" s="309">
        <f t="shared" si="19"/>
        <v>1</v>
      </c>
      <c r="Z35" s="309">
        <f t="shared" si="13"/>
        <v>0.99380621993073381</v>
      </c>
      <c r="AA35" s="309">
        <f t="shared" si="13"/>
        <v>0.98504274979682349</v>
      </c>
      <c r="AB35" s="309">
        <f t="shared" si="13"/>
        <v>0.96944501807483507</v>
      </c>
      <c r="AC35" s="347">
        <f t="shared" si="13"/>
        <v>0.92551667538117788</v>
      </c>
      <c r="AD35" s="391">
        <f t="shared" si="20"/>
        <v>2.2382291708399116E-2</v>
      </c>
      <c r="AE35" s="353">
        <f t="shared" si="21"/>
        <v>0.97761770829160088</v>
      </c>
      <c r="AF35" s="226">
        <f>AE35*GBDUS!K103/(Y35+Z35+AA35+AB35+AC35)</f>
        <v>0.60175770614754753</v>
      </c>
      <c r="AG35" s="226">
        <f t="shared" si="22"/>
        <v>0.5980305512606835</v>
      </c>
      <c r="AH35" s="226">
        <f t="shared" si="14"/>
        <v>0.59275706557500907</v>
      </c>
      <c r="AI35" s="226">
        <f t="shared" si="14"/>
        <v>0.58337101031288052</v>
      </c>
      <c r="AJ35" s="305">
        <f t="shared" si="14"/>
        <v>0.55693679157868192</v>
      </c>
      <c r="AK35" s="314">
        <f>AE35*GBDUS!L103/(Y35+Z35+AA35+AB35+AC35)</f>
        <v>28.438592052085539</v>
      </c>
      <c r="AL35" s="314">
        <f t="shared" si="23"/>
        <v>28.262449667435341</v>
      </c>
      <c r="AM35" s="314">
        <f t="shared" si="15"/>
        <v>28.01322891533643</v>
      </c>
      <c r="AN35" s="314">
        <f t="shared" si="15"/>
        <v>27.569651385956927</v>
      </c>
      <c r="AO35" s="316">
        <f t="shared" si="15"/>
        <v>26.320391168567799</v>
      </c>
      <c r="AP35" s="314">
        <f>AE35*GBDUS!M103/(Y35+Z35+AA35+AB35+AC35)</f>
        <v>6.4869500014554511</v>
      </c>
      <c r="AQ35" s="314">
        <f t="shared" si="24"/>
        <v>6.44677125982611</v>
      </c>
      <c r="AR35" s="314">
        <f t="shared" si="16"/>
        <v>6.3899230672281853</v>
      </c>
      <c r="AS35" s="314">
        <f t="shared" si="16"/>
        <v>6.2887413614115308</v>
      </c>
      <c r="AT35" s="316">
        <f t="shared" si="16"/>
        <v>6.0037803987109761</v>
      </c>
      <c r="AU35" s="275">
        <f t="shared" si="25"/>
        <v>-6.7146875125197347E-2</v>
      </c>
      <c r="AV35" s="274">
        <f t="shared" si="26"/>
        <v>-3.1733080769049309</v>
      </c>
      <c r="AW35" s="275">
        <f t="shared" si="27"/>
        <v>-0.7238435291168841</v>
      </c>
      <c r="AX35" s="275">
        <f t="shared" si="28"/>
        <v>-3.897151606021815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RRs'!$F$9</f>
        <v>0.94314906211536642</v>
      </c>
      <c r="O36" s="226">
        <f t="shared" si="17"/>
        <v>0.69632335017025748</v>
      </c>
      <c r="P36" s="226">
        <f t="shared" si="11"/>
        <v>0.69401226219182099</v>
      </c>
      <c r="Q36" s="226">
        <f t="shared" si="11"/>
        <v>0.69070034923205925</v>
      </c>
      <c r="R36" s="226">
        <f t="shared" si="11"/>
        <v>0.68468608893376548</v>
      </c>
      <c r="S36" s="305">
        <f t="shared" si="11"/>
        <v>0.6669577753003274</v>
      </c>
      <c r="T36" s="309">
        <f t="shared" si="18"/>
        <v>0.99830368221318555</v>
      </c>
      <c r="U36" s="309">
        <f t="shared" si="12"/>
        <v>0.99592270769672064</v>
      </c>
      <c r="V36" s="309">
        <f t="shared" si="12"/>
        <v>0.99255790984761905</v>
      </c>
      <c r="W36" s="309">
        <f t="shared" si="12"/>
        <v>0.98653353318514503</v>
      </c>
      <c r="X36" s="347">
        <f t="shared" si="12"/>
        <v>0.96918323416451269</v>
      </c>
      <c r="Y36" s="309">
        <f t="shared" si="19"/>
        <v>1</v>
      </c>
      <c r="Z36" s="309">
        <f t="shared" si="13"/>
        <v>0.99668101324209302</v>
      </c>
      <c r="AA36" s="309">
        <f t="shared" si="13"/>
        <v>0.99192472730259107</v>
      </c>
      <c r="AB36" s="309">
        <f t="shared" si="13"/>
        <v>0.98328756139852758</v>
      </c>
      <c r="AC36" s="347">
        <f t="shared" si="13"/>
        <v>0.95782767465323415</v>
      </c>
      <c r="AD36" s="391">
        <f t="shared" si="20"/>
        <v>1.1499786578563409E-2</v>
      </c>
      <c r="AE36" s="353">
        <f t="shared" si="21"/>
        <v>0.98850021342143657</v>
      </c>
      <c r="AF36" s="226">
        <f>AE36*GBDUS!K104/(Y36+Z36+AA36+AB36+AC36)</f>
        <v>2.6067403886519469</v>
      </c>
      <c r="AG36" s="226">
        <f t="shared" si="22"/>
        <v>2.5980886518207096</v>
      </c>
      <c r="AH36" s="226">
        <f t="shared" si="14"/>
        <v>2.5856902491622327</v>
      </c>
      <c r="AI36" s="226">
        <f t="shared" si="14"/>
        <v>2.5631753999566227</v>
      </c>
      <c r="AJ36" s="305">
        <f t="shared" si="14"/>
        <v>2.4968080848871623</v>
      </c>
      <c r="AK36" s="314">
        <f>AE36*GBDUS!L104/(Y36+Z36+AA36+AB36+AC36)</f>
        <v>83.526367649899072</v>
      </c>
      <c r="AL36" s="314">
        <f t="shared" si="23"/>
        <v>83.249144741732991</v>
      </c>
      <c r="AM36" s="314">
        <f t="shared" si="15"/>
        <v>82.851869453702108</v>
      </c>
      <c r="AN36" s="314">
        <f t="shared" si="15"/>
        <v>82.130438358946122</v>
      </c>
      <c r="AO36" s="316">
        <f t="shared" si="15"/>
        <v>80.003866498333949</v>
      </c>
      <c r="AP36" s="314">
        <f>AE36*GBDUS!M104/(Y36+Z36+AA36+AB36+AC36)</f>
        <v>175.54194422959844</v>
      </c>
      <c r="AQ36" s="314">
        <f t="shared" si="24"/>
        <v>174.95932284124316</v>
      </c>
      <c r="AR36" s="314">
        <f t="shared" si="16"/>
        <v>174.12439516011108</v>
      </c>
      <c r="AS36" s="314">
        <f t="shared" si="16"/>
        <v>172.60821026467818</v>
      </c>
      <c r="AT36" s="316">
        <f t="shared" si="16"/>
        <v>168.138932245544</v>
      </c>
      <c r="AU36" s="275">
        <f t="shared" si="25"/>
        <v>-0.14949722552132449</v>
      </c>
      <c r="AV36" s="274">
        <f t="shared" si="26"/>
        <v>-4.7902584683515101</v>
      </c>
      <c r="AW36" s="275">
        <f t="shared" si="27"/>
        <v>-10.067375231990582</v>
      </c>
      <c r="AX36" s="275">
        <f t="shared" si="28"/>
        <v>-14.857633700342092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RRs'!$F$9</f>
        <v>0.94314906211536642</v>
      </c>
      <c r="O37" s="226">
        <f t="shared" si="17"/>
        <v>0.83570269906892769</v>
      </c>
      <c r="P37" s="226">
        <f t="shared" si="11"/>
        <v>0.83111272621638155</v>
      </c>
      <c r="Q37" s="226">
        <f t="shared" si="11"/>
        <v>0.82471128315353848</v>
      </c>
      <c r="R37" s="226">
        <f t="shared" si="11"/>
        <v>0.81355004912321871</v>
      </c>
      <c r="S37" s="305">
        <f t="shared" si="11"/>
        <v>0.78330073744870898</v>
      </c>
      <c r="T37" s="309">
        <f t="shared" si="18"/>
        <v>0.9971598753100146</v>
      </c>
      <c r="U37" s="309">
        <f t="shared" si="12"/>
        <v>0.99327444755433869</v>
      </c>
      <c r="V37" s="309">
        <f t="shared" si="12"/>
        <v>0.98796903481981502</v>
      </c>
      <c r="W37" s="309">
        <f t="shared" si="12"/>
        <v>0.97894889666123408</v>
      </c>
      <c r="X37" s="347">
        <f t="shared" si="12"/>
        <v>0.95561039299386907</v>
      </c>
      <c r="Y37" s="309">
        <f t="shared" si="19"/>
        <v>1</v>
      </c>
      <c r="Z37" s="309">
        <f t="shared" si="13"/>
        <v>0.99450764864387786</v>
      </c>
      <c r="AA37" s="309">
        <f t="shared" si="13"/>
        <v>0.98684769604353917</v>
      </c>
      <c r="AB37" s="309">
        <f t="shared" si="13"/>
        <v>0.97349218810662008</v>
      </c>
      <c r="AC37" s="347">
        <f t="shared" si="13"/>
        <v>0.93729592870933565</v>
      </c>
      <c r="AD37" s="391">
        <f t="shared" si="20"/>
        <v>1.7407470532145732E-2</v>
      </c>
      <c r="AE37" s="353">
        <f t="shared" si="21"/>
        <v>0.98259252946785425</v>
      </c>
      <c r="AF37" s="226">
        <f>AE37*GBDUS!K105/(Y37+Z37+AA37+AB37+AC37)</f>
        <v>2.8119157830916515</v>
      </c>
      <c r="AG37" s="226">
        <f t="shared" si="22"/>
        <v>2.7964717536270869</v>
      </c>
      <c r="AH37" s="226">
        <f t="shared" si="14"/>
        <v>2.7749326120124604</v>
      </c>
      <c r="AI37" s="226">
        <f t="shared" si="14"/>
        <v>2.737378048453432</v>
      </c>
      <c r="AJ37" s="305">
        <f t="shared" si="14"/>
        <v>2.6355972153653284</v>
      </c>
      <c r="AK37" s="314">
        <f>AE37*GBDUS!L105/(Y37+Z37+AA37+AB37+AC37)</f>
        <v>63.284228120527658</v>
      </c>
      <c r="AL37" s="314">
        <f t="shared" si="23"/>
        <v>62.936648904388733</v>
      </c>
      <c r="AM37" s="314">
        <f t="shared" si="15"/>
        <v>62.451894716636474</v>
      </c>
      <c r="AN37" s="314">
        <f t="shared" si="15"/>
        <v>61.606701705690966</v>
      </c>
      <c r="AO37" s="316">
        <f t="shared" si="15"/>
        <v>59.316049368883426</v>
      </c>
      <c r="AP37" s="314">
        <f>AE37*GBDUS!M105/(Y37+Z37+AA37+AB37+AC37)</f>
        <v>66.648737055528329</v>
      </c>
      <c r="AQ37" s="314">
        <f t="shared" si="24"/>
        <v>66.282678774177569</v>
      </c>
      <c r="AR37" s="314">
        <f t="shared" si="16"/>
        <v>65.772152607459788</v>
      </c>
      <c r="AS37" s="314">
        <f t="shared" si="16"/>
        <v>64.88202487072904</v>
      </c>
      <c r="AT37" s="316">
        <f t="shared" si="16"/>
        <v>62.469589895765736</v>
      </c>
      <c r="AU37" s="275">
        <f t="shared" si="25"/>
        <v>-0.24370458745004342</v>
      </c>
      <c r="AV37" s="274">
        <f t="shared" si="26"/>
        <v>-5.484750574304428</v>
      </c>
      <c r="AW37" s="275">
        <f t="shared" si="27"/>
        <v>-5.7763475939971158</v>
      </c>
      <c r="AX37" s="275">
        <f t="shared" si="28"/>
        <v>-11.261098168301544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RRs'!$F$9</f>
        <v>0.94314906211536642</v>
      </c>
      <c r="O38" s="226">
        <f t="shared" si="17"/>
        <v>0.98166113424264856</v>
      </c>
      <c r="P38" s="226">
        <f t="shared" si="11"/>
        <v>0.89579296011646148</v>
      </c>
      <c r="Q38" s="226">
        <f t="shared" si="11"/>
        <v>0.86488360697710176</v>
      </c>
      <c r="R38" s="226">
        <f t="shared" si="11"/>
        <v>0.82340161935014544</v>
      </c>
      <c r="S38" s="305">
        <f t="shared" si="11"/>
        <v>0.74063957296303129</v>
      </c>
      <c r="T38" s="309">
        <f t="shared" si="18"/>
        <v>1</v>
      </c>
      <c r="U38" s="309">
        <f t="shared" si="12"/>
        <v>0.91252768279103325</v>
      </c>
      <c r="V38" s="309">
        <f t="shared" si="12"/>
        <v>0.88104089772725835</v>
      </c>
      <c r="W38" s="309">
        <f t="shared" si="12"/>
        <v>0.83878396590020821</v>
      </c>
      <c r="X38" s="347">
        <f t="shared" si="12"/>
        <v>0.75447580343947773</v>
      </c>
      <c r="Y38" s="309">
        <f t="shared" si="19"/>
        <v>1</v>
      </c>
      <c r="Z38" s="309">
        <f t="shared" si="13"/>
        <v>0.91252768279103325</v>
      </c>
      <c r="AA38" s="309">
        <f t="shared" si="13"/>
        <v>0.88104089772725835</v>
      </c>
      <c r="AB38" s="309">
        <f t="shared" si="13"/>
        <v>0.83878396590020821</v>
      </c>
      <c r="AC38" s="347">
        <f t="shared" si="13"/>
        <v>0.75447580343947773</v>
      </c>
      <c r="AD38" s="391">
        <f t="shared" si="20"/>
        <v>0.12263433002840447</v>
      </c>
      <c r="AE38" s="353">
        <f t="shared" si="21"/>
        <v>0.87736566997159549</v>
      </c>
      <c r="AF38" s="226">
        <f>AE38*GBDUS!K106/(Y38+Z38+AA38+AB38+AC38)</f>
        <v>4.9999999999999991</v>
      </c>
      <c r="AG38" s="226">
        <f t="shared" si="22"/>
        <v>4.562638413955165</v>
      </c>
      <c r="AH38" s="226">
        <f t="shared" si="14"/>
        <v>4.4052044886362909</v>
      </c>
      <c r="AI38" s="226">
        <f t="shared" si="14"/>
        <v>4.1939198295010405</v>
      </c>
      <c r="AJ38" s="305">
        <f t="shared" si="14"/>
        <v>3.7723790171973879</v>
      </c>
      <c r="AK38" s="314">
        <f>AE38*GBDUS!L106/(Y38+Z38+AA38+AB38+AC38)</f>
        <v>69.85701710042359</v>
      </c>
      <c r="AL38" s="314">
        <f t="shared" si="23"/>
        <v>63.746461941343121</v>
      </c>
      <c r="AM38" s="314">
        <f t="shared" si="15"/>
        <v>61.546889058705638</v>
      </c>
      <c r="AN38" s="314">
        <f t="shared" si="15"/>
        <v>58.59494584945196</v>
      </c>
      <c r="AO38" s="316">
        <f t="shared" si="15"/>
        <v>52.705429102727422</v>
      </c>
      <c r="AP38" s="314">
        <f>AE38*GBDUS!M106/(Y38+Z38+AA38+AB38+AC38)</f>
        <v>44.732555301828583</v>
      </c>
      <c r="AQ38" s="314">
        <f t="shared" si="24"/>
        <v>40.819695034899382</v>
      </c>
      <c r="AR38" s="314">
        <f t="shared" si="16"/>
        <v>39.411210680757286</v>
      </c>
      <c r="AS38" s="314">
        <f t="shared" si="16"/>
        <v>37.520950140918167</v>
      </c>
      <c r="AT38" s="316">
        <f t="shared" si="16"/>
        <v>33.749630601247986</v>
      </c>
      <c r="AU38" s="275">
        <f t="shared" si="25"/>
        <v>-3.065858250710118</v>
      </c>
      <c r="AV38" s="274">
        <f t="shared" si="26"/>
        <v>-42.834342449466249</v>
      </c>
      <c r="AW38" s="275">
        <f t="shared" si="27"/>
        <v>-27.428734749491525</v>
      </c>
      <c r="AX38" s="275">
        <f t="shared" si="28"/>
        <v>-70.263077198957774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1">
        <f>'Phy activity RRs'!$F$9</f>
        <v>0.94314906211536642</v>
      </c>
      <c r="O39" s="306">
        <f t="shared" si="17"/>
        <v>0.98166113424264856</v>
      </c>
      <c r="P39" s="307">
        <f t="shared" si="11"/>
        <v>0.9018049773617679</v>
      </c>
      <c r="Q39" s="307">
        <f t="shared" si="11"/>
        <v>0.86922146706184256</v>
      </c>
      <c r="R39" s="307">
        <f t="shared" si="11"/>
        <v>0.82646085784405721</v>
      </c>
      <c r="S39" s="308">
        <f t="shared" si="11"/>
        <v>0.74240933262879516</v>
      </c>
      <c r="T39" s="348">
        <f t="shared" si="18"/>
        <v>1</v>
      </c>
      <c r="U39" s="349">
        <f t="shared" si="12"/>
        <v>0.91865201331161017</v>
      </c>
      <c r="V39" s="349">
        <f t="shared" si="12"/>
        <v>0.88545979538290143</v>
      </c>
      <c r="W39" s="349">
        <f t="shared" si="12"/>
        <v>0.84190035544360398</v>
      </c>
      <c r="X39" s="350">
        <f t="shared" si="12"/>
        <v>0.75627862480423436</v>
      </c>
      <c r="Y39" s="348">
        <f t="shared" si="19"/>
        <v>1</v>
      </c>
      <c r="Z39" s="349">
        <f t="shared" si="13"/>
        <v>0.91865201331161017</v>
      </c>
      <c r="AA39" s="349">
        <f t="shared" si="13"/>
        <v>0.88545979538290143</v>
      </c>
      <c r="AB39" s="349">
        <f t="shared" si="13"/>
        <v>0.84190035544360398</v>
      </c>
      <c r="AC39" s="350">
        <f t="shared" si="13"/>
        <v>0.75627862480423436</v>
      </c>
      <c r="AD39" s="391">
        <f t="shared" si="20"/>
        <v>0.11954184221153011</v>
      </c>
      <c r="AE39" s="354">
        <f t="shared" si="21"/>
        <v>0.88045815778846992</v>
      </c>
      <c r="AF39" s="226">
        <f>AE39*GBDUS!K107/(Y39+Z39+AA39+AB39+AC39)</f>
        <v>9.4</v>
      </c>
      <c r="AG39" s="307">
        <f t="shared" si="22"/>
        <v>8.6353289251291354</v>
      </c>
      <c r="AH39" s="307">
        <f t="shared" si="14"/>
        <v>8.3233220765992737</v>
      </c>
      <c r="AI39" s="307">
        <f t="shared" si="14"/>
        <v>7.9138633411698773</v>
      </c>
      <c r="AJ39" s="308">
        <f t="shared" si="14"/>
        <v>7.1090190731598035</v>
      </c>
      <c r="AK39" s="314">
        <f>AE39*GBDUS!L107/(Y39+Z39+AA39+AB39+AC39)</f>
        <v>51.470620765933916</v>
      </c>
      <c r="AL39" s="318">
        <f t="shared" si="23"/>
        <v>47.283589393023561</v>
      </c>
      <c r="AM39" s="318">
        <f t="shared" si="15"/>
        <v>45.575165331634764</v>
      </c>
      <c r="AN39" s="318">
        <f t="shared" si="15"/>
        <v>43.333133917742707</v>
      </c>
      <c r="AO39" s="319">
        <f t="shared" si="15"/>
        <v>38.926130290680767</v>
      </c>
      <c r="AP39" s="314">
        <f>AE39*GBDUS!M107/(Y39+Z39+AA39+AB39+AC39)</f>
        <v>34.19813701092216</v>
      </c>
      <c r="AQ39" s="318">
        <f t="shared" si="24"/>
        <v>31.416187416589931</v>
      </c>
      <c r="AR39" s="318">
        <f t="shared" si="16"/>
        <v>30.281075400167563</v>
      </c>
      <c r="AS39" s="318">
        <f t="shared" si="16"/>
        <v>28.791423705004433</v>
      </c>
      <c r="AT39" s="319">
        <f t="shared" si="16"/>
        <v>25.863320029486999</v>
      </c>
      <c r="AU39" s="300">
        <f t="shared" si="25"/>
        <v>-5.6184665839419097</v>
      </c>
      <c r="AV39" s="278">
        <f t="shared" si="26"/>
        <v>-30.764464130653863</v>
      </c>
      <c r="AW39" s="277">
        <f t="shared" si="27"/>
        <v>-20.440541492439735</v>
      </c>
      <c r="AX39" s="277">
        <f t="shared" si="28"/>
        <v>-51.205005623093598</v>
      </c>
    </row>
    <row r="40" spans="2:50" x14ac:dyDescent="0.2">
      <c r="N40" s="301"/>
      <c r="AD40" s="301"/>
      <c r="AT40" s="356" t="s">
        <v>76</v>
      </c>
      <c r="AU40" s="275">
        <f>SUM(AU24:AU39)</f>
        <v>-16.760162940403667</v>
      </c>
      <c r="AV40" s="274">
        <f t="shared" ref="AV40:AX40" si="29">SUM(AV24:AV39)</f>
        <v>-181.58411640431038</v>
      </c>
      <c r="AW40" s="275">
        <f t="shared" si="29"/>
        <v>-123.8100922027819</v>
      </c>
      <c r="AX40" s="275">
        <f t="shared" si="29"/>
        <v>-305.39420860709231</v>
      </c>
    </row>
    <row r="41" spans="2:50" x14ac:dyDescent="0.2">
      <c r="AD41" s="390"/>
      <c r="AT41" s="356" t="s">
        <v>87</v>
      </c>
      <c r="AU41" s="388">
        <f>AU40/GBDUS!K108</f>
        <v>-7.5496229461277778E-2</v>
      </c>
      <c r="AV41" s="388">
        <f>AV40/GBDUS!L108</f>
        <v>-0.10857380453226503</v>
      </c>
      <c r="AW41" s="388">
        <f>AW40/GBDUS!M108</f>
        <v>-0.10636544403487953</v>
      </c>
      <c r="AX41" s="388">
        <f>AX40/GBDUS!N108</f>
        <v>-0.10766755144492479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D4:AD5"/>
    <mergeCell ref="AE4:AE5"/>
    <mergeCell ref="AF4:AJ4"/>
    <mergeCell ref="AK4:AO4"/>
    <mergeCell ref="AP4:AT4"/>
    <mergeCell ref="AU4:AX4"/>
    <mergeCell ref="T3:X4"/>
    <mergeCell ref="Y3:AC4"/>
    <mergeCell ref="D4:H4"/>
    <mergeCell ref="I4:M4"/>
    <mergeCell ref="N4:N5"/>
    <mergeCell ref="O4:S4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7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81" t="s">
        <v>238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81">
        <f>'Phy activity RRs'!$F$6</f>
        <v>0.96065247560449929</v>
      </c>
      <c r="O6" s="274">
        <f>$N6^(I6^0.5)</f>
        <v>0.98738603830564786</v>
      </c>
      <c r="P6" s="274">
        <f t="shared" ref="P6:S21" si="0">$N6^(J6^0.5)</f>
        <v>0.98738603830564786</v>
      </c>
      <c r="Q6" s="274">
        <f t="shared" si="0"/>
        <v>0.98738603830564786</v>
      </c>
      <c r="R6" s="274">
        <f t="shared" si="0"/>
        <v>0.98738603830564786</v>
      </c>
      <c r="S6" s="284">
        <f t="shared" si="0"/>
        <v>0.9146607450836225</v>
      </c>
      <c r="T6" s="288"/>
      <c r="U6" s="288"/>
      <c r="V6" s="288"/>
      <c r="W6" s="288"/>
      <c r="X6" s="289"/>
      <c r="Y6" s="275">
        <f>O6/$O6</f>
        <v>1</v>
      </c>
      <c r="Z6" s="275">
        <f t="shared" ref="Z6:AC21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0.92634563341930398</v>
      </c>
      <c r="AD6" s="302"/>
      <c r="AE6" s="303"/>
      <c r="AF6" s="226">
        <f>GBDUS!K126/(Y6+Z6+AA6+AB6+AC6)</f>
        <v>0</v>
      </c>
      <c r="AG6" s="226">
        <f>$AF6*Z6</f>
        <v>0</v>
      </c>
      <c r="AH6" s="226">
        <f t="shared" ref="AH6:AJ21" si="2">$AF6*AA6</f>
        <v>0</v>
      </c>
      <c r="AI6" s="226">
        <f t="shared" si="2"/>
        <v>0</v>
      </c>
      <c r="AJ6" s="305">
        <f t="shared" si="2"/>
        <v>0</v>
      </c>
      <c r="AK6" s="314">
        <f>GBDUS!L126/(Y6+Z6+AA6+AB6+AC6)</f>
        <v>0</v>
      </c>
      <c r="AL6" s="314">
        <f>$AK6*Z6</f>
        <v>0</v>
      </c>
      <c r="AM6" s="314">
        <f t="shared" ref="AM6:AO21" si="3">$AK6*AA6</f>
        <v>0</v>
      </c>
      <c r="AN6" s="314">
        <f t="shared" si="3"/>
        <v>0</v>
      </c>
      <c r="AO6" s="316">
        <f t="shared" si="3"/>
        <v>0</v>
      </c>
      <c r="AP6" s="314">
        <f>GBDUS!M126/(Y6+Z6+AA6+AB6+AC6)</f>
        <v>4.3282866746443036E-2</v>
      </c>
      <c r="AQ6" s="314">
        <f>$AP6*Z6</f>
        <v>4.3282866746443036E-2</v>
      </c>
      <c r="AR6" s="314">
        <f t="shared" ref="AR6:AT21" si="4">$AP6*AA6</f>
        <v>4.3282866746443036E-2</v>
      </c>
      <c r="AS6" s="314">
        <f t="shared" si="4"/>
        <v>4.3282866746443036E-2</v>
      </c>
      <c r="AT6" s="315">
        <f t="shared" si="4"/>
        <v>4.00948946124371E-2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81">
        <f>'Phy activity RRs'!$F$6</f>
        <v>0.96065247560449929</v>
      </c>
      <c r="O7" s="274">
        <f t="shared" ref="O7:O13" si="5">$N7^(I7^0.5)</f>
        <v>0.98738603830564786</v>
      </c>
      <c r="P7" s="274">
        <f t="shared" si="0"/>
        <v>0.98738603830564786</v>
      </c>
      <c r="Q7" s="274">
        <f t="shared" si="0"/>
        <v>0.98738603830564786</v>
      </c>
      <c r="R7" s="274">
        <f t="shared" si="0"/>
        <v>0.98738603830564786</v>
      </c>
      <c r="S7" s="284">
        <f t="shared" si="0"/>
        <v>0.90635906724254844</v>
      </c>
      <c r="T7" s="288"/>
      <c r="U7" s="288"/>
      <c r="V7" s="288"/>
      <c r="W7" s="288"/>
      <c r="X7" s="289"/>
      <c r="Y7" s="275">
        <f t="shared" ref="Y7:Y21" si="6">O7/$O7</f>
        <v>1</v>
      </c>
      <c r="Z7" s="275">
        <f t="shared" si="1"/>
        <v>1</v>
      </c>
      <c r="AA7" s="275">
        <f t="shared" si="1"/>
        <v>1</v>
      </c>
      <c r="AB7" s="275">
        <f t="shared" si="1"/>
        <v>1</v>
      </c>
      <c r="AC7" s="286">
        <f t="shared" si="1"/>
        <v>0.91793790076053583</v>
      </c>
      <c r="AD7" s="303"/>
      <c r="AE7" s="303"/>
      <c r="AF7" s="226">
        <f>GBDUS!K127/(Y7+Z7+AA7+AB7+AC7)</f>
        <v>0</v>
      </c>
      <c r="AG7" s="226">
        <f t="shared" ref="AG7:AG21" si="7">$AF7*Z7</f>
        <v>0</v>
      </c>
      <c r="AH7" s="226">
        <f t="shared" si="2"/>
        <v>0</v>
      </c>
      <c r="AI7" s="226">
        <f t="shared" si="2"/>
        <v>0</v>
      </c>
      <c r="AJ7" s="305">
        <f t="shared" si="2"/>
        <v>0</v>
      </c>
      <c r="AK7" s="314">
        <f>GBDUS!L127/(Y7+Z7+AA7+AB7+AC7)</f>
        <v>0</v>
      </c>
      <c r="AL7" s="314">
        <f t="shared" ref="AL7:AL21" si="8">$AK7*Z7</f>
        <v>0</v>
      </c>
      <c r="AM7" s="314">
        <f t="shared" si="3"/>
        <v>0</v>
      </c>
      <c r="AN7" s="314">
        <f t="shared" si="3"/>
        <v>0</v>
      </c>
      <c r="AO7" s="316">
        <f t="shared" si="3"/>
        <v>0</v>
      </c>
      <c r="AP7" s="314">
        <f>GBDUS!M127/(Y7+Z7+AA7+AB7+AC7)</f>
        <v>74.090118093005742</v>
      </c>
      <c r="AQ7" s="314">
        <f t="shared" ref="AQ7:AQ21" si="9">$AP7*Z7</f>
        <v>74.090118093005742</v>
      </c>
      <c r="AR7" s="314">
        <f t="shared" si="4"/>
        <v>74.090118093005742</v>
      </c>
      <c r="AS7" s="314">
        <f t="shared" si="4"/>
        <v>74.090118093005742</v>
      </c>
      <c r="AT7" s="316">
        <f t="shared" si="4"/>
        <v>68.010127469393879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81">
        <f>'Phy activity RRs'!$F$6</f>
        <v>0.96065247560449929</v>
      </c>
      <c r="O8" s="274">
        <f t="shared" si="5"/>
        <v>0.72339630828484003</v>
      </c>
      <c r="P8" s="274">
        <f t="shared" si="0"/>
        <v>0.72287931736875122</v>
      </c>
      <c r="Q8" s="274">
        <f t="shared" si="0"/>
        <v>0.72210729244732297</v>
      </c>
      <c r="R8" s="274">
        <f t="shared" si="0"/>
        <v>0.72064205384428592</v>
      </c>
      <c r="S8" s="284">
        <f t="shared" si="0"/>
        <v>0.7159706477567348</v>
      </c>
      <c r="T8" s="288"/>
      <c r="U8" s="288"/>
      <c r="V8" s="288"/>
      <c r="W8" s="288"/>
      <c r="X8" s="289"/>
      <c r="Y8" s="275">
        <f t="shared" si="6"/>
        <v>1</v>
      </c>
      <c r="Z8" s="275">
        <f t="shared" si="1"/>
        <v>0.99928532823548055</v>
      </c>
      <c r="AA8" s="275">
        <f t="shared" si="1"/>
        <v>0.99821810559059487</v>
      </c>
      <c r="AB8" s="275">
        <f t="shared" si="1"/>
        <v>0.99619260644682528</v>
      </c>
      <c r="AC8" s="286">
        <f t="shared" si="1"/>
        <v>0.98973500356158672</v>
      </c>
      <c r="AD8" s="303"/>
      <c r="AE8" s="303"/>
      <c r="AF8" s="226">
        <f>GBDUS!K128/(Y8+Z8+AA8+AB8+AC8)</f>
        <v>0</v>
      </c>
      <c r="AG8" s="226">
        <f t="shared" si="7"/>
        <v>0</v>
      </c>
      <c r="AH8" s="226">
        <f t="shared" si="2"/>
        <v>0</v>
      </c>
      <c r="AI8" s="226">
        <f t="shared" si="2"/>
        <v>0</v>
      </c>
      <c r="AJ8" s="305">
        <f t="shared" si="2"/>
        <v>0</v>
      </c>
      <c r="AK8" s="314">
        <f>GBDUS!L128/(Y8+Z8+AA8+AB8+AC8)</f>
        <v>0</v>
      </c>
      <c r="AL8" s="314">
        <f t="shared" si="8"/>
        <v>0</v>
      </c>
      <c r="AM8" s="314">
        <f t="shared" si="3"/>
        <v>0</v>
      </c>
      <c r="AN8" s="314">
        <f t="shared" si="3"/>
        <v>0</v>
      </c>
      <c r="AO8" s="316">
        <f t="shared" si="3"/>
        <v>0</v>
      </c>
      <c r="AP8" s="314">
        <f>GBDUS!M128/(Y8+Z8+AA8+AB8+AC8)</f>
        <v>212.61002742801932</v>
      </c>
      <c r="AQ8" s="314">
        <f t="shared" si="9"/>
        <v>212.45808104456282</v>
      </c>
      <c r="AR8" s="314">
        <f t="shared" si="4"/>
        <v>212.23117880876185</v>
      </c>
      <c r="AS8" s="314">
        <f t="shared" si="4"/>
        <v>211.80053738024958</v>
      </c>
      <c r="AT8" s="316">
        <f t="shared" si="4"/>
        <v>210.42758625369976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81">
        <f>'Phy activity RRs'!$F$6</f>
        <v>0.96065247560449929</v>
      </c>
      <c r="O9" s="274">
        <f t="shared" si="5"/>
        <v>0.71844458839780079</v>
      </c>
      <c r="P9" s="274">
        <f t="shared" si="0"/>
        <v>0.718013601916486</v>
      </c>
      <c r="Q9" s="274">
        <f t="shared" si="0"/>
        <v>0.71736960180969944</v>
      </c>
      <c r="R9" s="274">
        <f t="shared" si="0"/>
        <v>0.71614601501099184</v>
      </c>
      <c r="S9" s="284">
        <f t="shared" si="0"/>
        <v>0.712233604329363</v>
      </c>
      <c r="T9" s="288"/>
      <c r="U9" s="288"/>
      <c r="V9" s="288"/>
      <c r="W9" s="288"/>
      <c r="X9" s="289"/>
      <c r="Y9" s="275">
        <f t="shared" si="6"/>
        <v>1</v>
      </c>
      <c r="Z9" s="275">
        <f t="shared" si="1"/>
        <v>0.99940011172987475</v>
      </c>
      <c r="AA9" s="275">
        <f t="shared" si="1"/>
        <v>0.9985037306906317</v>
      </c>
      <c r="AB9" s="275">
        <f t="shared" si="1"/>
        <v>0.99680062537330127</v>
      </c>
      <c r="AC9" s="286">
        <f t="shared" si="1"/>
        <v>0.99135495740556856</v>
      </c>
      <c r="AD9" s="303"/>
      <c r="AE9" s="303"/>
      <c r="AF9" s="226">
        <f>GBDUS!K129/(Y9+Z9+AA9+AB9+AC9)</f>
        <v>0</v>
      </c>
      <c r="AG9" s="226">
        <f t="shared" si="7"/>
        <v>0</v>
      </c>
      <c r="AH9" s="226">
        <f t="shared" si="2"/>
        <v>0</v>
      </c>
      <c r="AI9" s="226">
        <f t="shared" si="2"/>
        <v>0</v>
      </c>
      <c r="AJ9" s="305">
        <f t="shared" si="2"/>
        <v>0</v>
      </c>
      <c r="AK9" s="314">
        <f>GBDUS!L129/(Y9+Z9+AA9+AB9+AC9)</f>
        <v>0</v>
      </c>
      <c r="AL9" s="314">
        <f t="shared" si="8"/>
        <v>0</v>
      </c>
      <c r="AM9" s="314">
        <f t="shared" si="3"/>
        <v>0</v>
      </c>
      <c r="AN9" s="314">
        <f t="shared" si="3"/>
        <v>0</v>
      </c>
      <c r="AO9" s="316">
        <f t="shared" si="3"/>
        <v>0</v>
      </c>
      <c r="AP9" s="314">
        <f>GBDUS!M129/(Y9+Z9+AA9+AB9+AC9)</f>
        <v>194.02595172050965</v>
      </c>
      <c r="AQ9" s="314">
        <f t="shared" si="9"/>
        <v>193.90955782797263</v>
      </c>
      <c r="AR9" s="314">
        <f t="shared" si="4"/>
        <v>193.73563664372926</v>
      </c>
      <c r="AS9" s="314">
        <f t="shared" si="4"/>
        <v>193.40519001365399</v>
      </c>
      <c r="AT9" s="316">
        <f t="shared" si="4"/>
        <v>192.34858910346074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81">
        <f>'Phy activity RRs'!$F$6</f>
        <v>0.96065247560449929</v>
      </c>
      <c r="O10" s="274">
        <f t="shared" si="5"/>
        <v>0.73677424356869192</v>
      </c>
      <c r="P10" s="274">
        <f t="shared" si="0"/>
        <v>0.73637569023780269</v>
      </c>
      <c r="Q10" s="274">
        <f t="shared" si="0"/>
        <v>0.73578007736214945</v>
      </c>
      <c r="R10" s="274">
        <f t="shared" si="0"/>
        <v>0.73464817556597961</v>
      </c>
      <c r="S10" s="284">
        <f t="shared" si="0"/>
        <v>0.73102674813767965</v>
      </c>
      <c r="T10" s="288"/>
      <c r="U10" s="288"/>
      <c r="V10" s="288"/>
      <c r="W10" s="288"/>
      <c r="X10" s="289"/>
      <c r="Y10" s="275">
        <f t="shared" si="6"/>
        <v>1</v>
      </c>
      <c r="Z10" s="275">
        <f t="shared" si="1"/>
        <v>0.9994590563739596</v>
      </c>
      <c r="AA10" s="275">
        <f t="shared" si="1"/>
        <v>0.99865065016153787</v>
      </c>
      <c r="AB10" s="275">
        <f t="shared" si="1"/>
        <v>0.99711435623425926</v>
      </c>
      <c r="AC10" s="286">
        <f t="shared" si="1"/>
        <v>0.99219910918278942</v>
      </c>
      <c r="AD10" s="303"/>
      <c r="AE10" s="303"/>
      <c r="AF10" s="226">
        <f>GBDUS!K130/(Y10+Z10+AA10+AB10+AC10)</f>
        <v>0</v>
      </c>
      <c r="AG10" s="226">
        <f t="shared" si="7"/>
        <v>0</v>
      </c>
      <c r="AH10" s="226">
        <f t="shared" si="2"/>
        <v>0</v>
      </c>
      <c r="AI10" s="226">
        <f t="shared" si="2"/>
        <v>0</v>
      </c>
      <c r="AJ10" s="305">
        <f t="shared" si="2"/>
        <v>0</v>
      </c>
      <c r="AK10" s="314">
        <f>GBDUS!L130/(Y10+Z10+AA10+AB10+AC10)</f>
        <v>0</v>
      </c>
      <c r="AL10" s="314">
        <f t="shared" si="8"/>
        <v>0</v>
      </c>
      <c r="AM10" s="314">
        <f t="shared" si="3"/>
        <v>0</v>
      </c>
      <c r="AN10" s="314">
        <f t="shared" si="3"/>
        <v>0</v>
      </c>
      <c r="AO10" s="316">
        <f t="shared" si="3"/>
        <v>0</v>
      </c>
      <c r="AP10" s="314">
        <f>GBDUS!M130/(Y10+Z10+AA10+AB10+AC10)</f>
        <v>180.60237768238869</v>
      </c>
      <c r="AQ10" s="314">
        <f t="shared" si="9"/>
        <v>180.50468197733366</v>
      </c>
      <c r="AR10" s="314">
        <f t="shared" si="4"/>
        <v>180.35868189323708</v>
      </c>
      <c r="AS10" s="314">
        <f t="shared" si="4"/>
        <v>180.08122355715156</v>
      </c>
      <c r="AT10" s="316">
        <f t="shared" si="4"/>
        <v>179.19351825275976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81">
        <f>'Phy activity RRs'!$F$6</f>
        <v>0.96065247560449929</v>
      </c>
      <c r="O11" s="274">
        <f t="shared" si="5"/>
        <v>0.82413824214085807</v>
      </c>
      <c r="P11" s="274">
        <f t="shared" si="0"/>
        <v>0.82343861426419984</v>
      </c>
      <c r="Q11" s="274">
        <f t="shared" si="0"/>
        <v>0.82239684038671368</v>
      </c>
      <c r="R11" s="274">
        <f t="shared" si="0"/>
        <v>0.82042925227428531</v>
      </c>
      <c r="S11" s="284">
        <f t="shared" si="0"/>
        <v>0.81423586487317479</v>
      </c>
      <c r="T11" s="288"/>
      <c r="U11" s="288"/>
      <c r="V11" s="288"/>
      <c r="W11" s="288"/>
      <c r="X11" s="289"/>
      <c r="Y11" s="275">
        <f t="shared" si="6"/>
        <v>1</v>
      </c>
      <c r="Z11" s="275">
        <f t="shared" si="1"/>
        <v>0.99915107946593906</v>
      </c>
      <c r="AA11" s="275">
        <f t="shared" si="1"/>
        <v>0.99788700285328258</v>
      </c>
      <c r="AB11" s="275">
        <f t="shared" si="1"/>
        <v>0.99549955374363175</v>
      </c>
      <c r="AC11" s="286">
        <f t="shared" si="1"/>
        <v>0.9879845676837421</v>
      </c>
      <c r="AD11" s="303"/>
      <c r="AE11" s="303"/>
      <c r="AF11" s="226">
        <f>GBDUS!K131/(Y11+Z11+AA11+AB11+AC11)</f>
        <v>0</v>
      </c>
      <c r="AG11" s="226">
        <f t="shared" si="7"/>
        <v>0</v>
      </c>
      <c r="AH11" s="226">
        <f t="shared" si="2"/>
        <v>0</v>
      </c>
      <c r="AI11" s="226">
        <f t="shared" si="2"/>
        <v>0</v>
      </c>
      <c r="AJ11" s="305">
        <f t="shared" si="2"/>
        <v>0</v>
      </c>
      <c r="AK11" s="314">
        <f>GBDUS!L131/(Y11+Z11+AA11+AB11+AC11)</f>
        <v>0</v>
      </c>
      <c r="AL11" s="314">
        <f t="shared" si="8"/>
        <v>0</v>
      </c>
      <c r="AM11" s="314">
        <f t="shared" si="3"/>
        <v>0</v>
      </c>
      <c r="AN11" s="314">
        <f t="shared" si="3"/>
        <v>0</v>
      </c>
      <c r="AO11" s="316">
        <f t="shared" si="3"/>
        <v>0</v>
      </c>
      <c r="AP11" s="314">
        <f>GBDUS!M131/(Y11+Z11+AA11+AB11+AC11)</f>
        <v>62.016217308787738</v>
      </c>
      <c r="AQ11" s="314">
        <f t="shared" si="9"/>
        <v>61.96357046846952</v>
      </c>
      <c r="AR11" s="314">
        <f t="shared" si="4"/>
        <v>61.88517721856406</v>
      </c>
      <c r="AS11" s="314">
        <f t="shared" si="4"/>
        <v>61.737116655766286</v>
      </c>
      <c r="AT11" s="316">
        <f t="shared" si="4"/>
        <v>61.271065647203656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81">
        <f>'Phy activity RRs'!$F$6</f>
        <v>0.96065247560449929</v>
      </c>
      <c r="O12" s="274">
        <f t="shared" si="5"/>
        <v>0.98738603830564786</v>
      </c>
      <c r="P12" s="274">
        <f t="shared" si="0"/>
        <v>0.98738603830564786</v>
      </c>
      <c r="Q12" s="274">
        <f t="shared" si="0"/>
        <v>0.98738603830564786</v>
      </c>
      <c r="R12" s="274">
        <f t="shared" si="0"/>
        <v>0.93767477736859906</v>
      </c>
      <c r="S12" s="284">
        <f t="shared" si="0"/>
        <v>0.92623586856572515</v>
      </c>
      <c r="T12" s="288"/>
      <c r="U12" s="288"/>
      <c r="V12" s="288"/>
      <c r="W12" s="288"/>
      <c r="X12" s="289"/>
      <c r="Y12" s="275">
        <f t="shared" si="6"/>
        <v>1</v>
      </c>
      <c r="Z12" s="275">
        <f t="shared" si="1"/>
        <v>1</v>
      </c>
      <c r="AA12" s="275">
        <f t="shared" si="1"/>
        <v>1</v>
      </c>
      <c r="AB12" s="275">
        <f t="shared" si="1"/>
        <v>0.94965367241534704</v>
      </c>
      <c r="AC12" s="286">
        <f t="shared" si="1"/>
        <v>0.93806863033544985</v>
      </c>
      <c r="AD12" s="303"/>
      <c r="AE12" s="303"/>
      <c r="AF12" s="226">
        <f>GBDUS!K132/(Y12+Z12+AA12+AB12+AC12)</f>
        <v>0</v>
      </c>
      <c r="AG12" s="226">
        <f t="shared" si="7"/>
        <v>0</v>
      </c>
      <c r="AH12" s="226">
        <f t="shared" si="2"/>
        <v>0</v>
      </c>
      <c r="AI12" s="226">
        <f t="shared" si="2"/>
        <v>0</v>
      </c>
      <c r="AJ12" s="305">
        <f t="shared" si="2"/>
        <v>0</v>
      </c>
      <c r="AK12" s="314">
        <f>GBDUS!L132/(Y12+Z12+AA12+AB12+AC12)</f>
        <v>0</v>
      </c>
      <c r="AL12" s="314">
        <f t="shared" si="8"/>
        <v>0</v>
      </c>
      <c r="AM12" s="314">
        <f t="shared" si="3"/>
        <v>0</v>
      </c>
      <c r="AN12" s="314">
        <f t="shared" si="3"/>
        <v>0</v>
      </c>
      <c r="AO12" s="316">
        <f t="shared" si="3"/>
        <v>0</v>
      </c>
      <c r="AP12" s="314">
        <f>GBDUS!M132/(Y12+Z12+AA12+AB12+AC12)</f>
        <v>28.708808453694154</v>
      </c>
      <c r="AQ12" s="314">
        <f t="shared" si="9"/>
        <v>28.708808453694154</v>
      </c>
      <c r="AR12" s="314">
        <f t="shared" si="4"/>
        <v>28.708808453694154</v>
      </c>
      <c r="AS12" s="314">
        <f t="shared" si="4"/>
        <v>27.263425378719415</v>
      </c>
      <c r="AT12" s="316">
        <f t="shared" si="4"/>
        <v>26.93083262471966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1">
        <f>'Phy activity RRs'!$F$6</f>
        <v>0.96065247560449929</v>
      </c>
      <c r="O13" s="278">
        <f t="shared" si="5"/>
        <v>0.98738603830564786</v>
      </c>
      <c r="P13" s="278">
        <f t="shared" si="0"/>
        <v>0.98738603830564786</v>
      </c>
      <c r="Q13" s="278">
        <f t="shared" si="0"/>
        <v>0.98738603830564786</v>
      </c>
      <c r="R13" s="278">
        <f t="shared" si="0"/>
        <v>0.98738603830564786</v>
      </c>
      <c r="S13" s="285">
        <f t="shared" si="0"/>
        <v>0.93504801651098624</v>
      </c>
      <c r="T13" s="288"/>
      <c r="U13" s="288"/>
      <c r="V13" s="288"/>
      <c r="W13" s="288"/>
      <c r="X13" s="289"/>
      <c r="Y13" s="300">
        <f t="shared" si="6"/>
        <v>1</v>
      </c>
      <c r="Z13" s="277">
        <f t="shared" si="1"/>
        <v>1</v>
      </c>
      <c r="AA13" s="277">
        <f t="shared" si="1"/>
        <v>1</v>
      </c>
      <c r="AB13" s="277">
        <f t="shared" si="1"/>
        <v>1</v>
      </c>
      <c r="AC13" s="287">
        <f t="shared" si="1"/>
        <v>0.94699335440829857</v>
      </c>
      <c r="AD13" s="303"/>
      <c r="AE13" s="303"/>
      <c r="AF13" s="226">
        <f>GBDUS!K133/(Y13+Z13+AA13+AB13+AC13)</f>
        <v>0</v>
      </c>
      <c r="AG13" s="307">
        <f t="shared" si="7"/>
        <v>0</v>
      </c>
      <c r="AH13" s="307">
        <f t="shared" si="2"/>
        <v>0</v>
      </c>
      <c r="AI13" s="307">
        <f t="shared" si="2"/>
        <v>0</v>
      </c>
      <c r="AJ13" s="308">
        <f t="shared" si="2"/>
        <v>0</v>
      </c>
      <c r="AK13" s="314">
        <f>GBDUS!L133/(Y13+Z13+AA13+AB13+AC13)</f>
        <v>0</v>
      </c>
      <c r="AL13" s="318">
        <f t="shared" si="8"/>
        <v>0</v>
      </c>
      <c r="AM13" s="318">
        <f t="shared" si="3"/>
        <v>0</v>
      </c>
      <c r="AN13" s="318">
        <f t="shared" si="3"/>
        <v>0</v>
      </c>
      <c r="AO13" s="319">
        <f t="shared" si="3"/>
        <v>0</v>
      </c>
      <c r="AP13" s="314">
        <f>GBDUS!M133/(Y13+Z13+AA13+AB13+AC13)</f>
        <v>17.116355331253462</v>
      </c>
      <c r="AQ13" s="318">
        <f t="shared" si="9"/>
        <v>17.116355331253462</v>
      </c>
      <c r="AR13" s="318">
        <f t="shared" si="4"/>
        <v>17.116355331253462</v>
      </c>
      <c r="AS13" s="318">
        <f t="shared" si="4"/>
        <v>17.116355331253462</v>
      </c>
      <c r="AT13" s="319">
        <f t="shared" si="4"/>
        <v>16.20907475038808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475">
        <f>'Phy activity RRs'!$F$7</f>
        <v>0.97288384048792509</v>
      </c>
      <c r="O14" s="275">
        <f>$N14^(I14^0.5)</f>
        <v>0.99134439051762713</v>
      </c>
      <c r="P14" s="275">
        <f t="shared" si="0"/>
        <v>0.99134439051762713</v>
      </c>
      <c r="Q14" s="275">
        <f t="shared" si="0"/>
        <v>0.99134439051762713</v>
      </c>
      <c r="R14" s="275">
        <f t="shared" si="0"/>
        <v>0.95588812662769274</v>
      </c>
      <c r="S14" s="286">
        <f t="shared" si="0"/>
        <v>0.93055344252839745</v>
      </c>
      <c r="T14" s="288"/>
      <c r="U14" s="288"/>
      <c r="V14" s="288"/>
      <c r="W14" s="288"/>
      <c r="X14" s="289"/>
      <c r="Y14" s="275">
        <f t="shared" si="6"/>
        <v>1</v>
      </c>
      <c r="Z14" s="275">
        <f t="shared" si="1"/>
        <v>1</v>
      </c>
      <c r="AA14" s="275">
        <f t="shared" si="1"/>
        <v>1</v>
      </c>
      <c r="AB14" s="275">
        <f t="shared" si="1"/>
        <v>0.96423416097465275</v>
      </c>
      <c r="AC14" s="286">
        <f t="shared" si="1"/>
        <v>0.93867827510731372</v>
      </c>
      <c r="AD14" s="303"/>
      <c r="AE14" s="303"/>
      <c r="AF14" s="226">
        <f>GBDUS!K134/(Y14+Z14+AA14+AB14+AC14)</f>
        <v>0</v>
      </c>
      <c r="AG14" s="226">
        <f t="shared" si="7"/>
        <v>0</v>
      </c>
      <c r="AH14" s="226">
        <f t="shared" si="2"/>
        <v>0</v>
      </c>
      <c r="AI14" s="226">
        <f t="shared" si="2"/>
        <v>0</v>
      </c>
      <c r="AJ14" s="305">
        <f t="shared" si="2"/>
        <v>0</v>
      </c>
      <c r="AK14" s="314">
        <f>GBDUS!L134/(Y14+Z14+AA14+AB14+AC14)</f>
        <v>0</v>
      </c>
      <c r="AL14" s="314">
        <f t="shared" si="8"/>
        <v>0</v>
      </c>
      <c r="AM14" s="314">
        <f t="shared" si="3"/>
        <v>0</v>
      </c>
      <c r="AN14" s="314">
        <f t="shared" si="3"/>
        <v>0</v>
      </c>
      <c r="AO14" s="316">
        <f t="shared" si="3"/>
        <v>0</v>
      </c>
      <c r="AP14" s="314">
        <f>GBDUS!M134/(Y14+Z14+AA14+AB14+AC14)</f>
        <v>7.3010843609042725E-2</v>
      </c>
      <c r="AQ14" s="314">
        <f t="shared" si="9"/>
        <v>7.3010843609042725E-2</v>
      </c>
      <c r="AR14" s="314">
        <f t="shared" si="4"/>
        <v>7.3010843609042725E-2</v>
      </c>
      <c r="AS14" s="314">
        <f t="shared" si="4"/>
        <v>7.0399549529416905E-2</v>
      </c>
      <c r="AT14" s="316">
        <f t="shared" si="4"/>
        <v>6.853369274306606E-2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RRs'!$F$7</f>
        <v>0.97288384048792509</v>
      </c>
      <c r="O15" s="275">
        <f t="shared" ref="O15:O21" si="10">$N15^(I15^0.5)</f>
        <v>0.99134439051762713</v>
      </c>
      <c r="P15" s="275">
        <f t="shared" si="0"/>
        <v>0.99134439051762713</v>
      </c>
      <c r="Q15" s="275">
        <f t="shared" si="0"/>
        <v>0.99134439051762713</v>
      </c>
      <c r="R15" s="275">
        <f t="shared" si="0"/>
        <v>0.99134439051762713</v>
      </c>
      <c r="S15" s="286">
        <f t="shared" si="0"/>
        <v>0.94081091836980613</v>
      </c>
      <c r="T15" s="288"/>
      <c r="U15" s="288"/>
      <c r="V15" s="288"/>
      <c r="W15" s="288"/>
      <c r="X15" s="289"/>
      <c r="Y15" s="275">
        <f t="shared" si="6"/>
        <v>1</v>
      </c>
      <c r="Z15" s="275">
        <f t="shared" si="1"/>
        <v>1</v>
      </c>
      <c r="AA15" s="275">
        <f t="shared" si="1"/>
        <v>1</v>
      </c>
      <c r="AB15" s="275">
        <f t="shared" si="1"/>
        <v>1</v>
      </c>
      <c r="AC15" s="286">
        <f t="shared" si="1"/>
        <v>0.94902531084940611</v>
      </c>
      <c r="AD15" s="303"/>
      <c r="AE15" s="303"/>
      <c r="AF15" s="226">
        <f>GBDUS!K135/(Y15+Z15+AA15+AB15+AC15)</f>
        <v>0</v>
      </c>
      <c r="AG15" s="226">
        <f t="shared" si="7"/>
        <v>0</v>
      </c>
      <c r="AH15" s="226">
        <f t="shared" si="2"/>
        <v>0</v>
      </c>
      <c r="AI15" s="226">
        <f t="shared" si="2"/>
        <v>0</v>
      </c>
      <c r="AJ15" s="305">
        <f t="shared" si="2"/>
        <v>0</v>
      </c>
      <c r="AK15" s="314">
        <f>GBDUS!L135/(Y15+Z15+AA15+AB15+AC15)</f>
        <v>0</v>
      </c>
      <c r="AL15" s="314">
        <f t="shared" si="8"/>
        <v>0</v>
      </c>
      <c r="AM15" s="314">
        <f t="shared" si="3"/>
        <v>0</v>
      </c>
      <c r="AN15" s="314">
        <f t="shared" si="3"/>
        <v>0</v>
      </c>
      <c r="AO15" s="316">
        <f t="shared" si="3"/>
        <v>0</v>
      </c>
      <c r="AP15" s="314">
        <f>GBDUS!M135/(Y15+Z15+AA15+AB15+AC15)</f>
        <v>115.51980556416035</v>
      </c>
      <c r="AQ15" s="314">
        <f t="shared" si="9"/>
        <v>115.51980556416035</v>
      </c>
      <c r="AR15" s="314">
        <f t="shared" si="4"/>
        <v>115.51980556416035</v>
      </c>
      <c r="AS15" s="314">
        <f t="shared" si="4"/>
        <v>115.51980556416035</v>
      </c>
      <c r="AT15" s="316">
        <f t="shared" si="4"/>
        <v>109.63121938479023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RRs'!$F$7</f>
        <v>0.97288384048792509</v>
      </c>
      <c r="O16" s="275">
        <f t="shared" si="10"/>
        <v>0.84471936667145187</v>
      </c>
      <c r="P16" s="275">
        <f t="shared" si="0"/>
        <v>0.84419111808312219</v>
      </c>
      <c r="Q16" s="275">
        <f t="shared" si="0"/>
        <v>0.8434036533608773</v>
      </c>
      <c r="R16" s="275">
        <f t="shared" si="0"/>
        <v>0.84191353741108033</v>
      </c>
      <c r="S16" s="286">
        <f t="shared" si="0"/>
        <v>0.83719962572800932</v>
      </c>
      <c r="T16" s="288"/>
      <c r="U16" s="288"/>
      <c r="V16" s="288"/>
      <c r="W16" s="288"/>
      <c r="X16" s="289"/>
      <c r="Y16" s="275">
        <f t="shared" si="6"/>
        <v>1</v>
      </c>
      <c r="Z16" s="275">
        <f t="shared" si="1"/>
        <v>0.99937464605504289</v>
      </c>
      <c r="AA16" s="275">
        <f t="shared" si="1"/>
        <v>0.99844242554097107</v>
      </c>
      <c r="AB16" s="275">
        <f t="shared" si="1"/>
        <v>0.99667838885779581</v>
      </c>
      <c r="AC16" s="286">
        <f t="shared" si="1"/>
        <v>0.99109794182525557</v>
      </c>
      <c r="AD16" s="303"/>
      <c r="AE16" s="303"/>
      <c r="AF16" s="226">
        <f>GBDUS!K136/(Y16+Z16+AA16+AB16+AC16)</f>
        <v>0</v>
      </c>
      <c r="AG16" s="226">
        <f t="shared" si="7"/>
        <v>0</v>
      </c>
      <c r="AH16" s="226">
        <f t="shared" si="2"/>
        <v>0</v>
      </c>
      <c r="AI16" s="226">
        <f t="shared" si="2"/>
        <v>0</v>
      </c>
      <c r="AJ16" s="305">
        <f t="shared" si="2"/>
        <v>0</v>
      </c>
      <c r="AK16" s="314">
        <f>GBDUS!L136/(Y16+Z16+AA16+AB16+AC16)</f>
        <v>0</v>
      </c>
      <c r="AL16" s="314">
        <f t="shared" si="8"/>
        <v>0</v>
      </c>
      <c r="AM16" s="314">
        <f t="shared" si="3"/>
        <v>0</v>
      </c>
      <c r="AN16" s="314">
        <f t="shared" si="3"/>
        <v>0</v>
      </c>
      <c r="AO16" s="316">
        <f t="shared" si="3"/>
        <v>0</v>
      </c>
      <c r="AP16" s="314">
        <f>GBDUS!M136/(Y16+Z16+AA16+AB16+AC16)</f>
        <v>332.94289259882794</v>
      </c>
      <c r="AQ16" s="314">
        <f t="shared" si="9"/>
        <v>332.73468544749585</v>
      </c>
      <c r="AR16" s="314">
        <f t="shared" si="4"/>
        <v>332.42430925300079</v>
      </c>
      <c r="AS16" s="314">
        <f t="shared" si="4"/>
        <v>331.836985777054</v>
      </c>
      <c r="AT16" s="316">
        <f t="shared" si="4"/>
        <v>329.9790156000455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RRs'!$F$7</f>
        <v>0.97288384048792509</v>
      </c>
      <c r="O17" s="275">
        <f t="shared" si="10"/>
        <v>0.84457862660856919</v>
      </c>
      <c r="P17" s="275">
        <f t="shared" si="0"/>
        <v>0.8440186734302475</v>
      </c>
      <c r="Q17" s="275">
        <f t="shared" si="0"/>
        <v>0.84318421093760632</v>
      </c>
      <c r="R17" s="275">
        <f t="shared" si="0"/>
        <v>0.8416060127310121</v>
      </c>
      <c r="S17" s="286">
        <f t="shared" si="0"/>
        <v>0.83662048527782151</v>
      </c>
      <c r="T17" s="288"/>
      <c r="U17" s="288"/>
      <c r="V17" s="288"/>
      <c r="W17" s="288"/>
      <c r="X17" s="289"/>
      <c r="Y17" s="275">
        <f t="shared" si="6"/>
        <v>1</v>
      </c>
      <c r="Z17" s="275">
        <f t="shared" si="1"/>
        <v>0.99933700290218075</v>
      </c>
      <c r="AA17" s="275">
        <f t="shared" si="1"/>
        <v>0.99834898063125022</v>
      </c>
      <c r="AB17" s="275">
        <f t="shared" si="1"/>
        <v>0.99648035862629658</v>
      </c>
      <c r="AC17" s="286">
        <f t="shared" si="1"/>
        <v>0.99057738251948924</v>
      </c>
      <c r="AD17" s="303"/>
      <c r="AE17" s="303"/>
      <c r="AF17" s="226">
        <f>GBDUS!K137/(Y17+Z17+AA17+AB17+AC17)</f>
        <v>0</v>
      </c>
      <c r="AG17" s="226">
        <f t="shared" si="7"/>
        <v>0</v>
      </c>
      <c r="AH17" s="226">
        <f t="shared" si="2"/>
        <v>0</v>
      </c>
      <c r="AI17" s="226">
        <f t="shared" si="2"/>
        <v>0</v>
      </c>
      <c r="AJ17" s="305">
        <f t="shared" si="2"/>
        <v>0</v>
      </c>
      <c r="AK17" s="314">
        <f>GBDUS!L137/(Y17+Z17+AA17+AB17+AC17)</f>
        <v>0</v>
      </c>
      <c r="AL17" s="314">
        <f t="shared" si="8"/>
        <v>0</v>
      </c>
      <c r="AM17" s="314">
        <f t="shared" si="3"/>
        <v>0</v>
      </c>
      <c r="AN17" s="314">
        <f t="shared" si="3"/>
        <v>0</v>
      </c>
      <c r="AO17" s="316">
        <f t="shared" si="3"/>
        <v>0</v>
      </c>
      <c r="AP17" s="314">
        <f>GBDUS!M137/(Y17+Z17+AA17+AB17+AC17)</f>
        <v>321.13347635741184</v>
      </c>
      <c r="AQ17" s="314">
        <f t="shared" si="9"/>
        <v>320.92056579457426</v>
      </c>
      <c r="AR17" s="314">
        <f t="shared" si="4"/>
        <v>320.60327876799181</v>
      </c>
      <c r="AS17" s="314">
        <f t="shared" si="4"/>
        <v>320.00320168754308</v>
      </c>
      <c r="AT17" s="316">
        <f t="shared" si="4"/>
        <v>318.10755844950927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RRs'!$F$7</f>
        <v>0.97288384048792509</v>
      </c>
      <c r="O18" s="275">
        <f t="shared" si="10"/>
        <v>0.84434192909346484</v>
      </c>
      <c r="P18" s="275">
        <f t="shared" si="0"/>
        <v>0.84397057084565752</v>
      </c>
      <c r="Q18" s="275">
        <f t="shared" si="0"/>
        <v>0.84341609876738577</v>
      </c>
      <c r="R18" s="275">
        <f t="shared" si="0"/>
        <v>0.84236400521165178</v>
      </c>
      <c r="S18" s="286">
        <f t="shared" si="0"/>
        <v>0.83901168329011966</v>
      </c>
      <c r="T18" s="288"/>
      <c r="U18" s="288"/>
      <c r="V18" s="288"/>
      <c r="W18" s="288"/>
      <c r="X18" s="289"/>
      <c r="Y18" s="275">
        <f t="shared" si="6"/>
        <v>1</v>
      </c>
      <c r="Z18" s="275">
        <f t="shared" si="1"/>
        <v>0.99956018025990245</v>
      </c>
      <c r="AA18" s="275">
        <f t="shared" si="1"/>
        <v>0.99890348886608882</v>
      </c>
      <c r="AB18" s="275">
        <f t="shared" si="1"/>
        <v>0.99765743733236523</v>
      </c>
      <c r="AC18" s="286">
        <f t="shared" si="1"/>
        <v>0.99368710042734931</v>
      </c>
      <c r="AD18" s="303"/>
      <c r="AE18" s="303"/>
      <c r="AF18" s="226">
        <f>GBDUS!K138/(Y18+Z18+AA18+AB18+AC18)</f>
        <v>0</v>
      </c>
      <c r="AG18" s="226">
        <f t="shared" si="7"/>
        <v>0</v>
      </c>
      <c r="AH18" s="226">
        <f t="shared" si="2"/>
        <v>0</v>
      </c>
      <c r="AI18" s="226">
        <f t="shared" si="2"/>
        <v>0</v>
      </c>
      <c r="AJ18" s="305">
        <f t="shared" si="2"/>
        <v>0</v>
      </c>
      <c r="AK18" s="314">
        <f>GBDUS!L138/(Y18+Z18+AA18+AB18+AC18)</f>
        <v>0</v>
      </c>
      <c r="AL18" s="314">
        <f t="shared" si="8"/>
        <v>0</v>
      </c>
      <c r="AM18" s="314">
        <f t="shared" si="3"/>
        <v>0</v>
      </c>
      <c r="AN18" s="314">
        <f t="shared" si="3"/>
        <v>0</v>
      </c>
      <c r="AO18" s="316">
        <f t="shared" si="3"/>
        <v>0</v>
      </c>
      <c r="AP18" s="314">
        <f>GBDUS!M138/(Y18+Z18+AA18+AB18+AC18)</f>
        <v>315.29877254424974</v>
      </c>
      <c r="AQ18" s="314">
        <f t="shared" si="9"/>
        <v>315.16009792005627</v>
      </c>
      <c r="AR18" s="314">
        <f t="shared" si="4"/>
        <v>314.95304392964647</v>
      </c>
      <c r="AS18" s="314">
        <f t="shared" si="4"/>
        <v>314.56016541053651</v>
      </c>
      <c r="AT18" s="316">
        <f t="shared" si="4"/>
        <v>313.30832305779785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RRs'!$F$7</f>
        <v>0.97288384048792509</v>
      </c>
      <c r="O19" s="275">
        <f t="shared" si="10"/>
        <v>0.92038543188854816</v>
      </c>
      <c r="P19" s="275">
        <f t="shared" si="0"/>
        <v>0.91969257681358407</v>
      </c>
      <c r="Q19" s="275">
        <f t="shared" si="0"/>
        <v>0.91866663674949589</v>
      </c>
      <c r="R19" s="275">
        <f t="shared" si="0"/>
        <v>0.91674685082907403</v>
      </c>
      <c r="S19" s="286">
        <f t="shared" si="0"/>
        <v>0.91084057316807476</v>
      </c>
      <c r="T19" s="288"/>
      <c r="U19" s="288"/>
      <c r="V19" s="288"/>
      <c r="W19" s="288"/>
      <c r="X19" s="289"/>
      <c r="Y19" s="275">
        <f t="shared" si="6"/>
        <v>1</v>
      </c>
      <c r="Z19" s="275">
        <f t="shared" si="1"/>
        <v>0.9992472120364374</v>
      </c>
      <c r="AA19" s="275">
        <f t="shared" si="1"/>
        <v>0.99813252678768993</v>
      </c>
      <c r="AB19" s="275">
        <f t="shared" si="1"/>
        <v>0.99604667682319992</v>
      </c>
      <c r="AC19" s="286">
        <f t="shared" si="1"/>
        <v>0.98962949826260482</v>
      </c>
      <c r="AD19" s="303"/>
      <c r="AE19" s="303"/>
      <c r="AF19" s="226">
        <f>GBDUS!K139/(Y19+Z19+AA19+AB19+AC19)</f>
        <v>0</v>
      </c>
      <c r="AG19" s="226">
        <f t="shared" si="7"/>
        <v>0</v>
      </c>
      <c r="AH19" s="226">
        <f t="shared" si="2"/>
        <v>0</v>
      </c>
      <c r="AI19" s="226">
        <f t="shared" si="2"/>
        <v>0</v>
      </c>
      <c r="AJ19" s="305">
        <f t="shared" si="2"/>
        <v>0</v>
      </c>
      <c r="AK19" s="314">
        <f>GBDUS!L139/(Y19+Z19+AA19+AB19+AC19)</f>
        <v>0</v>
      </c>
      <c r="AL19" s="314">
        <f t="shared" si="8"/>
        <v>0</v>
      </c>
      <c r="AM19" s="314">
        <f t="shared" si="3"/>
        <v>0</v>
      </c>
      <c r="AN19" s="314">
        <f t="shared" si="3"/>
        <v>0</v>
      </c>
      <c r="AO19" s="316">
        <f t="shared" si="3"/>
        <v>0</v>
      </c>
      <c r="AP19" s="314">
        <f>GBDUS!M139/(Y19+Z19+AA19+AB19+AC19)</f>
        <v>116.2989521292227</v>
      </c>
      <c r="AQ19" s="314">
        <f t="shared" si="9"/>
        <v>116.21140367788487</v>
      </c>
      <c r="AR19" s="314">
        <f t="shared" si="4"/>
        <v>116.08176695150165</v>
      </c>
      <c r="AS19" s="314">
        <f t="shared" si="4"/>
        <v>115.83918478633268</v>
      </c>
      <c r="AT19" s="316">
        <f t="shared" si="4"/>
        <v>115.09287364410936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RRs'!$F$7</f>
        <v>0.97288384048792509</v>
      </c>
      <c r="O20" s="275">
        <f t="shared" si="10"/>
        <v>0.99134439051762713</v>
      </c>
      <c r="P20" s="275">
        <f t="shared" si="0"/>
        <v>0.99134439051762713</v>
      </c>
      <c r="Q20" s="275">
        <f t="shared" si="0"/>
        <v>0.99134439051762713</v>
      </c>
      <c r="R20" s="275">
        <f t="shared" si="0"/>
        <v>0.99134439051762713</v>
      </c>
      <c r="S20" s="286">
        <f t="shared" si="0"/>
        <v>0.99134439051762713</v>
      </c>
      <c r="T20" s="288"/>
      <c r="U20" s="288"/>
      <c r="V20" s="288"/>
      <c r="W20" s="288"/>
      <c r="X20" s="289"/>
      <c r="Y20" s="275">
        <f t="shared" si="6"/>
        <v>1</v>
      </c>
      <c r="Z20" s="275">
        <f t="shared" si="1"/>
        <v>1</v>
      </c>
      <c r="AA20" s="275">
        <f t="shared" si="1"/>
        <v>1</v>
      </c>
      <c r="AB20" s="275">
        <f t="shared" si="1"/>
        <v>1</v>
      </c>
      <c r="AC20" s="286">
        <f t="shared" si="1"/>
        <v>1</v>
      </c>
      <c r="AD20" s="303"/>
      <c r="AE20" s="303"/>
      <c r="AF20" s="226">
        <f>GBDUS!K140/(Y20+Z20+AA20+AB20+AC20)</f>
        <v>0</v>
      </c>
      <c r="AG20" s="226">
        <f t="shared" si="7"/>
        <v>0</v>
      </c>
      <c r="AH20" s="226">
        <f t="shared" si="2"/>
        <v>0</v>
      </c>
      <c r="AI20" s="226">
        <f t="shared" si="2"/>
        <v>0</v>
      </c>
      <c r="AJ20" s="305">
        <f t="shared" si="2"/>
        <v>0</v>
      </c>
      <c r="AK20" s="314">
        <f>GBDUS!L140/(Y20+Z20+AA20+AB20+AC20)</f>
        <v>0</v>
      </c>
      <c r="AL20" s="314">
        <f t="shared" si="8"/>
        <v>0</v>
      </c>
      <c r="AM20" s="314">
        <f t="shared" si="3"/>
        <v>0</v>
      </c>
      <c r="AN20" s="314">
        <f t="shared" si="3"/>
        <v>0</v>
      </c>
      <c r="AO20" s="316">
        <f t="shared" si="3"/>
        <v>0</v>
      </c>
      <c r="AP20" s="314">
        <f>GBDUS!M140/(Y20+Z20+AA20+AB20+AC20)</f>
        <v>58.216160312723879</v>
      </c>
      <c r="AQ20" s="314">
        <f t="shared" si="9"/>
        <v>58.216160312723879</v>
      </c>
      <c r="AR20" s="314">
        <f t="shared" si="4"/>
        <v>58.216160312723879</v>
      </c>
      <c r="AS20" s="314">
        <f t="shared" si="4"/>
        <v>58.216160312723879</v>
      </c>
      <c r="AT20" s="316">
        <f t="shared" si="4"/>
        <v>58.216160312723879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476">
        <f>'Phy activity RRs'!$F$7</f>
        <v>0.97288384048792509</v>
      </c>
      <c r="O21" s="277">
        <f t="shared" si="10"/>
        <v>0.99134439051762713</v>
      </c>
      <c r="P21" s="277">
        <f t="shared" si="0"/>
        <v>0.99134439051762713</v>
      </c>
      <c r="Q21" s="277">
        <f t="shared" si="0"/>
        <v>0.99134439051762713</v>
      </c>
      <c r="R21" s="277">
        <f t="shared" si="0"/>
        <v>0.99134439051762713</v>
      </c>
      <c r="S21" s="287">
        <f t="shared" si="0"/>
        <v>0.99134439051762713</v>
      </c>
      <c r="T21" s="290"/>
      <c r="U21" s="291"/>
      <c r="V21" s="291"/>
      <c r="W21" s="291"/>
      <c r="X21" s="292"/>
      <c r="Y21" s="300">
        <f t="shared" si="6"/>
        <v>1</v>
      </c>
      <c r="Z21" s="277">
        <f t="shared" si="1"/>
        <v>1</v>
      </c>
      <c r="AA21" s="277">
        <f t="shared" si="1"/>
        <v>1</v>
      </c>
      <c r="AB21" s="277">
        <f t="shared" si="1"/>
        <v>1</v>
      </c>
      <c r="AC21" s="287">
        <f t="shared" si="1"/>
        <v>1</v>
      </c>
      <c r="AD21" s="303"/>
      <c r="AE21" s="304"/>
      <c r="AF21" s="226">
        <f>GBDUS!K141/(Y21+Z21+AA21+AB21+AC21)</f>
        <v>0.4</v>
      </c>
      <c r="AG21" s="307">
        <f t="shared" si="7"/>
        <v>0.4</v>
      </c>
      <c r="AH21" s="307">
        <f t="shared" si="2"/>
        <v>0.4</v>
      </c>
      <c r="AI21" s="307">
        <f t="shared" si="2"/>
        <v>0.4</v>
      </c>
      <c r="AJ21" s="308">
        <f t="shared" si="2"/>
        <v>0.4</v>
      </c>
      <c r="AK21" s="314">
        <f>GBDUS!L141/(Y21+Z21+AA21+AB21+AC21)</f>
        <v>0</v>
      </c>
      <c r="AL21" s="318">
        <f t="shared" si="8"/>
        <v>0</v>
      </c>
      <c r="AM21" s="318">
        <f t="shared" si="3"/>
        <v>0</v>
      </c>
      <c r="AN21" s="318">
        <f t="shared" si="3"/>
        <v>0</v>
      </c>
      <c r="AO21" s="319">
        <f t="shared" si="3"/>
        <v>0</v>
      </c>
      <c r="AP21" s="314">
        <f>GBDUS!M141/(Y21+Z21+AA21+AB21+AC21)</f>
        <v>52.988322335679776</v>
      </c>
      <c r="AQ21" s="318">
        <f t="shared" si="9"/>
        <v>52.988322335679776</v>
      </c>
      <c r="AR21" s="318">
        <f t="shared" si="4"/>
        <v>52.988322335679776</v>
      </c>
      <c r="AS21" s="318">
        <f t="shared" si="4"/>
        <v>52.988322335679776</v>
      </c>
      <c r="AT21" s="319">
        <f t="shared" si="4"/>
        <v>52.988322335679776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K22" s="227"/>
      <c r="AL22" s="227"/>
      <c r="AM22" s="227"/>
      <c r="AN22" s="227"/>
      <c r="AO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339"/>
      <c r="AL23" s="339"/>
      <c r="AM23" s="339"/>
      <c r="AN23" s="339"/>
      <c r="AO23" s="339"/>
      <c r="AP23" s="293"/>
      <c r="AQ23" s="293"/>
      <c r="AR23" s="293"/>
      <c r="AS23" s="293"/>
      <c r="AT23" s="293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81">
        <f>'Phy activity RRs'!$F$6</f>
        <v>0.96065247560449929</v>
      </c>
      <c r="O24" s="227">
        <f>$N24^(I24^0.5)</f>
        <v>0.98738603830564786</v>
      </c>
      <c r="P24" s="227">
        <f t="shared" ref="P24:S39" si="11">$N24^(J24^0.5)</f>
        <v>0.98738603830564786</v>
      </c>
      <c r="Q24" s="227">
        <f t="shared" si="11"/>
        <v>0.92822169729299031</v>
      </c>
      <c r="R24" s="227">
        <f t="shared" si="11"/>
        <v>0.90335863926192295</v>
      </c>
      <c r="S24" s="340">
        <f t="shared" si="11"/>
        <v>0.85282848672617972</v>
      </c>
      <c r="T24" s="309">
        <f>O24/O6</f>
        <v>1</v>
      </c>
      <c r="U24" s="309">
        <f t="shared" ref="U24:X39" si="12">P24/P6</f>
        <v>1</v>
      </c>
      <c r="V24" s="309">
        <f t="shared" si="12"/>
        <v>0.94007982823599223</v>
      </c>
      <c r="W24" s="309">
        <f t="shared" si="12"/>
        <v>0.91489914199322109</v>
      </c>
      <c r="X24" s="347">
        <f t="shared" si="12"/>
        <v>0.93239869679572862</v>
      </c>
      <c r="Y24" s="309">
        <f>O24/$O24</f>
        <v>1</v>
      </c>
      <c r="Z24" s="309">
        <f t="shared" ref="Z24:AC39" si="13">P24/$O24</f>
        <v>1</v>
      </c>
      <c r="AA24" s="309">
        <f t="shared" si="13"/>
        <v>0.94007982823599223</v>
      </c>
      <c r="AB24" s="309">
        <f t="shared" si="13"/>
        <v>0.91489914199322109</v>
      </c>
      <c r="AC24" s="347">
        <f t="shared" si="13"/>
        <v>0.86372346138257272</v>
      </c>
      <c r="AD24" s="352">
        <f>(5-SUM(T24:X24))/5</f>
        <v>4.2524466595011565E-2</v>
      </c>
      <c r="AE24" s="353">
        <f>1-AD24</f>
        <v>0.95747553340498848</v>
      </c>
      <c r="AF24" s="226">
        <f>AE24*GBDUS!K126/(Y24+Z24+AA24+AB24+AC24)</f>
        <v>0</v>
      </c>
      <c r="AG24" s="226">
        <f>$AF24*Z24</f>
        <v>0</v>
      </c>
      <c r="AH24" s="226">
        <f t="shared" ref="AH24:AJ39" si="14">$AF24*AA24</f>
        <v>0</v>
      </c>
      <c r="AI24" s="226">
        <f t="shared" si="14"/>
        <v>0</v>
      </c>
      <c r="AJ24" s="305">
        <f t="shared" si="14"/>
        <v>0</v>
      </c>
      <c r="AK24" s="314">
        <f>AE24*GBDUS!L126/(Y24+Z24+AA24+AB24+AC24)</f>
        <v>0</v>
      </c>
      <c r="AL24" s="314">
        <f>$AK24*Z24</f>
        <v>0</v>
      </c>
      <c r="AM24" s="314">
        <f t="shared" ref="AM24:AO39" si="15">$AK24*AA24</f>
        <v>0</v>
      </c>
      <c r="AN24" s="314">
        <f t="shared" si="15"/>
        <v>0</v>
      </c>
      <c r="AO24" s="316">
        <f t="shared" si="15"/>
        <v>0</v>
      </c>
      <c r="AP24" s="314">
        <f>AE24*GBDUS!M126/(Y24+Z24+AA24+AB24+AC24)</f>
        <v>4.3265924746501754E-2</v>
      </c>
      <c r="AQ24" s="314">
        <f>$AP24*Z24</f>
        <v>4.3265924746501754E-2</v>
      </c>
      <c r="AR24" s="314">
        <f t="shared" ref="AR24:AT39" si="16">$AP24*AA24</f>
        <v>4.0673423104162734E-2</v>
      </c>
      <c r="AS24" s="314">
        <f t="shared" si="16"/>
        <v>3.9583957428117725E-2</v>
      </c>
      <c r="AT24" s="316">
        <f t="shared" si="16"/>
        <v>3.7369794281966406E-2</v>
      </c>
      <c r="AU24" s="477">
        <f>SUM(AF24:AJ24)-SUM(AF6:AJ6)</f>
        <v>0</v>
      </c>
      <c r="AV24" s="477">
        <f>SUM(AK24:AO24)-SUM(AK6:AO6)</f>
        <v>0</v>
      </c>
      <c r="AW24" s="477">
        <f>SUM(AP24:AT24)-SUM(AP6:AT6)</f>
        <v>-9.0673372909588767E-3</v>
      </c>
      <c r="AX24" s="477">
        <f>AV24+AW24</f>
        <v>-9.0673372909588767E-3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81">
        <f>'Phy activity RRs'!$F$6</f>
        <v>0.96065247560449929</v>
      </c>
      <c r="O25" s="227">
        <f t="shared" ref="O25:O39" si="17">$N25^(I25^0.5)</f>
        <v>0.98738603830564786</v>
      </c>
      <c r="P25" s="227">
        <f t="shared" si="11"/>
        <v>0.93143246868263763</v>
      </c>
      <c r="Q25" s="227">
        <f t="shared" si="11"/>
        <v>0.90762512670782014</v>
      </c>
      <c r="R25" s="227">
        <f t="shared" si="11"/>
        <v>0.87611819444001782</v>
      </c>
      <c r="S25" s="340">
        <f t="shared" si="11"/>
        <v>0.8128926115978935</v>
      </c>
      <c r="T25" s="309">
        <f t="shared" ref="T25:T39" si="18">O25/O7</f>
        <v>1</v>
      </c>
      <c r="U25" s="309">
        <f t="shared" si="12"/>
        <v>0.94333161757175898</v>
      </c>
      <c r="V25" s="309">
        <f t="shared" si="12"/>
        <v>0.91922013427018145</v>
      </c>
      <c r="W25" s="309">
        <f t="shared" si="12"/>
        <v>0.88731069759041215</v>
      </c>
      <c r="X25" s="347">
        <f t="shared" si="12"/>
        <v>0.89687701152589383</v>
      </c>
      <c r="Y25" s="309">
        <f t="shared" ref="Y25:Y39" si="19">O25/$O25</f>
        <v>1</v>
      </c>
      <c r="Z25" s="309">
        <f t="shared" si="13"/>
        <v>0.94333161757175898</v>
      </c>
      <c r="AA25" s="309">
        <f t="shared" si="13"/>
        <v>0.91922013427018145</v>
      </c>
      <c r="AB25" s="309">
        <f t="shared" si="13"/>
        <v>0.88731069759041215</v>
      </c>
      <c r="AC25" s="347">
        <f t="shared" si="13"/>
        <v>0.82327740120046189</v>
      </c>
      <c r="AD25" s="352">
        <f t="shared" ref="AD25:AD39" si="20">(5-SUM(T25:X25))/5</f>
        <v>7.0652107808350628E-2</v>
      </c>
      <c r="AE25" s="353">
        <f t="shared" ref="AE25:AE39" si="21">1-AD25</f>
        <v>0.92934789219164937</v>
      </c>
      <c r="AF25" s="226">
        <f>AE25*GBDUS!K127/(Y25+Z25+AA25+AB25+AC25)</f>
        <v>0</v>
      </c>
      <c r="AG25" s="226">
        <f t="shared" ref="AG25:AG39" si="22">$AF25*Z25</f>
        <v>0</v>
      </c>
      <c r="AH25" s="226">
        <f t="shared" si="14"/>
        <v>0</v>
      </c>
      <c r="AI25" s="226">
        <f t="shared" si="14"/>
        <v>0</v>
      </c>
      <c r="AJ25" s="305">
        <f t="shared" si="14"/>
        <v>0</v>
      </c>
      <c r="AK25" s="314">
        <f>AE25*GBDUS!L127/(Y25+Z25+AA25+AB25+AC25)</f>
        <v>0</v>
      </c>
      <c r="AL25" s="314">
        <f t="shared" ref="AL25:AL39" si="23">$AK25*Z25</f>
        <v>0</v>
      </c>
      <c r="AM25" s="314">
        <f t="shared" si="15"/>
        <v>0</v>
      </c>
      <c r="AN25" s="314">
        <f t="shared" si="15"/>
        <v>0</v>
      </c>
      <c r="AO25" s="316">
        <f t="shared" si="15"/>
        <v>0</v>
      </c>
      <c r="AP25" s="314">
        <f>AE25*GBDUS!M127/(Y25+Z25+AA25+AB25+AC25)</f>
        <v>74.046948048695612</v>
      </c>
      <c r="AQ25" s="314">
        <f t="shared" ref="AQ25:AQ39" si="24">$AP25*Z25</f>
        <v>69.850827279028039</v>
      </c>
      <c r="AR25" s="314">
        <f t="shared" si="16"/>
        <v>68.065445527619133</v>
      </c>
      <c r="AS25" s="314">
        <f t="shared" si="16"/>
        <v>65.702649127529114</v>
      </c>
      <c r="AT25" s="316">
        <f t="shared" si="16"/>
        <v>60.961178956355738</v>
      </c>
      <c r="AU25" s="477">
        <f t="shared" ref="AU25:AU39" si="25">SUM(AF25:AJ25)-SUM(AF7:AJ7)</f>
        <v>0</v>
      </c>
      <c r="AV25" s="477">
        <f t="shared" ref="AV25:AV39" si="26">SUM(AK25:AO25)-SUM(AK7:AO7)</f>
        <v>0</v>
      </c>
      <c r="AW25" s="477">
        <f t="shared" ref="AW25:AW39" si="27">SUM(AP25:AT25)-SUM(AP7:AT7)</f>
        <v>-25.743550902189156</v>
      </c>
      <c r="AX25" s="477">
        <f t="shared" ref="AX25:AX39" si="28">AV25+AW25</f>
        <v>-25.743550902189156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81">
        <f>'Phy activity RRs'!$F$6</f>
        <v>0.96065247560449929</v>
      </c>
      <c r="O26" s="227">
        <f t="shared" si="17"/>
        <v>0.72228773050606132</v>
      </c>
      <c r="P26" s="227">
        <f t="shared" si="11"/>
        <v>0.72020978289303628</v>
      </c>
      <c r="Q26" s="227">
        <f t="shared" si="11"/>
        <v>0.71722919810866947</v>
      </c>
      <c r="R26" s="227">
        <f t="shared" si="11"/>
        <v>0.71180836878822318</v>
      </c>
      <c r="S26" s="340">
        <f t="shared" si="11"/>
        <v>0.69576920833931133</v>
      </c>
      <c r="T26" s="309">
        <f t="shared" si="18"/>
        <v>0.99846753741195182</v>
      </c>
      <c r="U26" s="309">
        <f t="shared" si="12"/>
        <v>0.99630708140131619</v>
      </c>
      <c r="V26" s="309">
        <f t="shared" si="12"/>
        <v>0.99324464052686556</v>
      </c>
      <c r="W26" s="309">
        <f t="shared" si="12"/>
        <v>0.98774192401215111</v>
      </c>
      <c r="X26" s="347">
        <f t="shared" si="12"/>
        <v>0.97178454245195911</v>
      </c>
      <c r="Y26" s="309">
        <f t="shared" si="19"/>
        <v>1</v>
      </c>
      <c r="Z26" s="309">
        <f t="shared" si="13"/>
        <v>0.99712310271203253</v>
      </c>
      <c r="AA26" s="309">
        <f t="shared" si="13"/>
        <v>0.9929965134616815</v>
      </c>
      <c r="AB26" s="309">
        <f t="shared" si="13"/>
        <v>0.98549143052659094</v>
      </c>
      <c r="AC26" s="347">
        <f t="shared" si="13"/>
        <v>0.96328537638570966</v>
      </c>
      <c r="AD26" s="352">
        <f t="shared" si="20"/>
        <v>1.0490854839151176E-2</v>
      </c>
      <c r="AE26" s="353">
        <f t="shared" si="21"/>
        <v>0.98950914516084887</v>
      </c>
      <c r="AF26" s="226">
        <f>AE26*GBDUS!K128/(Y26+Z26+AA26+AB26+AC26)</f>
        <v>0</v>
      </c>
      <c r="AG26" s="226">
        <f t="shared" si="22"/>
        <v>0</v>
      </c>
      <c r="AH26" s="226">
        <f t="shared" si="14"/>
        <v>0</v>
      </c>
      <c r="AI26" s="226">
        <f t="shared" si="14"/>
        <v>0</v>
      </c>
      <c r="AJ26" s="305">
        <f t="shared" si="14"/>
        <v>0</v>
      </c>
      <c r="AK26" s="314">
        <f>AE26*GBDUS!L128/(Y26+Z26+AA26+AB26+AC26)</f>
        <v>0</v>
      </c>
      <c r="AL26" s="314">
        <f t="shared" si="23"/>
        <v>0</v>
      </c>
      <c r="AM26" s="314">
        <f t="shared" si="15"/>
        <v>0</v>
      </c>
      <c r="AN26" s="314">
        <f t="shared" si="15"/>
        <v>0</v>
      </c>
      <c r="AO26" s="316">
        <f t="shared" si="15"/>
        <v>0</v>
      </c>
      <c r="AP26" s="314">
        <f>AE26*GBDUS!M128/(Y26+Z26+AA26+AB26+AC26)</f>
        <v>212.27658424838776</v>
      </c>
      <c r="AQ26" s="314">
        <f t="shared" si="24"/>
        <v>211.66588631886458</v>
      </c>
      <c r="AR26" s="314">
        <f t="shared" si="16"/>
        <v>210.78990804820396</v>
      </c>
      <c r="AS26" s="314">
        <f t="shared" si="16"/>
        <v>209.19675467824206</v>
      </c>
      <c r="AT26" s="316">
        <f t="shared" si="16"/>
        <v>204.48292935558101</v>
      </c>
      <c r="AU26" s="477">
        <f t="shared" si="25"/>
        <v>0</v>
      </c>
      <c r="AV26" s="477">
        <f t="shared" si="26"/>
        <v>0</v>
      </c>
      <c r="AW26" s="477">
        <f t="shared" si="27"/>
        <v>-11.115348266013825</v>
      </c>
      <c r="AX26" s="477">
        <f t="shared" si="28"/>
        <v>-11.115348266013825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81">
        <f>'Phy activity RRs'!$F$6</f>
        <v>0.96065247560449929</v>
      </c>
      <c r="O27" s="227">
        <f t="shared" si="17"/>
        <v>0.71748406595867997</v>
      </c>
      <c r="P27" s="227">
        <f t="shared" si="11"/>
        <v>0.71569701388118112</v>
      </c>
      <c r="Q27" s="227">
        <f t="shared" si="11"/>
        <v>0.7131283720417726</v>
      </c>
      <c r="R27" s="227">
        <f t="shared" si="11"/>
        <v>0.70844111024319245</v>
      </c>
      <c r="S27" s="340">
        <f t="shared" si="11"/>
        <v>0.69446102226715933</v>
      </c>
      <c r="T27" s="309">
        <f t="shared" si="18"/>
        <v>0.99866305285803203</v>
      </c>
      <c r="U27" s="309">
        <f t="shared" si="12"/>
        <v>0.9967736153895671</v>
      </c>
      <c r="V27" s="309">
        <f t="shared" si="12"/>
        <v>0.99408780389184659</v>
      </c>
      <c r="W27" s="309">
        <f t="shared" si="12"/>
        <v>0.98924115388999112</v>
      </c>
      <c r="X27" s="347">
        <f t="shared" si="12"/>
        <v>0.9750466954182283</v>
      </c>
      <c r="Y27" s="309">
        <f t="shared" si="19"/>
        <v>1</v>
      </c>
      <c r="Z27" s="309">
        <f t="shared" si="13"/>
        <v>0.99750927977040016</v>
      </c>
      <c r="AA27" s="309">
        <f t="shared" si="13"/>
        <v>0.99392921163888504</v>
      </c>
      <c r="AB27" s="309">
        <f t="shared" si="13"/>
        <v>0.9873962975004823</v>
      </c>
      <c r="AC27" s="347">
        <f t="shared" si="13"/>
        <v>0.96791142161358246</v>
      </c>
      <c r="AD27" s="352">
        <f t="shared" si="20"/>
        <v>9.2375357104668154E-3</v>
      </c>
      <c r="AE27" s="353">
        <f t="shared" si="21"/>
        <v>0.99076246428953318</v>
      </c>
      <c r="AF27" s="226">
        <f>AE27*GBDUS!K129/(Y27+Z27+AA27+AB27+AC27)</f>
        <v>0</v>
      </c>
      <c r="AG27" s="226">
        <f t="shared" si="22"/>
        <v>0</v>
      </c>
      <c r="AH27" s="226">
        <f t="shared" si="14"/>
        <v>0</v>
      </c>
      <c r="AI27" s="226">
        <f t="shared" si="14"/>
        <v>0</v>
      </c>
      <c r="AJ27" s="305">
        <f t="shared" si="14"/>
        <v>0</v>
      </c>
      <c r="AK27" s="314">
        <f>AE27*GBDUS!L129/(Y27+Z27+AA27+AB27+AC27)</f>
        <v>0</v>
      </c>
      <c r="AL27" s="314">
        <f t="shared" si="23"/>
        <v>0</v>
      </c>
      <c r="AM27" s="314">
        <f t="shared" si="15"/>
        <v>0</v>
      </c>
      <c r="AN27" s="314">
        <f t="shared" si="15"/>
        <v>0</v>
      </c>
      <c r="AO27" s="316">
        <f t="shared" si="15"/>
        <v>0</v>
      </c>
      <c r="AP27" s="314">
        <f>AE27*GBDUS!M129/(Y27+Z27+AA27+AB27+AC27)</f>
        <v>193.76136600166936</v>
      </c>
      <c r="AQ27" s="314">
        <f t="shared" si="24"/>
        <v>193.27876064765411</v>
      </c>
      <c r="AR27" s="314">
        <f t="shared" si="16"/>
        <v>192.58508175611269</v>
      </c>
      <c r="AS27" s="314">
        <f t="shared" si="16"/>
        <v>191.31925538868416</v>
      </c>
      <c r="AT27" s="316">
        <f t="shared" si="16"/>
        <v>187.54383922046546</v>
      </c>
      <c r="AU27" s="477">
        <f t="shared" si="25"/>
        <v>0</v>
      </c>
      <c r="AV27" s="477">
        <f t="shared" si="26"/>
        <v>0</v>
      </c>
      <c r="AW27" s="477">
        <f t="shared" si="27"/>
        <v>-8.9366222947405731</v>
      </c>
      <c r="AX27" s="477">
        <f t="shared" si="28"/>
        <v>-8.9366222947405731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81">
        <f>'Phy activity RRs'!$F$6</f>
        <v>0.96065247560449929</v>
      </c>
      <c r="O28" s="227">
        <f t="shared" si="17"/>
        <v>0.73617486544969313</v>
      </c>
      <c r="P28" s="227">
        <f t="shared" si="11"/>
        <v>0.73493567701123286</v>
      </c>
      <c r="Q28" s="227">
        <f t="shared" si="11"/>
        <v>0.73314845574052745</v>
      </c>
      <c r="R28" s="227">
        <f t="shared" si="11"/>
        <v>0.72986899080248979</v>
      </c>
      <c r="S28" s="340">
        <f t="shared" si="11"/>
        <v>0.71995326791528758</v>
      </c>
      <c r="T28" s="309">
        <f t="shared" si="18"/>
        <v>0.99918648334380478</v>
      </c>
      <c r="U28" s="309">
        <f t="shared" si="12"/>
        <v>0.99804445849359202</v>
      </c>
      <c r="V28" s="309">
        <f t="shared" si="12"/>
        <v>0.99642335841566054</v>
      </c>
      <c r="W28" s="309">
        <f t="shared" si="12"/>
        <v>0.99349459384445094</v>
      </c>
      <c r="X28" s="347">
        <f t="shared" si="12"/>
        <v>0.98485215452019748</v>
      </c>
      <c r="Y28" s="309">
        <f t="shared" si="19"/>
        <v>1</v>
      </c>
      <c r="Z28" s="309">
        <f t="shared" si="13"/>
        <v>0.99831671998513105</v>
      </c>
      <c r="AA28" s="309">
        <f t="shared" si="13"/>
        <v>0.9958890070128692</v>
      </c>
      <c r="AB28" s="309">
        <f t="shared" si="13"/>
        <v>0.99143427065612821</v>
      </c>
      <c r="AC28" s="347">
        <f t="shared" si="13"/>
        <v>0.97796502122563422</v>
      </c>
      <c r="AD28" s="352">
        <f t="shared" si="20"/>
        <v>5.599790276458805E-3</v>
      </c>
      <c r="AE28" s="353">
        <f t="shared" si="21"/>
        <v>0.99440020972354115</v>
      </c>
      <c r="AF28" s="226">
        <f>AE28*GBDUS!K130/(Y28+Z28+AA28+AB28+AC28)</f>
        <v>0</v>
      </c>
      <c r="AG28" s="226">
        <f t="shared" si="22"/>
        <v>0</v>
      </c>
      <c r="AH28" s="226">
        <f t="shared" si="14"/>
        <v>0</v>
      </c>
      <c r="AI28" s="226">
        <f t="shared" si="14"/>
        <v>0</v>
      </c>
      <c r="AJ28" s="305">
        <f t="shared" si="14"/>
        <v>0</v>
      </c>
      <c r="AK28" s="314">
        <f>AE28*GBDUS!L130/(Y28+Z28+AA28+AB28+AC28)</f>
        <v>0</v>
      </c>
      <c r="AL28" s="314">
        <f t="shared" si="23"/>
        <v>0</v>
      </c>
      <c r="AM28" s="314">
        <f t="shared" si="15"/>
        <v>0</v>
      </c>
      <c r="AN28" s="314">
        <f t="shared" si="15"/>
        <v>0</v>
      </c>
      <c r="AO28" s="316">
        <f t="shared" si="15"/>
        <v>0</v>
      </c>
      <c r="AP28" s="314">
        <f>AE28*GBDUS!M130/(Y28+Z28+AA28+AB28+AC28)</f>
        <v>180.45282051162735</v>
      </c>
      <c r="AQ28" s="314">
        <f t="shared" si="24"/>
        <v>180.14906788523339</v>
      </c>
      <c r="AR28" s="314">
        <f t="shared" si="16"/>
        <v>179.71098023199607</v>
      </c>
      <c r="AS28" s="314">
        <f t="shared" si="16"/>
        <v>178.90711049178648</v>
      </c>
      <c r="AT28" s="316">
        <f t="shared" si="16"/>
        <v>176.47654644187921</v>
      </c>
      <c r="AU28" s="477">
        <f t="shared" si="25"/>
        <v>0</v>
      </c>
      <c r="AV28" s="477">
        <f t="shared" si="26"/>
        <v>0</v>
      </c>
      <c r="AW28" s="477">
        <f t="shared" si="27"/>
        <v>-5.0439578003481529</v>
      </c>
      <c r="AX28" s="477">
        <f t="shared" si="28"/>
        <v>-5.0439578003481529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81">
        <f>'Phy activity RRs'!$F$6</f>
        <v>0.96065247560449929</v>
      </c>
      <c r="O29" s="227">
        <f t="shared" si="17"/>
        <v>0.82287381763478573</v>
      </c>
      <c r="P29" s="227">
        <f t="shared" si="11"/>
        <v>0.82041373152695185</v>
      </c>
      <c r="Q29" s="227">
        <f t="shared" si="11"/>
        <v>0.81691229628094975</v>
      </c>
      <c r="R29" s="227">
        <f t="shared" si="11"/>
        <v>0.81062076024039709</v>
      </c>
      <c r="S29" s="340">
        <f t="shared" si="11"/>
        <v>0.79249797239714048</v>
      </c>
      <c r="T29" s="309">
        <f t="shared" si="18"/>
        <v>0.9984657616387419</v>
      </c>
      <c r="U29" s="309">
        <f t="shared" si="12"/>
        <v>0.99632652308885106</v>
      </c>
      <c r="V29" s="309">
        <f t="shared" si="12"/>
        <v>0.99333102483323632</v>
      </c>
      <c r="W29" s="309">
        <f t="shared" si="12"/>
        <v>0.98804468269908896</v>
      </c>
      <c r="X29" s="347">
        <f t="shared" si="12"/>
        <v>0.97330270820308296</v>
      </c>
      <c r="Y29" s="309">
        <f t="shared" si="19"/>
        <v>1</v>
      </c>
      <c r="Z29" s="309">
        <f t="shared" si="13"/>
        <v>0.99701037260499425</v>
      </c>
      <c r="AA29" s="309">
        <f t="shared" si="13"/>
        <v>0.99275524238822987</v>
      </c>
      <c r="AB29" s="309">
        <f t="shared" si="13"/>
        <v>0.98510943338845314</v>
      </c>
      <c r="AC29" s="347">
        <f t="shared" si="13"/>
        <v>0.96308565835165882</v>
      </c>
      <c r="AD29" s="352">
        <f t="shared" si="20"/>
        <v>1.0105859907399761E-2</v>
      </c>
      <c r="AE29" s="353">
        <f t="shared" si="21"/>
        <v>0.98989414009260024</v>
      </c>
      <c r="AF29" s="226">
        <f>AE29*GBDUS!K131/(Y29+Z29+AA29+AB29+AC29)</f>
        <v>0</v>
      </c>
      <c r="AG29" s="226">
        <f t="shared" si="22"/>
        <v>0</v>
      </c>
      <c r="AH29" s="226">
        <f t="shared" si="14"/>
        <v>0</v>
      </c>
      <c r="AI29" s="226">
        <f t="shared" si="14"/>
        <v>0</v>
      </c>
      <c r="AJ29" s="305">
        <f t="shared" si="14"/>
        <v>0</v>
      </c>
      <c r="AK29" s="314">
        <f>AE29*GBDUS!L131/(Y29+Z29+AA29+AB29+AC29)</f>
        <v>0</v>
      </c>
      <c r="AL29" s="314">
        <f t="shared" si="23"/>
        <v>0</v>
      </c>
      <c r="AM29" s="314">
        <f t="shared" si="15"/>
        <v>0</v>
      </c>
      <c r="AN29" s="314">
        <f t="shared" si="15"/>
        <v>0</v>
      </c>
      <c r="AO29" s="316">
        <f t="shared" si="15"/>
        <v>0</v>
      </c>
      <c r="AP29" s="314">
        <f>AE29*GBDUS!M131/(Y29+Z29+AA29+AB29+AC29)</f>
        <v>61.918621208571615</v>
      </c>
      <c r="AQ29" s="314">
        <f t="shared" si="24"/>
        <v>61.733507602345483</v>
      </c>
      <c r="AR29" s="314">
        <f t="shared" si="16"/>
        <v>61.470035806260505</v>
      </c>
      <c r="AS29" s="314">
        <f t="shared" si="16"/>
        <v>60.996617854970239</v>
      </c>
      <c r="AT29" s="316">
        <f t="shared" si="16"/>
        <v>59.632936070884178</v>
      </c>
      <c r="AU29" s="477">
        <f t="shared" si="25"/>
        <v>0</v>
      </c>
      <c r="AV29" s="477">
        <f t="shared" si="26"/>
        <v>0</v>
      </c>
      <c r="AW29" s="477">
        <f t="shared" si="27"/>
        <v>-3.1214287557592115</v>
      </c>
      <c r="AX29" s="477">
        <f t="shared" si="28"/>
        <v>-3.1214287557592115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81">
        <f>'Phy activity RRs'!$F$6</f>
        <v>0.96065247560449929</v>
      </c>
      <c r="O30" s="227">
        <f t="shared" si="17"/>
        <v>0.93163434017609548</v>
      </c>
      <c r="P30" s="227">
        <f t="shared" si="11"/>
        <v>0.91489215478816688</v>
      </c>
      <c r="Q30" s="227">
        <f t="shared" si="11"/>
        <v>0.89572379434597404</v>
      </c>
      <c r="R30" s="227">
        <f t="shared" si="11"/>
        <v>0.86819903243323759</v>
      </c>
      <c r="S30" s="340">
        <f t="shared" si="11"/>
        <v>0.80958984291556257</v>
      </c>
      <c r="T30" s="309">
        <f t="shared" si="18"/>
        <v>0.94353606799502432</v>
      </c>
      <c r="U30" s="309">
        <f t="shared" si="12"/>
        <v>0.92657999940744518</v>
      </c>
      <c r="V30" s="309">
        <f t="shared" si="12"/>
        <v>0.90716676112114569</v>
      </c>
      <c r="W30" s="309">
        <f t="shared" si="12"/>
        <v>0.92590635195463877</v>
      </c>
      <c r="X30" s="347">
        <f t="shared" si="12"/>
        <v>0.87406444771914438</v>
      </c>
      <c r="Y30" s="309">
        <f t="shared" si="19"/>
        <v>1</v>
      </c>
      <c r="Z30" s="309">
        <f t="shared" si="13"/>
        <v>0.98202923114151841</v>
      </c>
      <c r="AA30" s="309">
        <f t="shared" si="13"/>
        <v>0.9614542484304156</v>
      </c>
      <c r="AB30" s="309">
        <f t="shared" si="13"/>
        <v>0.9319096505922404</v>
      </c>
      <c r="AC30" s="347">
        <f t="shared" si="13"/>
        <v>0.86899957204511769</v>
      </c>
      <c r="AD30" s="352">
        <f t="shared" si="20"/>
        <v>8.4549274360520427E-2</v>
      </c>
      <c r="AE30" s="353">
        <f t="shared" si="21"/>
        <v>0.9154507256394796</v>
      </c>
      <c r="AF30" s="226">
        <f>AE30*GBDUS!K132/(Y30+Z30+AA30+AB30+AC30)</f>
        <v>0</v>
      </c>
      <c r="AG30" s="226">
        <f t="shared" si="22"/>
        <v>0</v>
      </c>
      <c r="AH30" s="226">
        <f t="shared" si="14"/>
        <v>0</v>
      </c>
      <c r="AI30" s="226">
        <f t="shared" si="14"/>
        <v>0</v>
      </c>
      <c r="AJ30" s="305">
        <f t="shared" si="14"/>
        <v>0</v>
      </c>
      <c r="AK30" s="314">
        <f>AE30*GBDUS!L132/(Y30+Z30+AA30+AB30+AC30)</f>
        <v>0</v>
      </c>
      <c r="AL30" s="314">
        <f t="shared" si="23"/>
        <v>0</v>
      </c>
      <c r="AM30" s="314">
        <f t="shared" si="15"/>
        <v>0</v>
      </c>
      <c r="AN30" s="314">
        <f t="shared" si="15"/>
        <v>0</v>
      </c>
      <c r="AO30" s="316">
        <f t="shared" si="15"/>
        <v>0</v>
      </c>
      <c r="AP30" s="314">
        <f>AE30*GBDUS!M132/(Y30+Z30+AA30+AB30+AC30)</f>
        <v>27.075471924670413</v>
      </c>
      <c r="AQ30" s="314">
        <f t="shared" si="24"/>
        <v>26.588904876977853</v>
      </c>
      <c r="AR30" s="314">
        <f t="shared" si="16"/>
        <v>26.031827510232812</v>
      </c>
      <c r="AS30" s="314">
        <f t="shared" si="16"/>
        <v>25.231893580939619</v>
      </c>
      <c r="AT30" s="316">
        <f t="shared" si="16"/>
        <v>23.528573515458188</v>
      </c>
      <c r="AU30" s="477">
        <f t="shared" si="25"/>
        <v>0</v>
      </c>
      <c r="AV30" s="477">
        <f t="shared" si="26"/>
        <v>0</v>
      </c>
      <c r="AW30" s="477">
        <f t="shared" si="27"/>
        <v>-11.864011956242649</v>
      </c>
      <c r="AX30" s="477">
        <f t="shared" si="28"/>
        <v>-11.864011956242649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81">
        <f>'Phy activity RRs'!$F$6</f>
        <v>0.96065247560449929</v>
      </c>
      <c r="O31" s="346">
        <f t="shared" si="17"/>
        <v>0.98738603830564786</v>
      </c>
      <c r="P31" s="339">
        <f t="shared" si="11"/>
        <v>0.92897574788799941</v>
      </c>
      <c r="Q31" s="339">
        <f t="shared" si="11"/>
        <v>0.90646946739014389</v>
      </c>
      <c r="R31" s="339">
        <f t="shared" si="11"/>
        <v>0.87611849775991224</v>
      </c>
      <c r="S31" s="341">
        <f t="shared" si="11"/>
        <v>0.81443331472121683</v>
      </c>
      <c r="T31" s="348">
        <f t="shared" si="18"/>
        <v>1</v>
      </c>
      <c r="U31" s="349">
        <f t="shared" si="12"/>
        <v>0.94084351190758142</v>
      </c>
      <c r="V31" s="349">
        <f t="shared" si="12"/>
        <v>0.91804971128176305</v>
      </c>
      <c r="W31" s="349">
        <f t="shared" si="12"/>
        <v>0.88731100478525049</v>
      </c>
      <c r="X31" s="350">
        <f t="shared" si="12"/>
        <v>0.87100694332273121</v>
      </c>
      <c r="Y31" s="348">
        <f t="shared" si="19"/>
        <v>1</v>
      </c>
      <c r="Z31" s="349">
        <f t="shared" si="13"/>
        <v>0.94084351190758142</v>
      </c>
      <c r="AA31" s="349">
        <f t="shared" si="13"/>
        <v>0.91804971128176305</v>
      </c>
      <c r="AB31" s="349">
        <f t="shared" si="13"/>
        <v>0.88731100478525049</v>
      </c>
      <c r="AC31" s="350">
        <f t="shared" si="13"/>
        <v>0.82483778697011201</v>
      </c>
      <c r="AD31" s="351">
        <f t="shared" si="20"/>
        <v>7.6557765740534828E-2</v>
      </c>
      <c r="AE31" s="353">
        <f t="shared" si="21"/>
        <v>0.92344223425946514</v>
      </c>
      <c r="AF31" s="226">
        <f>AE31*GBDUS!K133/(Y31+Z31+AA31+AB31+AC31)</f>
        <v>0</v>
      </c>
      <c r="AG31" s="307">
        <f t="shared" si="22"/>
        <v>0</v>
      </c>
      <c r="AH31" s="307">
        <f t="shared" si="14"/>
        <v>0</v>
      </c>
      <c r="AI31" s="307">
        <f t="shared" si="14"/>
        <v>0</v>
      </c>
      <c r="AJ31" s="308">
        <f t="shared" si="14"/>
        <v>0</v>
      </c>
      <c r="AK31" s="314">
        <f>AE31*GBDUS!L133/(Y31+Z31+AA31+AB31+AC31)</f>
        <v>0</v>
      </c>
      <c r="AL31" s="318">
        <f t="shared" si="23"/>
        <v>0</v>
      </c>
      <c r="AM31" s="318">
        <f t="shared" si="15"/>
        <v>0</v>
      </c>
      <c r="AN31" s="318">
        <f t="shared" si="15"/>
        <v>0</v>
      </c>
      <c r="AO31" s="319">
        <f t="shared" si="15"/>
        <v>0</v>
      </c>
      <c r="AP31" s="314">
        <f>AE31*GBDUS!M133/(Y31+Z31+AA31+AB31+AC31)</f>
        <v>17.105947743429198</v>
      </c>
      <c r="AQ31" s="318">
        <f t="shared" si="24"/>
        <v>16.094019949435495</v>
      </c>
      <c r="AR31" s="318">
        <f t="shared" si="16"/>
        <v>15.704110387056101</v>
      </c>
      <c r="AS31" s="318">
        <f t="shared" si="16"/>
        <v>15.178295680026149</v>
      </c>
      <c r="AT31" s="319">
        <f t="shared" si="16"/>
        <v>14.109632080716521</v>
      </c>
      <c r="AU31" s="478">
        <f t="shared" si="25"/>
        <v>0</v>
      </c>
      <c r="AV31" s="479">
        <f t="shared" si="26"/>
        <v>0</v>
      </c>
      <c r="AW31" s="479">
        <f t="shared" si="27"/>
        <v>-6.4824902347384636</v>
      </c>
      <c r="AX31" s="479">
        <f t="shared" si="28"/>
        <v>-6.4824902347384636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475">
        <f>'Phy activity RRs'!$F$7</f>
        <v>0.97288384048792509</v>
      </c>
      <c r="O32" s="226">
        <f t="shared" si="17"/>
        <v>0.99134439051762713</v>
      </c>
      <c r="P32" s="226">
        <f t="shared" si="11"/>
        <v>0.94930580104706852</v>
      </c>
      <c r="Q32" s="226">
        <f t="shared" si="11"/>
        <v>0.93147301318274311</v>
      </c>
      <c r="R32" s="226">
        <f t="shared" si="11"/>
        <v>0.90767903674394135</v>
      </c>
      <c r="S32" s="305">
        <f t="shared" si="11"/>
        <v>0.85922584882349817</v>
      </c>
      <c r="T32" s="309">
        <f t="shared" si="18"/>
        <v>1</v>
      </c>
      <c r="U32" s="309">
        <f t="shared" si="12"/>
        <v>0.9575943639035388</v>
      </c>
      <c r="V32" s="309">
        <f t="shared" si="12"/>
        <v>0.9396058747015027</v>
      </c>
      <c r="W32" s="309">
        <f t="shared" si="12"/>
        <v>0.9495661798270999</v>
      </c>
      <c r="X32" s="347">
        <f t="shared" si="12"/>
        <v>0.92334927748900075</v>
      </c>
      <c r="Y32" s="309">
        <f t="shared" si="19"/>
        <v>1</v>
      </c>
      <c r="Z32" s="309">
        <f t="shared" si="13"/>
        <v>0.9575943639035388</v>
      </c>
      <c r="AA32" s="309">
        <f t="shared" si="13"/>
        <v>0.9396058747015027</v>
      </c>
      <c r="AB32" s="309">
        <f t="shared" si="13"/>
        <v>0.91560414869549001</v>
      </c>
      <c r="AC32" s="347">
        <f t="shared" si="13"/>
        <v>0.86672790711495962</v>
      </c>
      <c r="AD32" s="391">
        <f t="shared" si="20"/>
        <v>4.597686081577166E-2</v>
      </c>
      <c r="AE32" s="355">
        <f t="shared" si="21"/>
        <v>0.95402313918422832</v>
      </c>
      <c r="AF32" s="226">
        <f>AE32*GBDUS!K134/(Y32+Z32+AA32+AB32+AC32)</f>
        <v>0</v>
      </c>
      <c r="AG32" s="226">
        <f t="shared" si="22"/>
        <v>0</v>
      </c>
      <c r="AH32" s="226">
        <f t="shared" si="14"/>
        <v>0</v>
      </c>
      <c r="AI32" s="226">
        <f t="shared" si="14"/>
        <v>0</v>
      </c>
      <c r="AJ32" s="305">
        <f t="shared" si="14"/>
        <v>0</v>
      </c>
      <c r="AK32" s="314">
        <f>AE32*GBDUS!L134/(Y32+Z32+AA32+AB32+AC32)</f>
        <v>0</v>
      </c>
      <c r="AL32" s="314">
        <f t="shared" si="23"/>
        <v>0</v>
      </c>
      <c r="AM32" s="314">
        <f t="shared" si="15"/>
        <v>0</v>
      </c>
      <c r="AN32" s="314">
        <f t="shared" si="15"/>
        <v>0</v>
      </c>
      <c r="AO32" s="316">
        <f t="shared" si="15"/>
        <v>0</v>
      </c>
      <c r="AP32" s="314">
        <f>AE32*GBDUS!M134/(Y32+Z32+AA32+AB32+AC32)</f>
        <v>7.2979009244268297E-2</v>
      </c>
      <c r="AQ32" s="314">
        <f t="shared" si="24"/>
        <v>6.9884287935575579E-2</v>
      </c>
      <c r="AR32" s="314">
        <f t="shared" si="16"/>
        <v>6.8571505815809772E-2</v>
      </c>
      <c r="AS32" s="314">
        <f t="shared" si="16"/>
        <v>6.6819883631738575E-2</v>
      </c>
      <c r="AT32" s="316">
        <f t="shared" si="16"/>
        <v>6.3252943945607959E-2</v>
      </c>
      <c r="AU32" s="477">
        <f t="shared" si="25"/>
        <v>0</v>
      </c>
      <c r="AV32" s="477">
        <f t="shared" si="26"/>
        <v>0</v>
      </c>
      <c r="AW32" s="477">
        <f t="shared" si="27"/>
        <v>-1.6458142526611041E-2</v>
      </c>
      <c r="AX32" s="477">
        <f t="shared" si="28"/>
        <v>-1.6458142526611041E-2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RRs'!$F$7</f>
        <v>0.97288384048792509</v>
      </c>
      <c r="O33" s="226">
        <f t="shared" si="17"/>
        <v>0.99134439051762713</v>
      </c>
      <c r="P33" s="226">
        <f t="shared" si="11"/>
        <v>0.99134439051762713</v>
      </c>
      <c r="Q33" s="226">
        <f t="shared" si="11"/>
        <v>0.94649501050963347</v>
      </c>
      <c r="R33" s="226">
        <f t="shared" si="11"/>
        <v>0.9277117204232489</v>
      </c>
      <c r="S33" s="305">
        <f t="shared" si="11"/>
        <v>0.88911404903036251</v>
      </c>
      <c r="T33" s="309">
        <f t="shared" si="18"/>
        <v>1</v>
      </c>
      <c r="U33" s="309">
        <f t="shared" si="12"/>
        <v>1</v>
      </c>
      <c r="V33" s="309">
        <f t="shared" si="12"/>
        <v>0.95475903183900024</v>
      </c>
      <c r="W33" s="309">
        <f t="shared" si="12"/>
        <v>0.93581174140587753</v>
      </c>
      <c r="X33" s="347">
        <f t="shared" si="12"/>
        <v>0.94505073407415219</v>
      </c>
      <c r="Y33" s="309">
        <f t="shared" si="19"/>
        <v>1</v>
      </c>
      <c r="Z33" s="309">
        <f t="shared" si="13"/>
        <v>1</v>
      </c>
      <c r="AA33" s="309">
        <f t="shared" si="13"/>
        <v>0.95475903183900024</v>
      </c>
      <c r="AB33" s="309">
        <f t="shared" si="13"/>
        <v>0.93581174140587753</v>
      </c>
      <c r="AC33" s="347">
        <f t="shared" si="13"/>
        <v>0.89687706667318168</v>
      </c>
      <c r="AD33" s="391">
        <f t="shared" si="20"/>
        <v>3.2875698536194167E-2</v>
      </c>
      <c r="AE33" s="353">
        <f t="shared" si="21"/>
        <v>0.96712430146380579</v>
      </c>
      <c r="AF33" s="226">
        <f>AE33*GBDUS!K135/(Y33+Z33+AA33+AB33+AC33)</f>
        <v>0</v>
      </c>
      <c r="AG33" s="226">
        <f t="shared" si="22"/>
        <v>0</v>
      </c>
      <c r="AH33" s="226">
        <f t="shared" si="14"/>
        <v>0</v>
      </c>
      <c r="AI33" s="226">
        <f t="shared" si="14"/>
        <v>0</v>
      </c>
      <c r="AJ33" s="305">
        <f t="shared" si="14"/>
        <v>0</v>
      </c>
      <c r="AK33" s="314">
        <f>AE33*GBDUS!L135/(Y33+Z33+AA33+AB33+AC33)</f>
        <v>0</v>
      </c>
      <c r="AL33" s="314">
        <f t="shared" si="23"/>
        <v>0</v>
      </c>
      <c r="AM33" s="314">
        <f t="shared" si="15"/>
        <v>0</v>
      </c>
      <c r="AN33" s="314">
        <f t="shared" si="15"/>
        <v>0</v>
      </c>
      <c r="AO33" s="316">
        <f t="shared" si="15"/>
        <v>0</v>
      </c>
      <c r="AP33" s="314">
        <f>AE33*GBDUS!M135/(Y33+Z33+AA33+AB33+AC33)</f>
        <v>115.49265495945269</v>
      </c>
      <c r="AQ33" s="314">
        <f t="shared" si="24"/>
        <v>115.49265495945269</v>
      </c>
      <c r="AR33" s="314">
        <f t="shared" si="16"/>
        <v>110.26765543360277</v>
      </c>
      <c r="AS33" s="314">
        <f t="shared" si="16"/>
        <v>108.07938255719358</v>
      </c>
      <c r="AT33" s="316">
        <f t="shared" si="16"/>
        <v>103.58271360233182</v>
      </c>
      <c r="AU33" s="477">
        <f t="shared" si="25"/>
        <v>0</v>
      </c>
      <c r="AV33" s="477">
        <f t="shared" si="26"/>
        <v>0</v>
      </c>
      <c r="AW33" s="477">
        <f t="shared" si="27"/>
        <v>-18.79538012939804</v>
      </c>
      <c r="AX33" s="477">
        <f t="shared" si="28"/>
        <v>-18.79538012939804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RRs'!$F$7</f>
        <v>0.97288384048792509</v>
      </c>
      <c r="O34" s="226">
        <f t="shared" si="17"/>
        <v>0.84334161160741339</v>
      </c>
      <c r="P34" s="226">
        <f t="shared" si="11"/>
        <v>0.84088268328333282</v>
      </c>
      <c r="Q34" s="226">
        <f t="shared" si="11"/>
        <v>0.83738977114409019</v>
      </c>
      <c r="R34" s="226">
        <f t="shared" si="11"/>
        <v>0.83113216601827244</v>
      </c>
      <c r="S34" s="305">
        <f t="shared" si="11"/>
        <v>0.81321786263051121</v>
      </c>
      <c r="T34" s="309">
        <f t="shared" si="18"/>
        <v>0.99836897895514409</v>
      </c>
      <c r="U34" s="309">
        <f t="shared" si="12"/>
        <v>0.9960809409991167</v>
      </c>
      <c r="V34" s="309">
        <f t="shared" si="12"/>
        <v>0.99286950893226222</v>
      </c>
      <c r="W34" s="309">
        <f t="shared" si="12"/>
        <v>0.98719420592052598</v>
      </c>
      <c r="X34" s="347">
        <f t="shared" si="12"/>
        <v>0.97135478521428609</v>
      </c>
      <c r="Y34" s="309">
        <f t="shared" si="19"/>
        <v>1</v>
      </c>
      <c r="Z34" s="309">
        <f t="shared" si="13"/>
        <v>0.99708430333540188</v>
      </c>
      <c r="AA34" s="309">
        <f t="shared" si="13"/>
        <v>0.99294255094091832</v>
      </c>
      <c r="AB34" s="309">
        <f t="shared" si="13"/>
        <v>0.98552253864733452</v>
      </c>
      <c r="AC34" s="347">
        <f t="shared" si="13"/>
        <v>0.96428049018062068</v>
      </c>
      <c r="AD34" s="391">
        <f t="shared" si="20"/>
        <v>1.0826315995733004E-2</v>
      </c>
      <c r="AE34" s="353">
        <f t="shared" si="21"/>
        <v>0.98917368400426697</v>
      </c>
      <c r="AF34" s="226">
        <f>AE34*GBDUS!K136/(Y34+Z34+AA34+AB34+AC34)</f>
        <v>0</v>
      </c>
      <c r="AG34" s="226">
        <f t="shared" si="22"/>
        <v>0</v>
      </c>
      <c r="AH34" s="226">
        <f t="shared" si="14"/>
        <v>0</v>
      </c>
      <c r="AI34" s="226">
        <f t="shared" si="14"/>
        <v>0</v>
      </c>
      <c r="AJ34" s="305">
        <f t="shared" si="14"/>
        <v>0</v>
      </c>
      <c r="AK34" s="314">
        <f>AE34*GBDUS!L136/(Y34+Z34+AA34+AB34+AC34)</f>
        <v>0</v>
      </c>
      <c r="AL34" s="314">
        <f t="shared" si="23"/>
        <v>0</v>
      </c>
      <c r="AM34" s="314">
        <f t="shared" si="15"/>
        <v>0</v>
      </c>
      <c r="AN34" s="314">
        <f t="shared" si="15"/>
        <v>0</v>
      </c>
      <c r="AO34" s="316">
        <f t="shared" si="15"/>
        <v>0</v>
      </c>
      <c r="AP34" s="314">
        <f>AE34*GBDUS!M136/(Y34+Z34+AA34+AB34+AC34)</f>
        <v>332.38940043312078</v>
      </c>
      <c r="AQ34" s="314">
        <f t="shared" si="24"/>
        <v>331.42025376693016</v>
      </c>
      <c r="AR34" s="314">
        <f t="shared" si="16"/>
        <v>330.04357917178532</v>
      </c>
      <c r="AS34" s="314">
        <f t="shared" si="16"/>
        <v>327.5772457343146</v>
      </c>
      <c r="AT34" s="316">
        <f t="shared" si="16"/>
        <v>320.51661398049231</v>
      </c>
      <c r="AU34" s="477">
        <f t="shared" si="25"/>
        <v>0</v>
      </c>
      <c r="AV34" s="477">
        <f t="shared" si="26"/>
        <v>0</v>
      </c>
      <c r="AW34" s="477">
        <f t="shared" si="27"/>
        <v>-17.970795589780664</v>
      </c>
      <c r="AX34" s="477">
        <f t="shared" si="28"/>
        <v>-17.970795589780664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RRs'!$F$7</f>
        <v>0.97288384048792509</v>
      </c>
      <c r="O35" s="226">
        <f t="shared" si="17"/>
        <v>0.8432229016150834</v>
      </c>
      <c r="P35" s="226">
        <f t="shared" si="11"/>
        <v>0.84076586488546046</v>
      </c>
      <c r="Q35" s="226">
        <f t="shared" si="11"/>
        <v>0.83727553174264158</v>
      </c>
      <c r="R35" s="226">
        <f t="shared" si="11"/>
        <v>0.8310222530462047</v>
      </c>
      <c r="S35" s="305">
        <f t="shared" si="11"/>
        <v>0.81311856193626841</v>
      </c>
      <c r="T35" s="309">
        <f t="shared" si="18"/>
        <v>0.99839479125948316</v>
      </c>
      <c r="U35" s="309">
        <f t="shared" si="12"/>
        <v>0.99614604670822382</v>
      </c>
      <c r="V35" s="309">
        <f t="shared" si="12"/>
        <v>0.99299242191881842</v>
      </c>
      <c r="W35" s="309">
        <f t="shared" si="12"/>
        <v>0.98742432976391992</v>
      </c>
      <c r="X35" s="347">
        <f t="shared" si="12"/>
        <v>0.97190850121994243</v>
      </c>
      <c r="Y35" s="309">
        <f t="shared" si="19"/>
        <v>1</v>
      </c>
      <c r="Z35" s="309">
        <f t="shared" si="13"/>
        <v>0.99708613615105002</v>
      </c>
      <c r="AA35" s="309">
        <f t="shared" si="13"/>
        <v>0.99294685917442416</v>
      </c>
      <c r="AB35" s="309">
        <f t="shared" si="13"/>
        <v>0.98553093310735518</v>
      </c>
      <c r="AC35" s="347">
        <f t="shared" si="13"/>
        <v>0.9642984795347066</v>
      </c>
      <c r="AD35" s="391">
        <f t="shared" si="20"/>
        <v>1.0626781825922294E-2</v>
      </c>
      <c r="AE35" s="353">
        <f t="shared" si="21"/>
        <v>0.98937321817407775</v>
      </c>
      <c r="AF35" s="226">
        <f>AE35*GBDUS!K137/(Y35+Z35+AA35+AB35+AC35)</f>
        <v>0</v>
      </c>
      <c r="AG35" s="226">
        <f t="shared" si="22"/>
        <v>0</v>
      </c>
      <c r="AH35" s="226">
        <f t="shared" si="14"/>
        <v>0</v>
      </c>
      <c r="AI35" s="226">
        <f t="shared" si="14"/>
        <v>0</v>
      </c>
      <c r="AJ35" s="305">
        <f t="shared" si="14"/>
        <v>0</v>
      </c>
      <c r="AK35" s="314">
        <f>AE35*GBDUS!L137/(Y35+Z35+AA35+AB35+AC35)</f>
        <v>0</v>
      </c>
      <c r="AL35" s="314">
        <f t="shared" si="23"/>
        <v>0</v>
      </c>
      <c r="AM35" s="314">
        <f t="shared" si="15"/>
        <v>0</v>
      </c>
      <c r="AN35" s="314">
        <f t="shared" si="15"/>
        <v>0</v>
      </c>
      <c r="AO35" s="316">
        <f t="shared" si="15"/>
        <v>0</v>
      </c>
      <c r="AP35" s="314">
        <f>AE35*GBDUS!M137/(Y35+Z35+AA35+AB35+AC35)</f>
        <v>320.60752650747617</v>
      </c>
      <c r="AQ35" s="314">
        <f t="shared" si="24"/>
        <v>319.67331982628474</v>
      </c>
      <c r="AR35" s="314">
        <f t="shared" si="16"/>
        <v>318.34623647327942</v>
      </c>
      <c r="AS35" s="314">
        <f t="shared" si="16"/>
        <v>315.96863476015409</v>
      </c>
      <c r="AT35" s="316">
        <f t="shared" si="16"/>
        <v>309.16135033854243</v>
      </c>
      <c r="AU35" s="477">
        <f t="shared" si="25"/>
        <v>0</v>
      </c>
      <c r="AV35" s="477">
        <f t="shared" si="26"/>
        <v>0</v>
      </c>
      <c r="AW35" s="477">
        <f t="shared" si="27"/>
        <v>-17.011013151293355</v>
      </c>
      <c r="AX35" s="477">
        <f t="shared" si="28"/>
        <v>-17.011013151293355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RRs'!$F$7</f>
        <v>0.97288384048792509</v>
      </c>
      <c r="O36" s="226">
        <f t="shared" si="17"/>
        <v>0.84366892209760769</v>
      </c>
      <c r="P36" s="226">
        <f t="shared" si="11"/>
        <v>0.84235261023254848</v>
      </c>
      <c r="Q36" s="226">
        <f t="shared" si="11"/>
        <v>0.8404622055890193</v>
      </c>
      <c r="R36" s="226">
        <f t="shared" si="11"/>
        <v>0.83701699858730172</v>
      </c>
      <c r="S36" s="305">
        <f t="shared" si="11"/>
        <v>0.82676708832998391</v>
      </c>
      <c r="T36" s="309">
        <f t="shared" si="18"/>
        <v>0.99920292126605659</v>
      </c>
      <c r="U36" s="309">
        <f t="shared" si="12"/>
        <v>0.99808291820947281</v>
      </c>
      <c r="V36" s="309">
        <f t="shared" si="12"/>
        <v>0.99649770358582979</v>
      </c>
      <c r="W36" s="309">
        <f t="shared" si="12"/>
        <v>0.99365237997912015</v>
      </c>
      <c r="X36" s="347">
        <f t="shared" si="12"/>
        <v>0.98540593032969515</v>
      </c>
      <c r="Y36" s="309">
        <f t="shared" si="19"/>
        <v>1</v>
      </c>
      <c r="Z36" s="309">
        <f t="shared" si="13"/>
        <v>0.99843977675296314</v>
      </c>
      <c r="AA36" s="309">
        <f t="shared" si="13"/>
        <v>0.99619908186185691</v>
      </c>
      <c r="AB36" s="309">
        <f t="shared" si="13"/>
        <v>0.99211548116082393</v>
      </c>
      <c r="AC36" s="347">
        <f t="shared" si="13"/>
        <v>0.97996627192856545</v>
      </c>
      <c r="AD36" s="391">
        <f t="shared" si="20"/>
        <v>5.4316293259651259E-3</v>
      </c>
      <c r="AE36" s="353">
        <f t="shared" si="21"/>
        <v>0.99456837067403492</v>
      </c>
      <c r="AF36" s="226">
        <f>AE36*GBDUS!K138/(Y36+Z36+AA36+AB36+AC36)</f>
        <v>0</v>
      </c>
      <c r="AG36" s="226">
        <f t="shared" si="22"/>
        <v>0</v>
      </c>
      <c r="AH36" s="226">
        <f t="shared" si="14"/>
        <v>0</v>
      </c>
      <c r="AI36" s="226">
        <f t="shared" si="14"/>
        <v>0</v>
      </c>
      <c r="AJ36" s="305">
        <f t="shared" si="14"/>
        <v>0</v>
      </c>
      <c r="AK36" s="314">
        <f>AE36*GBDUS!L138/(Y36+Z36+AA36+AB36+AC36)</f>
        <v>0</v>
      </c>
      <c r="AL36" s="314">
        <f t="shared" si="23"/>
        <v>0</v>
      </c>
      <c r="AM36" s="314">
        <f t="shared" si="15"/>
        <v>0</v>
      </c>
      <c r="AN36" s="314">
        <f t="shared" si="15"/>
        <v>0</v>
      </c>
      <c r="AO36" s="316">
        <f t="shared" si="15"/>
        <v>0</v>
      </c>
      <c r="AP36" s="314">
        <f>AE36*GBDUS!M138/(Y36+Z36+AA36+AB36+AC36)</f>
        <v>315.04387889280389</v>
      </c>
      <c r="AQ36" s="314">
        <f t="shared" si="24"/>
        <v>314.55234010911869</v>
      </c>
      <c r="AR36" s="314">
        <f t="shared" si="16"/>
        <v>313.8464228992093</v>
      </c>
      <c r="AS36" s="314">
        <f t="shared" si="16"/>
        <v>312.55990949450648</v>
      </c>
      <c r="AT36" s="316">
        <f t="shared" si="16"/>
        <v>308.73237549249552</v>
      </c>
      <c r="AU36" s="477">
        <f t="shared" si="25"/>
        <v>0</v>
      </c>
      <c r="AV36" s="477">
        <f t="shared" si="26"/>
        <v>0</v>
      </c>
      <c r="AW36" s="477">
        <f t="shared" si="27"/>
        <v>-8.5454759741530779</v>
      </c>
      <c r="AX36" s="477">
        <f t="shared" si="28"/>
        <v>-8.5454759741530779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RRs'!$F$7</f>
        <v>0.97288384048792509</v>
      </c>
      <c r="O37" s="226">
        <f t="shared" si="17"/>
        <v>0.91915676799898016</v>
      </c>
      <c r="P37" s="226">
        <f t="shared" si="11"/>
        <v>0.91678222388026331</v>
      </c>
      <c r="Q37" s="226">
        <f t="shared" si="11"/>
        <v>0.91345890324668166</v>
      </c>
      <c r="R37" s="226">
        <f t="shared" si="11"/>
        <v>0.90763164390202966</v>
      </c>
      <c r="S37" s="305">
        <f t="shared" si="11"/>
        <v>0.89162196679985617</v>
      </c>
      <c r="T37" s="309">
        <f t="shared" si="18"/>
        <v>0.99866505504433412</v>
      </c>
      <c r="U37" s="309">
        <f t="shared" si="12"/>
        <v>0.99683551546821858</v>
      </c>
      <c r="V37" s="309">
        <f t="shared" si="12"/>
        <v>0.99433120427531729</v>
      </c>
      <c r="W37" s="309">
        <f t="shared" si="12"/>
        <v>0.99005700764742099</v>
      </c>
      <c r="X37" s="347">
        <f t="shared" si="12"/>
        <v>0.97890014242407686</v>
      </c>
      <c r="Y37" s="309">
        <f t="shared" si="19"/>
        <v>1</v>
      </c>
      <c r="Z37" s="309">
        <f t="shared" si="13"/>
        <v>0.99741660595734249</v>
      </c>
      <c r="AA37" s="309">
        <f t="shared" si="13"/>
        <v>0.99380098700170283</v>
      </c>
      <c r="AB37" s="309">
        <f t="shared" si="13"/>
        <v>0.9874611986788272</v>
      </c>
      <c r="AC37" s="347">
        <f t="shared" si="13"/>
        <v>0.97004341135509697</v>
      </c>
      <c r="AD37" s="391">
        <f t="shared" si="20"/>
        <v>8.2422150281264098E-3</v>
      </c>
      <c r="AE37" s="353">
        <f t="shared" si="21"/>
        <v>0.99175778497187361</v>
      </c>
      <c r="AF37" s="226">
        <f>AE37*GBDUS!K139/(Y37+Z37+AA37+AB37+AC37)</f>
        <v>0</v>
      </c>
      <c r="AG37" s="226">
        <f t="shared" si="22"/>
        <v>0</v>
      </c>
      <c r="AH37" s="226">
        <f t="shared" si="14"/>
        <v>0</v>
      </c>
      <c r="AI37" s="226">
        <f t="shared" si="14"/>
        <v>0</v>
      </c>
      <c r="AJ37" s="305">
        <f t="shared" si="14"/>
        <v>0</v>
      </c>
      <c r="AK37" s="314">
        <f>AE37*GBDUS!L139/(Y37+Z37+AA37+AB37+AC37)</f>
        <v>0</v>
      </c>
      <c r="AL37" s="314">
        <f t="shared" si="23"/>
        <v>0</v>
      </c>
      <c r="AM37" s="314">
        <f t="shared" si="15"/>
        <v>0</v>
      </c>
      <c r="AN37" s="314">
        <f t="shared" si="15"/>
        <v>0</v>
      </c>
      <c r="AO37" s="316">
        <f t="shared" si="15"/>
        <v>0</v>
      </c>
      <c r="AP37" s="314">
        <f>AE37*GBDUS!M139/(Y37+Z37+AA37+AB37+AC37)</f>
        <v>116.14061058551376</v>
      </c>
      <c r="AQ37" s="314">
        <f t="shared" si="24"/>
        <v>115.84057362401653</v>
      </c>
      <c r="AR37" s="314">
        <f t="shared" si="16"/>
        <v>115.42065343086398</v>
      </c>
      <c r="AS37" s="314">
        <f t="shared" si="16"/>
        <v>114.68434654406229</v>
      </c>
      <c r="AT37" s="316">
        <f t="shared" si="16"/>
        <v>112.66143408923566</v>
      </c>
      <c r="AU37" s="477">
        <f t="shared" si="25"/>
        <v>0</v>
      </c>
      <c r="AV37" s="477">
        <f t="shared" si="26"/>
        <v>0</v>
      </c>
      <c r="AW37" s="477">
        <f t="shared" si="27"/>
        <v>-4.7765629153590226</v>
      </c>
      <c r="AX37" s="477">
        <f t="shared" si="28"/>
        <v>-4.7765629153590226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RRs'!$F$7</f>
        <v>0.97288384048792509</v>
      </c>
      <c r="O38" s="226">
        <f t="shared" si="17"/>
        <v>0.99134439051762713</v>
      </c>
      <c r="P38" s="226">
        <f t="shared" si="11"/>
        <v>0.94962703320462638</v>
      </c>
      <c r="Q38" s="226">
        <f t="shared" si="11"/>
        <v>0.93409385945244494</v>
      </c>
      <c r="R38" s="226">
        <f t="shared" si="11"/>
        <v>0.91277730506732357</v>
      </c>
      <c r="S38" s="305">
        <f t="shared" si="11"/>
        <v>0.86847530310532983</v>
      </c>
      <c r="T38" s="309">
        <f t="shared" si="18"/>
        <v>1</v>
      </c>
      <c r="U38" s="309">
        <f t="shared" si="12"/>
        <v>0.95791840079791224</v>
      </c>
      <c r="V38" s="309">
        <f t="shared" si="12"/>
        <v>0.94224960406010971</v>
      </c>
      <c r="W38" s="309">
        <f t="shared" si="12"/>
        <v>0.92074693093357796</v>
      </c>
      <c r="X38" s="347">
        <f t="shared" si="12"/>
        <v>0.87605812007657435</v>
      </c>
      <c r="Y38" s="309">
        <f t="shared" si="19"/>
        <v>1</v>
      </c>
      <c r="Z38" s="309">
        <f t="shared" si="13"/>
        <v>0.95791840079791224</v>
      </c>
      <c r="AA38" s="309">
        <f t="shared" si="13"/>
        <v>0.94224960406010971</v>
      </c>
      <c r="AB38" s="309">
        <f t="shared" si="13"/>
        <v>0.92074693093357796</v>
      </c>
      <c r="AC38" s="347">
        <f t="shared" si="13"/>
        <v>0.87605812007657435</v>
      </c>
      <c r="AD38" s="391">
        <f t="shared" si="20"/>
        <v>6.0605388826365215E-2</v>
      </c>
      <c r="AE38" s="353">
        <f t="shared" si="21"/>
        <v>0.93939461117363476</v>
      </c>
      <c r="AF38" s="226">
        <f>AE38*GBDUS!K140/(Y38+Z38+AA38+AB38+AC38)</f>
        <v>0</v>
      </c>
      <c r="AG38" s="226">
        <f t="shared" si="22"/>
        <v>0</v>
      </c>
      <c r="AH38" s="226">
        <f t="shared" si="14"/>
        <v>0</v>
      </c>
      <c r="AI38" s="226">
        <f t="shared" si="14"/>
        <v>0</v>
      </c>
      <c r="AJ38" s="305">
        <f t="shared" si="14"/>
        <v>0</v>
      </c>
      <c r="AK38" s="314">
        <f>AE38*GBDUS!L140/(Y38+Z38+AA38+AB38+AC38)</f>
        <v>0</v>
      </c>
      <c r="AL38" s="314">
        <f t="shared" si="23"/>
        <v>0</v>
      </c>
      <c r="AM38" s="314">
        <f t="shared" si="15"/>
        <v>0</v>
      </c>
      <c r="AN38" s="314">
        <f t="shared" si="15"/>
        <v>0</v>
      </c>
      <c r="AO38" s="316">
        <f t="shared" si="15"/>
        <v>0</v>
      </c>
      <c r="AP38" s="314">
        <f>AE38*GBDUS!M140/(Y38+Z38+AA38+AB38+AC38)</f>
        <v>58.216160312723879</v>
      </c>
      <c r="AQ38" s="314">
        <f t="shared" si="24"/>
        <v>55.766331187359341</v>
      </c>
      <c r="AR38" s="314">
        <f t="shared" si="16"/>
        <v>54.854154004563945</v>
      </c>
      <c r="AS38" s="314">
        <f t="shared" si="16"/>
        <v>53.602350938677674</v>
      </c>
      <c r="AT38" s="316">
        <f t="shared" si="16"/>
        <v>51.000739961641358</v>
      </c>
      <c r="AU38" s="477">
        <f t="shared" si="25"/>
        <v>0</v>
      </c>
      <c r="AV38" s="477">
        <f t="shared" si="26"/>
        <v>0</v>
      </c>
      <c r="AW38" s="477">
        <f t="shared" si="27"/>
        <v>-17.641065158653191</v>
      </c>
      <c r="AX38" s="477">
        <f t="shared" si="28"/>
        <v>-17.641065158653191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1">
        <f>'Phy activity RRs'!$F$7</f>
        <v>0.97288384048792509</v>
      </c>
      <c r="O39" s="306">
        <f t="shared" si="17"/>
        <v>0.99134439051762713</v>
      </c>
      <c r="P39" s="307">
        <f t="shared" si="11"/>
        <v>0.95261512032802675</v>
      </c>
      <c r="Q39" s="307">
        <f t="shared" si="11"/>
        <v>0.93629136730968798</v>
      </c>
      <c r="R39" s="307">
        <f t="shared" si="11"/>
        <v>0.91436855255646243</v>
      </c>
      <c r="S39" s="308">
        <f t="shared" si="11"/>
        <v>0.86944936928736494</v>
      </c>
      <c r="T39" s="348">
        <f t="shared" si="18"/>
        <v>1</v>
      </c>
      <c r="U39" s="349">
        <f t="shared" si="12"/>
        <v>0.96093257745738792</v>
      </c>
      <c r="V39" s="349">
        <f t="shared" si="12"/>
        <v>0.9444662987610255</v>
      </c>
      <c r="W39" s="349">
        <f t="shared" si="12"/>
        <v>0.92235207189605217</v>
      </c>
      <c r="X39" s="350">
        <f t="shared" si="12"/>
        <v>0.87704069100888837</v>
      </c>
      <c r="Y39" s="348">
        <f t="shared" si="19"/>
        <v>1</v>
      </c>
      <c r="Z39" s="349">
        <f t="shared" si="13"/>
        <v>0.96093257745738792</v>
      </c>
      <c r="AA39" s="349">
        <f t="shared" si="13"/>
        <v>0.9444662987610255</v>
      </c>
      <c r="AB39" s="349">
        <f t="shared" si="13"/>
        <v>0.92235207189605217</v>
      </c>
      <c r="AC39" s="350">
        <f t="shared" si="13"/>
        <v>0.87704069100888837</v>
      </c>
      <c r="AD39" s="391">
        <f t="shared" si="20"/>
        <v>5.9041672175329296E-2</v>
      </c>
      <c r="AE39" s="354">
        <f t="shared" si="21"/>
        <v>0.9409583278246707</v>
      </c>
      <c r="AF39" s="226">
        <f>AE39*GBDUS!K141/(Y39+Z39+AA39+AB39+AC39)</f>
        <v>0.4</v>
      </c>
      <c r="AG39" s="307">
        <f t="shared" si="22"/>
        <v>0.38437303098295517</v>
      </c>
      <c r="AH39" s="307">
        <f t="shared" si="14"/>
        <v>0.37778651950441022</v>
      </c>
      <c r="AI39" s="307">
        <f t="shared" si="14"/>
        <v>0.36894082875842088</v>
      </c>
      <c r="AJ39" s="308">
        <f t="shared" si="14"/>
        <v>0.35081627640355539</v>
      </c>
      <c r="AK39" s="314">
        <f>AE39*GBDUS!L141/(Y39+Z39+AA39+AB39+AC39)</f>
        <v>0</v>
      </c>
      <c r="AL39" s="318">
        <f t="shared" si="23"/>
        <v>0</v>
      </c>
      <c r="AM39" s="318">
        <f t="shared" si="15"/>
        <v>0</v>
      </c>
      <c r="AN39" s="318">
        <f t="shared" si="15"/>
        <v>0</v>
      </c>
      <c r="AO39" s="319">
        <f t="shared" si="15"/>
        <v>0</v>
      </c>
      <c r="AP39" s="314">
        <f>AE39*GBDUS!M141/(Y39+Z39+AA39+AB39+AC39)</f>
        <v>52.988322335679776</v>
      </c>
      <c r="AQ39" s="318">
        <f t="shared" si="24"/>
        <v>50.918205157167641</v>
      </c>
      <c r="AR39" s="318">
        <f t="shared" si="16"/>
        <v>50.045684673935654</v>
      </c>
      <c r="AS39" s="318">
        <f t="shared" si="16"/>
        <v>48.873888892610097</v>
      </c>
      <c r="AT39" s="319">
        <f t="shared" si="16"/>
        <v>46.472914836686307</v>
      </c>
      <c r="AU39" s="478">
        <f t="shared" si="25"/>
        <v>-0.11808334435065837</v>
      </c>
      <c r="AV39" s="479">
        <f t="shared" si="26"/>
        <v>0</v>
      </c>
      <c r="AW39" s="479">
        <f t="shared" si="27"/>
        <v>-15.642595782319432</v>
      </c>
      <c r="AX39" s="479">
        <f t="shared" si="28"/>
        <v>-15.642595782319432</v>
      </c>
    </row>
    <row r="40" spans="2:50" x14ac:dyDescent="0.2">
      <c r="N40" s="301"/>
      <c r="AD40" s="301"/>
      <c r="AT40" s="356" t="s">
        <v>76</v>
      </c>
      <c r="AU40" s="477">
        <f>SUM(AU24:AU39)</f>
        <v>-0.11808334435065837</v>
      </c>
      <c r="AV40" s="477">
        <f t="shared" ref="AV40:AX40" si="29">SUM(AV24:AV39)</f>
        <v>0</v>
      </c>
      <c r="AW40" s="477">
        <f t="shared" si="29"/>
        <v>-172.71582439080638</v>
      </c>
      <c r="AX40" s="477">
        <f t="shared" si="29"/>
        <v>-172.71582439080638</v>
      </c>
    </row>
    <row r="41" spans="2:50" x14ac:dyDescent="0.2">
      <c r="AD41" s="390"/>
      <c r="AT41" s="356" t="s">
        <v>87</v>
      </c>
      <c r="AU41" s="388">
        <f>AU40/GBDUS!K142</f>
        <v>-5.9041672175329185E-2</v>
      </c>
      <c r="AV41" s="388" t="e">
        <f>AV40/GBDUS!L142</f>
        <v>#DIV/0!</v>
      </c>
      <c r="AW41" s="388">
        <f>AW40/GBDUS!M142</f>
        <v>-1.5944757496690165E-2</v>
      </c>
      <c r="AX41" s="388">
        <f>AX40/GBDUS!N142</f>
        <v>-1.5944757496690165E-2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D4:AD5"/>
    <mergeCell ref="AE4:AE5"/>
    <mergeCell ref="AF4:AJ4"/>
    <mergeCell ref="AK4:AO4"/>
    <mergeCell ref="AP4:AT4"/>
    <mergeCell ref="AU4:AX4"/>
    <mergeCell ref="T3:X4"/>
    <mergeCell ref="Y3:AC4"/>
    <mergeCell ref="D4:H4"/>
    <mergeCell ref="I4:M4"/>
    <mergeCell ref="N4:N5"/>
    <mergeCell ref="O4:S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zoomScaleNormal="10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6.140625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81" t="s">
        <v>237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81">
        <f>'Phy activity RRs'!$F$12</f>
        <v>0.9244331578735252</v>
      </c>
      <c r="O6" s="274">
        <f>$N6^(I6^0.5)</f>
        <v>0.97545870827357695</v>
      </c>
      <c r="P6" s="274">
        <f t="shared" ref="P6:S21" si="0">$N6^(J6^0.5)</f>
        <v>0.97545870827357695</v>
      </c>
      <c r="Q6" s="274">
        <f t="shared" si="0"/>
        <v>0.97545870827357695</v>
      </c>
      <c r="R6" s="274">
        <f t="shared" si="0"/>
        <v>0.97545870827357695</v>
      </c>
      <c r="S6" s="284">
        <f t="shared" si="0"/>
        <v>0.83979040278058903</v>
      </c>
      <c r="T6" s="288"/>
      <c r="U6" s="288"/>
      <c r="V6" s="288"/>
      <c r="W6" s="288"/>
      <c r="X6" s="289"/>
      <c r="Y6" s="275">
        <f>O6/$O6</f>
        <v>1</v>
      </c>
      <c r="Z6" s="275">
        <f t="shared" ref="Z6:AC21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0.86091845370564013</v>
      </c>
      <c r="AD6" s="302"/>
      <c r="AE6" s="303"/>
      <c r="AF6" s="226">
        <f>GBDUS!K109/(Y6+Z6+AA6+AB6+AC6)</f>
        <v>0</v>
      </c>
      <c r="AG6" s="226">
        <f>$AF6*Z6</f>
        <v>0</v>
      </c>
      <c r="AH6" s="226">
        <f t="shared" ref="AH6:AJ21" si="2">$AF6*AA6</f>
        <v>0</v>
      </c>
      <c r="AI6" s="226">
        <f t="shared" si="2"/>
        <v>0</v>
      </c>
      <c r="AJ6" s="305">
        <f t="shared" si="2"/>
        <v>0</v>
      </c>
      <c r="AK6" s="314">
        <f>GBDUS!L109/(Y6+Z6+AA6+AB6+AC6)</f>
        <v>0.947432546467604</v>
      </c>
      <c r="AL6" s="314">
        <f>$AK6*Z6</f>
        <v>0.947432546467604</v>
      </c>
      <c r="AM6" s="314">
        <f t="shared" ref="AM6:AO21" si="3">$AK6*AA6</f>
        <v>0.947432546467604</v>
      </c>
      <c r="AN6" s="314">
        <f t="shared" si="3"/>
        <v>0.947432546467604</v>
      </c>
      <c r="AO6" s="316">
        <f t="shared" si="3"/>
        <v>0.8156621628952867</v>
      </c>
      <c r="AP6" s="314">
        <f>GBDUS!M109/(Y6+Z6+AA6+AB6+AC6)</f>
        <v>2.2397197666477635</v>
      </c>
      <c r="AQ6" s="314">
        <f>$AP6*Z6</f>
        <v>2.2397197666477635</v>
      </c>
      <c r="AR6" s="314">
        <f t="shared" ref="AR6:AT21" si="4">$AP6*AA6</f>
        <v>2.2397197666477635</v>
      </c>
      <c r="AS6" s="314">
        <f t="shared" si="4"/>
        <v>2.2397197666477635</v>
      </c>
      <c r="AT6" s="315">
        <f t="shared" si="4"/>
        <v>1.9282160782363498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81">
        <f>'Phy activity RRs'!$F$12</f>
        <v>0.9244331578735252</v>
      </c>
      <c r="O7" s="274">
        <f t="shared" ref="O7:O13" si="5">$N7^(I7^0.5)</f>
        <v>0.97545870827357695</v>
      </c>
      <c r="P7" s="274">
        <f t="shared" si="0"/>
        <v>0.97545870827357695</v>
      </c>
      <c r="Q7" s="274">
        <f t="shared" si="0"/>
        <v>0.97545870827357695</v>
      </c>
      <c r="R7" s="274">
        <f t="shared" si="0"/>
        <v>0.97545870827357695</v>
      </c>
      <c r="S7" s="284">
        <f t="shared" si="0"/>
        <v>0.82493576070832253</v>
      </c>
      <c r="T7" s="288"/>
      <c r="U7" s="288"/>
      <c r="V7" s="288"/>
      <c r="W7" s="288"/>
      <c r="X7" s="289"/>
      <c r="Y7" s="275">
        <f t="shared" ref="Y7:Y21" si="6">O7/$O7</f>
        <v>1</v>
      </c>
      <c r="Z7" s="275">
        <f t="shared" si="1"/>
        <v>1</v>
      </c>
      <c r="AA7" s="275">
        <f t="shared" si="1"/>
        <v>1</v>
      </c>
      <c r="AB7" s="275">
        <f t="shared" si="1"/>
        <v>1</v>
      </c>
      <c r="AC7" s="286">
        <f t="shared" si="1"/>
        <v>0.84569008786475586</v>
      </c>
      <c r="AD7" s="303"/>
      <c r="AE7" s="303"/>
      <c r="AF7" s="226">
        <f>GBDUS!K110/(Y7+Z7+AA7+AB7+AC7)</f>
        <v>0</v>
      </c>
      <c r="AG7" s="226">
        <f t="shared" ref="AG7:AG21" si="7">$AF7*Z7</f>
        <v>0</v>
      </c>
      <c r="AH7" s="226">
        <f t="shared" si="2"/>
        <v>0</v>
      </c>
      <c r="AI7" s="226">
        <f t="shared" si="2"/>
        <v>0</v>
      </c>
      <c r="AJ7" s="305">
        <f t="shared" si="2"/>
        <v>0</v>
      </c>
      <c r="AK7" s="314">
        <f>GBDUS!L110/(Y7+Z7+AA7+AB7+AC7)</f>
        <v>0.76356622853756395</v>
      </c>
      <c r="AL7" s="314">
        <f t="shared" ref="AL7:AL21" si="8">$AK7*Z7</f>
        <v>0.76356622853756395</v>
      </c>
      <c r="AM7" s="314">
        <f t="shared" si="3"/>
        <v>0.76356622853756395</v>
      </c>
      <c r="AN7" s="314">
        <f t="shared" si="3"/>
        <v>0.76356622853756395</v>
      </c>
      <c r="AO7" s="316">
        <f t="shared" si="3"/>
        <v>0.64574039090249269</v>
      </c>
      <c r="AP7" s="314">
        <f>GBDUS!M110/(Y7+Z7+AA7+AB7+AC7)</f>
        <v>4.912917275655901</v>
      </c>
      <c r="AQ7" s="314">
        <f t="shared" ref="AQ7:AQ21" si="9">$AP7*Z7</f>
        <v>4.912917275655901</v>
      </c>
      <c r="AR7" s="314">
        <f t="shared" si="4"/>
        <v>4.912917275655901</v>
      </c>
      <c r="AS7" s="314">
        <f t="shared" si="4"/>
        <v>4.912917275655901</v>
      </c>
      <c r="AT7" s="316">
        <f t="shared" si="4"/>
        <v>4.1548054425217158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81">
        <f>'Phy activity RRs'!$F$12</f>
        <v>0.9244331578735252</v>
      </c>
      <c r="O8" s="274">
        <f t="shared" si="5"/>
        <v>0.53057279052177642</v>
      </c>
      <c r="P8" s="274">
        <f t="shared" si="0"/>
        <v>0.52983083188346769</v>
      </c>
      <c r="Q8" s="274">
        <f t="shared" si="0"/>
        <v>0.52872380705885502</v>
      </c>
      <c r="R8" s="274">
        <f t="shared" si="0"/>
        <v>0.52662588123301146</v>
      </c>
      <c r="S8" s="284">
        <f t="shared" si="0"/>
        <v>0.5199646107057343</v>
      </c>
      <c r="T8" s="288"/>
      <c r="U8" s="288"/>
      <c r="V8" s="288"/>
      <c r="W8" s="288"/>
      <c r="X8" s="289"/>
      <c r="Y8" s="275">
        <f t="shared" si="6"/>
        <v>1</v>
      </c>
      <c r="Z8" s="275">
        <f t="shared" si="1"/>
        <v>0.99860158935481957</v>
      </c>
      <c r="AA8" s="275">
        <f t="shared" si="1"/>
        <v>0.99651511819687721</v>
      </c>
      <c r="AB8" s="275">
        <f t="shared" si="1"/>
        <v>0.9925610408990565</v>
      </c>
      <c r="AC8" s="286">
        <f t="shared" si="1"/>
        <v>0.98000617444854299</v>
      </c>
      <c r="AD8" s="303"/>
      <c r="AE8" s="303"/>
      <c r="AF8" s="226">
        <f>GBDUS!K111/(Y8+Z8+AA8+AB8+AC8)</f>
        <v>0</v>
      </c>
      <c r="AG8" s="226">
        <f t="shared" si="7"/>
        <v>0</v>
      </c>
      <c r="AH8" s="226">
        <f t="shared" si="2"/>
        <v>0</v>
      </c>
      <c r="AI8" s="226">
        <f t="shared" si="2"/>
        <v>0</v>
      </c>
      <c r="AJ8" s="305">
        <f t="shared" si="2"/>
        <v>0</v>
      </c>
      <c r="AK8" s="314">
        <f>GBDUS!L111/(Y8+Z8+AA8+AB8+AC8)</f>
        <v>10.180988845807352</v>
      </c>
      <c r="AL8" s="314">
        <f t="shared" si="8"/>
        <v>10.166751642626911</v>
      </c>
      <c r="AM8" s="314">
        <f t="shared" si="3"/>
        <v>10.145509303040802</v>
      </c>
      <c r="AN8" s="314">
        <f t="shared" si="3"/>
        <v>10.105252886176229</v>
      </c>
      <c r="AO8" s="316">
        <f t="shared" si="3"/>
        <v>9.9774319308829504</v>
      </c>
      <c r="AP8" s="314">
        <f>GBDUS!M111/(Y8+Z8+AA8+AB8+AC8)</f>
        <v>13.540915651735867</v>
      </c>
      <c r="AQ8" s="314">
        <f t="shared" si="9"/>
        <v>13.521979891142989</v>
      </c>
      <c r="AR8" s="314">
        <f t="shared" si="4"/>
        <v>13.493727161183513</v>
      </c>
      <c r="AS8" s="314">
        <f t="shared" si="4"/>
        <v>13.440185334013279</v>
      </c>
      <c r="AT8" s="316">
        <f t="shared" si="4"/>
        <v>13.270180946388066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81">
        <f>'Phy activity RRs'!$F$12</f>
        <v>0.9244331578735252</v>
      </c>
      <c r="O9" s="274">
        <f t="shared" si="5"/>
        <v>0.52348720205412269</v>
      </c>
      <c r="P9" s="274">
        <f t="shared" si="0"/>
        <v>0.5228726928294426</v>
      </c>
      <c r="Q9" s="274">
        <f t="shared" si="0"/>
        <v>0.52195512237141206</v>
      </c>
      <c r="R9" s="274">
        <f t="shared" si="0"/>
        <v>0.52021392931049615</v>
      </c>
      <c r="S9" s="284">
        <f t="shared" si="0"/>
        <v>0.51466557480880959</v>
      </c>
      <c r="T9" s="288"/>
      <c r="U9" s="288"/>
      <c r="V9" s="288"/>
      <c r="W9" s="288"/>
      <c r="X9" s="289"/>
      <c r="Y9" s="275">
        <f t="shared" si="6"/>
        <v>1</v>
      </c>
      <c r="Z9" s="275">
        <f t="shared" si="1"/>
        <v>0.99882612369076296</v>
      </c>
      <c r="AA9" s="275">
        <f t="shared" si="1"/>
        <v>0.99707331969779034</v>
      </c>
      <c r="AB9" s="275">
        <f t="shared" si="1"/>
        <v>0.99374717714056338</v>
      </c>
      <c r="AC9" s="286">
        <f t="shared" si="1"/>
        <v>0.98314834209757618</v>
      </c>
      <c r="AD9" s="303"/>
      <c r="AE9" s="303"/>
      <c r="AF9" s="226">
        <f>GBDUS!K112/(Y9+Z9+AA9+AB9+AC9)</f>
        <v>0</v>
      </c>
      <c r="AG9" s="226">
        <f t="shared" si="7"/>
        <v>0</v>
      </c>
      <c r="AH9" s="226">
        <f t="shared" si="2"/>
        <v>0</v>
      </c>
      <c r="AI9" s="226">
        <f t="shared" si="2"/>
        <v>0</v>
      </c>
      <c r="AJ9" s="305">
        <f t="shared" si="2"/>
        <v>0</v>
      </c>
      <c r="AK9" s="314">
        <f>GBDUS!L112/(Y9+Z9+AA9+AB9+AC9)</f>
        <v>37.558450460558674</v>
      </c>
      <c r="AL9" s="314">
        <f t="shared" si="8"/>
        <v>37.514361485351372</v>
      </c>
      <c r="AM9" s="314">
        <f t="shared" si="3"/>
        <v>37.448528883414241</v>
      </c>
      <c r="AN9" s="314">
        <f t="shared" si="3"/>
        <v>37.323604122953874</v>
      </c>
      <c r="AO9" s="316">
        <f t="shared" si="3"/>
        <v>36.925528302052207</v>
      </c>
      <c r="AP9" s="314">
        <f>GBDUS!M112/(Y9+Z9+AA9+AB9+AC9)</f>
        <v>44.730943786489263</v>
      </c>
      <c r="AQ9" s="314">
        <f t="shared" si="9"/>
        <v>44.678435191288486</v>
      </c>
      <c r="AR9" s="314">
        <f t="shared" si="4"/>
        <v>44.600030614410095</v>
      </c>
      <c r="AS9" s="314">
        <f t="shared" si="4"/>
        <v>44.451249118656925</v>
      </c>
      <c r="AT9" s="316">
        <f t="shared" si="4"/>
        <v>43.977153224146797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81">
        <f>'Phy activity RRs'!$F$12</f>
        <v>0.9244331578735252</v>
      </c>
      <c r="O10" s="274">
        <f t="shared" si="5"/>
        <v>0.54994865970478801</v>
      </c>
      <c r="P10" s="274">
        <f t="shared" si="0"/>
        <v>0.54936650504047957</v>
      </c>
      <c r="Q10" s="274">
        <f t="shared" si="0"/>
        <v>0.54849707363561695</v>
      </c>
      <c r="R10" s="274">
        <f t="shared" si="0"/>
        <v>0.54684666382325564</v>
      </c>
      <c r="S10" s="284">
        <f t="shared" si="0"/>
        <v>0.54158265560433805</v>
      </c>
      <c r="T10" s="288"/>
      <c r="U10" s="288"/>
      <c r="V10" s="288"/>
      <c r="W10" s="288"/>
      <c r="X10" s="289"/>
      <c r="Y10" s="275">
        <f t="shared" si="6"/>
        <v>1</v>
      </c>
      <c r="Z10" s="275">
        <f t="shared" si="1"/>
        <v>0.99894143816148051</v>
      </c>
      <c r="AA10" s="275">
        <f t="shared" si="1"/>
        <v>0.99736050621534333</v>
      </c>
      <c r="AB10" s="275">
        <f t="shared" si="1"/>
        <v>0.99435948096828253</v>
      </c>
      <c r="AC10" s="286">
        <f t="shared" si="1"/>
        <v>0.98478766344309154</v>
      </c>
      <c r="AD10" s="303"/>
      <c r="AE10" s="303"/>
      <c r="AF10" s="226">
        <f>GBDUS!K113/(Y10+Z10+AA10+AB10+AC10)</f>
        <v>0</v>
      </c>
      <c r="AG10" s="226">
        <f t="shared" si="7"/>
        <v>0</v>
      </c>
      <c r="AH10" s="226">
        <f t="shared" si="2"/>
        <v>0</v>
      </c>
      <c r="AI10" s="226">
        <f t="shared" si="2"/>
        <v>0</v>
      </c>
      <c r="AJ10" s="305">
        <f t="shared" si="2"/>
        <v>0</v>
      </c>
      <c r="AK10" s="314">
        <f>GBDUS!L113/(Y10+Z10+AA10+AB10+AC10)</f>
        <v>114.56754859430097</v>
      </c>
      <c r="AL10" s="314">
        <f t="shared" si="8"/>
        <v>114.44627175942632</v>
      </c>
      <c r="AM10" s="314">
        <f t="shared" si="3"/>
        <v>114.26514826186296</v>
      </c>
      <c r="AN10" s="314">
        <f t="shared" si="3"/>
        <v>113.9213281560376</v>
      </c>
      <c r="AO10" s="316">
        <f t="shared" si="3"/>
        <v>112.8247084865845</v>
      </c>
      <c r="AP10" s="314">
        <f>GBDUS!M113/(Y10+Z10+AA10+AB10+AC10)</f>
        <v>97.783085051492989</v>
      </c>
      <c r="AQ10" s="314">
        <f t="shared" si="9"/>
        <v>97.679575609204775</v>
      </c>
      <c r="AR10" s="314">
        <f t="shared" si="4"/>
        <v>97.52498720625502</v>
      </c>
      <c r="AS10" s="314">
        <f t="shared" si="4"/>
        <v>97.231537699279997</v>
      </c>
      <c r="AT10" s="316">
        <f t="shared" si="4"/>
        <v>96.295575852116869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81">
        <f>'Phy activity RRs'!$F$12</f>
        <v>0.9244331578735252</v>
      </c>
      <c r="O11" s="274">
        <f t="shared" si="5"/>
        <v>0.68482502653292765</v>
      </c>
      <c r="P11" s="274">
        <f t="shared" si="0"/>
        <v>0.68368753849519537</v>
      </c>
      <c r="Q11" s="274">
        <f t="shared" si="0"/>
        <v>0.68199548730830395</v>
      </c>
      <c r="R11" s="274">
        <f t="shared" si="0"/>
        <v>0.67880532140693128</v>
      </c>
      <c r="S11" s="284">
        <f t="shared" si="0"/>
        <v>0.6688113833537821</v>
      </c>
      <c r="T11" s="288"/>
      <c r="U11" s="288"/>
      <c r="V11" s="288"/>
      <c r="W11" s="288"/>
      <c r="X11" s="289"/>
      <c r="Y11" s="275">
        <f t="shared" si="6"/>
        <v>1</v>
      </c>
      <c r="Z11" s="275">
        <f t="shared" si="1"/>
        <v>0.99833900924519203</v>
      </c>
      <c r="AA11" s="275">
        <f t="shared" si="1"/>
        <v>0.99586823040193373</v>
      </c>
      <c r="AB11" s="275">
        <f t="shared" si="1"/>
        <v>0.99120986399040878</v>
      </c>
      <c r="AC11" s="286">
        <f t="shared" si="1"/>
        <v>0.97661644572159101</v>
      </c>
      <c r="AD11" s="303"/>
      <c r="AE11" s="303"/>
      <c r="AF11" s="226">
        <f>GBDUS!K114/(Y11+Z11+AA11+AB11+AC11)</f>
        <v>1.0076513893473731</v>
      </c>
      <c r="AG11" s="226">
        <f t="shared" si="7"/>
        <v>1.0059776897055976</v>
      </c>
      <c r="AH11" s="226">
        <f t="shared" si="2"/>
        <v>1.0034880059714184</v>
      </c>
      <c r="AI11" s="226">
        <f t="shared" si="2"/>
        <v>0.99879399658475609</v>
      </c>
      <c r="AJ11" s="305">
        <f t="shared" si="2"/>
        <v>0.98408891839085455</v>
      </c>
      <c r="AK11" s="314">
        <f>GBDUS!L114/(Y11+Z11+AA11+AB11+AC11)</f>
        <v>23.35217152819229</v>
      </c>
      <c r="AL11" s="314">
        <f t="shared" si="8"/>
        <v>23.313383787179273</v>
      </c>
      <c r="AM11" s="314">
        <f t="shared" si="3"/>
        <v>23.255685735823278</v>
      </c>
      <c r="AN11" s="314">
        <f t="shared" si="3"/>
        <v>23.146902764340176</v>
      </c>
      <c r="AO11" s="316">
        <f t="shared" si="3"/>
        <v>22.806114757744087</v>
      </c>
      <c r="AP11" s="314">
        <f>GBDUS!M114/(Y11+Z11+AA11+AB11+AC11)</f>
        <v>14.892518708326159</v>
      </c>
      <c r="AQ11" s="314">
        <f t="shared" si="9"/>
        <v>14.867782372435824</v>
      </c>
      <c r="AR11" s="314">
        <f t="shared" si="4"/>
        <v>14.830986252288465</v>
      </c>
      <c r="AS11" s="314">
        <f t="shared" si="4"/>
        <v>14.761611443354591</v>
      </c>
      <c r="AT11" s="316">
        <f t="shared" si="4"/>
        <v>14.544278688767793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81">
        <f>'Phy activity RRs'!$F$12</f>
        <v>0.9244331578735252</v>
      </c>
      <c r="O12" s="274">
        <f t="shared" si="5"/>
        <v>0.97545870827357695</v>
      </c>
      <c r="P12" s="274">
        <f t="shared" si="0"/>
        <v>0.97545870827357695</v>
      </c>
      <c r="Q12" s="274">
        <f t="shared" si="0"/>
        <v>0.97545870827357695</v>
      </c>
      <c r="R12" s="274">
        <f t="shared" si="0"/>
        <v>0.88164836438372773</v>
      </c>
      <c r="S12" s="284">
        <f t="shared" si="0"/>
        <v>0.86071878760979037</v>
      </c>
      <c r="T12" s="288"/>
      <c r="U12" s="288"/>
      <c r="V12" s="288"/>
      <c r="W12" s="288"/>
      <c r="X12" s="289"/>
      <c r="Y12" s="275">
        <f t="shared" si="6"/>
        <v>1</v>
      </c>
      <c r="Z12" s="275">
        <f t="shared" si="1"/>
        <v>1</v>
      </c>
      <c r="AA12" s="275">
        <f t="shared" si="1"/>
        <v>1</v>
      </c>
      <c r="AB12" s="275">
        <f t="shared" si="1"/>
        <v>0.90382950801076944</v>
      </c>
      <c r="AC12" s="286">
        <f t="shared" si="1"/>
        <v>0.88237336989193538</v>
      </c>
      <c r="AD12" s="303"/>
      <c r="AE12" s="303"/>
      <c r="AF12" s="226">
        <f>GBDUS!K115/(Y12+Z12+AA12+AB12+AC12)</f>
        <v>5.2233473251670652</v>
      </c>
      <c r="AG12" s="226">
        <f t="shared" si="7"/>
        <v>5.2233473251670652</v>
      </c>
      <c r="AH12" s="226">
        <f t="shared" si="2"/>
        <v>5.2233473251670652</v>
      </c>
      <c r="AI12" s="226">
        <f t="shared" si="2"/>
        <v>4.7210154430751174</v>
      </c>
      <c r="AJ12" s="305">
        <f t="shared" si="2"/>
        <v>4.6089425814236904</v>
      </c>
      <c r="AK12" s="314">
        <f>GBDUS!L115/(Y12+Z12+AA12+AB12+AC12)</f>
        <v>77.015582320209262</v>
      </c>
      <c r="AL12" s="314">
        <f t="shared" si="8"/>
        <v>77.015582320209262</v>
      </c>
      <c r="AM12" s="314">
        <f t="shared" si="3"/>
        <v>77.015582320209262</v>
      </c>
      <c r="AN12" s="314">
        <f t="shared" si="3"/>
        <v>69.608955877637655</v>
      </c>
      <c r="AO12" s="316">
        <f t="shared" si="3"/>
        <v>67.95649890607281</v>
      </c>
      <c r="AP12" s="314">
        <f>GBDUS!M115/(Y12+Z12+AA12+AB12+AC12)</f>
        <v>44.831847311608783</v>
      </c>
      <c r="AQ12" s="314">
        <f t="shared" si="9"/>
        <v>44.831847311608783</v>
      </c>
      <c r="AR12" s="314">
        <f t="shared" si="4"/>
        <v>44.831847311608783</v>
      </c>
      <c r="AS12" s="314">
        <f t="shared" si="4"/>
        <v>40.520346498865301</v>
      </c>
      <c r="AT12" s="316">
        <f t="shared" si="4"/>
        <v>39.558428190824948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1">
        <f>'Phy activity RRs'!$F$12</f>
        <v>0.9244331578735252</v>
      </c>
      <c r="O13" s="278">
        <f t="shared" si="5"/>
        <v>0.97545870827357695</v>
      </c>
      <c r="P13" s="278">
        <f t="shared" si="0"/>
        <v>0.97545870827357695</v>
      </c>
      <c r="Q13" s="278">
        <f t="shared" si="0"/>
        <v>0.97545870827357695</v>
      </c>
      <c r="R13" s="278">
        <f t="shared" si="0"/>
        <v>0.97545870827357695</v>
      </c>
      <c r="S13" s="285">
        <f t="shared" si="0"/>
        <v>0.87682047168558153</v>
      </c>
      <c r="T13" s="288"/>
      <c r="U13" s="288"/>
      <c r="V13" s="288"/>
      <c r="W13" s="288"/>
      <c r="X13" s="289"/>
      <c r="Y13" s="300">
        <f t="shared" si="6"/>
        <v>1</v>
      </c>
      <c r="Z13" s="277">
        <f t="shared" si="1"/>
        <v>1</v>
      </c>
      <c r="AA13" s="277">
        <f t="shared" si="1"/>
        <v>1</v>
      </c>
      <c r="AB13" s="277">
        <f t="shared" si="1"/>
        <v>1</v>
      </c>
      <c r="AC13" s="287">
        <f t="shared" si="1"/>
        <v>0.89888015171593372</v>
      </c>
      <c r="AD13" s="303"/>
      <c r="AE13" s="303"/>
      <c r="AF13" s="226">
        <f>GBDUS!K116/(Y13+Z13+AA13+AB13+AC13)</f>
        <v>22.454111264891878</v>
      </c>
      <c r="AG13" s="307">
        <f t="shared" si="7"/>
        <v>22.454111264891878</v>
      </c>
      <c r="AH13" s="307">
        <f t="shared" si="2"/>
        <v>22.454111264891878</v>
      </c>
      <c r="AI13" s="307">
        <f t="shared" si="2"/>
        <v>22.454111264891878</v>
      </c>
      <c r="AJ13" s="308">
        <f t="shared" si="2"/>
        <v>20.183554940432469</v>
      </c>
      <c r="AK13" s="314">
        <f>GBDUS!L116/(Y13+Z13+AA13+AB13+AC13)</f>
        <v>142.92425900176951</v>
      </c>
      <c r="AL13" s="318">
        <f t="shared" si="8"/>
        <v>142.92425900176951</v>
      </c>
      <c r="AM13" s="318">
        <f t="shared" si="3"/>
        <v>142.92425900176951</v>
      </c>
      <c r="AN13" s="318">
        <f t="shared" si="3"/>
        <v>142.92425900176951</v>
      </c>
      <c r="AO13" s="319">
        <f t="shared" si="3"/>
        <v>128.47177961539799</v>
      </c>
      <c r="AP13" s="314">
        <f>GBDUS!M116/(Y13+Z13+AA13+AB13+AC13)</f>
        <v>85.669772801414354</v>
      </c>
      <c r="AQ13" s="318">
        <f t="shared" si="9"/>
        <v>85.669772801414354</v>
      </c>
      <c r="AR13" s="318">
        <f t="shared" si="4"/>
        <v>85.669772801414354</v>
      </c>
      <c r="AS13" s="318">
        <f t="shared" si="4"/>
        <v>85.669772801414354</v>
      </c>
      <c r="AT13" s="319">
        <f t="shared" si="4"/>
        <v>77.006858373204906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281">
        <f>'Phy activity RRs'!$F$12</f>
        <v>0.9244331578735252</v>
      </c>
      <c r="O14" s="275">
        <f>$N14^(I14^0.5)</f>
        <v>0.97545870827357695</v>
      </c>
      <c r="P14" s="275">
        <f t="shared" si="0"/>
        <v>0.97545870827357695</v>
      </c>
      <c r="Q14" s="275">
        <f t="shared" si="0"/>
        <v>0.97545870827357695</v>
      </c>
      <c r="R14" s="275">
        <f t="shared" si="0"/>
        <v>0.8790201119714729</v>
      </c>
      <c r="S14" s="286">
        <f t="shared" si="0"/>
        <v>0.81405805186888192</v>
      </c>
      <c r="T14" s="288"/>
      <c r="U14" s="288"/>
      <c r="V14" s="288"/>
      <c r="W14" s="288"/>
      <c r="X14" s="289"/>
      <c r="Y14" s="275">
        <f t="shared" si="6"/>
        <v>1</v>
      </c>
      <c r="Z14" s="275">
        <f t="shared" si="1"/>
        <v>1</v>
      </c>
      <c r="AA14" s="275">
        <f t="shared" si="1"/>
        <v>1</v>
      </c>
      <c r="AB14" s="275">
        <f t="shared" si="1"/>
        <v>0.90113513213410479</v>
      </c>
      <c r="AC14" s="286">
        <f t="shared" si="1"/>
        <v>0.83453870980315381</v>
      </c>
      <c r="AD14" s="303"/>
      <c r="AE14" s="303"/>
      <c r="AF14" s="226">
        <f>GBDUS!K117/(Y14+Z14+AA14+AB14+AC14)</f>
        <v>0</v>
      </c>
      <c r="AG14" s="226">
        <f t="shared" si="7"/>
        <v>0</v>
      </c>
      <c r="AH14" s="226">
        <f t="shared" si="2"/>
        <v>0</v>
      </c>
      <c r="AI14" s="226">
        <f t="shared" si="2"/>
        <v>0</v>
      </c>
      <c r="AJ14" s="305">
        <f t="shared" si="2"/>
        <v>0</v>
      </c>
      <c r="AK14" s="314">
        <f>GBDUS!L117/(Y14+Z14+AA14+AB14+AC14)</f>
        <v>0.87718053725747702</v>
      </c>
      <c r="AL14" s="314">
        <f t="shared" si="8"/>
        <v>0.87718053725747702</v>
      </c>
      <c r="AM14" s="314">
        <f t="shared" si="3"/>
        <v>0.87718053725747702</v>
      </c>
      <c r="AN14" s="314">
        <f t="shared" si="3"/>
        <v>0.79045819934698158</v>
      </c>
      <c r="AO14" s="316">
        <f t="shared" si="3"/>
        <v>0.7320411138272922</v>
      </c>
      <c r="AP14" s="314">
        <f>GBDUS!M117/(Y14+Z14+AA14+AB14+AC14)</f>
        <v>1.9411971828302295</v>
      </c>
      <c r="AQ14" s="314">
        <f t="shared" si="9"/>
        <v>1.9411971828302295</v>
      </c>
      <c r="AR14" s="314">
        <f t="shared" si="4"/>
        <v>1.9411971828302295</v>
      </c>
      <c r="AS14" s="314">
        <f t="shared" si="4"/>
        <v>1.7492809798480708</v>
      </c>
      <c r="AT14" s="316">
        <f t="shared" si="4"/>
        <v>1.6200041924326565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RRs'!$F$12</f>
        <v>0.9244331578735252</v>
      </c>
      <c r="O15" s="275">
        <f t="shared" ref="O15:O21" si="10">$N15^(I15^0.5)</f>
        <v>0.97545870827357695</v>
      </c>
      <c r="P15" s="275">
        <f t="shared" si="0"/>
        <v>0.97545870827357695</v>
      </c>
      <c r="Q15" s="275">
        <f t="shared" si="0"/>
        <v>0.97545870827357695</v>
      </c>
      <c r="R15" s="275">
        <f t="shared" si="0"/>
        <v>0.97545870827357695</v>
      </c>
      <c r="S15" s="286">
        <f t="shared" si="0"/>
        <v>0.83996948861560328</v>
      </c>
      <c r="T15" s="288"/>
      <c r="U15" s="288"/>
      <c r="V15" s="288"/>
      <c r="W15" s="288"/>
      <c r="X15" s="289"/>
      <c r="Y15" s="275">
        <f t="shared" si="6"/>
        <v>1</v>
      </c>
      <c r="Z15" s="275">
        <f t="shared" si="1"/>
        <v>1</v>
      </c>
      <c r="AA15" s="275">
        <f t="shared" si="1"/>
        <v>1</v>
      </c>
      <c r="AB15" s="275">
        <f t="shared" si="1"/>
        <v>1</v>
      </c>
      <c r="AC15" s="286">
        <f t="shared" si="1"/>
        <v>0.86110204511088906</v>
      </c>
      <c r="AD15" s="303"/>
      <c r="AE15" s="303"/>
      <c r="AF15" s="226">
        <f>GBDUS!K118/(Y15+Z15+AA15+AB15+AC15)</f>
        <v>0</v>
      </c>
      <c r="AG15" s="226">
        <f t="shared" si="7"/>
        <v>0</v>
      </c>
      <c r="AH15" s="226">
        <f t="shared" si="2"/>
        <v>0</v>
      </c>
      <c r="AI15" s="226">
        <f t="shared" si="2"/>
        <v>0</v>
      </c>
      <c r="AJ15" s="305">
        <f t="shared" si="2"/>
        <v>0</v>
      </c>
      <c r="AK15" s="314">
        <f>GBDUS!L118/(Y15+Z15+AA15+AB15+AC15)</f>
        <v>0.79781322537078048</v>
      </c>
      <c r="AL15" s="314">
        <f t="shared" si="8"/>
        <v>0.79781322537078048</v>
      </c>
      <c r="AM15" s="314">
        <f t="shared" si="3"/>
        <v>0.79781322537078048</v>
      </c>
      <c r="AN15" s="314">
        <f t="shared" si="3"/>
        <v>0.79781322537078048</v>
      </c>
      <c r="AO15" s="316">
        <f t="shared" si="3"/>
        <v>0.68699859998329371</v>
      </c>
      <c r="AP15" s="314">
        <f>GBDUS!M118/(Y15+Z15+AA15+AB15+AC15)</f>
        <v>4.4477660782842383</v>
      </c>
      <c r="AQ15" s="314">
        <f t="shared" si="9"/>
        <v>4.4477660782842383</v>
      </c>
      <c r="AR15" s="314">
        <f t="shared" si="4"/>
        <v>4.4477660782842383</v>
      </c>
      <c r="AS15" s="314">
        <f t="shared" si="4"/>
        <v>4.4477660782842383</v>
      </c>
      <c r="AT15" s="316">
        <f t="shared" si="4"/>
        <v>3.8299804661853964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RRs'!$F$12</f>
        <v>0.9244331578735252</v>
      </c>
      <c r="O16" s="275">
        <f t="shared" si="10"/>
        <v>0.61734371569681779</v>
      </c>
      <c r="P16" s="275">
        <f t="shared" si="0"/>
        <v>0.61624091164888273</v>
      </c>
      <c r="Q16" s="275">
        <f t="shared" si="0"/>
        <v>0.61459933113574061</v>
      </c>
      <c r="R16" s="275">
        <f t="shared" si="0"/>
        <v>0.61150076109580476</v>
      </c>
      <c r="S16" s="286">
        <f t="shared" si="0"/>
        <v>0.60176550881337787</v>
      </c>
      <c r="T16" s="288"/>
      <c r="U16" s="288"/>
      <c r="V16" s="288"/>
      <c r="W16" s="288"/>
      <c r="X16" s="289"/>
      <c r="Y16" s="275">
        <f t="shared" si="6"/>
        <v>1</v>
      </c>
      <c r="Z16" s="275">
        <f t="shared" si="1"/>
        <v>0.99821363039762978</v>
      </c>
      <c r="AA16" s="275">
        <f t="shared" si="1"/>
        <v>0.99555452741917116</v>
      </c>
      <c r="AB16" s="275">
        <f t="shared" si="1"/>
        <v>0.99053532991031124</v>
      </c>
      <c r="AC16" s="286">
        <f t="shared" si="1"/>
        <v>0.97476574801469185</v>
      </c>
      <c r="AD16" s="303"/>
      <c r="AE16" s="303"/>
      <c r="AF16" s="226">
        <f>GBDUS!K119/(Y16+Z16+AA16+AB16+AC16)</f>
        <v>0</v>
      </c>
      <c r="AG16" s="226">
        <f t="shared" si="7"/>
        <v>0</v>
      </c>
      <c r="AH16" s="226">
        <f t="shared" si="2"/>
        <v>0</v>
      </c>
      <c r="AI16" s="226">
        <f t="shared" si="2"/>
        <v>0</v>
      </c>
      <c r="AJ16" s="305">
        <f t="shared" si="2"/>
        <v>0</v>
      </c>
      <c r="AK16" s="314">
        <f>GBDUS!L119/(Y16+Z16+AA16+AB16+AC16)</f>
        <v>7.8896668092730406</v>
      </c>
      <c r="AL16" s="314">
        <f t="shared" si="8"/>
        <v>7.8755729483121257</v>
      </c>
      <c r="AM16" s="314">
        <f t="shared" si="3"/>
        <v>7.8545935118005419</v>
      </c>
      <c r="AN16" s="314">
        <f t="shared" si="3"/>
        <v>7.8149937158057039</v>
      </c>
      <c r="AO16" s="316">
        <f t="shared" si="3"/>
        <v>7.6905769689277221</v>
      </c>
      <c r="AP16" s="314">
        <f>GBDUS!M119/(Y16+Z16+AA16+AB16+AC16)</f>
        <v>12.532774699292304</v>
      </c>
      <c r="AQ16" s="314">
        <f t="shared" si="9"/>
        <v>12.510386531536133</v>
      </c>
      <c r="AR16" s="314">
        <f t="shared" si="4"/>
        <v>12.477060593004895</v>
      </c>
      <c r="AS16" s="314">
        <f t="shared" si="4"/>
        <v>12.414156121455104</v>
      </c>
      <c r="AT16" s="316">
        <f t="shared" si="4"/>
        <v>12.216519504455267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RRs'!$F$12</f>
        <v>0.9244331578735252</v>
      </c>
      <c r="O17" s="275">
        <f t="shared" si="10"/>
        <v>0.61704977286039553</v>
      </c>
      <c r="P17" s="275">
        <f t="shared" si="0"/>
        <v>0.61588118315168172</v>
      </c>
      <c r="Q17" s="275">
        <f t="shared" si="0"/>
        <v>0.61414237975492036</v>
      </c>
      <c r="R17" s="275">
        <f t="shared" si="0"/>
        <v>0.61086255657495225</v>
      </c>
      <c r="S17" s="286">
        <f t="shared" si="0"/>
        <v>0.60057645697057604</v>
      </c>
      <c r="T17" s="288"/>
      <c r="U17" s="288"/>
      <c r="V17" s="288"/>
      <c r="W17" s="288"/>
      <c r="X17" s="289"/>
      <c r="Y17" s="275">
        <f t="shared" si="6"/>
        <v>1</v>
      </c>
      <c r="Z17" s="275">
        <f t="shared" si="1"/>
        <v>0.9981061662120112</v>
      </c>
      <c r="AA17" s="275">
        <f t="shared" si="1"/>
        <v>0.9952882356766819</v>
      </c>
      <c r="AB17" s="275">
        <f t="shared" si="1"/>
        <v>0.98997290565919538</v>
      </c>
      <c r="AC17" s="286">
        <f t="shared" si="1"/>
        <v>0.97330310030995426</v>
      </c>
      <c r="AD17" s="303"/>
      <c r="AE17" s="303"/>
      <c r="AF17" s="226">
        <f>GBDUS!K120/(Y17+Z17+AA17+AB17+AC17)</f>
        <v>0</v>
      </c>
      <c r="AG17" s="226">
        <f t="shared" si="7"/>
        <v>0</v>
      </c>
      <c r="AH17" s="226">
        <f t="shared" si="2"/>
        <v>0</v>
      </c>
      <c r="AI17" s="226">
        <f t="shared" si="2"/>
        <v>0</v>
      </c>
      <c r="AJ17" s="305">
        <f t="shared" si="2"/>
        <v>0</v>
      </c>
      <c r="AK17" s="314">
        <f>GBDUS!L120/(Y17+Z17+AA17+AB17+AC17)</f>
        <v>25.619978725920173</v>
      </c>
      <c r="AL17" s="314">
        <f t="shared" si="8"/>
        <v>25.571458744561472</v>
      </c>
      <c r="AM17" s="314">
        <f t="shared" si="3"/>
        <v>25.499263424195213</v>
      </c>
      <c r="AN17" s="314">
        <f t="shared" si="3"/>
        <v>25.363084782225965</v>
      </c>
      <c r="AO17" s="316">
        <f t="shared" si="3"/>
        <v>24.936004723813177</v>
      </c>
      <c r="AP17" s="314">
        <f>GBDUS!M120/(Y17+Z17+AA17+AB17+AC17)</f>
        <v>40.087027282066479</v>
      </c>
      <c r="AQ17" s="314">
        <f t="shared" si="9"/>
        <v>40.011109115339671</v>
      </c>
      <c r="AR17" s="314">
        <f t="shared" si="4"/>
        <v>39.898146657090962</v>
      </c>
      <c r="AS17" s="314">
        <f t="shared" si="4"/>
        <v>39.685070877666789</v>
      </c>
      <c r="AT17" s="316">
        <f t="shared" si="4"/>
        <v>39.016827935845022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RRs'!$F$12</f>
        <v>0.9244331578735252</v>
      </c>
      <c r="O18" s="275">
        <f t="shared" si="10"/>
        <v>0.61655562319198531</v>
      </c>
      <c r="P18" s="275">
        <f t="shared" si="0"/>
        <v>0.61578086302173929</v>
      </c>
      <c r="Q18" s="275">
        <f t="shared" si="0"/>
        <v>0.61462525319131689</v>
      </c>
      <c r="R18" s="275">
        <f t="shared" si="0"/>
        <v>0.61243639711368814</v>
      </c>
      <c r="S18" s="286">
        <f t="shared" si="0"/>
        <v>0.6054957857774671</v>
      </c>
      <c r="T18" s="288"/>
      <c r="U18" s="288"/>
      <c r="V18" s="288"/>
      <c r="W18" s="288"/>
      <c r="X18" s="289"/>
      <c r="Y18" s="275">
        <f t="shared" si="6"/>
        <v>1</v>
      </c>
      <c r="Z18" s="275">
        <f t="shared" si="1"/>
        <v>0.99874340588082711</v>
      </c>
      <c r="AA18" s="275">
        <f t="shared" si="1"/>
        <v>0.99686910648762772</v>
      </c>
      <c r="AB18" s="275">
        <f t="shared" si="1"/>
        <v>0.99331897087083332</v>
      </c>
      <c r="AC18" s="286">
        <f t="shared" si="1"/>
        <v>0.98206189839408153</v>
      </c>
      <c r="AD18" s="303"/>
      <c r="AE18" s="303"/>
      <c r="AF18" s="226">
        <f>GBDUS!K121/(Y18+Z18+AA18+AB18+AC18)</f>
        <v>0</v>
      </c>
      <c r="AG18" s="226">
        <f t="shared" si="7"/>
        <v>0</v>
      </c>
      <c r="AH18" s="226">
        <f t="shared" si="2"/>
        <v>0</v>
      </c>
      <c r="AI18" s="226">
        <f t="shared" si="2"/>
        <v>0</v>
      </c>
      <c r="AJ18" s="305">
        <f t="shared" si="2"/>
        <v>0</v>
      </c>
      <c r="AK18" s="314">
        <f>GBDUS!L121/(Y18+Z18+AA18+AB18+AC18)</f>
        <v>80.204754526335293</v>
      </c>
      <c r="AL18" s="314">
        <f t="shared" si="8"/>
        <v>80.103969703467797</v>
      </c>
      <c r="AM18" s="314">
        <f t="shared" si="3"/>
        <v>79.953641980727383</v>
      </c>
      <c r="AN18" s="314">
        <f t="shared" si="3"/>
        <v>79.668904225047186</v>
      </c>
      <c r="AO18" s="316">
        <f t="shared" si="3"/>
        <v>78.766033490364137</v>
      </c>
      <c r="AP18" s="314">
        <f>GBDUS!M121/(Y18+Z18+AA18+AB18+AC18)</f>
        <v>91.873482869434213</v>
      </c>
      <c r="AQ18" s="314">
        <f t="shared" si="9"/>
        <v>91.758035191152544</v>
      </c>
      <c r="AR18" s="314">
        <f t="shared" si="4"/>
        <v>91.585836777959258</v>
      </c>
      <c r="AS18" s="314">
        <f t="shared" si="4"/>
        <v>91.259673454185531</v>
      </c>
      <c r="AT18" s="316">
        <f t="shared" si="4"/>
        <v>90.225446998832695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RRs'!$F$12</f>
        <v>0.9244331578735252</v>
      </c>
      <c r="O19" s="275">
        <f t="shared" si="10"/>
        <v>0.78889112773481684</v>
      </c>
      <c r="P19" s="275">
        <f t="shared" si="0"/>
        <v>0.78719490167652073</v>
      </c>
      <c r="Q19" s="275">
        <f t="shared" si="0"/>
        <v>0.78468758518666892</v>
      </c>
      <c r="R19" s="275">
        <f t="shared" si="0"/>
        <v>0.78000973962983777</v>
      </c>
      <c r="S19" s="286">
        <f t="shared" si="0"/>
        <v>0.76573199587116392</v>
      </c>
      <c r="T19" s="288"/>
      <c r="U19" s="288"/>
      <c r="V19" s="288"/>
      <c r="W19" s="288"/>
      <c r="X19" s="289"/>
      <c r="Y19" s="275">
        <f t="shared" si="6"/>
        <v>1</v>
      </c>
      <c r="Z19" s="275">
        <f t="shared" si="1"/>
        <v>0.99784986039434043</v>
      </c>
      <c r="AA19" s="275">
        <f t="shared" si="1"/>
        <v>0.9946715809059512</v>
      </c>
      <c r="AB19" s="275">
        <f t="shared" si="1"/>
        <v>0.98874193435223356</v>
      </c>
      <c r="AC19" s="286">
        <f t="shared" si="1"/>
        <v>0.97064343728880442</v>
      </c>
      <c r="AD19" s="303"/>
      <c r="AE19" s="303"/>
      <c r="AF19" s="226">
        <f>GBDUS!K122/(Y19+Z19+AA19+AB19+AC19)</f>
        <v>0.80776964331121637</v>
      </c>
      <c r="AG19" s="226">
        <f t="shared" si="7"/>
        <v>0.80603282580888347</v>
      </c>
      <c r="AH19" s="226">
        <f t="shared" si="2"/>
        <v>0.8034655081202039</v>
      </c>
      <c r="AI19" s="226">
        <f t="shared" si="2"/>
        <v>0.79867571963854578</v>
      </c>
      <c r="AJ19" s="305">
        <f t="shared" si="2"/>
        <v>0.7840563031211506</v>
      </c>
      <c r="AK19" s="314">
        <f>GBDUS!L122/(Y19+Z19+AA19+AB19+AC19)</f>
        <v>18.609310995323447</v>
      </c>
      <c r="AL19" s="314">
        <f t="shared" si="8"/>
        <v>18.569298378718365</v>
      </c>
      <c r="AM19" s="314">
        <f t="shared" si="3"/>
        <v>18.510152787288874</v>
      </c>
      <c r="AN19" s="314">
        <f t="shared" si="3"/>
        <v>18.399806150478394</v>
      </c>
      <c r="AO19" s="316">
        <f t="shared" si="3"/>
        <v>18.063005590077093</v>
      </c>
      <c r="AP19" s="314">
        <f>GBDUS!M122/(Y19+Z19+AA19+AB19+AC19)</f>
        <v>15.040558713444776</v>
      </c>
      <c r="AQ19" s="314">
        <f t="shared" si="9"/>
        <v>15.008219412463751</v>
      </c>
      <c r="AR19" s="314">
        <f t="shared" si="4"/>
        <v>14.960416313210894</v>
      </c>
      <c r="AS19" s="314">
        <f t="shared" si="4"/>
        <v>14.87123111606973</v>
      </c>
      <c r="AT19" s="316">
        <f t="shared" si="4"/>
        <v>14.599019608362115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RRs'!$F$12</f>
        <v>0.9244331578735252</v>
      </c>
      <c r="O20" s="275">
        <f t="shared" si="10"/>
        <v>0.97545870827357695</v>
      </c>
      <c r="P20" s="275">
        <f t="shared" si="0"/>
        <v>0.97545870827357695</v>
      </c>
      <c r="Q20" s="275">
        <f t="shared" si="0"/>
        <v>0.97545870827357695</v>
      </c>
      <c r="R20" s="275">
        <f t="shared" si="0"/>
        <v>0.97545870827357695</v>
      </c>
      <c r="S20" s="286">
        <f t="shared" si="0"/>
        <v>0.97545870827357695</v>
      </c>
      <c r="T20" s="288"/>
      <c r="U20" s="288"/>
      <c r="V20" s="288"/>
      <c r="W20" s="288"/>
      <c r="X20" s="289"/>
      <c r="Y20" s="275">
        <f t="shared" si="6"/>
        <v>1</v>
      </c>
      <c r="Z20" s="275">
        <f t="shared" si="1"/>
        <v>1</v>
      </c>
      <c r="AA20" s="275">
        <f t="shared" si="1"/>
        <v>1</v>
      </c>
      <c r="AB20" s="275">
        <f t="shared" si="1"/>
        <v>1</v>
      </c>
      <c r="AC20" s="286">
        <f t="shared" si="1"/>
        <v>1</v>
      </c>
      <c r="AD20" s="303"/>
      <c r="AE20" s="303"/>
      <c r="AF20" s="226">
        <f>GBDUS!K123/(Y20+Z20+AA20+AB20+AC20)</f>
        <v>6</v>
      </c>
      <c r="AG20" s="226">
        <f t="shared" si="7"/>
        <v>6</v>
      </c>
      <c r="AH20" s="226">
        <f t="shared" si="2"/>
        <v>6</v>
      </c>
      <c r="AI20" s="226">
        <f t="shared" si="2"/>
        <v>6</v>
      </c>
      <c r="AJ20" s="305">
        <f t="shared" si="2"/>
        <v>6</v>
      </c>
      <c r="AK20" s="314">
        <f>GBDUS!L123/(Y20+Z20+AA20+AB20+AC20)</f>
        <v>87.461726987516982</v>
      </c>
      <c r="AL20" s="314">
        <f t="shared" si="8"/>
        <v>87.461726987516982</v>
      </c>
      <c r="AM20" s="314">
        <f t="shared" si="3"/>
        <v>87.461726987516982</v>
      </c>
      <c r="AN20" s="314">
        <f t="shared" si="3"/>
        <v>87.461726987516982</v>
      </c>
      <c r="AO20" s="316">
        <f t="shared" si="3"/>
        <v>87.461726987516982</v>
      </c>
      <c r="AP20" s="314">
        <f>GBDUS!M123/(Y20+Z20+AA20+AB20+AC20)</f>
        <v>62.050213068324375</v>
      </c>
      <c r="AQ20" s="314">
        <f t="shared" si="9"/>
        <v>62.050213068324375</v>
      </c>
      <c r="AR20" s="314">
        <f t="shared" si="4"/>
        <v>62.050213068324375</v>
      </c>
      <c r="AS20" s="314">
        <f t="shared" si="4"/>
        <v>62.050213068324375</v>
      </c>
      <c r="AT20" s="316">
        <f t="shared" si="4"/>
        <v>62.050213068324375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281">
        <f>'Phy activity RRs'!$F$12</f>
        <v>0.9244331578735252</v>
      </c>
      <c r="O21" s="277">
        <f t="shared" si="10"/>
        <v>0.97545870827357695</v>
      </c>
      <c r="P21" s="277">
        <f t="shared" si="0"/>
        <v>0.97545870827357695</v>
      </c>
      <c r="Q21" s="277">
        <f t="shared" si="0"/>
        <v>0.97545870827357695</v>
      </c>
      <c r="R21" s="277">
        <f t="shared" si="0"/>
        <v>0.97545870827357695</v>
      </c>
      <c r="S21" s="287">
        <f t="shared" si="0"/>
        <v>0.97545870827357695</v>
      </c>
      <c r="T21" s="290"/>
      <c r="U21" s="291"/>
      <c r="V21" s="291"/>
      <c r="W21" s="291"/>
      <c r="X21" s="292"/>
      <c r="Y21" s="300">
        <f t="shared" si="6"/>
        <v>1</v>
      </c>
      <c r="Z21" s="277">
        <f t="shared" si="1"/>
        <v>1</v>
      </c>
      <c r="AA21" s="277">
        <f t="shared" si="1"/>
        <v>1</v>
      </c>
      <c r="AB21" s="277">
        <f t="shared" si="1"/>
        <v>1</v>
      </c>
      <c r="AC21" s="287">
        <f t="shared" si="1"/>
        <v>1</v>
      </c>
      <c r="AD21" s="303"/>
      <c r="AE21" s="304"/>
      <c r="AF21" s="226">
        <f>GBDUS!K124/(Y21+Z21+AA21+AB21+AC21)</f>
        <v>46.2</v>
      </c>
      <c r="AG21" s="307">
        <f t="shared" si="7"/>
        <v>46.2</v>
      </c>
      <c r="AH21" s="307">
        <f t="shared" si="2"/>
        <v>46.2</v>
      </c>
      <c r="AI21" s="307">
        <f t="shared" si="2"/>
        <v>46.2</v>
      </c>
      <c r="AJ21" s="308">
        <f t="shared" si="2"/>
        <v>46.2</v>
      </c>
      <c r="AK21" s="314">
        <f>GBDUS!L124/(Y21+Z21+AA21+AB21+AC21)</f>
        <v>252.97220000639814</v>
      </c>
      <c r="AL21" s="318">
        <f t="shared" si="8"/>
        <v>252.97220000639814</v>
      </c>
      <c r="AM21" s="318">
        <f t="shared" si="3"/>
        <v>252.97220000639814</v>
      </c>
      <c r="AN21" s="318">
        <f t="shared" si="3"/>
        <v>252.97220000639814</v>
      </c>
      <c r="AO21" s="319">
        <f t="shared" si="3"/>
        <v>252.97220000639814</v>
      </c>
      <c r="AP21" s="314">
        <f>GBDUS!M124/(Y21+Z21+AA21+AB21+AC21)</f>
        <v>184.10915256406156</v>
      </c>
      <c r="AQ21" s="318">
        <f t="shared" si="9"/>
        <v>184.10915256406156</v>
      </c>
      <c r="AR21" s="318">
        <f t="shared" si="4"/>
        <v>184.10915256406156</v>
      </c>
      <c r="AS21" s="318">
        <f t="shared" si="4"/>
        <v>184.10915256406156</v>
      </c>
      <c r="AT21" s="319">
        <f t="shared" si="4"/>
        <v>184.10915256406156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K22" s="227"/>
      <c r="AL22" s="227"/>
      <c r="AM22" s="227"/>
      <c r="AN22" s="227"/>
      <c r="AO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339"/>
      <c r="AL23" s="339"/>
      <c r="AM23" s="339"/>
      <c r="AN23" s="339"/>
      <c r="AO23" s="339"/>
      <c r="AP23" s="293"/>
      <c r="AQ23" s="293"/>
      <c r="AR23" s="293"/>
      <c r="AS23" s="293"/>
      <c r="AT23" s="293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81">
        <f>'Phy activity RRs'!$F$12</f>
        <v>0.9244331578735252</v>
      </c>
      <c r="O24" s="227">
        <f>$N24^(I24^0.5)</f>
        <v>0.97545870827357695</v>
      </c>
      <c r="P24" s="227">
        <f t="shared" ref="P24:S39" si="11">$N24^(J24^0.5)</f>
        <v>0.97545870827357695</v>
      </c>
      <c r="Q24" s="227">
        <f t="shared" si="11"/>
        <v>0.86433458139879749</v>
      </c>
      <c r="R24" s="227">
        <f t="shared" si="11"/>
        <v>0.81959883743435036</v>
      </c>
      <c r="S24" s="340">
        <f t="shared" si="11"/>
        <v>0.73226720989296401</v>
      </c>
      <c r="T24" s="309">
        <f>O24/O6</f>
        <v>1</v>
      </c>
      <c r="U24" s="309">
        <f t="shared" ref="U24:X39" si="12">P24/P6</f>
        <v>1</v>
      </c>
      <c r="V24" s="309">
        <f t="shared" si="12"/>
        <v>0.88608013242154215</v>
      </c>
      <c r="W24" s="309">
        <f t="shared" si="12"/>
        <v>0.84021889443677589</v>
      </c>
      <c r="X24" s="347">
        <f t="shared" si="12"/>
        <v>0.8719642513993846</v>
      </c>
      <c r="Y24" s="309">
        <f>O24/$O24</f>
        <v>1</v>
      </c>
      <c r="Z24" s="309">
        <f t="shared" ref="Z24:AC39" si="13">P24/$O24</f>
        <v>1</v>
      </c>
      <c r="AA24" s="309">
        <f t="shared" si="13"/>
        <v>0.88608013242154215</v>
      </c>
      <c r="AB24" s="309">
        <f t="shared" si="13"/>
        <v>0.84021889443677589</v>
      </c>
      <c r="AC24" s="347">
        <f t="shared" si="13"/>
        <v>0.7506901150013543</v>
      </c>
      <c r="AD24" s="352">
        <f>(5-SUM(T24:X24))/5</f>
        <v>8.0347344348459512E-2</v>
      </c>
      <c r="AE24" s="353">
        <f>1-AD24</f>
        <v>0.91965265565154053</v>
      </c>
      <c r="AF24" s="226">
        <f>AE24*GBDUS!K109/(Y24+Z24+AA24+AB24+AC24)</f>
        <v>0</v>
      </c>
      <c r="AG24" s="226">
        <f>$AF24*Z24</f>
        <v>0</v>
      </c>
      <c r="AH24" s="226">
        <f t="shared" ref="AH24:AJ39" si="14">$AF24*AA24</f>
        <v>0</v>
      </c>
      <c r="AI24" s="226">
        <f t="shared" si="14"/>
        <v>0</v>
      </c>
      <c r="AJ24" s="305">
        <f t="shared" si="14"/>
        <v>0</v>
      </c>
      <c r="AK24" s="314">
        <f>AE24*GBDUS!L109/(Y24+Z24+AA24+AB24+AC24)</f>
        <v>0.94602894258983172</v>
      </c>
      <c r="AL24" s="314">
        <f>$AK24*Z24</f>
        <v>0.94602894258983172</v>
      </c>
      <c r="AM24" s="314">
        <f t="shared" ref="AM24:AO39" si="15">$AK24*AA24</f>
        <v>0.83825745072460955</v>
      </c>
      <c r="AN24" s="314">
        <f t="shared" si="15"/>
        <v>0.7948713922480205</v>
      </c>
      <c r="AO24" s="316">
        <f t="shared" si="15"/>
        <v>0.71017457570737041</v>
      </c>
      <c r="AP24" s="314">
        <f>AE24*GBDUS!M109/(Y24+Z24+AA24+AB24+AC24)</f>
        <v>2.23640166304101</v>
      </c>
      <c r="AQ24" s="314">
        <f>$AP24*Z24</f>
        <v>2.23640166304101</v>
      </c>
      <c r="AR24" s="314">
        <f t="shared" ref="AR24:AT39" si="16">$AP24*AA24</f>
        <v>1.9816310817351352</v>
      </c>
      <c r="AS24" s="314">
        <f t="shared" si="16"/>
        <v>1.8790669328368843</v>
      </c>
      <c r="AT24" s="316">
        <f t="shared" si="16"/>
        <v>1.6788446216174757</v>
      </c>
      <c r="AU24" s="477">
        <f>SUM(AF24:AJ24)-SUM(AF6:AJ6)</f>
        <v>0</v>
      </c>
      <c r="AV24" s="477">
        <f>SUM(AK24:AO24)-SUM(AK6:AO6)</f>
        <v>-0.37003104490603889</v>
      </c>
      <c r="AW24" s="477">
        <f>SUM(AP24:AT24)-SUM(AP6:AT6)</f>
        <v>-0.87474918255588818</v>
      </c>
      <c r="AX24" s="477">
        <f>AV24+AW24</f>
        <v>-1.2447802274619271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81">
        <f>'Phy activity RRs'!$F$12</f>
        <v>0.9244331578735252</v>
      </c>
      <c r="O25" s="227">
        <f t="shared" ref="O25:O39" si="17">$N25^(I25^0.5)</f>
        <v>0.97545870827357695</v>
      </c>
      <c r="P25" s="227">
        <f t="shared" si="11"/>
        <v>0.87019643198789554</v>
      </c>
      <c r="Q25" s="227">
        <f t="shared" si="11"/>
        <v>0.82719280950098584</v>
      </c>
      <c r="R25" s="227">
        <f t="shared" si="11"/>
        <v>0.77192121066543229</v>
      </c>
      <c r="S25" s="340">
        <f t="shared" si="11"/>
        <v>0.66665341571229275</v>
      </c>
      <c r="T25" s="309">
        <f t="shared" ref="T25:T39" si="18">O25/O7</f>
        <v>1</v>
      </c>
      <c r="U25" s="309">
        <f t="shared" si="12"/>
        <v>0.89208945966356623</v>
      </c>
      <c r="V25" s="309">
        <f t="shared" si="12"/>
        <v>0.84800392111420009</v>
      </c>
      <c r="W25" s="309">
        <f t="shared" si="12"/>
        <v>0.79134175964416054</v>
      </c>
      <c r="X25" s="347">
        <f t="shared" si="12"/>
        <v>0.80812767183214085</v>
      </c>
      <c r="Y25" s="309">
        <f t="shared" ref="Y25:Y39" si="19">O25/$O25</f>
        <v>1</v>
      </c>
      <c r="Z25" s="309">
        <f t="shared" si="13"/>
        <v>0.89208945966356623</v>
      </c>
      <c r="AA25" s="309">
        <f t="shared" si="13"/>
        <v>0.84800392111420009</v>
      </c>
      <c r="AB25" s="309">
        <f t="shared" si="13"/>
        <v>0.79134175964416054</v>
      </c>
      <c r="AC25" s="347">
        <f t="shared" si="13"/>
        <v>0.68342556179766378</v>
      </c>
      <c r="AD25" s="352">
        <f t="shared" ref="AD25:AD39" si="20">(5-SUM(T25:X25))/5</f>
        <v>0.1320874375491865</v>
      </c>
      <c r="AE25" s="353">
        <f t="shared" ref="AE25:AE39" si="21">1-AD25</f>
        <v>0.8679125624508135</v>
      </c>
      <c r="AF25" s="226">
        <f>AE25*GBDUS!K110/(Y25+Z25+AA25+AB25+AC25)</f>
        <v>0</v>
      </c>
      <c r="AG25" s="226">
        <f t="shared" ref="AG25:AG39" si="22">$AF25*Z25</f>
        <v>0</v>
      </c>
      <c r="AH25" s="226">
        <f t="shared" si="14"/>
        <v>0</v>
      </c>
      <c r="AI25" s="226">
        <f t="shared" si="14"/>
        <v>0</v>
      </c>
      <c r="AJ25" s="305">
        <f t="shared" si="14"/>
        <v>0</v>
      </c>
      <c r="AK25" s="314">
        <f>AE25*GBDUS!L110/(Y25+Z25+AA25+AB25+AC25)</f>
        <v>0.76189495033580579</v>
      </c>
      <c r="AL25" s="314">
        <f t="shared" ref="AL25:AL39" si="23">$AK25*Z25</f>
        <v>0.6796784545654686</v>
      </c>
      <c r="AM25" s="314">
        <f t="shared" si="15"/>
        <v>0.64608990536187205</v>
      </c>
      <c r="AN25" s="314">
        <f t="shared" si="15"/>
        <v>0.60291929066273686</v>
      </c>
      <c r="AO25" s="316">
        <f t="shared" si="15"/>
        <v>0.5206984844640512</v>
      </c>
      <c r="AP25" s="314">
        <f>AE25*GBDUS!M110/(Y25+Z25+AA25+AB25+AC25)</f>
        <v>4.9021639824339491</v>
      </c>
      <c r="AQ25" s="314">
        <f t="shared" ref="AQ25:AQ39" si="24">$AP25*Z25</f>
        <v>4.3731688182716972</v>
      </c>
      <c r="AR25" s="314">
        <f t="shared" si="16"/>
        <v>4.1570542790487917</v>
      </c>
      <c r="AS25" s="314">
        <f t="shared" si="16"/>
        <v>3.8792870719235069</v>
      </c>
      <c r="AT25" s="316">
        <f t="shared" si="16"/>
        <v>3.3502641737191947</v>
      </c>
      <c r="AU25" s="477">
        <f t="shared" ref="AU25:AU39" si="25">SUM(AF25:AJ25)-SUM(AF7:AJ7)</f>
        <v>0</v>
      </c>
      <c r="AV25" s="477">
        <f t="shared" ref="AV25:AV39" si="26">SUM(AK25:AO25)-SUM(AK7:AO7)</f>
        <v>-0.48872421966281365</v>
      </c>
      <c r="AW25" s="477">
        <f t="shared" ref="AW25:AW39" si="27">SUM(AP25:AT25)-SUM(AP7:AT7)</f>
        <v>-3.1445362197481828</v>
      </c>
      <c r="AX25" s="477">
        <f t="shared" ref="AX25:AX39" si="28">AV25+AW25</f>
        <v>-3.6332604394109964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81">
        <f>'Phy activity RRs'!$F$12</f>
        <v>0.9244331578735252</v>
      </c>
      <c r="O26" s="227">
        <f t="shared" si="17"/>
        <v>0.52898244005191619</v>
      </c>
      <c r="P26" s="227">
        <f t="shared" si="11"/>
        <v>0.52600773585541793</v>
      </c>
      <c r="Q26" s="227">
        <f t="shared" si="11"/>
        <v>0.521755180036648</v>
      </c>
      <c r="R26" s="227">
        <f t="shared" si="11"/>
        <v>0.51406428371090995</v>
      </c>
      <c r="S26" s="340">
        <f t="shared" si="11"/>
        <v>0.49163573193837384</v>
      </c>
      <c r="T26" s="309">
        <f t="shared" si="18"/>
        <v>0.99700257816030058</v>
      </c>
      <c r="U26" s="309">
        <f t="shared" si="12"/>
        <v>0.99278430812631413</v>
      </c>
      <c r="V26" s="309">
        <f t="shared" si="12"/>
        <v>0.98681991064300367</v>
      </c>
      <c r="W26" s="309">
        <f t="shared" si="12"/>
        <v>0.97614701827283823</v>
      </c>
      <c r="X26" s="347">
        <f t="shared" si="12"/>
        <v>0.94551767911875695</v>
      </c>
      <c r="Y26" s="309">
        <f t="shared" si="19"/>
        <v>1</v>
      </c>
      <c r="Z26" s="309">
        <f t="shared" si="13"/>
        <v>0.99437655398125069</v>
      </c>
      <c r="AA26" s="309">
        <f t="shared" si="13"/>
        <v>0.98633742924517709</v>
      </c>
      <c r="AB26" s="309">
        <f t="shared" si="13"/>
        <v>0.97179839024610704</v>
      </c>
      <c r="AC26" s="347">
        <f t="shared" si="13"/>
        <v>0.92939896434014513</v>
      </c>
      <c r="AD26" s="352">
        <f t="shared" si="20"/>
        <v>2.0345701135757111E-2</v>
      </c>
      <c r="AE26" s="353">
        <f t="shared" si="21"/>
        <v>0.97965429886424293</v>
      </c>
      <c r="AF26" s="226">
        <f>AE26*GBDUS!K111/(Y26+Z26+AA26+AB26+AC26)</f>
        <v>0</v>
      </c>
      <c r="AG26" s="226">
        <f t="shared" si="22"/>
        <v>0</v>
      </c>
      <c r="AH26" s="226">
        <f t="shared" si="14"/>
        <v>0</v>
      </c>
      <c r="AI26" s="226">
        <f t="shared" si="14"/>
        <v>0</v>
      </c>
      <c r="AJ26" s="305">
        <f t="shared" si="14"/>
        <v>0</v>
      </c>
      <c r="AK26" s="314">
        <f>AE26*GBDUS!L111/(Y26+Z26+AA26+AB26+AC26)</f>
        <v>10.149084719045042</v>
      </c>
      <c r="AL26" s="314">
        <f t="shared" si="23"/>
        <v>10.092011888987779</v>
      </c>
      <c r="AM26" s="314">
        <f t="shared" si="15"/>
        <v>10.010422130974398</v>
      </c>
      <c r="AN26" s="314">
        <f t="shared" si="15"/>
        <v>9.8628641924393357</v>
      </c>
      <c r="AO26" s="316">
        <f t="shared" si="15"/>
        <v>9.4325488268808559</v>
      </c>
      <c r="AP26" s="314">
        <f>AE26*GBDUS!M111/(Y26+Z26+AA26+AB26+AC26)</f>
        <v>13.498482534877221</v>
      </c>
      <c r="AQ26" s="314">
        <f t="shared" si="24"/>
        <v>13.422574547007308</v>
      </c>
      <c r="AR26" s="314">
        <f t="shared" si="16"/>
        <v>13.314058562161719</v>
      </c>
      <c r="AS26" s="314">
        <f t="shared" si="16"/>
        <v>13.117803598158874</v>
      </c>
      <c r="AT26" s="316">
        <f t="shared" si="16"/>
        <v>12.545475688078426</v>
      </c>
      <c r="AU26" s="477">
        <f t="shared" si="25"/>
        <v>0</v>
      </c>
      <c r="AV26" s="477">
        <f t="shared" si="26"/>
        <v>-1.0290028502068367</v>
      </c>
      <c r="AW26" s="477">
        <f t="shared" si="27"/>
        <v>-1.3685940541801784</v>
      </c>
      <c r="AX26" s="477">
        <f t="shared" si="28"/>
        <v>-2.3975969043870151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81">
        <f>'Phy activity RRs'!$F$12</f>
        <v>0.9244331578735252</v>
      </c>
      <c r="O27" s="227">
        <f t="shared" si="17"/>
        <v>0.52211815312965271</v>
      </c>
      <c r="P27" s="227">
        <f t="shared" si="11"/>
        <v>0.51957570378856921</v>
      </c>
      <c r="Q27" s="227">
        <f t="shared" si="11"/>
        <v>0.51593191606001332</v>
      </c>
      <c r="R27" s="227">
        <f t="shared" si="11"/>
        <v>0.50931505738337601</v>
      </c>
      <c r="S27" s="340">
        <f t="shared" si="11"/>
        <v>0.48982800268102406</v>
      </c>
      <c r="T27" s="309">
        <f t="shared" si="18"/>
        <v>0.99738475187340214</v>
      </c>
      <c r="U27" s="309">
        <f t="shared" si="12"/>
        <v>0.99369447078402151</v>
      </c>
      <c r="V27" s="309">
        <f t="shared" si="12"/>
        <v>0.98846029849456529</v>
      </c>
      <c r="W27" s="309">
        <f t="shared" si="12"/>
        <v>0.97904925010069266</v>
      </c>
      <c r="X27" s="347">
        <f t="shared" si="12"/>
        <v>0.95174036628151726</v>
      </c>
      <c r="Y27" s="309">
        <f t="shared" si="19"/>
        <v>1</v>
      </c>
      <c r="Z27" s="309">
        <f t="shared" si="13"/>
        <v>0.99513050958706628</v>
      </c>
      <c r="AA27" s="309">
        <f t="shared" si="13"/>
        <v>0.98815165296866581</v>
      </c>
      <c r="AB27" s="309">
        <f t="shared" si="13"/>
        <v>0.97547854701175762</v>
      </c>
      <c r="AC27" s="347">
        <f t="shared" si="13"/>
        <v>0.93815547255908116</v>
      </c>
      <c r="AD27" s="352">
        <f t="shared" si="20"/>
        <v>1.7934172493160185E-2</v>
      </c>
      <c r="AE27" s="353">
        <f t="shared" si="21"/>
        <v>0.98206582750683979</v>
      </c>
      <c r="AF27" s="226">
        <f>AE27*GBDUS!K112/(Y27+Z27+AA27+AB27+AC27)</f>
        <v>0</v>
      </c>
      <c r="AG27" s="226">
        <f t="shared" si="22"/>
        <v>0</v>
      </c>
      <c r="AH27" s="226">
        <f t="shared" si="14"/>
        <v>0</v>
      </c>
      <c r="AI27" s="226">
        <f t="shared" si="14"/>
        <v>0</v>
      </c>
      <c r="AJ27" s="305">
        <f t="shared" si="14"/>
        <v>0</v>
      </c>
      <c r="AK27" s="314">
        <f>AE27*GBDUS!L112/(Y27+Z27+AA27+AB27+AC27)</f>
        <v>37.456409819680509</v>
      </c>
      <c r="AL27" s="314">
        <f t="shared" si="23"/>
        <v>37.274016191160655</v>
      </c>
      <c r="AM27" s="314">
        <f t="shared" si="15"/>
        <v>37.012613277589061</v>
      </c>
      <c r="AN27" s="314">
        <f t="shared" si="15"/>
        <v>36.537924227178877</v>
      </c>
      <c r="AO27" s="316">
        <f t="shared" si="15"/>
        <v>35.139935854748977</v>
      </c>
      <c r="AP27" s="314">
        <f>AE27*GBDUS!M112/(Y27+Z27+AA27+AB27+AC27)</f>
        <v>44.609416563851248</v>
      </c>
      <c r="AQ27" s="314">
        <f t="shared" si="24"/>
        <v>44.392191437567007</v>
      </c>
      <c r="AR27" s="314">
        <f t="shared" si="16"/>
        <v>44.080868715537392</v>
      </c>
      <c r="AS27" s="314">
        <f t="shared" si="16"/>
        <v>43.515528852747849</v>
      </c>
      <c r="AT27" s="316">
        <f t="shared" si="16"/>
        <v>41.850568277044772</v>
      </c>
      <c r="AU27" s="477">
        <f t="shared" si="25"/>
        <v>0</v>
      </c>
      <c r="AV27" s="477">
        <f t="shared" si="26"/>
        <v>-3.3495738839722833</v>
      </c>
      <c r="AW27" s="477">
        <f t="shared" si="27"/>
        <v>-3.9892380882433258</v>
      </c>
      <c r="AX27" s="477">
        <f t="shared" si="28"/>
        <v>-7.3388119722156091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81">
        <f>'Phy activity RRs'!$F$12</f>
        <v>0.9244331578735252</v>
      </c>
      <c r="O28" s="227">
        <f t="shared" si="17"/>
        <v>0.5490732806781059</v>
      </c>
      <c r="P28" s="227">
        <f t="shared" si="11"/>
        <v>0.54726563509500648</v>
      </c>
      <c r="Q28" s="227">
        <f t="shared" si="11"/>
        <v>0.54466369075355137</v>
      </c>
      <c r="R28" s="227">
        <f t="shared" si="11"/>
        <v>0.53990502500804871</v>
      </c>
      <c r="S28" s="340">
        <f t="shared" si="11"/>
        <v>0.52564108855501224</v>
      </c>
      <c r="T28" s="309">
        <f t="shared" si="18"/>
        <v>0.99840825318648474</v>
      </c>
      <c r="U28" s="309">
        <f t="shared" si="12"/>
        <v>0.99617583175130364</v>
      </c>
      <c r="V28" s="309">
        <f t="shared" si="12"/>
        <v>0.99301111516118645</v>
      </c>
      <c r="W28" s="309">
        <f t="shared" si="12"/>
        <v>0.98730605986205577</v>
      </c>
      <c r="X28" s="347">
        <f t="shared" si="12"/>
        <v>0.97056484936442988</v>
      </c>
      <c r="Y28" s="309">
        <f t="shared" si="19"/>
        <v>1</v>
      </c>
      <c r="Z28" s="309">
        <f t="shared" si="13"/>
        <v>0.99670782453506568</v>
      </c>
      <c r="AA28" s="309">
        <f t="shared" si="13"/>
        <v>0.9919690320404797</v>
      </c>
      <c r="AB28" s="309">
        <f t="shared" si="13"/>
        <v>0.98330230955923703</v>
      </c>
      <c r="AC28" s="347">
        <f t="shared" si="13"/>
        <v>0.95732410782372279</v>
      </c>
      <c r="AD28" s="352">
        <f t="shared" si="20"/>
        <v>1.0906778134907924E-2</v>
      </c>
      <c r="AE28" s="353">
        <f t="shared" si="21"/>
        <v>0.98909322186509208</v>
      </c>
      <c r="AF28" s="226">
        <f>AE28*GBDUS!K113/(Y28+Z28+AA28+AB28+AC28)</f>
        <v>0</v>
      </c>
      <c r="AG28" s="226">
        <f t="shared" si="22"/>
        <v>0</v>
      </c>
      <c r="AH28" s="226">
        <f t="shared" si="14"/>
        <v>0</v>
      </c>
      <c r="AI28" s="226">
        <f t="shared" si="14"/>
        <v>0</v>
      </c>
      <c r="AJ28" s="305">
        <f t="shared" si="14"/>
        <v>0</v>
      </c>
      <c r="AK28" s="314">
        <f>AE28*GBDUS!L113/(Y28+Z28+AA28+AB28+AC28)</f>
        <v>114.37881535370457</v>
      </c>
      <c r="AL28" s="314">
        <f t="shared" si="23"/>
        <v>114.00226022408884</v>
      </c>
      <c r="AM28" s="314">
        <f t="shared" si="15"/>
        <v>113.46024275235108</v>
      </c>
      <c r="AN28" s="314">
        <f t="shared" si="15"/>
        <v>112.46895330194722</v>
      </c>
      <c r="AO28" s="316">
        <f t="shared" si="15"/>
        <v>109.49759736241955</v>
      </c>
      <c r="AP28" s="314">
        <f>AE28*GBDUS!M113/(Y28+Z28+AA28+AB28+AC28)</f>
        <v>97.622001753964867</v>
      </c>
      <c r="AQ28" s="314">
        <f t="shared" si="24"/>
        <v>97.300612994952687</v>
      </c>
      <c r="AR28" s="314">
        <f t="shared" si="16"/>
        <v>96.838002585734543</v>
      </c>
      <c r="AS28" s="314">
        <f t="shared" si="16"/>
        <v>95.991939788469537</v>
      </c>
      <c r="AT28" s="316">
        <f t="shared" si="16"/>
        <v>93.455895733080311</v>
      </c>
      <c r="AU28" s="477">
        <f t="shared" si="25"/>
        <v>0</v>
      </c>
      <c r="AV28" s="477">
        <f t="shared" si="26"/>
        <v>-6.2171362637010361</v>
      </c>
      <c r="AW28" s="477">
        <f t="shared" si="27"/>
        <v>-5.3063085621477057</v>
      </c>
      <c r="AX28" s="477">
        <f t="shared" si="28"/>
        <v>-11.523444825848742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81">
        <f>'Phy activity RRs'!$F$12</f>
        <v>0.9244331578735252</v>
      </c>
      <c r="O29" s="227">
        <f t="shared" si="17"/>
        <v>0.68276994017007853</v>
      </c>
      <c r="P29" s="227">
        <f t="shared" si="11"/>
        <v>0.67878018579297872</v>
      </c>
      <c r="Q29" s="227">
        <f t="shared" si="11"/>
        <v>0.67312130161991035</v>
      </c>
      <c r="R29" s="227">
        <f t="shared" si="11"/>
        <v>0.66301139747177118</v>
      </c>
      <c r="S29" s="340">
        <f t="shared" si="11"/>
        <v>0.63430817809097761</v>
      </c>
      <c r="T29" s="309">
        <f t="shared" si="18"/>
        <v>0.99699910738768782</v>
      </c>
      <c r="U29" s="309">
        <f t="shared" si="12"/>
        <v>0.99282222883129068</v>
      </c>
      <c r="V29" s="309">
        <f t="shared" si="12"/>
        <v>0.98698791142531139</v>
      </c>
      <c r="W29" s="309">
        <f t="shared" si="12"/>
        <v>0.97673276352279514</v>
      </c>
      <c r="X29" s="347">
        <f t="shared" si="12"/>
        <v>0.94841115728355763</v>
      </c>
      <c r="Y29" s="309">
        <f t="shared" si="19"/>
        <v>1</v>
      </c>
      <c r="Z29" s="309">
        <f t="shared" si="13"/>
        <v>0.99415651723608989</v>
      </c>
      <c r="AA29" s="309">
        <f t="shared" si="13"/>
        <v>0.98586838994733028</v>
      </c>
      <c r="AB29" s="309">
        <f t="shared" si="13"/>
        <v>0.97106120006779229</v>
      </c>
      <c r="AC29" s="347">
        <f t="shared" si="13"/>
        <v>0.9290218282500412</v>
      </c>
      <c r="AD29" s="352">
        <f t="shared" si="20"/>
        <v>1.9609366309871489E-2</v>
      </c>
      <c r="AE29" s="353">
        <f t="shared" si="21"/>
        <v>0.98039063369012847</v>
      </c>
      <c r="AF29" s="226">
        <f>AE29*GBDUS!K114/(Y29+Z29+AA29+AB29+AC29)</f>
        <v>1.004476383153428</v>
      </c>
      <c r="AG29" s="226">
        <f t="shared" si="22"/>
        <v>0.99860674272171623</v>
      </c>
      <c r="AH29" s="226">
        <f t="shared" si="14"/>
        <v>0.99028151459958769</v>
      </c>
      <c r="AI29" s="226">
        <f t="shared" si="14"/>
        <v>0.97540804206472331</v>
      </c>
      <c r="AJ29" s="305">
        <f t="shared" si="14"/>
        <v>0.93318048591118663</v>
      </c>
      <c r="AK29" s="314">
        <f>AE29*GBDUS!L114/(Y29+Z29+AA29+AB29+AC29)</f>
        <v>23.278591230454499</v>
      </c>
      <c r="AL29" s="314">
        <f t="shared" si="23"/>
        <v>23.142563183831228</v>
      </c>
      <c r="AM29" s="314">
        <f t="shared" si="15"/>
        <v>22.949627256610217</v>
      </c>
      <c r="AN29" s="314">
        <f t="shared" si="15"/>
        <v>22.604936736132732</v>
      </c>
      <c r="AO29" s="316">
        <f t="shared" si="15"/>
        <v>21.626319384002215</v>
      </c>
      <c r="AP29" s="314">
        <f>AE29*GBDUS!M114/(Y29+Z29+AA29+AB29+AC29)</f>
        <v>14.845593909092763</v>
      </c>
      <c r="AQ29" s="314">
        <f t="shared" si="24"/>
        <v>14.75884393696497</v>
      </c>
      <c r="AR29" s="314">
        <f t="shared" si="16"/>
        <v>14.635801764969175</v>
      </c>
      <c r="AS29" s="314">
        <f t="shared" si="16"/>
        <v>14.415980237082726</v>
      </c>
      <c r="AT29" s="316">
        <f t="shared" si="16"/>
        <v>13.791880794883035</v>
      </c>
      <c r="AU29" s="477">
        <f t="shared" si="25"/>
        <v>-9.8046831549357449E-2</v>
      </c>
      <c r="AV29" s="477">
        <f t="shared" si="26"/>
        <v>-2.2722207822482261</v>
      </c>
      <c r="AW29" s="477">
        <f t="shared" si="27"/>
        <v>-1.4490768221801602</v>
      </c>
      <c r="AX29" s="477">
        <f t="shared" si="28"/>
        <v>-3.7212976044283863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81">
        <f>'Phy activity RRs'!$F$12</f>
        <v>0.9244331578735252</v>
      </c>
      <c r="O30" s="227">
        <f t="shared" si="17"/>
        <v>0.87056563282425337</v>
      </c>
      <c r="P30" s="227">
        <f t="shared" si="11"/>
        <v>0.84020633420006596</v>
      </c>
      <c r="Q30" s="227">
        <f t="shared" si="11"/>
        <v>0.8060949989698496</v>
      </c>
      <c r="R30" s="227">
        <f t="shared" si="11"/>
        <v>0.75832296928607301</v>
      </c>
      <c r="S30" s="340">
        <f t="shared" si="11"/>
        <v>0.66136194679577898</v>
      </c>
      <c r="T30" s="309">
        <f t="shared" si="18"/>
        <v>0.89246794912009209</v>
      </c>
      <c r="U30" s="309">
        <f t="shared" si="12"/>
        <v>0.86134484942690359</v>
      </c>
      <c r="V30" s="309">
        <f t="shared" si="12"/>
        <v>0.82637531669231079</v>
      </c>
      <c r="W30" s="309">
        <f t="shared" si="12"/>
        <v>0.86011952147854409</v>
      </c>
      <c r="X30" s="347">
        <f t="shared" si="12"/>
        <v>0.76838330511220299</v>
      </c>
      <c r="Y30" s="309">
        <f t="shared" si="19"/>
        <v>1</v>
      </c>
      <c r="Z30" s="309">
        <f t="shared" si="13"/>
        <v>0.96512692727635363</v>
      </c>
      <c r="AA30" s="309">
        <f t="shared" si="13"/>
        <v>0.9259439708810342</v>
      </c>
      <c r="AB30" s="309">
        <f t="shared" si="13"/>
        <v>0.87106926886827896</v>
      </c>
      <c r="AC30" s="347">
        <f t="shared" si="13"/>
        <v>0.75969222980950402</v>
      </c>
      <c r="AD30" s="352">
        <f t="shared" si="20"/>
        <v>0.15826181163398942</v>
      </c>
      <c r="AE30" s="353">
        <f t="shared" si="21"/>
        <v>0.84173818836601055</v>
      </c>
      <c r="AF30" s="226">
        <f>AE30*GBDUS!K115/(Y30+Z30+AA30+AB30+AC30)</f>
        <v>4.6537449561108399</v>
      </c>
      <c r="AG30" s="226">
        <f t="shared" si="22"/>
        <v>4.4914545698190844</v>
      </c>
      <c r="AH30" s="226">
        <f t="shared" si="14"/>
        <v>4.309107084128855</v>
      </c>
      <c r="AI30" s="226">
        <f t="shared" si="14"/>
        <v>4.0537342164189099</v>
      </c>
      <c r="AJ30" s="305">
        <f t="shared" si="14"/>
        <v>3.5354138826725765</v>
      </c>
      <c r="AK30" s="314">
        <f>AE30*GBDUS!L115/(Y30+Z30+AA30+AB30+AC30)</f>
        <v>68.617086985145008</v>
      </c>
      <c r="AL30" s="314">
        <f t="shared" si="23"/>
        <v>66.224198320627281</v>
      </c>
      <c r="AM30" s="314">
        <f t="shared" si="15"/>
        <v>63.535577993314497</v>
      </c>
      <c r="AN30" s="314">
        <f t="shared" si="15"/>
        <v>59.77023579202136</v>
      </c>
      <c r="AO30" s="316">
        <f t="shared" si="15"/>
        <v>52.12786781477751</v>
      </c>
      <c r="AP30" s="314">
        <f>AE30*GBDUS!M115/(Y30+Z30+AA30+AB30+AC30)</f>
        <v>39.942965748090977</v>
      </c>
      <c r="AQ30" s="314">
        <f t="shared" si="24"/>
        <v>38.550031798759683</v>
      </c>
      <c r="AR30" s="314">
        <f t="shared" si="16"/>
        <v>36.984948313552501</v>
      </c>
      <c r="AS30" s="314">
        <f t="shared" si="16"/>
        <v>34.793089970620315</v>
      </c>
      <c r="AT30" s="316">
        <f t="shared" si="16"/>
        <v>30.344360714371877</v>
      </c>
      <c r="AU30" s="477">
        <f t="shared" si="25"/>
        <v>-3.9565452908497392</v>
      </c>
      <c r="AV30" s="477">
        <f t="shared" si="26"/>
        <v>-58.337234838452559</v>
      </c>
      <c r="AW30" s="477">
        <f t="shared" si="27"/>
        <v>-33.958920079121242</v>
      </c>
      <c r="AX30" s="477">
        <f t="shared" si="28"/>
        <v>-92.296154917573801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81">
        <f>'Phy activity RRs'!$F$12</f>
        <v>0.9244331578735252</v>
      </c>
      <c r="O31" s="346">
        <f t="shared" si="17"/>
        <v>0.97545870827357695</v>
      </c>
      <c r="P31" s="339">
        <f t="shared" si="11"/>
        <v>0.86570949753919291</v>
      </c>
      <c r="Q31" s="339">
        <f t="shared" si="11"/>
        <v>0.82513245489419695</v>
      </c>
      <c r="R31" s="339">
        <f t="shared" si="11"/>
        <v>0.7719217337693145</v>
      </c>
      <c r="S31" s="341">
        <f t="shared" si="11"/>
        <v>0.66912887868455018</v>
      </c>
      <c r="T31" s="348">
        <f t="shared" si="18"/>
        <v>1</v>
      </c>
      <c r="U31" s="349">
        <f t="shared" si="12"/>
        <v>0.88748963969102856</v>
      </c>
      <c r="V31" s="349">
        <f t="shared" si="12"/>
        <v>0.84589173062441969</v>
      </c>
      <c r="W31" s="349">
        <f t="shared" si="12"/>
        <v>0.79134229590866645</v>
      </c>
      <c r="X31" s="350">
        <f t="shared" si="12"/>
        <v>0.76313099464732004</v>
      </c>
      <c r="Y31" s="348">
        <f t="shared" si="19"/>
        <v>1</v>
      </c>
      <c r="Z31" s="349">
        <f t="shared" si="13"/>
        <v>0.88748963969102856</v>
      </c>
      <c r="AA31" s="349">
        <f t="shared" si="13"/>
        <v>0.84589173062441969</v>
      </c>
      <c r="AB31" s="349">
        <f t="shared" si="13"/>
        <v>0.79134229590866645</v>
      </c>
      <c r="AC31" s="350">
        <f t="shared" si="13"/>
        <v>0.68596330424771446</v>
      </c>
      <c r="AD31" s="351">
        <f t="shared" si="20"/>
        <v>0.14242906782571296</v>
      </c>
      <c r="AE31" s="353">
        <f t="shared" si="21"/>
        <v>0.85757093217428704</v>
      </c>
      <c r="AF31" s="226">
        <f>AE31*GBDUS!K116/(Y31+Z31+AA31+AB31+AC31)</f>
        <v>22.403185798587423</v>
      </c>
      <c r="AG31" s="307">
        <f t="shared" si="22"/>
        <v>19.882595292319518</v>
      </c>
      <c r="AH31" s="307">
        <f t="shared" si="14"/>
        <v>18.950669606667535</v>
      </c>
      <c r="AI31" s="307">
        <f t="shared" si="14"/>
        <v>17.728588485522604</v>
      </c>
      <c r="AJ31" s="308">
        <f t="shared" si="14"/>
        <v>15.3677633560745</v>
      </c>
      <c r="AK31" s="314">
        <f>AE31*GBDUS!L116/(Y31+Z31+AA31+AB31+AC31)</f>
        <v>142.60010969788391</v>
      </c>
      <c r="AL31" s="318">
        <f t="shared" si="23"/>
        <v>126.55611997567614</v>
      </c>
      <c r="AM31" s="318">
        <f t="shared" si="15"/>
        <v>120.62425357957511</v>
      </c>
      <c r="AN31" s="318">
        <f t="shared" si="15"/>
        <v>112.84549820515115</v>
      </c>
      <c r="AO31" s="319">
        <f t="shared" si="15"/>
        <v>97.818442434446993</v>
      </c>
      <c r="AP31" s="314">
        <f>AE31*GBDUS!M116/(Y31+Z31+AA31+AB31+AC31)</f>
        <v>85.475475504289491</v>
      </c>
      <c r="AQ31" s="318">
        <f t="shared" si="24"/>
        <v>75.858598957721213</v>
      </c>
      <c r="AR31" s="318">
        <f t="shared" si="16"/>
        <v>72.302997900268636</v>
      </c>
      <c r="AS31" s="318">
        <f t="shared" si="16"/>
        <v>67.640359029449428</v>
      </c>
      <c r="AT31" s="319">
        <f t="shared" si="16"/>
        <v>58.633039609066998</v>
      </c>
      <c r="AU31" s="478">
        <f t="shared" si="25"/>
        <v>-15.667197460828405</v>
      </c>
      <c r="AV31" s="479">
        <f t="shared" si="26"/>
        <v>-99.724391729742706</v>
      </c>
      <c r="AW31" s="479">
        <f t="shared" si="27"/>
        <v>-59.775478578066554</v>
      </c>
      <c r="AX31" s="479">
        <f t="shared" si="28"/>
        <v>-159.49987030780926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281">
        <f>'Phy activity RRs'!$F$12</f>
        <v>0.9244331578735252</v>
      </c>
      <c r="O32" s="226">
        <f t="shared" si="17"/>
        <v>0.97545870827357695</v>
      </c>
      <c r="P32" s="226">
        <f t="shared" si="11"/>
        <v>0.86182967672256239</v>
      </c>
      <c r="Q32" s="226">
        <f t="shared" si="11"/>
        <v>0.81635947052013269</v>
      </c>
      <c r="R32" s="226">
        <f t="shared" si="11"/>
        <v>0.75815967600660794</v>
      </c>
      <c r="S32" s="305">
        <f t="shared" si="11"/>
        <v>0.64813180974130979</v>
      </c>
      <c r="T32" s="309">
        <f t="shared" si="18"/>
        <v>1</v>
      </c>
      <c r="U32" s="309">
        <f t="shared" si="12"/>
        <v>0.88351220755195081</v>
      </c>
      <c r="V32" s="309">
        <f t="shared" si="12"/>
        <v>0.83689802919999834</v>
      </c>
      <c r="W32" s="309">
        <f t="shared" si="12"/>
        <v>0.86250549410775335</v>
      </c>
      <c r="X32" s="347">
        <f t="shared" si="12"/>
        <v>0.79617394392617913</v>
      </c>
      <c r="Y32" s="309">
        <f t="shared" si="19"/>
        <v>1</v>
      </c>
      <c r="Z32" s="309">
        <f t="shared" si="13"/>
        <v>0.88351220755195081</v>
      </c>
      <c r="AA32" s="309">
        <f t="shared" si="13"/>
        <v>0.83689802919999834</v>
      </c>
      <c r="AB32" s="309">
        <f t="shared" si="13"/>
        <v>0.77723400239918161</v>
      </c>
      <c r="AC32" s="347">
        <f t="shared" si="13"/>
        <v>0.6644379759430421</v>
      </c>
      <c r="AD32" s="391">
        <f t="shared" si="20"/>
        <v>0.12418206504282363</v>
      </c>
      <c r="AE32" s="355">
        <f t="shared" si="21"/>
        <v>0.87581793495717641</v>
      </c>
      <c r="AF32" s="226">
        <f>AE32*GBDUS!K117/(Y32+Z32+AA32+AB32+AC32)</f>
        <v>0</v>
      </c>
      <c r="AG32" s="226">
        <f t="shared" si="22"/>
        <v>0</v>
      </c>
      <c r="AH32" s="226">
        <f t="shared" si="14"/>
        <v>0</v>
      </c>
      <c r="AI32" s="226">
        <f t="shared" si="14"/>
        <v>0</v>
      </c>
      <c r="AJ32" s="305">
        <f t="shared" si="14"/>
        <v>0</v>
      </c>
      <c r="AK32" s="314">
        <f>AE32*GBDUS!L117/(Y32+Z32+AA32+AB32+AC32)</f>
        <v>0.87412582370915592</v>
      </c>
      <c r="AL32" s="314">
        <f t="shared" si="23"/>
        <v>0.7723008361834437</v>
      </c>
      <c r="AM32" s="314">
        <f t="shared" si="15"/>
        <v>0.73155417913501775</v>
      </c>
      <c r="AN32" s="314">
        <f t="shared" si="15"/>
        <v>0.67940031256194866</v>
      </c>
      <c r="AO32" s="316">
        <f t="shared" si="15"/>
        <v>0.58080239302485603</v>
      </c>
      <c r="AP32" s="314">
        <f>AE32*GBDUS!M117/(Y32+Z32+AA32+AB32+AC32)</f>
        <v>1.9344371134004015</v>
      </c>
      <c r="AQ32" s="314">
        <f t="shared" si="24"/>
        <v>1.7090988044308122</v>
      </c>
      <c r="AR32" s="314">
        <f t="shared" si="16"/>
        <v>1.6189266078161297</v>
      </c>
      <c r="AS32" s="314">
        <f t="shared" si="16"/>
        <v>1.5035103000377137</v>
      </c>
      <c r="AT32" s="316">
        <f t="shared" si="16"/>
        <v>1.2853134802168638</v>
      </c>
      <c r="AU32" s="477">
        <f t="shared" si="25"/>
        <v>0</v>
      </c>
      <c r="AV32" s="477">
        <f t="shared" si="26"/>
        <v>-0.51585738033228346</v>
      </c>
      <c r="AW32" s="477">
        <f t="shared" si="27"/>
        <v>-1.1415904148694942</v>
      </c>
      <c r="AX32" s="477">
        <f t="shared" si="28"/>
        <v>-1.6574477952017777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RRs'!$F$12</f>
        <v>0.9244331578735252</v>
      </c>
      <c r="O33" s="226">
        <f t="shared" si="17"/>
        <v>0.97545870827357695</v>
      </c>
      <c r="P33" s="226">
        <f t="shared" si="11"/>
        <v>0.97545870827357695</v>
      </c>
      <c r="Q33" s="226">
        <f t="shared" si="11"/>
        <v>0.85455613051371759</v>
      </c>
      <c r="R33" s="226">
        <f t="shared" si="11"/>
        <v>0.80697271437206852</v>
      </c>
      <c r="S33" s="305">
        <f t="shared" si="11"/>
        <v>0.71467486700604355</v>
      </c>
      <c r="T33" s="309">
        <f t="shared" si="18"/>
        <v>1</v>
      </c>
      <c r="U33" s="309">
        <f t="shared" si="12"/>
        <v>1</v>
      </c>
      <c r="V33" s="309">
        <f t="shared" si="12"/>
        <v>0.87605566823649594</v>
      </c>
      <c r="W33" s="309">
        <f t="shared" si="12"/>
        <v>0.82727511428986611</v>
      </c>
      <c r="X33" s="347">
        <f t="shared" si="12"/>
        <v>0.85083431802259368</v>
      </c>
      <c r="Y33" s="309">
        <f t="shared" si="19"/>
        <v>1</v>
      </c>
      <c r="Z33" s="309">
        <f t="shared" si="13"/>
        <v>1</v>
      </c>
      <c r="AA33" s="309">
        <f t="shared" si="13"/>
        <v>0.87605566823649594</v>
      </c>
      <c r="AB33" s="309">
        <f t="shared" si="13"/>
        <v>0.82727511428986611</v>
      </c>
      <c r="AC33" s="347">
        <f t="shared" si="13"/>
        <v>0.73265517129978397</v>
      </c>
      <c r="AD33" s="391">
        <f t="shared" si="20"/>
        <v>8.9166979890208789E-2</v>
      </c>
      <c r="AE33" s="353">
        <f t="shared" si="21"/>
        <v>0.91083302010979117</v>
      </c>
      <c r="AF33" s="226">
        <f>AE33*GBDUS!K118/(Y33+Z33+AA33+AB33+AC33)</f>
        <v>0</v>
      </c>
      <c r="AG33" s="226">
        <f t="shared" si="22"/>
        <v>0</v>
      </c>
      <c r="AH33" s="226">
        <f t="shared" si="14"/>
        <v>0</v>
      </c>
      <c r="AI33" s="226">
        <f t="shared" si="14"/>
        <v>0</v>
      </c>
      <c r="AJ33" s="305">
        <f t="shared" si="14"/>
        <v>0</v>
      </c>
      <c r="AK33" s="314">
        <f>AE33*GBDUS!L118/(Y33+Z33+AA33+AB33+AC33)</f>
        <v>0.79631440779905371</v>
      </c>
      <c r="AL33" s="314">
        <f t="shared" si="23"/>
        <v>0.79631440779905371</v>
      </c>
      <c r="AM33" s="314">
        <f t="shared" si="15"/>
        <v>0.69761575065074954</v>
      </c>
      <c r="AN33" s="314">
        <f t="shared" si="15"/>
        <v>0.65877109272262924</v>
      </c>
      <c r="AO33" s="316">
        <f t="shared" si="15"/>
        <v>0.5834238688545017</v>
      </c>
      <c r="AP33" s="314">
        <f>AE33*GBDUS!M118/(Y33+Z33+AA33+AB33+AC33)</f>
        <v>4.439410250452525</v>
      </c>
      <c r="AQ33" s="314">
        <f t="shared" si="24"/>
        <v>4.439410250452525</v>
      </c>
      <c r="AR33" s="314">
        <f t="shared" si="16"/>
        <v>3.8891705135361367</v>
      </c>
      <c r="AS33" s="314">
        <f t="shared" si="16"/>
        <v>3.6726136223227157</v>
      </c>
      <c r="AT33" s="316">
        <f t="shared" si="16"/>
        <v>3.2525568775153118</v>
      </c>
      <c r="AU33" s="477">
        <f t="shared" si="25"/>
        <v>0</v>
      </c>
      <c r="AV33" s="477">
        <f t="shared" si="26"/>
        <v>-0.34581197364042726</v>
      </c>
      <c r="AW33" s="477">
        <f t="shared" si="27"/>
        <v>-1.927883265043139</v>
      </c>
      <c r="AX33" s="477">
        <f t="shared" si="28"/>
        <v>-2.2736952386835663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RRs'!$F$12</f>
        <v>0.9244331578735252</v>
      </c>
      <c r="O34" s="226">
        <f t="shared" si="17"/>
        <v>0.61447011737193946</v>
      </c>
      <c r="P34" s="226">
        <f t="shared" si="11"/>
        <v>0.60936314189821184</v>
      </c>
      <c r="Q34" s="226">
        <f t="shared" si="11"/>
        <v>0.6021562359362308</v>
      </c>
      <c r="R34" s="226">
        <f t="shared" si="11"/>
        <v>0.58938396490586809</v>
      </c>
      <c r="S34" s="305">
        <f t="shared" si="11"/>
        <v>0.55379665708206882</v>
      </c>
      <c r="T34" s="309">
        <f t="shared" si="18"/>
        <v>0.99534522138670389</v>
      </c>
      <c r="U34" s="309">
        <f t="shared" si="12"/>
        <v>0.98883915426473723</v>
      </c>
      <c r="V34" s="309">
        <f t="shared" si="12"/>
        <v>0.97975413481736828</v>
      </c>
      <c r="W34" s="309">
        <f t="shared" si="12"/>
        <v>0.96383194004484385</v>
      </c>
      <c r="X34" s="347">
        <f t="shared" si="12"/>
        <v>0.92028647200817659</v>
      </c>
      <c r="Y34" s="309">
        <f t="shared" si="19"/>
        <v>1</v>
      </c>
      <c r="Z34" s="309">
        <f t="shared" si="13"/>
        <v>0.99168881394009867</v>
      </c>
      <c r="AA34" s="309">
        <f t="shared" si="13"/>
        <v>0.97996016228034888</v>
      </c>
      <c r="AB34" s="309">
        <f t="shared" si="13"/>
        <v>0.95917433288153431</v>
      </c>
      <c r="AC34" s="347">
        <f t="shared" si="13"/>
        <v>0.90125889188986397</v>
      </c>
      <c r="AD34" s="391">
        <f t="shared" si="20"/>
        <v>3.0388615495634142E-2</v>
      </c>
      <c r="AE34" s="353">
        <f t="shared" si="21"/>
        <v>0.9696113845043659</v>
      </c>
      <c r="AF34" s="226">
        <f>AE34*GBDUS!K119/(Y34+Z34+AA34+AB34+AC34)</f>
        <v>0</v>
      </c>
      <c r="AG34" s="226">
        <f t="shared" si="22"/>
        <v>0</v>
      </c>
      <c r="AH34" s="226">
        <f t="shared" si="14"/>
        <v>0</v>
      </c>
      <c r="AI34" s="226">
        <f t="shared" si="14"/>
        <v>0</v>
      </c>
      <c r="AJ34" s="305">
        <f t="shared" si="14"/>
        <v>0</v>
      </c>
      <c r="AK34" s="314">
        <f>AE34*GBDUS!L119/(Y34+Z34+AA34+AB34+AC34)</f>
        <v>7.8509502775965014</v>
      </c>
      <c r="AL34" s="314">
        <f t="shared" si="23"/>
        <v>7.7856995690923627</v>
      </c>
      <c r="AM34" s="314">
        <f t="shared" si="15"/>
        <v>7.6936185080884174</v>
      </c>
      <c r="AN34" s="314">
        <f t="shared" si="15"/>
        <v>7.5304299949997207</v>
      </c>
      <c r="AO34" s="316">
        <f t="shared" si="15"/>
        <v>7.0757387474690425</v>
      </c>
      <c r="AP34" s="314">
        <f>AE34*GBDUS!M119/(Y34+Z34+AA34+AB34+AC34)</f>
        <v>12.471273297475211</v>
      </c>
      <c r="AQ34" s="314">
        <f t="shared" si="24"/>
        <v>12.367622224696015</v>
      </c>
      <c r="AR34" s="314">
        <f t="shared" si="16"/>
        <v>12.221351004436389</v>
      </c>
      <c r="AS34" s="314">
        <f t="shared" si="16"/>
        <v>11.962125245289078</v>
      </c>
      <c r="AT34" s="316">
        <f t="shared" si="16"/>
        <v>11.239845952538158</v>
      </c>
      <c r="AU34" s="477">
        <f t="shared" si="25"/>
        <v>0</v>
      </c>
      <c r="AV34" s="477">
        <f t="shared" si="26"/>
        <v>-1.188966856873094</v>
      </c>
      <c r="AW34" s="477">
        <f t="shared" si="27"/>
        <v>-1.8886797253088474</v>
      </c>
      <c r="AX34" s="477">
        <f t="shared" si="28"/>
        <v>-3.0776465821819414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RRs'!$F$12</f>
        <v>0.9244331578735252</v>
      </c>
      <c r="O35" s="226">
        <f t="shared" si="17"/>
        <v>0.61422293044082277</v>
      </c>
      <c r="P35" s="226">
        <f t="shared" si="11"/>
        <v>0.60912120965556737</v>
      </c>
      <c r="Q35" s="226">
        <f t="shared" si="11"/>
        <v>0.60192146723510009</v>
      </c>
      <c r="R35" s="226">
        <f t="shared" si="11"/>
        <v>0.58916121290967904</v>
      </c>
      <c r="S35" s="305">
        <f t="shared" si="11"/>
        <v>0.55360339608172338</v>
      </c>
      <c r="T35" s="309">
        <f t="shared" si="18"/>
        <v>0.99541877731115813</v>
      </c>
      <c r="U35" s="309">
        <f t="shared" si="12"/>
        <v>0.98902389993225448</v>
      </c>
      <c r="V35" s="309">
        <f t="shared" si="12"/>
        <v>0.98010084807256392</v>
      </c>
      <c r="W35" s="309">
        <f t="shared" si="12"/>
        <v>0.96447426113829837</v>
      </c>
      <c r="X35" s="347">
        <f t="shared" si="12"/>
        <v>0.921786709512734</v>
      </c>
      <c r="Y35" s="309">
        <f t="shared" si="19"/>
        <v>1</v>
      </c>
      <c r="Z35" s="309">
        <f t="shared" si="13"/>
        <v>0.9916940242175688</v>
      </c>
      <c r="AA35" s="309">
        <f t="shared" si="13"/>
        <v>0.97997231526850681</v>
      </c>
      <c r="AB35" s="309">
        <f t="shared" si="13"/>
        <v>0.95919768492987212</v>
      </c>
      <c r="AC35" s="347">
        <f t="shared" si="13"/>
        <v>0.90130695004240036</v>
      </c>
      <c r="AD35" s="391">
        <f t="shared" si="20"/>
        <v>2.9839100806598219E-2</v>
      </c>
      <c r="AE35" s="353">
        <f t="shared" si="21"/>
        <v>0.97016089919340176</v>
      </c>
      <c r="AF35" s="226">
        <f>AE35*GBDUS!K120/(Y35+Z35+AA35+AB35+AC35)</f>
        <v>0</v>
      </c>
      <c r="AG35" s="226">
        <f t="shared" si="22"/>
        <v>0</v>
      </c>
      <c r="AH35" s="226">
        <f t="shared" si="14"/>
        <v>0</v>
      </c>
      <c r="AI35" s="226">
        <f t="shared" si="14"/>
        <v>0</v>
      </c>
      <c r="AJ35" s="305">
        <f t="shared" si="14"/>
        <v>0</v>
      </c>
      <c r="AK35" s="314">
        <f>AE35*GBDUS!L120/(Y35+Z35+AA35+AB35+AC35)</f>
        <v>25.49589612924451</v>
      </c>
      <c r="AL35" s="314">
        <f t="shared" si="23"/>
        <v>25.284127833443623</v>
      </c>
      <c r="AM35" s="314">
        <f t="shared" si="15"/>
        <v>24.985272359621103</v>
      </c>
      <c r="AN35" s="314">
        <f t="shared" si="15"/>
        <v>24.455604542383821</v>
      </c>
      <c r="AO35" s="316">
        <f t="shared" si="15"/>
        <v>22.97962837884721</v>
      </c>
      <c r="AP35" s="314">
        <f>AE35*GBDUS!M120/(Y35+Z35+AA35+AB35+AC35)</f>
        <v>39.892877923420265</v>
      </c>
      <c r="AQ35" s="314">
        <f t="shared" si="24"/>
        <v>39.56152864549685</v>
      </c>
      <c r="AR35" s="314">
        <f t="shared" si="16"/>
        <v>39.093915941338061</v>
      </c>
      <c r="AS35" s="314">
        <f t="shared" si="16"/>
        <v>38.265156149334722</v>
      </c>
      <c r="AT35" s="316">
        <f t="shared" si="16"/>
        <v>35.955728129571725</v>
      </c>
      <c r="AU35" s="477">
        <f t="shared" si="25"/>
        <v>0</v>
      </c>
      <c r="AV35" s="477">
        <f t="shared" si="26"/>
        <v>-3.78926115717573</v>
      </c>
      <c r="AW35" s="477">
        <f t="shared" si="27"/>
        <v>-5.9289750788473157</v>
      </c>
      <c r="AX35" s="477">
        <f t="shared" si="28"/>
        <v>-9.7182362360230456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RRs'!$F$12</f>
        <v>0.9244331578735252</v>
      </c>
      <c r="O36" s="226">
        <f t="shared" si="17"/>
        <v>0.61515200301968442</v>
      </c>
      <c r="P36" s="226">
        <f t="shared" si="11"/>
        <v>0.61241271791193852</v>
      </c>
      <c r="Q36" s="226">
        <f t="shared" si="11"/>
        <v>0.60849261992972992</v>
      </c>
      <c r="R36" s="226">
        <f t="shared" si="11"/>
        <v>0.60139038610817419</v>
      </c>
      <c r="S36" s="305">
        <f t="shared" si="11"/>
        <v>0.58057962533733476</v>
      </c>
      <c r="T36" s="309">
        <f t="shared" si="18"/>
        <v>0.99772344924042022</v>
      </c>
      <c r="U36" s="309">
        <f t="shared" si="12"/>
        <v>0.99453028615850014</v>
      </c>
      <c r="V36" s="309">
        <f t="shared" si="12"/>
        <v>0.99002215865725574</v>
      </c>
      <c r="W36" s="309">
        <f t="shared" si="12"/>
        <v>0.98196382341485255</v>
      </c>
      <c r="X36" s="347">
        <f t="shared" si="12"/>
        <v>0.95884998537497734</v>
      </c>
      <c r="Y36" s="309">
        <f t="shared" si="19"/>
        <v>1</v>
      </c>
      <c r="Z36" s="309">
        <f t="shared" si="13"/>
        <v>0.99554697847962914</v>
      </c>
      <c r="AA36" s="309">
        <f t="shared" si="13"/>
        <v>0.98917441045909849</v>
      </c>
      <c r="AB36" s="309">
        <f t="shared" si="13"/>
        <v>0.97762891635895421</v>
      </c>
      <c r="AC36" s="347">
        <f t="shared" si="13"/>
        <v>0.94379864242879918</v>
      </c>
      <c r="AD36" s="391">
        <f t="shared" si="20"/>
        <v>1.5382059430798734E-2</v>
      </c>
      <c r="AE36" s="353">
        <f t="shared" si="21"/>
        <v>0.98461794056920127</v>
      </c>
      <c r="AF36" s="226">
        <f>AE36*GBDUS!K121/(Y36+Z36+AA36+AB36+AC36)</f>
        <v>0</v>
      </c>
      <c r="AG36" s="226">
        <f t="shared" si="22"/>
        <v>0</v>
      </c>
      <c r="AH36" s="226">
        <f t="shared" si="14"/>
        <v>0</v>
      </c>
      <c r="AI36" s="226">
        <f t="shared" si="14"/>
        <v>0</v>
      </c>
      <c r="AJ36" s="305">
        <f t="shared" si="14"/>
        <v>0</v>
      </c>
      <c r="AK36" s="314">
        <f>AE36*GBDUS!L121/(Y36+Z36+AA36+AB36+AC36)</f>
        <v>80.014798263303604</v>
      </c>
      <c r="AL36" s="314">
        <f t="shared" si="23"/>
        <v>79.658490644688982</v>
      </c>
      <c r="AM36" s="314">
        <f t="shared" si="15"/>
        <v>79.148590900107038</v>
      </c>
      <c r="AN36" s="314">
        <f t="shared" si="15"/>
        <v>78.224780518833839</v>
      </c>
      <c r="AO36" s="316">
        <f t="shared" si="15"/>
        <v>75.51785797512018</v>
      </c>
      <c r="AP36" s="314">
        <f>AE36*GBDUS!M121/(Y36+Z36+AA36+AB36+AC36)</f>
        <v>91.655890488774887</v>
      </c>
      <c r="AQ36" s="314">
        <f t="shared" si="24"/>
        <v>91.247744835959622</v>
      </c>
      <c r="AR36" s="314">
        <f t="shared" si="16"/>
        <v>90.663661439337588</v>
      </c>
      <c r="AS36" s="314">
        <f t="shared" si="16"/>
        <v>89.605448896455968</v>
      </c>
      <c r="AT36" s="316">
        <f t="shared" si="16"/>
        <v>86.504705013908421</v>
      </c>
      <c r="AU36" s="477">
        <f t="shared" si="25"/>
        <v>0</v>
      </c>
      <c r="AV36" s="477">
        <f t="shared" si="26"/>
        <v>-6.1327856238881395</v>
      </c>
      <c r="AW36" s="477">
        <f t="shared" si="27"/>
        <v>-7.0250246171277695</v>
      </c>
      <c r="AX36" s="477">
        <f t="shared" si="28"/>
        <v>-13.157810241015909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RRs'!$F$12</f>
        <v>0.9244331578735252</v>
      </c>
      <c r="O37" s="226">
        <f t="shared" si="17"/>
        <v>0.78588477850233518</v>
      </c>
      <c r="P37" s="226">
        <f t="shared" si="11"/>
        <v>0.78009576696734573</v>
      </c>
      <c r="Q37" s="226">
        <f t="shared" si="11"/>
        <v>0.77204034848202163</v>
      </c>
      <c r="R37" s="226">
        <f t="shared" si="11"/>
        <v>0.7580465355698397</v>
      </c>
      <c r="S37" s="305">
        <f t="shared" si="11"/>
        <v>0.72045183187646444</v>
      </c>
      <c r="T37" s="309">
        <f t="shared" si="18"/>
        <v>0.99618914559083205</v>
      </c>
      <c r="U37" s="309">
        <f t="shared" si="12"/>
        <v>0.99098173185058025</v>
      </c>
      <c r="V37" s="309">
        <f t="shared" si="12"/>
        <v>0.98388245596922674</v>
      </c>
      <c r="W37" s="309">
        <f t="shared" si="12"/>
        <v>0.97184239767259706</v>
      </c>
      <c r="X37" s="347">
        <f t="shared" si="12"/>
        <v>0.94086682515703846</v>
      </c>
      <c r="Y37" s="309">
        <f t="shared" si="19"/>
        <v>1</v>
      </c>
      <c r="Z37" s="309">
        <f t="shared" si="13"/>
        <v>0.9926337655425499</v>
      </c>
      <c r="AA37" s="309">
        <f t="shared" si="13"/>
        <v>0.98238363892643787</v>
      </c>
      <c r="AB37" s="309">
        <f t="shared" si="13"/>
        <v>0.96457719541845943</v>
      </c>
      <c r="AC37" s="347">
        <f t="shared" si="13"/>
        <v>0.91673977099980652</v>
      </c>
      <c r="AD37" s="391">
        <f t="shared" si="20"/>
        <v>2.3247488751945156E-2</v>
      </c>
      <c r="AE37" s="353">
        <f t="shared" si="21"/>
        <v>0.97675251124805484</v>
      </c>
      <c r="AF37" s="226">
        <f>AE37*GBDUS!K122/(Y37+Z37+AA37+AB37+AC37)</f>
        <v>0.80451833556065611</v>
      </c>
      <c r="AG37" s="226">
        <f t="shared" si="22"/>
        <v>0.79859206487559875</v>
      </c>
      <c r="AH37" s="226">
        <f t="shared" si="14"/>
        <v>0.79034565007111834</v>
      </c>
      <c r="AI37" s="226">
        <f t="shared" si="14"/>
        <v>0.77602003977782474</v>
      </c>
      <c r="AJ37" s="305">
        <f t="shared" si="14"/>
        <v>0.73753395470702143</v>
      </c>
      <c r="AK37" s="314">
        <f>AE37*GBDUS!L122/(Y37+Z37+AA37+AB37+AC37)</f>
        <v>18.534407713710067</v>
      </c>
      <c r="AL37" s="314">
        <f t="shared" si="23"/>
        <v>18.397878920960906</v>
      </c>
      <c r="AM37" s="314">
        <f t="shared" si="15"/>
        <v>18.207898895140737</v>
      </c>
      <c r="AN37" s="314">
        <f t="shared" si="15"/>
        <v>17.877867011232716</v>
      </c>
      <c r="AO37" s="316">
        <f t="shared" si="15"/>
        <v>16.991228683083616</v>
      </c>
      <c r="AP37" s="314">
        <f>AE37*GBDUS!M122/(Y37+Z37+AA37+AB37+AC37)</f>
        <v>14.980019814115355</v>
      </c>
      <c r="AQ37" s="314">
        <f t="shared" si="24"/>
        <v>14.869673475987334</v>
      </c>
      <c r="AR37" s="314">
        <f t="shared" si="16"/>
        <v>14.716126376180783</v>
      </c>
      <c r="AS37" s="314">
        <f t="shared" si="16"/>
        <v>14.449385499612342</v>
      </c>
      <c r="AT37" s="316">
        <f t="shared" si="16"/>
        <v>13.732779933964675</v>
      </c>
      <c r="AU37" s="477">
        <f t="shared" si="25"/>
        <v>-9.2989955007781067E-2</v>
      </c>
      <c r="AV37" s="477">
        <f t="shared" si="26"/>
        <v>-2.1422926777581353</v>
      </c>
      <c r="AW37" s="477">
        <f t="shared" si="27"/>
        <v>-1.7314600636907755</v>
      </c>
      <c r="AX37" s="477">
        <f t="shared" si="28"/>
        <v>-3.8737527414489108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RRs'!$F$12</f>
        <v>0.9244331578735252</v>
      </c>
      <c r="O38" s="226">
        <f t="shared" si="17"/>
        <v>0.97545870827357695</v>
      </c>
      <c r="P38" s="226">
        <f t="shared" si="11"/>
        <v>0.86266348969944928</v>
      </c>
      <c r="Q38" s="226">
        <f t="shared" si="11"/>
        <v>0.82294188563096293</v>
      </c>
      <c r="R38" s="226">
        <f t="shared" si="11"/>
        <v>0.77039493114410496</v>
      </c>
      <c r="S38" s="305">
        <f t="shared" si="11"/>
        <v>0.66827393541654667</v>
      </c>
      <c r="T38" s="309">
        <f t="shared" si="18"/>
        <v>1</v>
      </c>
      <c r="U38" s="309">
        <f t="shared" si="12"/>
        <v>0.88436699819538322</v>
      </c>
      <c r="V38" s="309">
        <f t="shared" si="12"/>
        <v>0.84364604944421784</v>
      </c>
      <c r="W38" s="309">
        <f t="shared" si="12"/>
        <v>0.78977708088494525</v>
      </c>
      <c r="X38" s="347">
        <f t="shared" si="12"/>
        <v>0.6850868517021047</v>
      </c>
      <c r="Y38" s="309">
        <f t="shared" si="19"/>
        <v>1</v>
      </c>
      <c r="Z38" s="309">
        <f t="shared" si="13"/>
        <v>0.88436699819538322</v>
      </c>
      <c r="AA38" s="309">
        <f t="shared" si="13"/>
        <v>0.84364604944421784</v>
      </c>
      <c r="AB38" s="309">
        <f t="shared" si="13"/>
        <v>0.78977708088494525</v>
      </c>
      <c r="AC38" s="347">
        <f t="shared" si="13"/>
        <v>0.6850868517021047</v>
      </c>
      <c r="AD38" s="391">
        <f t="shared" si="20"/>
        <v>0.15942460395466984</v>
      </c>
      <c r="AE38" s="353">
        <f t="shared" si="21"/>
        <v>0.84057539604533016</v>
      </c>
      <c r="AF38" s="226">
        <f>AE38*GBDUS!K123/(Y38+Z38+AA38+AB38+AC38)</f>
        <v>6</v>
      </c>
      <c r="AG38" s="226">
        <f t="shared" si="22"/>
        <v>5.3062019891722993</v>
      </c>
      <c r="AH38" s="226">
        <f t="shared" si="14"/>
        <v>5.0618762966653073</v>
      </c>
      <c r="AI38" s="226">
        <f t="shared" si="14"/>
        <v>4.7386624853096713</v>
      </c>
      <c r="AJ38" s="305">
        <f t="shared" si="14"/>
        <v>4.1105211102126287</v>
      </c>
      <c r="AK38" s="314">
        <f>AE38*GBDUS!L123/(Y38+Z38+AA38+AB38+AC38)</f>
        <v>87.461726987516982</v>
      </c>
      <c r="AL38" s="314">
        <f t="shared" si="23"/>
        <v>77.348264952934528</v>
      </c>
      <c r="AM38" s="314">
        <f t="shared" si="15"/>
        <v>73.78674045058743</v>
      </c>
      <c r="AN38" s="314">
        <f t="shared" si="15"/>
        <v>69.075267429357197</v>
      </c>
      <c r="AO38" s="316">
        <f t="shared" si="15"/>
        <v>59.918879186307016</v>
      </c>
      <c r="AP38" s="314">
        <f>AE38*GBDUS!M123/(Y38+Z38+AA38+AB38+AC38)</f>
        <v>62.050213068324375</v>
      </c>
      <c r="AQ38" s="314">
        <f t="shared" si="24"/>
        <v>54.875160668617966</v>
      </c>
      <c r="AR38" s="314">
        <f t="shared" si="16"/>
        <v>52.348417122263839</v>
      </c>
      <c r="AS38" s="314">
        <f t="shared" si="16"/>
        <v>49.005836145390106</v>
      </c>
      <c r="AT38" s="316">
        <f t="shared" si="16"/>
        <v>42.509785118423139</v>
      </c>
      <c r="AU38" s="477">
        <f t="shared" si="25"/>
        <v>-4.782738118640097</v>
      </c>
      <c r="AV38" s="477">
        <f t="shared" si="26"/>
        <v>-69.717755930881708</v>
      </c>
      <c r="AW38" s="477">
        <f t="shared" si="27"/>
        <v>-49.461653218602464</v>
      </c>
      <c r="AX38" s="477">
        <f t="shared" si="28"/>
        <v>-119.17940914948417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1">
        <f>'Phy activity RRs'!$F$12</f>
        <v>0.9244331578735252</v>
      </c>
      <c r="O39" s="306">
        <f t="shared" si="17"/>
        <v>0.97545870827357695</v>
      </c>
      <c r="P39" s="307">
        <f t="shared" si="11"/>
        <v>0.87044472170942089</v>
      </c>
      <c r="Q39" s="307">
        <f t="shared" si="11"/>
        <v>0.82848757781340931</v>
      </c>
      <c r="R39" s="307">
        <f t="shared" si="11"/>
        <v>0.77423985131929984</v>
      </c>
      <c r="S39" s="308">
        <f t="shared" si="11"/>
        <v>0.67041848348923472</v>
      </c>
      <c r="T39" s="348">
        <f t="shared" si="18"/>
        <v>1</v>
      </c>
      <c r="U39" s="349">
        <f t="shared" si="12"/>
        <v>0.89234399603647407</v>
      </c>
      <c r="V39" s="349">
        <f t="shared" si="12"/>
        <v>0.84933126413901661</v>
      </c>
      <c r="W39" s="349">
        <f t="shared" si="12"/>
        <v>0.79371873432714968</v>
      </c>
      <c r="X39" s="350">
        <f t="shared" si="12"/>
        <v>0.68728535385755074</v>
      </c>
      <c r="Y39" s="348">
        <f t="shared" si="19"/>
        <v>1</v>
      </c>
      <c r="Z39" s="349">
        <f t="shared" si="13"/>
        <v>0.89234399603647407</v>
      </c>
      <c r="AA39" s="349">
        <f t="shared" si="13"/>
        <v>0.84933126413901661</v>
      </c>
      <c r="AB39" s="349">
        <f t="shared" si="13"/>
        <v>0.79371873432714968</v>
      </c>
      <c r="AC39" s="350">
        <f t="shared" si="13"/>
        <v>0.68728535385755074</v>
      </c>
      <c r="AD39" s="391">
        <f t="shared" si="20"/>
        <v>0.15546413032796186</v>
      </c>
      <c r="AE39" s="354">
        <f t="shared" si="21"/>
        <v>0.8445358696720382</v>
      </c>
      <c r="AF39" s="226">
        <f>AE39*GBDUS!K124/(Y39+Z39+AA39+AB39+AC39)</f>
        <v>46.2</v>
      </c>
      <c r="AG39" s="307">
        <f t="shared" si="22"/>
        <v>41.226292616885104</v>
      </c>
      <c r="AH39" s="307">
        <f t="shared" si="14"/>
        <v>39.239104403222569</v>
      </c>
      <c r="AI39" s="307">
        <f t="shared" si="14"/>
        <v>36.66980552591432</v>
      </c>
      <c r="AJ39" s="308">
        <f t="shared" si="14"/>
        <v>31.752583348218845</v>
      </c>
      <c r="AK39" s="314">
        <f>AE39*GBDUS!L124/(Y39+Z39+AA39+AB39+AC39)</f>
        <v>252.97220000639814</v>
      </c>
      <c r="AL39" s="318">
        <f t="shared" si="23"/>
        <v>225.73822383984748</v>
      </c>
      <c r="AM39" s="318">
        <f t="shared" si="15"/>
        <v>214.85719842346228</v>
      </c>
      <c r="AN39" s="318">
        <f t="shared" si="15"/>
        <v>200.7887744090329</v>
      </c>
      <c r="AO39" s="319">
        <f t="shared" si="15"/>
        <v>173.86408799752044</v>
      </c>
      <c r="AP39" s="314">
        <f>AE39*GBDUS!M124/(Y39+Z39+AA39+AB39+AC39)</f>
        <v>184.10915256406156</v>
      </c>
      <c r="AQ39" s="318">
        <f t="shared" si="24"/>
        <v>164.28869690590355</v>
      </c>
      <c r="AR39" s="318">
        <f t="shared" si="16"/>
        <v>156.36965928679749</v>
      </c>
      <c r="AS39" s="318">
        <f t="shared" si="16"/>
        <v>146.13088355119103</v>
      </c>
      <c r="AT39" s="319">
        <f t="shared" si="16"/>
        <v>126.53552406840484</v>
      </c>
      <c r="AU39" s="478">
        <f t="shared" si="25"/>
        <v>-35.912214105759148</v>
      </c>
      <c r="AV39" s="479">
        <f t="shared" si="26"/>
        <v>-196.64051535572935</v>
      </c>
      <c r="AW39" s="479">
        <f t="shared" si="27"/>
        <v>-143.11184644394939</v>
      </c>
      <c r="AX39" s="479">
        <f t="shared" si="28"/>
        <v>-339.75236179967874</v>
      </c>
    </row>
    <row r="40" spans="2:50" x14ac:dyDescent="0.2">
      <c r="N40" s="301"/>
      <c r="AD40" s="301"/>
      <c r="AT40" s="356" t="s">
        <v>76</v>
      </c>
      <c r="AU40" s="477">
        <f>SUM(AU24:AU39)</f>
        <v>-60.50973176263453</v>
      </c>
      <c r="AV40" s="477">
        <f t="shared" ref="AV40:AX40" si="29">SUM(AV24:AV39)</f>
        <v>-452.26156256917136</v>
      </c>
      <c r="AW40" s="477">
        <f t="shared" si="29"/>
        <v>-322.08401441368244</v>
      </c>
      <c r="AX40" s="477">
        <f t="shared" si="29"/>
        <v>-774.3455769828538</v>
      </c>
    </row>
    <row r="41" spans="2:50" x14ac:dyDescent="0.2">
      <c r="AD41" s="390"/>
      <c r="AT41" s="356" t="s">
        <v>87</v>
      </c>
      <c r="AU41" s="388">
        <f>AU40/GBDUS!K125</f>
        <v>-0.14940674509292476</v>
      </c>
      <c r="AV41" s="388">
        <f>AV40/GBDUS!L125</f>
        <v>-6.901875038985672E-2</v>
      </c>
      <c r="AW41" s="388">
        <f>AW40/GBDUS!M125</f>
        <v>-5.8752162931357516E-2</v>
      </c>
      <c r="AX41" s="388">
        <f>AX40/GBDUS!N125</f>
        <v>-6.4342130852313884E-2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D4:AD5"/>
    <mergeCell ref="AE4:AE5"/>
    <mergeCell ref="AF4:AJ4"/>
    <mergeCell ref="AK4:AO4"/>
    <mergeCell ref="AP4:AT4"/>
    <mergeCell ref="AU4:AX4"/>
    <mergeCell ref="T3:X4"/>
    <mergeCell ref="Y3:AC4"/>
    <mergeCell ref="D4:H4"/>
    <mergeCell ref="I4:M4"/>
    <mergeCell ref="N4:N5"/>
    <mergeCell ref="O4:S4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AI226"/>
  <sheetViews>
    <sheetView showGridLines="0" topLeftCell="A51" workbookViewId="0">
      <selection activeCell="V86" sqref="V86"/>
    </sheetView>
  </sheetViews>
  <sheetFormatPr defaultRowHeight="12.75" x14ac:dyDescent="0.2"/>
  <cols>
    <col min="1" max="1" width="3.85546875" customWidth="1"/>
    <col min="2" max="2" width="18.85546875" hidden="1" customWidth="1"/>
    <col min="3" max="3" width="0" hidden="1" customWidth="1"/>
    <col min="4" max="5" width="11.5703125" hidden="1" customWidth="1"/>
    <col min="6" max="6" width="13.5703125" hidden="1" customWidth="1"/>
    <col min="7" max="7" width="11.42578125" hidden="1" customWidth="1"/>
    <col min="8" max="8" width="17.28515625" hidden="1" customWidth="1"/>
    <col min="9" max="9" width="12.140625" hidden="1" customWidth="1"/>
    <col min="10" max="10" width="11.5703125" hidden="1" customWidth="1"/>
    <col min="11" max="11" width="14.42578125" hidden="1" customWidth="1"/>
    <col min="12" max="12" width="12.28515625" hidden="1" customWidth="1"/>
    <col min="13" max="13" width="13.5703125" hidden="1" customWidth="1"/>
    <col min="14" max="14" width="4" style="21" hidden="1" customWidth="1"/>
    <col min="15" max="15" width="19.42578125" bestFit="1" customWidth="1"/>
    <col min="17" max="17" width="9.42578125" bestFit="1" customWidth="1"/>
    <col min="18" max="18" width="10.28515625" customWidth="1"/>
    <col min="19" max="19" width="12.7109375" customWidth="1"/>
    <col min="20" max="20" width="9.7109375" customWidth="1"/>
    <col min="21" max="21" width="13.5703125" customWidth="1"/>
    <col min="22" max="22" width="11.7109375" customWidth="1"/>
    <col min="23" max="24" width="9" customWidth="1"/>
    <col min="25" max="25" width="11.85546875" customWidth="1"/>
    <col min="26" max="26" width="13.5703125" customWidth="1"/>
  </cols>
  <sheetData>
    <row r="2" spans="2:26" x14ac:dyDescent="0.2">
      <c r="B2" s="65" t="s">
        <v>123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76"/>
      <c r="O2" s="127" t="s">
        <v>154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2:26" x14ac:dyDescent="0.2">
      <c r="B3" s="6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76"/>
      <c r="O3" s="127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2:26" x14ac:dyDescent="0.2">
      <c r="B4" s="396" t="s">
        <v>107</v>
      </c>
      <c r="C4" s="396" t="s">
        <v>106</v>
      </c>
      <c r="D4" s="398" t="s">
        <v>29</v>
      </c>
      <c r="E4" s="398"/>
      <c r="F4" s="398" t="s">
        <v>119</v>
      </c>
      <c r="G4" s="398"/>
      <c r="H4" s="398" t="s">
        <v>121</v>
      </c>
      <c r="I4" s="398"/>
      <c r="J4" s="398" t="s">
        <v>120</v>
      </c>
      <c r="K4" s="398"/>
      <c r="L4" s="398" t="s">
        <v>122</v>
      </c>
      <c r="M4" s="398"/>
      <c r="N4" s="77"/>
      <c r="O4" s="396" t="s">
        <v>107</v>
      </c>
      <c r="P4" s="396" t="s">
        <v>106</v>
      </c>
      <c r="Q4" s="397" t="s">
        <v>29</v>
      </c>
      <c r="R4" s="397"/>
      <c r="S4" s="397" t="s">
        <v>119</v>
      </c>
      <c r="T4" s="397"/>
      <c r="U4" s="397" t="s">
        <v>121</v>
      </c>
      <c r="V4" s="397"/>
      <c r="W4" s="397" t="s">
        <v>120</v>
      </c>
      <c r="X4" s="397"/>
      <c r="Y4" s="397" t="s">
        <v>122</v>
      </c>
      <c r="Z4" s="397"/>
    </row>
    <row r="5" spans="2:26" x14ac:dyDescent="0.2">
      <c r="B5" s="397"/>
      <c r="C5" s="397"/>
      <c r="D5" s="66" t="s">
        <v>73</v>
      </c>
      <c r="E5" s="66" t="s">
        <v>74</v>
      </c>
      <c r="F5" s="66" t="s">
        <v>73</v>
      </c>
      <c r="G5" s="66" t="s">
        <v>74</v>
      </c>
      <c r="H5" s="66" t="s">
        <v>73</v>
      </c>
      <c r="I5" s="66" t="s">
        <v>74</v>
      </c>
      <c r="J5" s="66" t="s">
        <v>73</v>
      </c>
      <c r="K5" s="66" t="s">
        <v>74</v>
      </c>
      <c r="L5" s="66" t="s">
        <v>73</v>
      </c>
      <c r="M5" s="66" t="s">
        <v>74</v>
      </c>
      <c r="N5" s="77"/>
      <c r="O5" s="397"/>
      <c r="P5" s="397"/>
      <c r="Q5" s="71" t="s">
        <v>73</v>
      </c>
      <c r="R5" s="71" t="s">
        <v>74</v>
      </c>
      <c r="S5" s="71" t="s">
        <v>73</v>
      </c>
      <c r="T5" s="71" t="s">
        <v>74</v>
      </c>
      <c r="U5" s="71" t="s">
        <v>73</v>
      </c>
      <c r="V5" s="71" t="s">
        <v>74</v>
      </c>
      <c r="W5" s="71" t="s">
        <v>73</v>
      </c>
      <c r="X5" s="71" t="s">
        <v>74</v>
      </c>
      <c r="Y5" s="71" t="s">
        <v>73</v>
      </c>
      <c r="Z5" s="71" t="s">
        <v>74</v>
      </c>
    </row>
    <row r="6" spans="2:26" x14ac:dyDescent="0.2">
      <c r="B6" s="50" t="s">
        <v>108</v>
      </c>
      <c r="C6" s="50">
        <v>1</v>
      </c>
      <c r="D6" s="42"/>
      <c r="E6" s="42"/>
      <c r="F6" s="54"/>
      <c r="G6" s="54"/>
      <c r="H6" s="68"/>
      <c r="I6" s="68"/>
      <c r="J6" s="54"/>
      <c r="K6" s="54"/>
      <c r="L6" s="68"/>
      <c r="M6" s="68"/>
      <c r="N6" s="78"/>
      <c r="O6" s="50" t="s">
        <v>108</v>
      </c>
      <c r="P6" s="50">
        <v>1</v>
      </c>
      <c r="Q6" s="72">
        <v>116162.957276</v>
      </c>
      <c r="R6" s="72">
        <v>120294.763938</v>
      </c>
      <c r="S6" s="79">
        <v>0</v>
      </c>
      <c r="T6" s="79">
        <v>0</v>
      </c>
      <c r="U6" s="73">
        <f>S6/Q6</f>
        <v>0</v>
      </c>
      <c r="V6" s="73">
        <f>T6/R6</f>
        <v>0</v>
      </c>
      <c r="W6" s="79">
        <v>0</v>
      </c>
      <c r="X6" s="79">
        <v>0</v>
      </c>
      <c r="Y6" s="73">
        <f>W6/Q6</f>
        <v>0</v>
      </c>
      <c r="Z6" s="73">
        <f>X6/R6</f>
        <v>0</v>
      </c>
    </row>
    <row r="7" spans="2:26" x14ac:dyDescent="0.2">
      <c r="B7" s="50" t="s">
        <v>108</v>
      </c>
      <c r="C7" s="50">
        <f t="shared" ref="C7:C13" si="0">C6+1</f>
        <v>2</v>
      </c>
      <c r="D7" s="42"/>
      <c r="E7" s="42"/>
      <c r="F7" s="54"/>
      <c r="G7" s="54"/>
      <c r="H7" s="68"/>
      <c r="I7" s="68"/>
      <c r="J7" s="54"/>
      <c r="K7" s="54"/>
      <c r="L7" s="68"/>
      <c r="M7" s="68"/>
      <c r="N7" s="78"/>
      <c r="O7" s="50" t="s">
        <v>108</v>
      </c>
      <c r="P7" s="50">
        <f t="shared" ref="P7:P13" si="1">P6+1</f>
        <v>2</v>
      </c>
      <c r="Q7" s="72">
        <v>310621.088108</v>
      </c>
      <c r="R7" s="72">
        <v>308156.63521400001</v>
      </c>
      <c r="S7" s="72">
        <v>529.39439459784001</v>
      </c>
      <c r="T7" s="72">
        <v>0</v>
      </c>
      <c r="U7" s="73">
        <f t="shared" ref="U7:U70" si="2">S7/Q7</f>
        <v>1.7043092528662273E-3</v>
      </c>
      <c r="V7" s="73">
        <f t="shared" ref="V7:V70" si="3">T7/R7</f>
        <v>0</v>
      </c>
      <c r="W7" s="72">
        <v>7595.98236</v>
      </c>
      <c r="X7" s="72">
        <v>0</v>
      </c>
      <c r="Y7" s="73">
        <f t="shared" ref="Y7:Y70" si="4">W7/Q7</f>
        <v>2.445417471900346E-2</v>
      </c>
      <c r="Z7" s="73">
        <f t="shared" ref="Z7:Z70" si="5">X7/R7</f>
        <v>0</v>
      </c>
    </row>
    <row r="8" spans="2:26" x14ac:dyDescent="0.2">
      <c r="B8" s="50" t="s">
        <v>108</v>
      </c>
      <c r="C8" s="50">
        <f t="shared" si="0"/>
        <v>3</v>
      </c>
      <c r="D8" s="42"/>
      <c r="E8" s="42"/>
      <c r="F8" s="54"/>
      <c r="G8" s="54"/>
      <c r="H8" s="68"/>
      <c r="I8" s="68"/>
      <c r="J8" s="54"/>
      <c r="K8" s="54"/>
      <c r="L8" s="68"/>
      <c r="M8" s="68"/>
      <c r="N8" s="78"/>
      <c r="O8" s="50" t="s">
        <v>108</v>
      </c>
      <c r="P8" s="50">
        <f t="shared" si="1"/>
        <v>3</v>
      </c>
      <c r="Q8" s="72">
        <v>454594.77963499998</v>
      </c>
      <c r="R8" s="72">
        <v>417809.737547</v>
      </c>
      <c r="S8" s="72">
        <v>4891539.0833533397</v>
      </c>
      <c r="T8" s="72">
        <v>3970718.0543127898</v>
      </c>
      <c r="U8" s="73">
        <f t="shared" si="2"/>
        <v>10.760218336164836</v>
      </c>
      <c r="V8" s="73">
        <f t="shared" si="3"/>
        <v>9.5036512974188838</v>
      </c>
      <c r="W8" s="72">
        <v>11197948.023913</v>
      </c>
      <c r="X8" s="72">
        <v>9716052.3877760004</v>
      </c>
      <c r="Y8" s="73">
        <f t="shared" si="4"/>
        <v>24.632812618094682</v>
      </c>
      <c r="Z8" s="73">
        <f t="shared" si="5"/>
        <v>23.254729401042329</v>
      </c>
    </row>
    <row r="9" spans="2:26" x14ac:dyDescent="0.2">
      <c r="B9" s="50" t="s">
        <v>108</v>
      </c>
      <c r="C9" s="50">
        <f t="shared" si="0"/>
        <v>4</v>
      </c>
      <c r="D9" s="42"/>
      <c r="E9" s="42"/>
      <c r="F9" s="54"/>
      <c r="G9" s="54"/>
      <c r="H9" s="68"/>
      <c r="I9" s="68"/>
      <c r="J9" s="54"/>
      <c r="K9" s="54"/>
      <c r="L9" s="68"/>
      <c r="M9" s="68"/>
      <c r="N9" s="78"/>
      <c r="O9" s="50" t="s">
        <v>108</v>
      </c>
      <c r="P9" s="50">
        <f t="shared" si="1"/>
        <v>4</v>
      </c>
      <c r="Q9" s="72">
        <v>348784.43214699998</v>
      </c>
      <c r="R9" s="72">
        <v>390301.24397200003</v>
      </c>
      <c r="S9" s="72">
        <v>8861199.4569420796</v>
      </c>
      <c r="T9" s="72">
        <v>6617883.1373830298</v>
      </c>
      <c r="U9" s="73">
        <f t="shared" si="2"/>
        <v>25.405948890538227</v>
      </c>
      <c r="V9" s="73">
        <f t="shared" si="3"/>
        <v>16.955834088650235</v>
      </c>
      <c r="W9" s="72">
        <v>16539420.935897</v>
      </c>
      <c r="X9" s="72">
        <v>15055495.441253999</v>
      </c>
      <c r="Y9" s="73">
        <f t="shared" si="4"/>
        <v>47.420181096059451</v>
      </c>
      <c r="Z9" s="73">
        <f t="shared" si="5"/>
        <v>38.574039088468986</v>
      </c>
    </row>
    <row r="10" spans="2:26" x14ac:dyDescent="0.2">
      <c r="B10" s="50" t="s">
        <v>108</v>
      </c>
      <c r="C10" s="50">
        <f t="shared" si="0"/>
        <v>5</v>
      </c>
      <c r="D10" s="42"/>
      <c r="E10" s="42"/>
      <c r="F10" s="54"/>
      <c r="G10" s="54"/>
      <c r="H10" s="68"/>
      <c r="I10" s="68"/>
      <c r="J10" s="54"/>
      <c r="K10" s="54"/>
      <c r="L10" s="68"/>
      <c r="M10" s="68"/>
      <c r="N10" s="78"/>
      <c r="O10" s="50" t="s">
        <v>108</v>
      </c>
      <c r="P10" s="50">
        <f t="shared" si="1"/>
        <v>5</v>
      </c>
      <c r="Q10" s="72">
        <v>322237.15209599998</v>
      </c>
      <c r="R10" s="72">
        <v>355162.92462100001</v>
      </c>
      <c r="S10" s="72">
        <v>8639598.4191156998</v>
      </c>
      <c r="T10" s="72">
        <v>5717360.1531621302</v>
      </c>
      <c r="U10" s="73">
        <f t="shared" si="2"/>
        <v>26.811304540519945</v>
      </c>
      <c r="V10" s="73">
        <f t="shared" si="3"/>
        <v>16.097851878157652</v>
      </c>
      <c r="W10" s="72">
        <v>16371754.550835</v>
      </c>
      <c r="X10" s="72">
        <v>13563325.603341</v>
      </c>
      <c r="Y10" s="73">
        <f t="shared" si="4"/>
        <v>50.80653935880607</v>
      </c>
      <c r="Z10" s="73">
        <f t="shared" si="5"/>
        <v>38.189024425380659</v>
      </c>
    </row>
    <row r="11" spans="2:26" x14ac:dyDescent="0.2">
      <c r="B11" s="50" t="s">
        <v>108</v>
      </c>
      <c r="C11" s="50">
        <f t="shared" si="0"/>
        <v>6</v>
      </c>
      <c r="D11" s="42"/>
      <c r="E11" s="42"/>
      <c r="F11" s="54"/>
      <c r="G11" s="54"/>
      <c r="H11" s="68"/>
      <c r="I11" s="68"/>
      <c r="J11" s="54"/>
      <c r="K11" s="54"/>
      <c r="L11" s="68"/>
      <c r="M11" s="68"/>
      <c r="N11" s="78"/>
      <c r="O11" s="50" t="s">
        <v>108</v>
      </c>
      <c r="P11" s="50">
        <f t="shared" si="1"/>
        <v>6</v>
      </c>
      <c r="Q11" s="72">
        <v>195407.73805700001</v>
      </c>
      <c r="R11" s="72">
        <v>203290.90702899999</v>
      </c>
      <c r="S11" s="72">
        <v>3332221.8470649598</v>
      </c>
      <c r="T11" s="72">
        <v>2441924.1985735102</v>
      </c>
      <c r="U11" s="73">
        <f t="shared" si="2"/>
        <v>17.052660658161642</v>
      </c>
      <c r="V11" s="73">
        <f t="shared" si="3"/>
        <v>12.011969616649717</v>
      </c>
      <c r="W11" s="72">
        <v>7247017.2635469995</v>
      </c>
      <c r="X11" s="72">
        <v>5945492.6374570001</v>
      </c>
      <c r="Y11" s="73">
        <f t="shared" si="4"/>
        <v>37.086644242476524</v>
      </c>
      <c r="Z11" s="73">
        <f t="shared" si="5"/>
        <v>29.246230066792211</v>
      </c>
    </row>
    <row r="12" spans="2:26" x14ac:dyDescent="0.2">
      <c r="B12" s="50" t="s">
        <v>108</v>
      </c>
      <c r="C12" s="50">
        <f t="shared" si="0"/>
        <v>7</v>
      </c>
      <c r="D12" s="42"/>
      <c r="E12" s="42"/>
      <c r="F12" s="54"/>
      <c r="G12" s="54"/>
      <c r="H12" s="68"/>
      <c r="I12" s="68"/>
      <c r="J12" s="54"/>
      <c r="K12" s="54"/>
      <c r="L12" s="68"/>
      <c r="M12" s="68"/>
      <c r="N12" s="78"/>
      <c r="O12" s="50" t="s">
        <v>108</v>
      </c>
      <c r="P12" s="50">
        <f t="shared" si="1"/>
        <v>7</v>
      </c>
      <c r="Q12" s="72">
        <v>114344.121744</v>
      </c>
      <c r="R12" s="72">
        <v>146113.36629999999</v>
      </c>
      <c r="S12" s="72">
        <v>1997926.24667478</v>
      </c>
      <c r="T12" s="72">
        <v>1769906.53079894</v>
      </c>
      <c r="U12" s="73">
        <f t="shared" si="2"/>
        <v>17.4729248535211</v>
      </c>
      <c r="V12" s="73">
        <f t="shared" si="3"/>
        <v>12.113241763008645</v>
      </c>
      <c r="W12" s="72">
        <v>4644824.288896</v>
      </c>
      <c r="X12" s="72">
        <v>4066434.0231369999</v>
      </c>
      <c r="Y12" s="73">
        <f t="shared" si="4"/>
        <v>40.621452314751181</v>
      </c>
      <c r="Z12" s="73">
        <f t="shared" si="5"/>
        <v>27.830677823052799</v>
      </c>
    </row>
    <row r="13" spans="2:26" x14ac:dyDescent="0.2">
      <c r="B13" s="50" t="s">
        <v>108</v>
      </c>
      <c r="C13" s="50">
        <f t="shared" si="0"/>
        <v>8</v>
      </c>
      <c r="D13" s="42"/>
      <c r="E13" s="42"/>
      <c r="F13" s="54"/>
      <c r="G13" s="54"/>
      <c r="H13" s="68"/>
      <c r="I13" s="68"/>
      <c r="J13" s="54"/>
      <c r="K13" s="54"/>
      <c r="L13" s="68"/>
      <c r="M13" s="68"/>
      <c r="N13" s="78"/>
      <c r="O13" s="50" t="s">
        <v>108</v>
      </c>
      <c r="P13" s="50">
        <f t="shared" si="1"/>
        <v>8</v>
      </c>
      <c r="Q13" s="72">
        <v>46363.867332000002</v>
      </c>
      <c r="R13" s="72">
        <v>77008.212419999996</v>
      </c>
      <c r="S13" s="72">
        <v>489625.45200723299</v>
      </c>
      <c r="T13" s="72">
        <v>482884.96882105002</v>
      </c>
      <c r="U13" s="73">
        <f t="shared" si="2"/>
        <v>10.560496355947794</v>
      </c>
      <c r="V13" s="73">
        <f t="shared" si="3"/>
        <v>6.2705645754690797</v>
      </c>
      <c r="W13" s="72">
        <v>1041796.20095</v>
      </c>
      <c r="X13" s="72">
        <v>1071366.2301459999</v>
      </c>
      <c r="Y13" s="73">
        <f t="shared" si="4"/>
        <v>22.470002199988176</v>
      </c>
      <c r="Z13" s="73">
        <f t="shared" si="5"/>
        <v>13.912363324353088</v>
      </c>
    </row>
    <row r="14" spans="2:26" x14ac:dyDescent="0.2">
      <c r="B14" s="50" t="s">
        <v>109</v>
      </c>
      <c r="C14" s="50">
        <v>1</v>
      </c>
      <c r="D14" s="42"/>
      <c r="E14" s="42"/>
      <c r="F14" s="54"/>
      <c r="G14" s="54"/>
      <c r="H14" s="68"/>
      <c r="I14" s="68"/>
      <c r="J14" s="54"/>
      <c r="K14" s="54"/>
      <c r="L14" s="68"/>
      <c r="M14" s="68"/>
      <c r="N14" s="78"/>
      <c r="O14" s="50" t="s">
        <v>109</v>
      </c>
      <c r="P14" s="50">
        <v>1</v>
      </c>
      <c r="Q14" s="72">
        <v>116162.957276</v>
      </c>
      <c r="R14" s="72">
        <v>120294.763938</v>
      </c>
      <c r="S14" s="72">
        <v>1734452.9363733099</v>
      </c>
      <c r="T14" s="72">
        <v>1519887.9364843699</v>
      </c>
      <c r="U14" s="73">
        <f t="shared" si="2"/>
        <v>14.931205067828097</v>
      </c>
      <c r="V14" s="73">
        <f t="shared" si="3"/>
        <v>12.634697361123058</v>
      </c>
      <c r="W14" s="72">
        <v>4500018.6190710003</v>
      </c>
      <c r="X14" s="72">
        <v>4043249.2627309998</v>
      </c>
      <c r="Y14" s="73">
        <f t="shared" si="4"/>
        <v>38.738843471237388</v>
      </c>
      <c r="Z14" s="73">
        <f t="shared" si="5"/>
        <v>33.611182485173615</v>
      </c>
    </row>
    <row r="15" spans="2:26" x14ac:dyDescent="0.2">
      <c r="B15" s="50" t="s">
        <v>109</v>
      </c>
      <c r="C15" s="50">
        <f t="shared" ref="C15:C21" si="6">C14+1</f>
        <v>2</v>
      </c>
      <c r="D15" s="42"/>
      <c r="E15" s="42"/>
      <c r="F15" s="54"/>
      <c r="G15" s="54"/>
      <c r="H15" s="68"/>
      <c r="I15" s="68"/>
      <c r="J15" s="54"/>
      <c r="K15" s="54"/>
      <c r="L15" s="68"/>
      <c r="M15" s="68"/>
      <c r="N15" s="78"/>
      <c r="O15" s="50" t="s">
        <v>109</v>
      </c>
      <c r="P15" s="50">
        <f t="shared" ref="P15:P21" si="7">P14+1</f>
        <v>2</v>
      </c>
      <c r="Q15" s="72">
        <v>310621.088108</v>
      </c>
      <c r="R15" s="72">
        <v>308156.63521400001</v>
      </c>
      <c r="S15" s="72">
        <v>4097265.17087219</v>
      </c>
      <c r="T15" s="72">
        <v>5353583.1503575305</v>
      </c>
      <c r="U15" s="73">
        <f t="shared" si="2"/>
        <v>13.190557008954942</v>
      </c>
      <c r="V15" s="73">
        <f t="shared" si="3"/>
        <v>17.372928370144372</v>
      </c>
      <c r="W15" s="72">
        <v>9361528.3386909999</v>
      </c>
      <c r="X15" s="72">
        <v>10797711.549354</v>
      </c>
      <c r="Y15" s="73">
        <f t="shared" si="4"/>
        <v>30.138096533343177</v>
      </c>
      <c r="Z15" s="73">
        <f t="shared" si="5"/>
        <v>35.039685391993935</v>
      </c>
    </row>
    <row r="16" spans="2:26" x14ac:dyDescent="0.2">
      <c r="B16" s="50" t="s">
        <v>109</v>
      </c>
      <c r="C16" s="50">
        <f t="shared" si="6"/>
        <v>3</v>
      </c>
      <c r="D16" s="42"/>
      <c r="E16" s="42"/>
      <c r="F16" s="54"/>
      <c r="G16" s="54"/>
      <c r="H16" s="68"/>
      <c r="I16" s="68"/>
      <c r="J16" s="54"/>
      <c r="K16" s="54"/>
      <c r="L16" s="68"/>
      <c r="M16" s="68"/>
      <c r="N16" s="78"/>
      <c r="O16" s="50" t="s">
        <v>109</v>
      </c>
      <c r="P16" s="50">
        <f t="shared" si="7"/>
        <v>3</v>
      </c>
      <c r="Q16" s="72">
        <v>454594.77963499998</v>
      </c>
      <c r="R16" s="72">
        <v>417809.737547</v>
      </c>
      <c r="S16" s="72">
        <v>4314753.8962496202</v>
      </c>
      <c r="T16" s="72">
        <v>3731787.48373939</v>
      </c>
      <c r="U16" s="73">
        <f t="shared" si="2"/>
        <v>9.4914286075040106</v>
      </c>
      <c r="V16" s="73">
        <f t="shared" si="3"/>
        <v>8.931786764111969</v>
      </c>
      <c r="W16" s="72">
        <v>8572509.3839510009</v>
      </c>
      <c r="X16" s="72">
        <v>8040847.0394489998</v>
      </c>
      <c r="Y16" s="73">
        <f t="shared" si="4"/>
        <v>18.857474322151212</v>
      </c>
      <c r="Z16" s="73">
        <f t="shared" si="5"/>
        <v>19.245236089176771</v>
      </c>
    </row>
    <row r="17" spans="2:26" x14ac:dyDescent="0.2">
      <c r="B17" s="50" t="s">
        <v>109</v>
      </c>
      <c r="C17" s="50">
        <f t="shared" si="6"/>
        <v>4</v>
      </c>
      <c r="D17" s="42"/>
      <c r="E17" s="42"/>
      <c r="F17" s="54"/>
      <c r="G17" s="54"/>
      <c r="H17" s="68"/>
      <c r="I17" s="68"/>
      <c r="J17" s="54"/>
      <c r="K17" s="54"/>
      <c r="L17" s="68"/>
      <c r="M17" s="68"/>
      <c r="N17" s="78"/>
      <c r="O17" s="50" t="s">
        <v>109</v>
      </c>
      <c r="P17" s="50">
        <f t="shared" si="7"/>
        <v>4</v>
      </c>
      <c r="Q17" s="72">
        <v>348784.43214699998</v>
      </c>
      <c r="R17" s="72">
        <v>390301.24397200003</v>
      </c>
      <c r="S17" s="72">
        <v>1583011.0115998001</v>
      </c>
      <c r="T17" s="72">
        <v>3139933.6683483501</v>
      </c>
      <c r="U17" s="73">
        <f t="shared" si="2"/>
        <v>4.5386515729939987</v>
      </c>
      <c r="V17" s="73">
        <f t="shared" si="3"/>
        <v>8.0448979265195657</v>
      </c>
      <c r="W17" s="72">
        <v>3269911.5046629999</v>
      </c>
      <c r="X17" s="72">
        <v>6962652.3652860001</v>
      </c>
      <c r="Y17" s="73">
        <f t="shared" si="4"/>
        <v>9.3751647243385303</v>
      </c>
      <c r="Z17" s="73">
        <f t="shared" si="5"/>
        <v>17.839175439024469</v>
      </c>
    </row>
    <row r="18" spans="2:26" x14ac:dyDescent="0.2">
      <c r="B18" s="50" t="s">
        <v>109</v>
      </c>
      <c r="C18" s="50">
        <f t="shared" si="6"/>
        <v>5</v>
      </c>
      <c r="D18" s="42"/>
      <c r="E18" s="42"/>
      <c r="F18" s="54"/>
      <c r="G18" s="54"/>
      <c r="H18" s="68"/>
      <c r="I18" s="68"/>
      <c r="J18" s="54"/>
      <c r="K18" s="54"/>
      <c r="L18" s="68"/>
      <c r="M18" s="68"/>
      <c r="N18" s="78"/>
      <c r="O18" s="50" t="s">
        <v>109</v>
      </c>
      <c r="P18" s="50">
        <f t="shared" si="7"/>
        <v>5</v>
      </c>
      <c r="Q18" s="72">
        <v>322237.15209599998</v>
      </c>
      <c r="R18" s="72">
        <v>355162.92462100001</v>
      </c>
      <c r="S18" s="72">
        <v>1277823.1153476799</v>
      </c>
      <c r="T18" s="72">
        <v>2504842.6971758902</v>
      </c>
      <c r="U18" s="73">
        <f t="shared" si="2"/>
        <v>3.9654742075395282</v>
      </c>
      <c r="V18" s="73">
        <f t="shared" si="3"/>
        <v>7.0526581563907538</v>
      </c>
      <c r="W18" s="72">
        <v>2582875.7703979998</v>
      </c>
      <c r="X18" s="72">
        <v>4954987.053053</v>
      </c>
      <c r="Y18" s="73">
        <f t="shared" si="4"/>
        <v>8.0154499678190945</v>
      </c>
      <c r="Z18" s="73">
        <f t="shared" si="5"/>
        <v>13.95130715949742</v>
      </c>
    </row>
    <row r="19" spans="2:26" x14ac:dyDescent="0.2">
      <c r="B19" s="50" t="s">
        <v>109</v>
      </c>
      <c r="C19" s="50">
        <f t="shared" si="6"/>
        <v>6</v>
      </c>
      <c r="D19" s="42"/>
      <c r="E19" s="42"/>
      <c r="F19" s="54"/>
      <c r="G19" s="54"/>
      <c r="H19" s="68"/>
      <c r="I19" s="68"/>
      <c r="J19" s="54"/>
      <c r="K19" s="54"/>
      <c r="L19" s="68"/>
      <c r="M19" s="68"/>
      <c r="N19" s="78"/>
      <c r="O19" s="50" t="s">
        <v>109</v>
      </c>
      <c r="P19" s="50">
        <f t="shared" si="7"/>
        <v>6</v>
      </c>
      <c r="Q19" s="72">
        <v>195407.73805700001</v>
      </c>
      <c r="R19" s="72">
        <v>203290.90702899999</v>
      </c>
      <c r="S19" s="72">
        <v>706331.69096539298</v>
      </c>
      <c r="T19" s="72">
        <v>1533822.2131029801</v>
      </c>
      <c r="U19" s="73">
        <f t="shared" si="2"/>
        <v>3.6146556834886323</v>
      </c>
      <c r="V19" s="73">
        <f t="shared" si="3"/>
        <v>7.5449622195063366</v>
      </c>
      <c r="W19" s="72">
        <v>1384383.590692</v>
      </c>
      <c r="X19" s="72">
        <v>2846163.3867629999</v>
      </c>
      <c r="Y19" s="73">
        <f t="shared" si="4"/>
        <v>7.08458940499162</v>
      </c>
      <c r="Z19" s="73">
        <f t="shared" si="5"/>
        <v>14.000446101393935</v>
      </c>
    </row>
    <row r="20" spans="2:26" x14ac:dyDescent="0.2">
      <c r="B20" s="50" t="s">
        <v>109</v>
      </c>
      <c r="C20" s="50">
        <f t="shared" si="6"/>
        <v>7</v>
      </c>
      <c r="D20" s="42"/>
      <c r="E20" s="42"/>
      <c r="F20" s="54"/>
      <c r="G20" s="54"/>
      <c r="H20" s="68"/>
      <c r="I20" s="68"/>
      <c r="J20" s="54"/>
      <c r="K20" s="54"/>
      <c r="L20" s="68"/>
      <c r="M20" s="68"/>
      <c r="N20" s="78"/>
      <c r="O20" s="50" t="s">
        <v>109</v>
      </c>
      <c r="P20" s="50">
        <f t="shared" si="7"/>
        <v>7</v>
      </c>
      <c r="Q20" s="72">
        <v>114344.121744</v>
      </c>
      <c r="R20" s="72">
        <v>146113.36629999999</v>
      </c>
      <c r="S20" s="72">
        <v>549734.81037037796</v>
      </c>
      <c r="T20" s="72">
        <v>1080692.5656905901</v>
      </c>
      <c r="U20" s="73">
        <f t="shared" si="2"/>
        <v>4.8077225307756084</v>
      </c>
      <c r="V20" s="73">
        <f t="shared" si="3"/>
        <v>7.3962608148505176</v>
      </c>
      <c r="W20" s="72">
        <v>982829.85352300003</v>
      </c>
      <c r="X20" s="72">
        <v>2041837.9346660001</v>
      </c>
      <c r="Y20" s="73">
        <f t="shared" si="4"/>
        <v>8.595368424127777</v>
      </c>
      <c r="Z20" s="73">
        <f t="shared" si="5"/>
        <v>13.974340516347409</v>
      </c>
    </row>
    <row r="21" spans="2:26" x14ac:dyDescent="0.2">
      <c r="B21" s="50" t="s">
        <v>109</v>
      </c>
      <c r="C21" s="50">
        <f t="shared" si="6"/>
        <v>8</v>
      </c>
      <c r="D21" s="42"/>
      <c r="E21" s="42"/>
      <c r="F21" s="54"/>
      <c r="G21" s="54"/>
      <c r="H21" s="68"/>
      <c r="I21" s="68"/>
      <c r="J21" s="54"/>
      <c r="K21" s="54"/>
      <c r="L21" s="68"/>
      <c r="M21" s="68"/>
      <c r="N21" s="78"/>
      <c r="O21" s="50" t="s">
        <v>109</v>
      </c>
      <c r="P21" s="50">
        <f t="shared" si="7"/>
        <v>8</v>
      </c>
      <c r="Q21" s="72">
        <v>46363.867332000002</v>
      </c>
      <c r="R21" s="72">
        <v>77008.212419999996</v>
      </c>
      <c r="S21" s="72">
        <v>97990.730014306901</v>
      </c>
      <c r="T21" s="72">
        <v>468878.40550598601</v>
      </c>
      <c r="U21" s="73">
        <f t="shared" si="2"/>
        <v>2.1135150204925726</v>
      </c>
      <c r="V21" s="73">
        <f t="shared" si="3"/>
        <v>6.0886805545977385</v>
      </c>
      <c r="W21" s="72">
        <v>272909.64126300003</v>
      </c>
      <c r="X21" s="72">
        <v>883272.76703999995</v>
      </c>
      <c r="Y21" s="73">
        <f t="shared" si="4"/>
        <v>5.8862570567886987</v>
      </c>
      <c r="Z21" s="73">
        <f t="shared" si="5"/>
        <v>11.469851581837302</v>
      </c>
    </row>
    <row r="22" spans="2:26" x14ac:dyDescent="0.2">
      <c r="B22" s="50" t="s">
        <v>110</v>
      </c>
      <c r="C22" s="50">
        <v>1</v>
      </c>
      <c r="D22" s="42"/>
      <c r="E22" s="42"/>
      <c r="F22" s="54"/>
      <c r="G22" s="54"/>
      <c r="H22" s="68"/>
      <c r="I22" s="68"/>
      <c r="J22" s="54"/>
      <c r="K22" s="54"/>
      <c r="L22" s="68"/>
      <c r="M22" s="68"/>
      <c r="N22" s="78"/>
      <c r="O22" s="50" t="s">
        <v>110</v>
      </c>
      <c r="P22" s="50">
        <v>1</v>
      </c>
      <c r="Q22" s="72">
        <v>116162.957276</v>
      </c>
      <c r="R22" s="72">
        <v>120294.763938</v>
      </c>
      <c r="S22" s="80">
        <v>363.92741695809701</v>
      </c>
      <c r="T22" s="80">
        <v>2349.5844112121299</v>
      </c>
      <c r="U22" s="73">
        <f t="shared" si="2"/>
        <v>3.132904201925709E-3</v>
      </c>
      <c r="V22" s="73">
        <f t="shared" si="3"/>
        <v>1.9531892613573E-2</v>
      </c>
      <c r="W22" s="80">
        <v>6286.9774859999998</v>
      </c>
      <c r="X22" s="80">
        <v>41997.478065000003</v>
      </c>
      <c r="Y22" s="73">
        <f t="shared" si="4"/>
        <v>5.4122050896675378E-2</v>
      </c>
      <c r="Z22" s="73">
        <f t="shared" si="5"/>
        <v>0.34912141385177436</v>
      </c>
    </row>
    <row r="23" spans="2:26" x14ac:dyDescent="0.2">
      <c r="B23" s="50" t="s">
        <v>110</v>
      </c>
      <c r="C23" s="50">
        <v>2</v>
      </c>
      <c r="D23" s="42"/>
      <c r="E23" s="42"/>
      <c r="F23" s="54"/>
      <c r="G23" s="54"/>
      <c r="H23" s="68"/>
      <c r="I23" s="68"/>
      <c r="J23" s="54"/>
      <c r="K23" s="54"/>
      <c r="L23" s="68"/>
      <c r="M23" s="68"/>
      <c r="N23" s="78"/>
      <c r="O23" s="50" t="s">
        <v>110</v>
      </c>
      <c r="P23" s="50">
        <v>2</v>
      </c>
      <c r="Q23" s="72">
        <v>310621.088108</v>
      </c>
      <c r="R23" s="72">
        <v>308156.63521400001</v>
      </c>
      <c r="S23" s="80">
        <v>27964.9831675069</v>
      </c>
      <c r="T23" s="80">
        <v>4251.7013075269297</v>
      </c>
      <c r="U23" s="73">
        <f t="shared" si="2"/>
        <v>9.0029248618766475E-2</v>
      </c>
      <c r="V23" s="73">
        <f t="shared" si="3"/>
        <v>1.3797208372859884E-2</v>
      </c>
      <c r="W23" s="80">
        <v>323204.98005499999</v>
      </c>
      <c r="X23" s="80">
        <v>150295.28700899999</v>
      </c>
      <c r="Y23" s="73">
        <f t="shared" si="4"/>
        <v>1.0405120335636218</v>
      </c>
      <c r="Z23" s="73">
        <f t="shared" si="5"/>
        <v>0.48772367632008679</v>
      </c>
    </row>
    <row r="24" spans="2:26" x14ac:dyDescent="0.2">
      <c r="B24" s="50" t="s">
        <v>110</v>
      </c>
      <c r="C24" s="50">
        <v>3</v>
      </c>
      <c r="D24" s="42"/>
      <c r="E24" s="42"/>
      <c r="F24" s="54"/>
      <c r="G24" s="54"/>
      <c r="H24" s="68"/>
      <c r="I24" s="68"/>
      <c r="J24" s="54"/>
      <c r="K24" s="54"/>
      <c r="L24" s="68"/>
      <c r="M24" s="68"/>
      <c r="N24" s="78"/>
      <c r="O24" s="50" t="s">
        <v>110</v>
      </c>
      <c r="P24" s="50">
        <v>3</v>
      </c>
      <c r="Q24" s="72">
        <v>454594.77963499998</v>
      </c>
      <c r="R24" s="72">
        <v>417809.737547</v>
      </c>
      <c r="S24" s="80">
        <v>39818.593030899297</v>
      </c>
      <c r="T24" s="80">
        <v>9161.7308314343099</v>
      </c>
      <c r="U24" s="73">
        <f t="shared" si="2"/>
        <v>8.759139966998776E-2</v>
      </c>
      <c r="V24" s="73">
        <f t="shared" si="3"/>
        <v>2.1927997382788843E-2</v>
      </c>
      <c r="W24" s="80">
        <v>434925.34503000003</v>
      </c>
      <c r="X24" s="80">
        <v>93895.118256999995</v>
      </c>
      <c r="Y24" s="73">
        <f t="shared" si="4"/>
        <v>0.95673193911115129</v>
      </c>
      <c r="Z24" s="73">
        <f t="shared" si="5"/>
        <v>0.22473176141912585</v>
      </c>
    </row>
    <row r="25" spans="2:26" x14ac:dyDescent="0.2">
      <c r="B25" s="50" t="s">
        <v>110</v>
      </c>
      <c r="C25" s="50">
        <v>4</v>
      </c>
      <c r="D25" s="42"/>
      <c r="E25" s="42"/>
      <c r="F25" s="54"/>
      <c r="G25" s="54"/>
      <c r="H25" s="68"/>
      <c r="I25" s="68"/>
      <c r="J25" s="54"/>
      <c r="K25" s="54"/>
      <c r="L25" s="68"/>
      <c r="M25" s="68"/>
      <c r="N25" s="78"/>
      <c r="O25" s="50" t="s">
        <v>110</v>
      </c>
      <c r="P25" s="50">
        <v>4</v>
      </c>
      <c r="Q25" s="72">
        <v>348784.43214699998</v>
      </c>
      <c r="R25" s="72">
        <v>390301.24397200003</v>
      </c>
      <c r="S25" s="80">
        <v>26562.9002012571</v>
      </c>
      <c r="T25" s="80">
        <v>5752.5458117738999</v>
      </c>
      <c r="U25" s="73">
        <f t="shared" si="2"/>
        <v>7.615850294046897E-2</v>
      </c>
      <c r="V25" s="73">
        <f t="shared" si="3"/>
        <v>1.473873296746803E-2</v>
      </c>
      <c r="W25" s="80">
        <v>283688.622997</v>
      </c>
      <c r="X25" s="80">
        <v>68223.301007000002</v>
      </c>
      <c r="Y25" s="73">
        <f t="shared" si="4"/>
        <v>0.81336377673369187</v>
      </c>
      <c r="Z25" s="73">
        <f t="shared" si="5"/>
        <v>0.17479652463494147</v>
      </c>
    </row>
    <row r="26" spans="2:26" x14ac:dyDescent="0.2">
      <c r="B26" s="50" t="s">
        <v>110</v>
      </c>
      <c r="C26" s="50">
        <v>5</v>
      </c>
      <c r="D26" s="42"/>
      <c r="E26" s="42"/>
      <c r="F26" s="54"/>
      <c r="G26" s="54"/>
      <c r="H26" s="68"/>
      <c r="I26" s="68"/>
      <c r="J26" s="54"/>
      <c r="K26" s="54"/>
      <c r="L26" s="68"/>
      <c r="M26" s="68"/>
      <c r="N26" s="78"/>
      <c r="O26" s="50" t="s">
        <v>110</v>
      </c>
      <c r="P26" s="50">
        <v>5</v>
      </c>
      <c r="Q26" s="72">
        <v>322237.15209599998</v>
      </c>
      <c r="R26" s="72">
        <v>355162.92462100001</v>
      </c>
      <c r="S26" s="80">
        <v>28305.2252989113</v>
      </c>
      <c r="T26" s="80">
        <v>12071.976972641</v>
      </c>
      <c r="U26" s="73">
        <f t="shared" si="2"/>
        <v>8.7839732677623364E-2</v>
      </c>
      <c r="V26" s="73">
        <f t="shared" si="3"/>
        <v>3.3989969492235705E-2</v>
      </c>
      <c r="W26" s="80">
        <v>292095.57053999999</v>
      </c>
      <c r="X26" s="80">
        <v>125438.59695599999</v>
      </c>
      <c r="Y26" s="73">
        <f t="shared" si="4"/>
        <v>0.90646149470989523</v>
      </c>
      <c r="Z26" s="73">
        <f t="shared" si="5"/>
        <v>0.35318606830895288</v>
      </c>
    </row>
    <row r="27" spans="2:26" x14ac:dyDescent="0.2">
      <c r="B27" s="50" t="s">
        <v>110</v>
      </c>
      <c r="C27" s="50">
        <v>6</v>
      </c>
      <c r="D27" s="42"/>
      <c r="E27" s="42"/>
      <c r="F27" s="54"/>
      <c r="G27" s="54"/>
      <c r="H27" s="68"/>
      <c r="I27" s="68"/>
      <c r="J27" s="54"/>
      <c r="K27" s="54"/>
      <c r="L27" s="68"/>
      <c r="M27" s="68"/>
      <c r="N27" s="78"/>
      <c r="O27" s="50" t="s">
        <v>110</v>
      </c>
      <c r="P27" s="50">
        <v>6</v>
      </c>
      <c r="Q27" s="72">
        <v>195407.73805700001</v>
      </c>
      <c r="R27" s="72">
        <v>203290.90702899999</v>
      </c>
      <c r="S27" s="80">
        <v>17849.458219781402</v>
      </c>
      <c r="T27" s="80">
        <v>2527.7591853142098</v>
      </c>
      <c r="U27" s="73">
        <f t="shared" si="2"/>
        <v>9.1344684695008102E-2</v>
      </c>
      <c r="V27" s="73">
        <f t="shared" si="3"/>
        <v>1.2434196995115075E-2</v>
      </c>
      <c r="W27" s="80">
        <v>118583.941655</v>
      </c>
      <c r="X27" s="80">
        <v>15896.851295</v>
      </c>
      <c r="Y27" s="73">
        <f t="shared" si="4"/>
        <v>0.60685386788730611</v>
      </c>
      <c r="Z27" s="73">
        <f t="shared" si="5"/>
        <v>7.8197552105625026E-2</v>
      </c>
    </row>
    <row r="28" spans="2:26" x14ac:dyDescent="0.2">
      <c r="B28" s="50" t="s">
        <v>110</v>
      </c>
      <c r="C28" s="50">
        <v>7</v>
      </c>
      <c r="D28" s="42"/>
      <c r="E28" s="42"/>
      <c r="F28" s="54"/>
      <c r="G28" s="54"/>
      <c r="H28" s="68"/>
      <c r="I28" s="68"/>
      <c r="J28" s="54"/>
      <c r="K28" s="54"/>
      <c r="L28" s="68"/>
      <c r="M28" s="68"/>
      <c r="N28" s="78"/>
      <c r="O28" s="50" t="s">
        <v>110</v>
      </c>
      <c r="P28" s="50">
        <v>7</v>
      </c>
      <c r="Q28" s="72">
        <v>114344.121744</v>
      </c>
      <c r="R28" s="72">
        <v>146113.36629999999</v>
      </c>
      <c r="S28" s="80">
        <v>5641.23172871929</v>
      </c>
      <c r="T28" s="80">
        <v>0</v>
      </c>
      <c r="U28" s="73">
        <f t="shared" si="2"/>
        <v>4.9335563933484872E-2</v>
      </c>
      <c r="V28" s="73">
        <f t="shared" si="3"/>
        <v>0</v>
      </c>
      <c r="W28" s="80">
        <v>41652.039172999997</v>
      </c>
      <c r="X28" s="80">
        <v>0</v>
      </c>
      <c r="Y28" s="73">
        <f t="shared" si="4"/>
        <v>0.36426917744187065</v>
      </c>
      <c r="Z28" s="73">
        <f t="shared" si="5"/>
        <v>0</v>
      </c>
    </row>
    <row r="29" spans="2:26" x14ac:dyDescent="0.2">
      <c r="B29" s="50" t="s">
        <v>110</v>
      </c>
      <c r="C29" s="50">
        <v>8</v>
      </c>
      <c r="D29" s="42"/>
      <c r="E29" s="42"/>
      <c r="F29" s="54"/>
      <c r="G29" s="54"/>
      <c r="H29" s="68"/>
      <c r="I29" s="68"/>
      <c r="J29" s="54"/>
      <c r="K29" s="54"/>
      <c r="L29" s="68"/>
      <c r="M29" s="68"/>
      <c r="N29" s="78"/>
      <c r="O29" s="50" t="s">
        <v>110</v>
      </c>
      <c r="P29" s="50">
        <v>8</v>
      </c>
      <c r="Q29" s="72">
        <v>46363.867332000002</v>
      </c>
      <c r="R29" s="72">
        <v>77008.212419999996</v>
      </c>
      <c r="S29" s="80">
        <v>139.683666649104</v>
      </c>
      <c r="T29" s="80">
        <v>0</v>
      </c>
      <c r="U29" s="73">
        <f t="shared" si="2"/>
        <v>3.0127699583139683E-3</v>
      </c>
      <c r="V29" s="73">
        <f t="shared" si="3"/>
        <v>0</v>
      </c>
      <c r="W29" s="80">
        <v>2074.1166400000002</v>
      </c>
      <c r="X29" s="80">
        <v>0</v>
      </c>
      <c r="Y29" s="73">
        <f t="shared" si="4"/>
        <v>4.473562623988573E-2</v>
      </c>
      <c r="Z29" s="73">
        <f t="shared" si="5"/>
        <v>0</v>
      </c>
    </row>
    <row r="30" spans="2:26" x14ac:dyDescent="0.2">
      <c r="B30" s="50" t="s">
        <v>111</v>
      </c>
      <c r="C30" s="50">
        <v>1</v>
      </c>
      <c r="D30" s="42"/>
      <c r="E30" s="42"/>
      <c r="F30" s="54"/>
      <c r="G30" s="54"/>
      <c r="H30" s="68"/>
      <c r="I30" s="68"/>
      <c r="J30" s="54"/>
      <c r="K30" s="54"/>
      <c r="L30" s="68"/>
      <c r="M30" s="68"/>
      <c r="N30" s="78"/>
      <c r="O30" s="50" t="s">
        <v>111</v>
      </c>
      <c r="P30" s="50">
        <v>1</v>
      </c>
      <c r="Q30" s="72">
        <v>116162.957276</v>
      </c>
      <c r="R30" s="72">
        <v>120294.763938</v>
      </c>
      <c r="S30" s="72">
        <v>127524.813946984</v>
      </c>
      <c r="T30" s="72">
        <v>15767.455145333901</v>
      </c>
      <c r="U30" s="73">
        <f t="shared" si="2"/>
        <v>1.0978096368878465</v>
      </c>
      <c r="V30" s="73">
        <f t="shared" si="3"/>
        <v>0.13107349504805094</v>
      </c>
      <c r="W30" s="72">
        <v>202875.60350299999</v>
      </c>
      <c r="X30" s="72">
        <v>379414.93638899998</v>
      </c>
      <c r="Y30" s="73">
        <f t="shared" si="4"/>
        <v>1.7464741623353572</v>
      </c>
      <c r="Z30" s="73">
        <f t="shared" si="5"/>
        <v>3.154043650516249</v>
      </c>
    </row>
    <row r="31" spans="2:26" x14ac:dyDescent="0.2">
      <c r="B31" s="50" t="s">
        <v>111</v>
      </c>
      <c r="C31" s="50">
        <v>2</v>
      </c>
      <c r="D31" s="42"/>
      <c r="E31" s="42"/>
      <c r="F31" s="54"/>
      <c r="G31" s="54"/>
      <c r="H31" s="68"/>
      <c r="I31" s="68"/>
      <c r="J31" s="54"/>
      <c r="K31" s="54"/>
      <c r="L31" s="68"/>
      <c r="M31" s="68"/>
      <c r="N31" s="78"/>
      <c r="O31" s="50" t="s">
        <v>111</v>
      </c>
      <c r="P31" s="50">
        <v>2</v>
      </c>
      <c r="Q31" s="72">
        <v>310621.088108</v>
      </c>
      <c r="R31" s="72">
        <v>308156.63521400001</v>
      </c>
      <c r="S31" s="72">
        <v>747933.88939809403</v>
      </c>
      <c r="T31" s="72">
        <v>480159.71424896101</v>
      </c>
      <c r="U31" s="73">
        <f t="shared" si="2"/>
        <v>2.4078657825641399</v>
      </c>
      <c r="V31" s="73">
        <f t="shared" si="3"/>
        <v>1.5581676958392057</v>
      </c>
      <c r="W31" s="72">
        <v>2108019.7808539998</v>
      </c>
      <c r="X31" s="72">
        <v>1860189.0964530001</v>
      </c>
      <c r="Y31" s="73">
        <f t="shared" si="4"/>
        <v>6.7864670544231087</v>
      </c>
      <c r="Z31" s="73">
        <f t="shared" si="5"/>
        <v>6.0365050882684645</v>
      </c>
    </row>
    <row r="32" spans="2:26" x14ac:dyDescent="0.2">
      <c r="B32" s="50" t="s">
        <v>111</v>
      </c>
      <c r="C32" s="50">
        <v>3</v>
      </c>
      <c r="D32" s="42"/>
      <c r="E32" s="42"/>
      <c r="F32" s="54"/>
      <c r="G32" s="54"/>
      <c r="H32" s="68"/>
      <c r="I32" s="68"/>
      <c r="J32" s="54"/>
      <c r="K32" s="54"/>
      <c r="L32" s="68"/>
      <c r="M32" s="68"/>
      <c r="N32" s="78"/>
      <c r="O32" s="50" t="s">
        <v>111</v>
      </c>
      <c r="P32" s="50">
        <v>3</v>
      </c>
      <c r="Q32" s="72">
        <v>454594.77963499998</v>
      </c>
      <c r="R32" s="72">
        <v>417809.737547</v>
      </c>
      <c r="S32" s="72">
        <v>276701.77130857401</v>
      </c>
      <c r="T32" s="72">
        <v>476987.65099219303</v>
      </c>
      <c r="U32" s="73">
        <f t="shared" si="2"/>
        <v>0.60867784608248565</v>
      </c>
      <c r="V32" s="73">
        <f t="shared" si="3"/>
        <v>1.1416384256447254</v>
      </c>
      <c r="W32" s="72">
        <v>1022263.779926</v>
      </c>
      <c r="X32" s="72">
        <v>1462480.2708399999</v>
      </c>
      <c r="Y32" s="73">
        <f t="shared" si="4"/>
        <v>2.2487362937752802</v>
      </c>
      <c r="Z32" s="73">
        <f t="shared" si="5"/>
        <v>3.5003498947304537</v>
      </c>
    </row>
    <row r="33" spans="2:26" x14ac:dyDescent="0.2">
      <c r="B33" s="50" t="s">
        <v>111</v>
      </c>
      <c r="C33" s="50">
        <v>4</v>
      </c>
      <c r="D33" s="42"/>
      <c r="E33" s="42"/>
      <c r="F33" s="54"/>
      <c r="G33" s="54"/>
      <c r="H33" s="68"/>
      <c r="I33" s="68"/>
      <c r="J33" s="54"/>
      <c r="K33" s="54"/>
      <c r="L33" s="68"/>
      <c r="M33" s="68"/>
      <c r="N33" s="78"/>
      <c r="O33" s="50" t="s">
        <v>111</v>
      </c>
      <c r="P33" s="50">
        <v>4</v>
      </c>
      <c r="Q33" s="72">
        <v>348784.43214699998</v>
      </c>
      <c r="R33" s="72">
        <v>390301.24397200003</v>
      </c>
      <c r="S33" s="72">
        <v>115910.48788001599</v>
      </c>
      <c r="T33" s="72">
        <v>432806.76452834997</v>
      </c>
      <c r="U33" s="73">
        <f t="shared" si="2"/>
        <v>0.33232701117567059</v>
      </c>
      <c r="V33" s="73">
        <f t="shared" si="3"/>
        <v>1.108904394266802</v>
      </c>
      <c r="W33" s="72">
        <v>491241.366867</v>
      </c>
      <c r="X33" s="72">
        <v>1270210.0942510001</v>
      </c>
      <c r="Y33" s="73">
        <f t="shared" si="4"/>
        <v>1.4084383406767409</v>
      </c>
      <c r="Z33" s="73">
        <f t="shared" si="5"/>
        <v>3.2544351673706791</v>
      </c>
    </row>
    <row r="34" spans="2:26" x14ac:dyDescent="0.2">
      <c r="B34" s="50" t="s">
        <v>111</v>
      </c>
      <c r="C34" s="50">
        <v>5</v>
      </c>
      <c r="D34" s="42"/>
      <c r="E34" s="42"/>
      <c r="F34" s="54"/>
      <c r="G34" s="54"/>
      <c r="H34" s="68"/>
      <c r="I34" s="68"/>
      <c r="J34" s="54"/>
      <c r="K34" s="54"/>
      <c r="L34" s="68"/>
      <c r="M34" s="68"/>
      <c r="N34" s="78"/>
      <c r="O34" s="50" t="s">
        <v>111</v>
      </c>
      <c r="P34" s="50">
        <v>5</v>
      </c>
      <c r="Q34" s="72">
        <v>322237.15209599998</v>
      </c>
      <c r="R34" s="72">
        <v>355162.92462100001</v>
      </c>
      <c r="S34" s="72">
        <v>69689.376765403998</v>
      </c>
      <c r="T34" s="72">
        <v>152273.447789022</v>
      </c>
      <c r="U34" s="73">
        <f t="shared" si="2"/>
        <v>0.21626735561715224</v>
      </c>
      <c r="V34" s="73">
        <f t="shared" si="3"/>
        <v>0.42874252134148128</v>
      </c>
      <c r="W34" s="72">
        <v>248497.44096599999</v>
      </c>
      <c r="X34" s="72">
        <v>490279.69056800002</v>
      </c>
      <c r="Y34" s="73">
        <f t="shared" si="4"/>
        <v>0.77116322357506539</v>
      </c>
      <c r="Z34" s="73">
        <f t="shared" si="5"/>
        <v>1.3804360100119832</v>
      </c>
    </row>
    <row r="35" spans="2:26" x14ac:dyDescent="0.2">
      <c r="B35" s="50" t="s">
        <v>111</v>
      </c>
      <c r="C35" s="50">
        <v>6</v>
      </c>
      <c r="D35" s="42"/>
      <c r="E35" s="42"/>
      <c r="F35" s="54"/>
      <c r="G35" s="54"/>
      <c r="H35" s="68"/>
      <c r="I35" s="68"/>
      <c r="J35" s="54"/>
      <c r="K35" s="54"/>
      <c r="L35" s="68"/>
      <c r="M35" s="68"/>
      <c r="N35" s="78"/>
      <c r="O35" s="50" t="s">
        <v>111</v>
      </c>
      <c r="P35" s="50">
        <v>6</v>
      </c>
      <c r="Q35" s="72">
        <v>195407.73805700001</v>
      </c>
      <c r="R35" s="72">
        <v>203290.90702899999</v>
      </c>
      <c r="S35" s="72">
        <v>51580.5491017975</v>
      </c>
      <c r="T35" s="72">
        <v>63367.7646497889</v>
      </c>
      <c r="U35" s="73">
        <f t="shared" si="2"/>
        <v>0.2639636977259906</v>
      </c>
      <c r="V35" s="73">
        <f t="shared" si="3"/>
        <v>0.31170978365869223</v>
      </c>
      <c r="W35" s="72">
        <v>276635.81188300002</v>
      </c>
      <c r="X35" s="72">
        <v>308538.81251399999</v>
      </c>
      <c r="Y35" s="73">
        <f t="shared" si="4"/>
        <v>1.4156850421261513</v>
      </c>
      <c r="Z35" s="73">
        <f t="shared" si="5"/>
        <v>1.5177206743929088</v>
      </c>
    </row>
    <row r="36" spans="2:26" x14ac:dyDescent="0.2">
      <c r="B36" s="50" t="s">
        <v>111</v>
      </c>
      <c r="C36" s="50">
        <v>7</v>
      </c>
      <c r="D36" s="42"/>
      <c r="E36" s="42"/>
      <c r="F36" s="54"/>
      <c r="G36" s="54"/>
      <c r="H36" s="68"/>
      <c r="I36" s="68"/>
      <c r="J36" s="54"/>
      <c r="K36" s="54"/>
      <c r="L36" s="68"/>
      <c r="M36" s="68"/>
      <c r="N36" s="78"/>
      <c r="O36" s="50" t="s">
        <v>111</v>
      </c>
      <c r="P36" s="50">
        <v>7</v>
      </c>
      <c r="Q36" s="72">
        <v>114344.121744</v>
      </c>
      <c r="R36" s="72">
        <v>146113.36629999999</v>
      </c>
      <c r="S36" s="72">
        <v>2447.94349812776</v>
      </c>
      <c r="T36" s="72">
        <v>20539.844614062898</v>
      </c>
      <c r="U36" s="73">
        <f t="shared" si="2"/>
        <v>2.1408564435068663E-2</v>
      </c>
      <c r="V36" s="73">
        <f t="shared" si="3"/>
        <v>0.14057471355420342</v>
      </c>
      <c r="W36" s="72">
        <v>19052.479449999999</v>
      </c>
      <c r="X36" s="72">
        <v>138877.28914499999</v>
      </c>
      <c r="Y36" s="73">
        <f t="shared" si="4"/>
        <v>0.16662403942946671</v>
      </c>
      <c r="Z36" s="73">
        <f t="shared" si="5"/>
        <v>0.95047628195669043</v>
      </c>
    </row>
    <row r="37" spans="2:26" x14ac:dyDescent="0.2">
      <c r="B37" s="50" t="s">
        <v>111</v>
      </c>
      <c r="C37" s="50">
        <v>8</v>
      </c>
      <c r="D37" s="42"/>
      <c r="E37" s="42"/>
      <c r="F37" s="54"/>
      <c r="G37" s="54"/>
      <c r="H37" s="68"/>
      <c r="I37" s="68"/>
      <c r="J37" s="54"/>
      <c r="K37" s="54"/>
      <c r="L37" s="68"/>
      <c r="M37" s="68"/>
      <c r="N37" s="78"/>
      <c r="O37" s="50" t="s">
        <v>111</v>
      </c>
      <c r="P37" s="50">
        <v>8</v>
      </c>
      <c r="Q37" s="72">
        <v>46363.867332000002</v>
      </c>
      <c r="R37" s="72">
        <v>77008.212419999996</v>
      </c>
      <c r="S37" s="72">
        <v>0</v>
      </c>
      <c r="T37" s="72">
        <v>16416.194868274299</v>
      </c>
      <c r="U37" s="73">
        <f t="shared" si="2"/>
        <v>0</v>
      </c>
      <c r="V37" s="73">
        <f t="shared" si="3"/>
        <v>0.21317459985619414</v>
      </c>
      <c r="W37" s="72">
        <v>0</v>
      </c>
      <c r="X37" s="72">
        <v>69620.757951000007</v>
      </c>
      <c r="Y37" s="73">
        <f t="shared" si="4"/>
        <v>0</v>
      </c>
      <c r="Z37" s="73">
        <f t="shared" si="5"/>
        <v>0.90406926434405355</v>
      </c>
    </row>
    <row r="38" spans="2:26" x14ac:dyDescent="0.2">
      <c r="B38" s="50" t="s">
        <v>112</v>
      </c>
      <c r="C38" s="50">
        <v>1</v>
      </c>
      <c r="D38" s="42"/>
      <c r="E38" s="42"/>
      <c r="F38" s="54"/>
      <c r="G38" s="54"/>
      <c r="H38" s="68"/>
      <c r="I38" s="68"/>
      <c r="J38" s="54"/>
      <c r="K38" s="54"/>
      <c r="L38" s="68"/>
      <c r="M38" s="68"/>
      <c r="N38" s="78"/>
      <c r="O38" s="50" t="s">
        <v>112</v>
      </c>
      <c r="P38" s="50">
        <v>1</v>
      </c>
      <c r="Q38" s="72">
        <v>116162.957276</v>
      </c>
      <c r="R38" s="72">
        <v>120294.763938</v>
      </c>
      <c r="S38" s="72">
        <v>0</v>
      </c>
      <c r="T38" s="72">
        <v>0</v>
      </c>
      <c r="U38" s="73">
        <f t="shared" si="2"/>
        <v>0</v>
      </c>
      <c r="V38" s="73">
        <f t="shared" si="3"/>
        <v>0</v>
      </c>
      <c r="W38" s="72">
        <v>0</v>
      </c>
      <c r="X38" s="72">
        <v>0</v>
      </c>
      <c r="Y38" s="73">
        <f t="shared" si="4"/>
        <v>0</v>
      </c>
      <c r="Z38" s="73">
        <f t="shared" si="5"/>
        <v>0</v>
      </c>
    </row>
    <row r="39" spans="2:26" x14ac:dyDescent="0.2">
      <c r="B39" s="50" t="s">
        <v>112</v>
      </c>
      <c r="C39" s="50">
        <v>2</v>
      </c>
      <c r="D39" s="42"/>
      <c r="E39" s="42"/>
      <c r="F39" s="54"/>
      <c r="G39" s="54"/>
      <c r="H39" s="68"/>
      <c r="I39" s="68"/>
      <c r="J39" s="54"/>
      <c r="K39" s="54"/>
      <c r="L39" s="68"/>
      <c r="M39" s="68"/>
      <c r="N39" s="78"/>
      <c r="O39" s="50" t="s">
        <v>112</v>
      </c>
      <c r="P39" s="50">
        <v>2</v>
      </c>
      <c r="Q39" s="72">
        <v>310621.088108</v>
      </c>
      <c r="R39" s="72">
        <v>308156.63521400001</v>
      </c>
      <c r="S39" s="72">
        <v>0</v>
      </c>
      <c r="T39" s="72">
        <v>0</v>
      </c>
      <c r="U39" s="73">
        <f t="shared" si="2"/>
        <v>0</v>
      </c>
      <c r="V39" s="73">
        <f t="shared" si="3"/>
        <v>0</v>
      </c>
      <c r="W39" s="72">
        <v>0</v>
      </c>
      <c r="X39" s="72">
        <v>0</v>
      </c>
      <c r="Y39" s="73">
        <f t="shared" si="4"/>
        <v>0</v>
      </c>
      <c r="Z39" s="73">
        <f t="shared" si="5"/>
        <v>0</v>
      </c>
    </row>
    <row r="40" spans="2:26" x14ac:dyDescent="0.2">
      <c r="B40" s="50" t="s">
        <v>112</v>
      </c>
      <c r="C40" s="50">
        <v>3</v>
      </c>
      <c r="D40" s="42"/>
      <c r="E40" s="42"/>
      <c r="F40" s="54"/>
      <c r="G40" s="54"/>
      <c r="H40" s="68"/>
      <c r="I40" s="68"/>
      <c r="J40" s="54"/>
      <c r="K40" s="54"/>
      <c r="L40" s="68"/>
      <c r="M40" s="68"/>
      <c r="N40" s="78"/>
      <c r="O40" s="50" t="s">
        <v>112</v>
      </c>
      <c r="P40" s="50">
        <v>3</v>
      </c>
      <c r="Q40" s="72">
        <v>454594.77963499998</v>
      </c>
      <c r="R40" s="72">
        <v>417809.737547</v>
      </c>
      <c r="S40" s="72">
        <v>0</v>
      </c>
      <c r="T40" s="72">
        <v>0</v>
      </c>
      <c r="U40" s="73">
        <f t="shared" si="2"/>
        <v>0</v>
      </c>
      <c r="V40" s="73">
        <f t="shared" si="3"/>
        <v>0</v>
      </c>
      <c r="W40" s="72">
        <v>0</v>
      </c>
      <c r="X40" s="72">
        <v>0</v>
      </c>
      <c r="Y40" s="73">
        <f t="shared" si="4"/>
        <v>0</v>
      </c>
      <c r="Z40" s="73">
        <f t="shared" si="5"/>
        <v>0</v>
      </c>
    </row>
    <row r="41" spans="2:26" x14ac:dyDescent="0.2">
      <c r="B41" s="50" t="s">
        <v>112</v>
      </c>
      <c r="C41" s="50">
        <v>4</v>
      </c>
      <c r="D41" s="42"/>
      <c r="E41" s="42"/>
      <c r="F41" s="54"/>
      <c r="G41" s="54"/>
      <c r="H41" s="68"/>
      <c r="I41" s="68"/>
      <c r="J41" s="54"/>
      <c r="K41" s="54"/>
      <c r="L41" s="68"/>
      <c r="M41" s="68"/>
      <c r="N41" s="78"/>
      <c r="O41" s="50" t="s">
        <v>112</v>
      </c>
      <c r="P41" s="50">
        <v>4</v>
      </c>
      <c r="Q41" s="72">
        <v>348784.43214699998</v>
      </c>
      <c r="R41" s="72">
        <v>390301.24397200003</v>
      </c>
      <c r="S41" s="72">
        <v>0</v>
      </c>
      <c r="T41" s="72">
        <v>39442.945753355198</v>
      </c>
      <c r="U41" s="73">
        <f t="shared" si="2"/>
        <v>0</v>
      </c>
      <c r="V41" s="73">
        <f t="shared" si="3"/>
        <v>0.10105769930926689</v>
      </c>
      <c r="W41" s="72">
        <v>0</v>
      </c>
      <c r="X41" s="72">
        <v>67920.747728999995</v>
      </c>
      <c r="Y41" s="73">
        <f t="shared" si="4"/>
        <v>0</v>
      </c>
      <c r="Z41" s="73">
        <f t="shared" si="5"/>
        <v>0.17402134576305012</v>
      </c>
    </row>
    <row r="42" spans="2:26" x14ac:dyDescent="0.2">
      <c r="B42" s="50" t="s">
        <v>112</v>
      </c>
      <c r="C42" s="50">
        <v>5</v>
      </c>
      <c r="D42" s="42"/>
      <c r="E42" s="42"/>
      <c r="F42" s="54"/>
      <c r="G42" s="54"/>
      <c r="H42" s="68"/>
      <c r="I42" s="68"/>
      <c r="J42" s="54"/>
      <c r="K42" s="54"/>
      <c r="L42" s="68"/>
      <c r="M42" s="68"/>
      <c r="N42" s="78"/>
      <c r="O42" s="50" t="s">
        <v>112</v>
      </c>
      <c r="P42" s="50">
        <v>5</v>
      </c>
      <c r="Q42" s="72">
        <v>322237.15209599998</v>
      </c>
      <c r="R42" s="72">
        <v>355162.92462100001</v>
      </c>
      <c r="S42" s="72">
        <v>23076.864397795001</v>
      </c>
      <c r="T42" s="72">
        <v>32708.0297281075</v>
      </c>
      <c r="U42" s="73">
        <f t="shared" si="2"/>
        <v>7.161453683317065E-2</v>
      </c>
      <c r="V42" s="73">
        <f t="shared" si="3"/>
        <v>9.2093029594828221E-2</v>
      </c>
      <c r="W42" s="72">
        <v>30136.903602999999</v>
      </c>
      <c r="X42" s="72">
        <v>51815.932076999998</v>
      </c>
      <c r="Y42" s="73">
        <f t="shared" si="4"/>
        <v>9.35239881775696E-2</v>
      </c>
      <c r="Z42" s="73">
        <f t="shared" si="5"/>
        <v>0.14589341534534778</v>
      </c>
    </row>
    <row r="43" spans="2:26" x14ac:dyDescent="0.2">
      <c r="B43" s="50" t="s">
        <v>112</v>
      </c>
      <c r="C43" s="50">
        <v>6</v>
      </c>
      <c r="D43" s="42"/>
      <c r="E43" s="42"/>
      <c r="F43" s="54"/>
      <c r="G43" s="54"/>
      <c r="H43" s="68"/>
      <c r="I43" s="68"/>
      <c r="J43" s="54"/>
      <c r="K43" s="54"/>
      <c r="L43" s="68"/>
      <c r="M43" s="68"/>
      <c r="N43" s="78"/>
      <c r="O43" s="50" t="s">
        <v>112</v>
      </c>
      <c r="P43" s="50">
        <v>6</v>
      </c>
      <c r="Q43" s="72">
        <v>195407.73805700001</v>
      </c>
      <c r="R43" s="72">
        <v>203290.90702899999</v>
      </c>
      <c r="S43" s="72">
        <v>11434.279791582099</v>
      </c>
      <c r="T43" s="72">
        <v>42574.277776339703</v>
      </c>
      <c r="U43" s="73">
        <f t="shared" si="2"/>
        <v>5.8514979525768548E-2</v>
      </c>
      <c r="V43" s="73">
        <f t="shared" si="3"/>
        <v>0.2094253914183499</v>
      </c>
      <c r="W43" s="72">
        <v>17520.825799999999</v>
      </c>
      <c r="X43" s="72">
        <v>75414.865349999993</v>
      </c>
      <c r="Y43" s="73">
        <f t="shared" si="4"/>
        <v>8.966290677234702E-2</v>
      </c>
      <c r="Z43" s="73">
        <f t="shared" si="5"/>
        <v>0.37097018480635663</v>
      </c>
    </row>
    <row r="44" spans="2:26" x14ac:dyDescent="0.2">
      <c r="B44" s="50" t="s">
        <v>112</v>
      </c>
      <c r="C44" s="50">
        <v>7</v>
      </c>
      <c r="D44" s="42"/>
      <c r="E44" s="42"/>
      <c r="F44" s="54"/>
      <c r="G44" s="54"/>
      <c r="H44" s="68"/>
      <c r="I44" s="68"/>
      <c r="J44" s="54"/>
      <c r="K44" s="54"/>
      <c r="L44" s="68"/>
      <c r="M44" s="68"/>
      <c r="N44" s="78"/>
      <c r="O44" s="50" t="s">
        <v>112</v>
      </c>
      <c r="P44" s="50">
        <v>7</v>
      </c>
      <c r="Q44" s="72">
        <v>114344.121744</v>
      </c>
      <c r="R44" s="72">
        <v>146113.36629999999</v>
      </c>
      <c r="S44" s="72">
        <v>0</v>
      </c>
      <c r="T44" s="72">
        <v>0</v>
      </c>
      <c r="U44" s="73">
        <f t="shared" si="2"/>
        <v>0</v>
      </c>
      <c r="V44" s="73">
        <f t="shared" si="3"/>
        <v>0</v>
      </c>
      <c r="W44" s="72">
        <v>0</v>
      </c>
      <c r="X44" s="72">
        <v>0</v>
      </c>
      <c r="Y44" s="73">
        <f t="shared" si="4"/>
        <v>0</v>
      </c>
      <c r="Z44" s="73">
        <f t="shared" si="5"/>
        <v>0</v>
      </c>
    </row>
    <row r="45" spans="2:26" x14ac:dyDescent="0.2">
      <c r="B45" s="50" t="s">
        <v>112</v>
      </c>
      <c r="C45" s="50">
        <v>8</v>
      </c>
      <c r="D45" s="42"/>
      <c r="E45" s="42"/>
      <c r="F45" s="54"/>
      <c r="G45" s="54"/>
      <c r="H45" s="68"/>
      <c r="I45" s="68"/>
      <c r="J45" s="54"/>
      <c r="K45" s="54"/>
      <c r="L45" s="68"/>
      <c r="M45" s="68"/>
      <c r="N45" s="78"/>
      <c r="O45" s="50" t="s">
        <v>112</v>
      </c>
      <c r="P45" s="50">
        <v>8</v>
      </c>
      <c r="Q45" s="72">
        <v>46363.867332000002</v>
      </c>
      <c r="R45" s="72">
        <v>77008.212419999996</v>
      </c>
      <c r="S45" s="72">
        <v>0</v>
      </c>
      <c r="T45" s="72">
        <v>12704.0781960358</v>
      </c>
      <c r="U45" s="73">
        <f t="shared" si="2"/>
        <v>0</v>
      </c>
      <c r="V45" s="73">
        <f t="shared" si="3"/>
        <v>0.16497043363048369</v>
      </c>
      <c r="W45" s="72">
        <v>0</v>
      </c>
      <c r="X45" s="72">
        <v>14519.557205999999</v>
      </c>
      <c r="Y45" s="73">
        <f t="shared" si="4"/>
        <v>0</v>
      </c>
      <c r="Z45" s="73">
        <f t="shared" si="5"/>
        <v>0.188545568709099</v>
      </c>
    </row>
    <row r="46" spans="2:26" x14ac:dyDescent="0.2">
      <c r="B46" s="50" t="s">
        <v>113</v>
      </c>
      <c r="C46" s="50">
        <v>1</v>
      </c>
      <c r="D46" s="42"/>
      <c r="E46" s="42"/>
      <c r="F46" s="54"/>
      <c r="G46" s="54"/>
      <c r="H46" s="68"/>
      <c r="I46" s="68"/>
      <c r="J46" s="54"/>
      <c r="K46" s="54"/>
      <c r="L46" s="68"/>
      <c r="M46" s="68"/>
      <c r="N46" s="78"/>
      <c r="O46" s="50" t="s">
        <v>113</v>
      </c>
      <c r="P46" s="50">
        <v>1</v>
      </c>
      <c r="Q46" s="72">
        <v>116162.957276</v>
      </c>
      <c r="R46" s="72">
        <v>120294.763938</v>
      </c>
      <c r="S46" s="72">
        <v>0</v>
      </c>
      <c r="T46" s="72">
        <v>0</v>
      </c>
      <c r="U46" s="73">
        <f t="shared" si="2"/>
        <v>0</v>
      </c>
      <c r="V46" s="73">
        <f t="shared" si="3"/>
        <v>0</v>
      </c>
      <c r="W46" s="72">
        <v>0</v>
      </c>
      <c r="X46" s="72">
        <v>0</v>
      </c>
      <c r="Y46" s="73">
        <f t="shared" si="4"/>
        <v>0</v>
      </c>
      <c r="Z46" s="73">
        <f t="shared" si="5"/>
        <v>0</v>
      </c>
    </row>
    <row r="47" spans="2:26" x14ac:dyDescent="0.2">
      <c r="B47" s="50" t="s">
        <v>113</v>
      </c>
      <c r="C47" s="50">
        <v>2</v>
      </c>
      <c r="D47" s="42"/>
      <c r="E47" s="42"/>
      <c r="F47" s="54"/>
      <c r="G47" s="54"/>
      <c r="H47" s="68"/>
      <c r="I47" s="68"/>
      <c r="J47" s="54"/>
      <c r="K47" s="54"/>
      <c r="L47" s="68"/>
      <c r="M47" s="68"/>
      <c r="N47" s="78"/>
      <c r="O47" s="50" t="s">
        <v>113</v>
      </c>
      <c r="P47" s="50">
        <v>2</v>
      </c>
      <c r="Q47" s="72">
        <v>310621.088108</v>
      </c>
      <c r="R47" s="72">
        <v>308156.63521400001</v>
      </c>
      <c r="S47" s="72">
        <v>0</v>
      </c>
      <c r="T47" s="72">
        <v>0</v>
      </c>
      <c r="U47" s="73">
        <f t="shared" si="2"/>
        <v>0</v>
      </c>
      <c r="V47" s="73">
        <f t="shared" si="3"/>
        <v>0</v>
      </c>
      <c r="W47" s="72">
        <v>0</v>
      </c>
      <c r="X47" s="72">
        <v>0</v>
      </c>
      <c r="Y47" s="73">
        <f t="shared" si="4"/>
        <v>0</v>
      </c>
      <c r="Z47" s="73">
        <f t="shared" si="5"/>
        <v>0</v>
      </c>
    </row>
    <row r="48" spans="2:26" x14ac:dyDescent="0.2">
      <c r="B48" s="50" t="s">
        <v>113</v>
      </c>
      <c r="C48" s="50">
        <v>3</v>
      </c>
      <c r="D48" s="42"/>
      <c r="E48" s="42"/>
      <c r="F48" s="54"/>
      <c r="G48" s="54"/>
      <c r="H48" s="68"/>
      <c r="I48" s="68"/>
      <c r="J48" s="54"/>
      <c r="K48" s="54"/>
      <c r="L48" s="68"/>
      <c r="M48" s="68"/>
      <c r="N48" s="78"/>
      <c r="O48" s="50" t="s">
        <v>113</v>
      </c>
      <c r="P48" s="50">
        <v>3</v>
      </c>
      <c r="Q48" s="72">
        <v>454594.77963499998</v>
      </c>
      <c r="R48" s="72">
        <v>417809.737547</v>
      </c>
      <c r="S48" s="72">
        <v>0</v>
      </c>
      <c r="T48" s="72">
        <v>0</v>
      </c>
      <c r="U48" s="73">
        <f t="shared" si="2"/>
        <v>0</v>
      </c>
      <c r="V48" s="73">
        <f t="shared" si="3"/>
        <v>0</v>
      </c>
      <c r="W48" s="72">
        <v>0</v>
      </c>
      <c r="X48" s="72">
        <v>0</v>
      </c>
      <c r="Y48" s="73">
        <f t="shared" si="4"/>
        <v>0</v>
      </c>
      <c r="Z48" s="73">
        <f t="shared" si="5"/>
        <v>0</v>
      </c>
    </row>
    <row r="49" spans="2:26" x14ac:dyDescent="0.2">
      <c r="B49" s="50" t="s">
        <v>113</v>
      </c>
      <c r="C49" s="50">
        <v>4</v>
      </c>
      <c r="D49" s="42"/>
      <c r="E49" s="42"/>
      <c r="F49" s="54"/>
      <c r="G49" s="54"/>
      <c r="H49" s="68"/>
      <c r="I49" s="68"/>
      <c r="J49" s="54"/>
      <c r="K49" s="54"/>
      <c r="L49" s="68"/>
      <c r="M49" s="68"/>
      <c r="N49" s="78"/>
      <c r="O49" s="50" t="s">
        <v>113</v>
      </c>
      <c r="P49" s="50">
        <v>4</v>
      </c>
      <c r="Q49" s="72">
        <v>348784.43214699998</v>
      </c>
      <c r="R49" s="72">
        <v>390301.24397200003</v>
      </c>
      <c r="S49" s="72">
        <v>0</v>
      </c>
      <c r="T49" s="72">
        <v>0</v>
      </c>
      <c r="U49" s="73">
        <f t="shared" si="2"/>
        <v>0</v>
      </c>
      <c r="V49" s="73">
        <f t="shared" si="3"/>
        <v>0</v>
      </c>
      <c r="W49" s="72">
        <v>0</v>
      </c>
      <c r="X49" s="72">
        <v>0</v>
      </c>
      <c r="Y49" s="73">
        <f t="shared" si="4"/>
        <v>0</v>
      </c>
      <c r="Z49" s="73">
        <f t="shared" si="5"/>
        <v>0</v>
      </c>
    </row>
    <row r="50" spans="2:26" x14ac:dyDescent="0.2">
      <c r="B50" s="50" t="s">
        <v>113</v>
      </c>
      <c r="C50" s="50">
        <v>5</v>
      </c>
      <c r="D50" s="42"/>
      <c r="E50" s="42"/>
      <c r="F50" s="54"/>
      <c r="G50" s="54"/>
      <c r="H50" s="68"/>
      <c r="I50" s="68"/>
      <c r="J50" s="54"/>
      <c r="K50" s="54"/>
      <c r="L50" s="68"/>
      <c r="M50" s="68"/>
      <c r="N50" s="78"/>
      <c r="O50" s="50" t="s">
        <v>113</v>
      </c>
      <c r="P50" s="50">
        <v>5</v>
      </c>
      <c r="Q50" s="72">
        <v>322237.15209599998</v>
      </c>
      <c r="R50" s="72">
        <v>355162.92462100001</v>
      </c>
      <c r="S50" s="72">
        <v>0</v>
      </c>
      <c r="T50" s="72">
        <v>341.51834928259598</v>
      </c>
      <c r="U50" s="73">
        <f t="shared" si="2"/>
        <v>0</v>
      </c>
      <c r="V50" s="73">
        <f t="shared" si="3"/>
        <v>9.6158220807263486E-4</v>
      </c>
      <c r="W50" s="72">
        <v>0</v>
      </c>
      <c r="X50" s="72">
        <v>1596.7493320000001</v>
      </c>
      <c r="Y50" s="73">
        <f t="shared" si="4"/>
        <v>0</v>
      </c>
      <c r="Z50" s="73">
        <f t="shared" si="5"/>
        <v>4.4958221179868833E-3</v>
      </c>
    </row>
    <row r="51" spans="2:26" x14ac:dyDescent="0.2">
      <c r="B51" s="50" t="s">
        <v>113</v>
      </c>
      <c r="C51" s="50">
        <v>6</v>
      </c>
      <c r="D51" s="42"/>
      <c r="E51" s="42"/>
      <c r="F51" s="54"/>
      <c r="G51" s="54"/>
      <c r="H51" s="68"/>
      <c r="I51" s="68"/>
      <c r="J51" s="54"/>
      <c r="K51" s="54"/>
      <c r="L51" s="68"/>
      <c r="M51" s="68"/>
      <c r="N51" s="78"/>
      <c r="O51" s="50" t="s">
        <v>113</v>
      </c>
      <c r="P51" s="50">
        <v>6</v>
      </c>
      <c r="Q51" s="72">
        <v>195407.73805700001</v>
      </c>
      <c r="R51" s="72">
        <v>203290.90702899999</v>
      </c>
      <c r="S51" s="72">
        <v>336.72617270871098</v>
      </c>
      <c r="T51" s="72">
        <v>0</v>
      </c>
      <c r="U51" s="73">
        <f t="shared" si="2"/>
        <v>1.7231977405648526E-3</v>
      </c>
      <c r="V51" s="73">
        <f t="shared" si="3"/>
        <v>0</v>
      </c>
      <c r="W51" s="72">
        <v>1574.343787</v>
      </c>
      <c r="X51" s="72">
        <v>0</v>
      </c>
      <c r="Y51" s="73">
        <f t="shared" si="4"/>
        <v>8.0567115849873219E-3</v>
      </c>
      <c r="Z51" s="73">
        <f t="shared" si="5"/>
        <v>0</v>
      </c>
    </row>
    <row r="52" spans="2:26" x14ac:dyDescent="0.2">
      <c r="B52" s="50" t="s">
        <v>113</v>
      </c>
      <c r="C52" s="50">
        <v>7</v>
      </c>
      <c r="D52" s="42"/>
      <c r="E52" s="42"/>
      <c r="F52" s="54"/>
      <c r="G52" s="54"/>
      <c r="H52" s="68"/>
      <c r="I52" s="68"/>
      <c r="J52" s="54"/>
      <c r="K52" s="54"/>
      <c r="L52" s="68"/>
      <c r="M52" s="68"/>
      <c r="N52" s="78"/>
      <c r="O52" s="50" t="s">
        <v>113</v>
      </c>
      <c r="P52" s="50">
        <v>7</v>
      </c>
      <c r="Q52" s="72">
        <v>114344.121744</v>
      </c>
      <c r="R52" s="72">
        <v>146113.36629999999</v>
      </c>
      <c r="S52" s="72">
        <v>0</v>
      </c>
      <c r="T52" s="72">
        <v>0</v>
      </c>
      <c r="U52" s="73">
        <f t="shared" si="2"/>
        <v>0</v>
      </c>
      <c r="V52" s="73">
        <f t="shared" si="3"/>
        <v>0</v>
      </c>
      <c r="W52" s="72">
        <v>0</v>
      </c>
      <c r="X52" s="72">
        <v>0</v>
      </c>
      <c r="Y52" s="73">
        <f t="shared" si="4"/>
        <v>0</v>
      </c>
      <c r="Z52" s="73">
        <f t="shared" si="5"/>
        <v>0</v>
      </c>
    </row>
    <row r="53" spans="2:26" x14ac:dyDescent="0.2">
      <c r="B53" s="50" t="s">
        <v>113</v>
      </c>
      <c r="C53" s="50">
        <v>8</v>
      </c>
      <c r="D53" s="42"/>
      <c r="E53" s="42"/>
      <c r="F53" s="54"/>
      <c r="G53" s="54"/>
      <c r="H53" s="68"/>
      <c r="I53" s="68"/>
      <c r="J53" s="54"/>
      <c r="K53" s="54"/>
      <c r="L53" s="68"/>
      <c r="M53" s="68"/>
      <c r="N53" s="78"/>
      <c r="O53" s="50" t="s">
        <v>113</v>
      </c>
      <c r="P53" s="50">
        <v>8</v>
      </c>
      <c r="Q53" s="72">
        <v>46363.867332000002</v>
      </c>
      <c r="R53" s="72">
        <v>77008.212419999996</v>
      </c>
      <c r="S53" s="72">
        <v>0</v>
      </c>
      <c r="T53" s="72">
        <v>0</v>
      </c>
      <c r="U53" s="73">
        <f t="shared" si="2"/>
        <v>0</v>
      </c>
      <c r="V53" s="73">
        <f t="shared" si="3"/>
        <v>0</v>
      </c>
      <c r="W53" s="72">
        <v>0</v>
      </c>
      <c r="X53" s="72">
        <v>0</v>
      </c>
      <c r="Y53" s="73">
        <f t="shared" si="4"/>
        <v>0</v>
      </c>
      <c r="Z53" s="73">
        <f t="shared" si="5"/>
        <v>0</v>
      </c>
    </row>
    <row r="54" spans="2:26" x14ac:dyDescent="0.2">
      <c r="B54" s="50" t="s">
        <v>114</v>
      </c>
      <c r="C54" s="50">
        <v>1</v>
      </c>
      <c r="D54" s="42"/>
      <c r="E54" s="42"/>
      <c r="F54" s="54"/>
      <c r="G54" s="54"/>
      <c r="H54" s="68"/>
      <c r="I54" s="68"/>
      <c r="J54" s="54"/>
      <c r="K54" s="54"/>
      <c r="L54" s="68"/>
      <c r="M54" s="68"/>
      <c r="N54" s="78"/>
      <c r="O54" s="50" t="s">
        <v>114</v>
      </c>
      <c r="P54" s="50">
        <v>1</v>
      </c>
      <c r="Q54" s="72">
        <v>116162.957276</v>
      </c>
      <c r="R54" s="72">
        <v>120294.763938</v>
      </c>
      <c r="S54" s="72">
        <v>0</v>
      </c>
      <c r="T54" s="72">
        <v>0</v>
      </c>
      <c r="U54" s="73">
        <f t="shared" si="2"/>
        <v>0</v>
      </c>
      <c r="V54" s="73">
        <f t="shared" si="3"/>
        <v>0</v>
      </c>
      <c r="W54" s="72">
        <v>0</v>
      </c>
      <c r="X54" s="72">
        <v>0</v>
      </c>
      <c r="Y54" s="73">
        <f t="shared" si="4"/>
        <v>0</v>
      </c>
      <c r="Z54" s="73">
        <f t="shared" si="5"/>
        <v>0</v>
      </c>
    </row>
    <row r="55" spans="2:26" x14ac:dyDescent="0.2">
      <c r="B55" s="50" t="s">
        <v>114</v>
      </c>
      <c r="C55" s="50">
        <v>2</v>
      </c>
      <c r="D55" s="42"/>
      <c r="E55" s="42"/>
      <c r="F55" s="54"/>
      <c r="G55" s="54"/>
      <c r="H55" s="68"/>
      <c r="I55" s="68"/>
      <c r="J55" s="54"/>
      <c r="K55" s="54"/>
      <c r="L55" s="68"/>
      <c r="M55" s="68"/>
      <c r="N55" s="78"/>
      <c r="O55" s="50" t="s">
        <v>114</v>
      </c>
      <c r="P55" s="50">
        <v>2</v>
      </c>
      <c r="Q55" s="72">
        <v>310621.088108</v>
      </c>
      <c r="R55" s="72">
        <v>308156.63521400001</v>
      </c>
      <c r="S55" s="72">
        <v>0</v>
      </c>
      <c r="T55" s="72">
        <v>0</v>
      </c>
      <c r="U55" s="73">
        <f t="shared" si="2"/>
        <v>0</v>
      </c>
      <c r="V55" s="73">
        <f t="shared" si="3"/>
        <v>0</v>
      </c>
      <c r="W55" s="72">
        <v>0</v>
      </c>
      <c r="X55" s="72">
        <v>0</v>
      </c>
      <c r="Y55" s="73">
        <f t="shared" si="4"/>
        <v>0</v>
      </c>
      <c r="Z55" s="73">
        <f t="shared" si="5"/>
        <v>0</v>
      </c>
    </row>
    <row r="56" spans="2:26" x14ac:dyDescent="0.2">
      <c r="B56" s="50" t="s">
        <v>114</v>
      </c>
      <c r="C56" s="50">
        <v>3</v>
      </c>
      <c r="D56" s="42"/>
      <c r="E56" s="42"/>
      <c r="F56" s="54"/>
      <c r="G56" s="54"/>
      <c r="H56" s="68"/>
      <c r="I56" s="68"/>
      <c r="J56" s="54"/>
      <c r="K56" s="54"/>
      <c r="L56" s="68"/>
      <c r="M56" s="68"/>
      <c r="N56" s="78"/>
      <c r="O56" s="50" t="s">
        <v>114</v>
      </c>
      <c r="P56" s="50">
        <v>3</v>
      </c>
      <c r="Q56" s="72">
        <v>454594.77963499998</v>
      </c>
      <c r="R56" s="72">
        <v>417809.737547</v>
      </c>
      <c r="S56" s="72">
        <v>0</v>
      </c>
      <c r="T56" s="72">
        <v>45703.042833967498</v>
      </c>
      <c r="U56" s="73">
        <f t="shared" si="2"/>
        <v>0</v>
      </c>
      <c r="V56" s="73">
        <f t="shared" si="3"/>
        <v>0.1093872131901337</v>
      </c>
      <c r="W56" s="72">
        <v>0</v>
      </c>
      <c r="X56" s="72">
        <v>64300.866915999999</v>
      </c>
      <c r="Y56" s="73">
        <f t="shared" si="4"/>
        <v>0</v>
      </c>
      <c r="Z56" s="73">
        <f t="shared" si="5"/>
        <v>0.1538998762774568</v>
      </c>
    </row>
    <row r="57" spans="2:26" x14ac:dyDescent="0.2">
      <c r="B57" s="50" t="s">
        <v>114</v>
      </c>
      <c r="C57" s="50">
        <v>4</v>
      </c>
      <c r="D57" s="42"/>
      <c r="E57" s="42"/>
      <c r="F57" s="54"/>
      <c r="G57" s="54"/>
      <c r="H57" s="68"/>
      <c r="I57" s="68"/>
      <c r="J57" s="54"/>
      <c r="K57" s="54"/>
      <c r="L57" s="68"/>
      <c r="M57" s="68"/>
      <c r="N57" s="78"/>
      <c r="O57" s="50" t="s">
        <v>114</v>
      </c>
      <c r="P57" s="50">
        <v>4</v>
      </c>
      <c r="Q57" s="72">
        <v>348784.43214699998</v>
      </c>
      <c r="R57" s="72">
        <v>390301.24397200003</v>
      </c>
      <c r="S57" s="72">
        <v>0</v>
      </c>
      <c r="T57" s="72">
        <v>75282.050093405298</v>
      </c>
      <c r="U57" s="73">
        <f t="shared" si="2"/>
        <v>0</v>
      </c>
      <c r="V57" s="73">
        <f t="shared" si="3"/>
        <v>0.19288191174406297</v>
      </c>
      <c r="W57" s="72">
        <v>0</v>
      </c>
      <c r="X57" s="72">
        <v>112043.223713</v>
      </c>
      <c r="Y57" s="73">
        <f t="shared" si="4"/>
        <v>0</v>
      </c>
      <c r="Z57" s="73">
        <f t="shared" si="5"/>
        <v>0.28706857957398135</v>
      </c>
    </row>
    <row r="58" spans="2:26" x14ac:dyDescent="0.2">
      <c r="B58" s="50" t="s">
        <v>114</v>
      </c>
      <c r="C58" s="50">
        <v>5</v>
      </c>
      <c r="D58" s="42"/>
      <c r="E58" s="42"/>
      <c r="F58" s="54"/>
      <c r="G58" s="54"/>
      <c r="H58" s="68"/>
      <c r="I58" s="68"/>
      <c r="J58" s="54"/>
      <c r="K58" s="54"/>
      <c r="L58" s="68"/>
      <c r="M58" s="68"/>
      <c r="N58" s="78"/>
      <c r="O58" s="50" t="s">
        <v>114</v>
      </c>
      <c r="P58" s="50">
        <v>5</v>
      </c>
      <c r="Q58" s="72">
        <v>322237.15209599998</v>
      </c>
      <c r="R58" s="72">
        <v>355162.92462100001</v>
      </c>
      <c r="S58" s="72">
        <v>0</v>
      </c>
      <c r="T58" s="72">
        <v>12502.079541953301</v>
      </c>
      <c r="U58" s="73">
        <f t="shared" si="2"/>
        <v>0</v>
      </c>
      <c r="V58" s="73">
        <f t="shared" si="3"/>
        <v>3.5200970245682223E-2</v>
      </c>
      <c r="W58" s="72">
        <v>0</v>
      </c>
      <c r="X58" s="72">
        <v>17106.995175</v>
      </c>
      <c r="Y58" s="73">
        <f t="shared" si="4"/>
        <v>0</v>
      </c>
      <c r="Z58" s="73">
        <f t="shared" si="5"/>
        <v>4.8166613092442419E-2</v>
      </c>
    </row>
    <row r="59" spans="2:26" x14ac:dyDescent="0.2">
      <c r="B59" s="50" t="s">
        <v>114</v>
      </c>
      <c r="C59" s="50">
        <v>6</v>
      </c>
      <c r="D59" s="42"/>
      <c r="E59" s="42"/>
      <c r="F59" s="54"/>
      <c r="G59" s="54"/>
      <c r="H59" s="68"/>
      <c r="I59" s="68"/>
      <c r="J59" s="54"/>
      <c r="K59" s="54"/>
      <c r="L59" s="68"/>
      <c r="M59" s="68"/>
      <c r="N59" s="78"/>
      <c r="O59" s="50" t="s">
        <v>114</v>
      </c>
      <c r="P59" s="50">
        <v>6</v>
      </c>
      <c r="Q59" s="72">
        <v>195407.73805700001</v>
      </c>
      <c r="R59" s="72">
        <v>203290.90702899999</v>
      </c>
      <c r="S59" s="72">
        <v>6188.2134764638904</v>
      </c>
      <c r="T59" s="72">
        <v>0</v>
      </c>
      <c r="U59" s="73">
        <f t="shared" si="2"/>
        <v>3.1668210982815852E-2</v>
      </c>
      <c r="V59" s="73">
        <f t="shared" si="3"/>
        <v>0</v>
      </c>
      <c r="W59" s="72">
        <v>10802.673497</v>
      </c>
      <c r="X59" s="72">
        <v>0</v>
      </c>
      <c r="Y59" s="73">
        <f t="shared" si="4"/>
        <v>5.5282731402626871E-2</v>
      </c>
      <c r="Z59" s="73">
        <f t="shared" si="5"/>
        <v>0</v>
      </c>
    </row>
    <row r="60" spans="2:26" x14ac:dyDescent="0.2">
      <c r="B60" s="50" t="s">
        <v>114</v>
      </c>
      <c r="C60" s="50">
        <v>7</v>
      </c>
      <c r="D60" s="42"/>
      <c r="E60" s="42"/>
      <c r="F60" s="54"/>
      <c r="G60" s="54"/>
      <c r="H60" s="68"/>
      <c r="I60" s="68"/>
      <c r="J60" s="54"/>
      <c r="K60" s="54"/>
      <c r="L60" s="68"/>
      <c r="M60" s="68"/>
      <c r="N60" s="78"/>
      <c r="O60" s="50" t="s">
        <v>114</v>
      </c>
      <c r="P60" s="50">
        <v>7</v>
      </c>
      <c r="Q60" s="72">
        <v>114344.121744</v>
      </c>
      <c r="R60" s="72">
        <v>146113.36629999999</v>
      </c>
      <c r="S60" s="72">
        <v>2329.0461423156198</v>
      </c>
      <c r="T60" s="72">
        <v>0</v>
      </c>
      <c r="U60" s="73">
        <f t="shared" si="2"/>
        <v>2.0368743987819665E-2</v>
      </c>
      <c r="V60" s="73">
        <f t="shared" si="3"/>
        <v>0</v>
      </c>
      <c r="W60" s="72">
        <v>3360.8044049999999</v>
      </c>
      <c r="X60" s="72">
        <v>0</v>
      </c>
      <c r="Y60" s="73">
        <f t="shared" si="4"/>
        <v>2.9392017304784204E-2</v>
      </c>
      <c r="Z60" s="73">
        <f t="shared" si="5"/>
        <v>0</v>
      </c>
    </row>
    <row r="61" spans="2:26" x14ac:dyDescent="0.2">
      <c r="B61" s="50" t="s">
        <v>114</v>
      </c>
      <c r="C61" s="50">
        <v>8</v>
      </c>
      <c r="D61" s="42"/>
      <c r="E61" s="42"/>
      <c r="F61" s="54"/>
      <c r="G61" s="54"/>
      <c r="H61" s="68"/>
      <c r="I61" s="68"/>
      <c r="J61" s="54"/>
      <c r="K61" s="54"/>
      <c r="L61" s="68"/>
      <c r="M61" s="68"/>
      <c r="N61" s="78"/>
      <c r="O61" s="50" t="s">
        <v>114</v>
      </c>
      <c r="P61" s="50">
        <v>8</v>
      </c>
      <c r="Q61" s="72">
        <v>46363.867332000002</v>
      </c>
      <c r="R61" s="72">
        <v>77008.212419999996</v>
      </c>
      <c r="S61" s="72">
        <v>0</v>
      </c>
      <c r="T61" s="72">
        <v>0</v>
      </c>
      <c r="U61" s="73">
        <f t="shared" si="2"/>
        <v>0</v>
      </c>
      <c r="V61" s="73">
        <f t="shared" si="3"/>
        <v>0</v>
      </c>
      <c r="W61" s="72">
        <v>0</v>
      </c>
      <c r="X61" s="72">
        <v>0</v>
      </c>
      <c r="Y61" s="73">
        <f t="shared" si="4"/>
        <v>0</v>
      </c>
      <c r="Z61" s="73">
        <f t="shared" si="5"/>
        <v>0</v>
      </c>
    </row>
    <row r="62" spans="2:26" x14ac:dyDescent="0.2">
      <c r="B62" s="50" t="s">
        <v>115</v>
      </c>
      <c r="C62" s="50">
        <v>1</v>
      </c>
      <c r="D62" s="42"/>
      <c r="E62" s="42"/>
      <c r="F62" s="54"/>
      <c r="G62" s="54"/>
      <c r="H62" s="68"/>
      <c r="I62" s="68"/>
      <c r="J62" s="54"/>
      <c r="K62" s="54"/>
      <c r="L62" s="68"/>
      <c r="M62" s="68"/>
      <c r="N62" s="78"/>
      <c r="O62" s="50" t="s">
        <v>115</v>
      </c>
      <c r="P62" s="50">
        <v>1</v>
      </c>
      <c r="Q62" s="72">
        <v>116162.957276</v>
      </c>
      <c r="R62" s="72">
        <v>120294.763938</v>
      </c>
      <c r="S62" s="72">
        <v>0</v>
      </c>
      <c r="T62" s="72">
        <v>0</v>
      </c>
      <c r="U62" s="73">
        <f t="shared" si="2"/>
        <v>0</v>
      </c>
      <c r="V62" s="73">
        <f t="shared" si="3"/>
        <v>0</v>
      </c>
      <c r="W62" s="72">
        <v>0</v>
      </c>
      <c r="X62" s="72">
        <v>0</v>
      </c>
      <c r="Y62" s="73">
        <f t="shared" si="4"/>
        <v>0</v>
      </c>
      <c r="Z62" s="73">
        <f t="shared" si="5"/>
        <v>0</v>
      </c>
    </row>
    <row r="63" spans="2:26" x14ac:dyDescent="0.2">
      <c r="B63" s="50" t="s">
        <v>115</v>
      </c>
      <c r="C63" s="50">
        <v>2</v>
      </c>
      <c r="D63" s="42"/>
      <c r="E63" s="42"/>
      <c r="F63" s="54"/>
      <c r="G63" s="54"/>
      <c r="H63" s="68"/>
      <c r="I63" s="68"/>
      <c r="J63" s="54"/>
      <c r="K63" s="54"/>
      <c r="L63" s="68"/>
      <c r="M63" s="68"/>
      <c r="N63" s="78"/>
      <c r="O63" s="50" t="s">
        <v>115</v>
      </c>
      <c r="P63" s="50">
        <v>2</v>
      </c>
      <c r="Q63" s="72">
        <v>310621.088108</v>
      </c>
      <c r="R63" s="72">
        <v>308156.63521400001</v>
      </c>
      <c r="S63" s="72">
        <v>0</v>
      </c>
      <c r="T63" s="72">
        <v>0</v>
      </c>
      <c r="U63" s="73">
        <f t="shared" si="2"/>
        <v>0</v>
      </c>
      <c r="V63" s="73">
        <f t="shared" si="3"/>
        <v>0</v>
      </c>
      <c r="W63" s="72">
        <v>0</v>
      </c>
      <c r="X63" s="72">
        <v>0</v>
      </c>
      <c r="Y63" s="73">
        <f t="shared" si="4"/>
        <v>0</v>
      </c>
      <c r="Z63" s="73">
        <f t="shared" si="5"/>
        <v>0</v>
      </c>
    </row>
    <row r="64" spans="2:26" x14ac:dyDescent="0.2">
      <c r="B64" s="50" t="s">
        <v>115</v>
      </c>
      <c r="C64" s="50">
        <v>3</v>
      </c>
      <c r="D64" s="42"/>
      <c r="E64" s="42"/>
      <c r="F64" s="54"/>
      <c r="G64" s="54"/>
      <c r="H64" s="68"/>
      <c r="I64" s="68"/>
      <c r="J64" s="54"/>
      <c r="K64" s="54"/>
      <c r="L64" s="68"/>
      <c r="M64" s="68"/>
      <c r="N64" s="78"/>
      <c r="O64" s="50" t="s">
        <v>115</v>
      </c>
      <c r="P64" s="50">
        <v>3</v>
      </c>
      <c r="Q64" s="72">
        <v>454594.77963499998</v>
      </c>
      <c r="R64" s="72">
        <v>417809.737547</v>
      </c>
      <c r="S64" s="72">
        <v>0</v>
      </c>
      <c r="T64" s="72">
        <v>15444.0595943016</v>
      </c>
      <c r="U64" s="73">
        <f t="shared" si="2"/>
        <v>0</v>
      </c>
      <c r="V64" s="73">
        <f t="shared" si="3"/>
        <v>3.6964336171232189E-2</v>
      </c>
      <c r="W64" s="72">
        <v>0</v>
      </c>
      <c r="X64" s="72">
        <v>24589.559088999998</v>
      </c>
      <c r="Y64" s="73">
        <f t="shared" si="4"/>
        <v>0</v>
      </c>
      <c r="Z64" s="73">
        <f t="shared" si="5"/>
        <v>5.8853484922030769E-2</v>
      </c>
    </row>
    <row r="65" spans="2:26" x14ac:dyDescent="0.2">
      <c r="B65" s="50" t="s">
        <v>115</v>
      </c>
      <c r="C65" s="50">
        <v>4</v>
      </c>
      <c r="D65" s="42"/>
      <c r="E65" s="42"/>
      <c r="F65" s="54"/>
      <c r="G65" s="54"/>
      <c r="H65" s="68"/>
      <c r="I65" s="68"/>
      <c r="J65" s="54"/>
      <c r="K65" s="54"/>
      <c r="L65" s="68"/>
      <c r="M65" s="68"/>
      <c r="N65" s="78"/>
      <c r="O65" s="50" t="s">
        <v>115</v>
      </c>
      <c r="P65" s="50">
        <v>4</v>
      </c>
      <c r="Q65" s="72">
        <v>348784.43214699998</v>
      </c>
      <c r="R65" s="72">
        <v>390301.24397200003</v>
      </c>
      <c r="S65" s="72">
        <v>0</v>
      </c>
      <c r="T65" s="72">
        <v>1692.8542848054699</v>
      </c>
      <c r="U65" s="73">
        <f t="shared" si="2"/>
        <v>0</v>
      </c>
      <c r="V65" s="73">
        <f t="shared" si="3"/>
        <v>4.3373017917588659E-3</v>
      </c>
      <c r="W65" s="72">
        <v>0</v>
      </c>
      <c r="X65" s="72">
        <v>50021.515811999998</v>
      </c>
      <c r="Y65" s="73">
        <f t="shared" si="4"/>
        <v>0</v>
      </c>
      <c r="Z65" s="73">
        <f t="shared" si="5"/>
        <v>0.12816130254401267</v>
      </c>
    </row>
    <row r="66" spans="2:26" x14ac:dyDescent="0.2">
      <c r="B66" s="50" t="s">
        <v>115</v>
      </c>
      <c r="C66" s="50">
        <v>5</v>
      </c>
      <c r="D66" s="42"/>
      <c r="E66" s="42"/>
      <c r="F66" s="54"/>
      <c r="G66" s="54"/>
      <c r="H66" s="68"/>
      <c r="I66" s="68"/>
      <c r="J66" s="54"/>
      <c r="K66" s="54"/>
      <c r="L66" s="68"/>
      <c r="M66" s="68"/>
      <c r="N66" s="78"/>
      <c r="O66" s="50" t="s">
        <v>115</v>
      </c>
      <c r="P66" s="50">
        <v>5</v>
      </c>
      <c r="Q66" s="72">
        <v>322237.15209599998</v>
      </c>
      <c r="R66" s="72">
        <v>355162.92462100001</v>
      </c>
      <c r="S66" s="72">
        <v>107.35725377191601</v>
      </c>
      <c r="T66" s="72">
        <v>3825.4590865892001</v>
      </c>
      <c r="U66" s="73">
        <f t="shared" si="2"/>
        <v>3.3316224734984142E-4</v>
      </c>
      <c r="V66" s="73">
        <f t="shared" si="3"/>
        <v>1.0770997819300559E-2</v>
      </c>
      <c r="W66" s="72">
        <v>942.33036500000003</v>
      </c>
      <c r="X66" s="72">
        <v>21718.720587</v>
      </c>
      <c r="Y66" s="73">
        <f t="shared" si="4"/>
        <v>2.9243380500062997E-3</v>
      </c>
      <c r="Z66" s="73">
        <f t="shared" si="5"/>
        <v>6.1151429615510657E-2</v>
      </c>
    </row>
    <row r="67" spans="2:26" x14ac:dyDescent="0.2">
      <c r="B67" s="50" t="s">
        <v>115</v>
      </c>
      <c r="C67" s="50">
        <v>6</v>
      </c>
      <c r="D67" s="42"/>
      <c r="E67" s="42"/>
      <c r="F67" s="54"/>
      <c r="G67" s="54"/>
      <c r="H67" s="68"/>
      <c r="I67" s="68"/>
      <c r="J67" s="54"/>
      <c r="K67" s="54"/>
      <c r="L67" s="68"/>
      <c r="M67" s="68"/>
      <c r="N67" s="78"/>
      <c r="O67" s="50" t="s">
        <v>115</v>
      </c>
      <c r="P67" s="50">
        <v>6</v>
      </c>
      <c r="Q67" s="72">
        <v>195407.73805700001</v>
      </c>
      <c r="R67" s="72">
        <v>203290.90702899999</v>
      </c>
      <c r="S67" s="72">
        <v>107.076348146821</v>
      </c>
      <c r="T67" s="72">
        <v>1287.0239159311</v>
      </c>
      <c r="U67" s="73">
        <f t="shared" si="2"/>
        <v>5.4796370507900294E-4</v>
      </c>
      <c r="V67" s="73">
        <f t="shared" si="3"/>
        <v>6.3309467931465455E-3</v>
      </c>
      <c r="W67" s="72">
        <v>2162.733455</v>
      </c>
      <c r="X67" s="72">
        <v>39850.379886000002</v>
      </c>
      <c r="Y67" s="73">
        <f t="shared" si="4"/>
        <v>1.1067798422440853E-2</v>
      </c>
      <c r="Z67" s="73">
        <f t="shared" si="5"/>
        <v>0.19602637652807187</v>
      </c>
    </row>
    <row r="68" spans="2:26" x14ac:dyDescent="0.2">
      <c r="B68" s="50" t="s">
        <v>115</v>
      </c>
      <c r="C68" s="50">
        <v>7</v>
      </c>
      <c r="D68" s="42"/>
      <c r="E68" s="42"/>
      <c r="F68" s="54"/>
      <c r="G68" s="54"/>
      <c r="H68" s="68"/>
      <c r="I68" s="68"/>
      <c r="J68" s="54"/>
      <c r="K68" s="54"/>
      <c r="L68" s="68"/>
      <c r="M68" s="68"/>
      <c r="N68" s="78"/>
      <c r="O68" s="50" t="s">
        <v>115</v>
      </c>
      <c r="P68" s="50">
        <v>7</v>
      </c>
      <c r="Q68" s="72">
        <v>114344.121744</v>
      </c>
      <c r="R68" s="72">
        <v>146113.36629999999</v>
      </c>
      <c r="S68" s="72">
        <v>0</v>
      </c>
      <c r="T68" s="72">
        <v>0</v>
      </c>
      <c r="U68" s="73">
        <f t="shared" si="2"/>
        <v>0</v>
      </c>
      <c r="V68" s="73">
        <f t="shared" si="3"/>
        <v>0</v>
      </c>
      <c r="W68" s="72">
        <v>0</v>
      </c>
      <c r="X68" s="72">
        <v>0</v>
      </c>
      <c r="Y68" s="73">
        <f t="shared" si="4"/>
        <v>0</v>
      </c>
      <c r="Z68" s="73">
        <f t="shared" si="5"/>
        <v>0</v>
      </c>
    </row>
    <row r="69" spans="2:26" x14ac:dyDescent="0.2">
      <c r="B69" s="50" t="s">
        <v>115</v>
      </c>
      <c r="C69" s="50">
        <v>8</v>
      </c>
      <c r="D69" s="42"/>
      <c r="E69" s="42"/>
      <c r="F69" s="54"/>
      <c r="G69" s="54"/>
      <c r="H69" s="68"/>
      <c r="I69" s="68"/>
      <c r="J69" s="54"/>
      <c r="K69" s="54"/>
      <c r="L69" s="68"/>
      <c r="M69" s="68"/>
      <c r="N69" s="78"/>
      <c r="O69" s="50" t="s">
        <v>115</v>
      </c>
      <c r="P69" s="50">
        <v>8</v>
      </c>
      <c r="Q69" s="72">
        <v>46363.867332000002</v>
      </c>
      <c r="R69" s="72">
        <v>77008.212419999996</v>
      </c>
      <c r="S69" s="72">
        <v>0</v>
      </c>
      <c r="T69" s="72">
        <v>0</v>
      </c>
      <c r="U69" s="73">
        <f t="shared" si="2"/>
        <v>0</v>
      </c>
      <c r="V69" s="73">
        <f t="shared" si="3"/>
        <v>0</v>
      </c>
      <c r="W69" s="72">
        <v>0</v>
      </c>
      <c r="X69" s="72">
        <v>0</v>
      </c>
      <c r="Y69" s="73">
        <f t="shared" si="4"/>
        <v>0</v>
      </c>
      <c r="Z69" s="73">
        <f t="shared" si="5"/>
        <v>0</v>
      </c>
    </row>
    <row r="70" spans="2:26" x14ac:dyDescent="0.2">
      <c r="B70" s="50" t="s">
        <v>116</v>
      </c>
      <c r="C70" s="50">
        <v>1</v>
      </c>
      <c r="D70" s="42"/>
      <c r="E70" s="42"/>
      <c r="F70" s="54"/>
      <c r="G70" s="54"/>
      <c r="H70" s="68"/>
      <c r="I70" s="68"/>
      <c r="J70" s="54"/>
      <c r="K70" s="54"/>
      <c r="L70" s="68"/>
      <c r="M70" s="68"/>
      <c r="N70" s="78"/>
      <c r="O70" s="50" t="s">
        <v>116</v>
      </c>
      <c r="P70" s="50">
        <v>1</v>
      </c>
      <c r="Q70" s="72">
        <v>116162.957276</v>
      </c>
      <c r="R70" s="72">
        <v>120294.763938</v>
      </c>
      <c r="S70" s="72">
        <v>906.93071480045205</v>
      </c>
      <c r="T70" s="72">
        <v>1519.7955629579101</v>
      </c>
      <c r="U70" s="73">
        <f t="shared" si="2"/>
        <v>7.8074003629712138E-3</v>
      </c>
      <c r="V70" s="73">
        <f t="shared" si="3"/>
        <v>1.2633929467962659E-2</v>
      </c>
      <c r="W70" s="72">
        <v>16900.705239999999</v>
      </c>
      <c r="X70" s="72">
        <v>33283.732094999999</v>
      </c>
      <c r="Y70" s="73">
        <f t="shared" si="4"/>
        <v>0.14549134798492075</v>
      </c>
      <c r="Z70" s="73">
        <f t="shared" si="5"/>
        <v>0.27668479496043946</v>
      </c>
    </row>
    <row r="71" spans="2:26" x14ac:dyDescent="0.2">
      <c r="B71" s="50" t="s">
        <v>116</v>
      </c>
      <c r="C71" s="50">
        <v>2</v>
      </c>
      <c r="D71" s="42"/>
      <c r="E71" s="42"/>
      <c r="F71" s="54"/>
      <c r="G71" s="54"/>
      <c r="H71" s="68"/>
      <c r="I71" s="68"/>
      <c r="J71" s="54"/>
      <c r="K71" s="54"/>
      <c r="L71" s="68"/>
      <c r="M71" s="68"/>
      <c r="N71" s="78"/>
      <c r="O71" s="50" t="s">
        <v>116</v>
      </c>
      <c r="P71" s="50">
        <v>2</v>
      </c>
      <c r="Q71" s="72">
        <v>310621.088108</v>
      </c>
      <c r="R71" s="72">
        <v>308156.63521400001</v>
      </c>
      <c r="S71" s="72">
        <v>544.10817810355002</v>
      </c>
      <c r="T71" s="72">
        <v>1840.88374864141</v>
      </c>
      <c r="U71" s="73">
        <f t="shared" ref="U71:U93" si="8">S71/Q71</f>
        <v>1.7516781665331388E-3</v>
      </c>
      <c r="V71" s="73">
        <f t="shared" ref="V71:V93" si="9">T71/R71</f>
        <v>5.9738572475098728E-3</v>
      </c>
      <c r="W71" s="72">
        <v>17353.9853</v>
      </c>
      <c r="X71" s="72">
        <v>50473.790906000002</v>
      </c>
      <c r="Y71" s="73">
        <f t="shared" ref="Y71:Y92" si="10">W71/Q71</f>
        <v>5.586866431285626E-2</v>
      </c>
      <c r="Z71" s="73">
        <f t="shared" ref="Z71:Z92" si="11">X71/R71</f>
        <v>0.16379264678480271</v>
      </c>
    </row>
    <row r="72" spans="2:26" x14ac:dyDescent="0.2">
      <c r="B72" s="50" t="s">
        <v>116</v>
      </c>
      <c r="C72" s="50">
        <v>3</v>
      </c>
      <c r="D72" s="42"/>
      <c r="E72" s="42"/>
      <c r="F72" s="54"/>
      <c r="G72" s="54"/>
      <c r="H72" s="68"/>
      <c r="I72" s="68"/>
      <c r="J72" s="54"/>
      <c r="K72" s="54"/>
      <c r="L72" s="68"/>
      <c r="M72" s="68"/>
      <c r="N72" s="78"/>
      <c r="O72" s="50" t="s">
        <v>116</v>
      </c>
      <c r="P72" s="50">
        <v>3</v>
      </c>
      <c r="Q72" s="72">
        <v>454594.77963499998</v>
      </c>
      <c r="R72" s="72">
        <v>417809.737547</v>
      </c>
      <c r="S72" s="72">
        <v>1010.44844267359</v>
      </c>
      <c r="T72" s="72">
        <v>849.99046676723594</v>
      </c>
      <c r="U72" s="73">
        <f t="shared" si="8"/>
        <v>2.2227453722299495E-3</v>
      </c>
      <c r="V72" s="73">
        <f t="shared" si="9"/>
        <v>2.0343960190052279E-3</v>
      </c>
      <c r="W72" s="72">
        <v>13161.922345000001</v>
      </c>
      <c r="X72" s="72">
        <v>8302.5502799999995</v>
      </c>
      <c r="Y72" s="73">
        <f t="shared" si="10"/>
        <v>2.8953087309026907E-2</v>
      </c>
      <c r="Z72" s="73">
        <f t="shared" si="11"/>
        <v>1.9871605503368705E-2</v>
      </c>
    </row>
    <row r="73" spans="2:26" x14ac:dyDescent="0.2">
      <c r="B73" s="50" t="s">
        <v>116</v>
      </c>
      <c r="C73" s="50">
        <v>4</v>
      </c>
      <c r="D73" s="42"/>
      <c r="E73" s="42"/>
      <c r="F73" s="54"/>
      <c r="G73" s="54"/>
      <c r="H73" s="68"/>
      <c r="I73" s="68"/>
      <c r="J73" s="54"/>
      <c r="K73" s="54"/>
      <c r="L73" s="68"/>
      <c r="M73" s="68"/>
      <c r="N73" s="78"/>
      <c r="O73" s="50" t="s">
        <v>116</v>
      </c>
      <c r="P73" s="50">
        <v>4</v>
      </c>
      <c r="Q73" s="72">
        <v>348784.43214699998</v>
      </c>
      <c r="R73" s="72">
        <v>390301.24397200003</v>
      </c>
      <c r="S73" s="72">
        <v>0</v>
      </c>
      <c r="T73" s="72">
        <v>176.95996913243999</v>
      </c>
      <c r="U73" s="73">
        <f t="shared" si="8"/>
        <v>0</v>
      </c>
      <c r="V73" s="73">
        <f t="shared" si="9"/>
        <v>4.5339330034299094E-4</v>
      </c>
      <c r="W73" s="72">
        <v>0</v>
      </c>
      <c r="X73" s="72">
        <v>6854.1315800000002</v>
      </c>
      <c r="Y73" s="73">
        <f t="shared" si="10"/>
        <v>0</v>
      </c>
      <c r="Z73" s="73">
        <f t="shared" si="11"/>
        <v>1.7561131781818538E-2</v>
      </c>
    </row>
    <row r="74" spans="2:26" x14ac:dyDescent="0.2">
      <c r="B74" s="50" t="s">
        <v>116</v>
      </c>
      <c r="C74" s="50">
        <v>5</v>
      </c>
      <c r="D74" s="42"/>
      <c r="E74" s="42"/>
      <c r="F74" s="54"/>
      <c r="G74" s="54"/>
      <c r="H74" s="68"/>
      <c r="I74" s="68"/>
      <c r="J74" s="54"/>
      <c r="K74" s="54"/>
      <c r="L74" s="68"/>
      <c r="M74" s="68"/>
      <c r="N74" s="78"/>
      <c r="O74" s="50" t="s">
        <v>116</v>
      </c>
      <c r="P74" s="50">
        <v>5</v>
      </c>
      <c r="Q74" s="72">
        <v>322237.15209599998</v>
      </c>
      <c r="R74" s="72">
        <v>355162.92462100001</v>
      </c>
      <c r="S74" s="72">
        <v>9302.4218271037898</v>
      </c>
      <c r="T74" s="72">
        <v>497.82717834240901</v>
      </c>
      <c r="U74" s="73">
        <f t="shared" si="8"/>
        <v>2.8868247396664052E-2</v>
      </c>
      <c r="V74" s="73">
        <f t="shared" si="9"/>
        <v>1.4016867860676852E-3</v>
      </c>
      <c r="W74" s="72">
        <v>27384.737711999998</v>
      </c>
      <c r="X74" s="72">
        <v>15527.072190999999</v>
      </c>
      <c r="Y74" s="73">
        <f t="shared" si="10"/>
        <v>8.4983179418869792E-2</v>
      </c>
      <c r="Z74" s="73">
        <f t="shared" si="11"/>
        <v>4.3718167394778566E-2</v>
      </c>
    </row>
    <row r="75" spans="2:26" x14ac:dyDescent="0.2">
      <c r="B75" s="50" t="s">
        <v>116</v>
      </c>
      <c r="C75" s="50">
        <v>6</v>
      </c>
      <c r="D75" s="42"/>
      <c r="E75" s="42"/>
      <c r="F75" s="54"/>
      <c r="G75" s="54"/>
      <c r="H75" s="68"/>
      <c r="I75" s="68"/>
      <c r="J75" s="54"/>
      <c r="K75" s="54"/>
      <c r="L75" s="68"/>
      <c r="M75" s="68"/>
      <c r="N75" s="78"/>
      <c r="O75" s="50" t="s">
        <v>116</v>
      </c>
      <c r="P75" s="50">
        <v>6</v>
      </c>
      <c r="Q75" s="72">
        <v>195407.73805700001</v>
      </c>
      <c r="R75" s="72">
        <v>203290.90702899999</v>
      </c>
      <c r="S75" s="72">
        <v>1136.5707814797699</v>
      </c>
      <c r="T75" s="72">
        <v>106.58358290483299</v>
      </c>
      <c r="U75" s="73">
        <f t="shared" si="8"/>
        <v>5.8164062118575607E-3</v>
      </c>
      <c r="V75" s="73">
        <f t="shared" si="9"/>
        <v>5.2429095065048114E-4</v>
      </c>
      <c r="W75" s="72">
        <v>29734.844880000001</v>
      </c>
      <c r="X75" s="72">
        <v>13113.68022</v>
      </c>
      <c r="Y75" s="73">
        <f t="shared" si="10"/>
        <v>0.1521682056998501</v>
      </c>
      <c r="Z75" s="73">
        <f t="shared" si="11"/>
        <v>6.4506968912924859E-2</v>
      </c>
    </row>
    <row r="76" spans="2:26" x14ac:dyDescent="0.2">
      <c r="B76" s="50" t="s">
        <v>116</v>
      </c>
      <c r="C76" s="50">
        <v>7</v>
      </c>
      <c r="D76" s="42"/>
      <c r="E76" s="42"/>
      <c r="F76" s="54"/>
      <c r="G76" s="54"/>
      <c r="H76" s="68"/>
      <c r="I76" s="68"/>
      <c r="J76" s="54"/>
      <c r="K76" s="54"/>
      <c r="L76" s="68"/>
      <c r="M76" s="68"/>
      <c r="N76" s="78"/>
      <c r="O76" s="50" t="s">
        <v>116</v>
      </c>
      <c r="P76" s="50">
        <v>7</v>
      </c>
      <c r="Q76" s="72">
        <v>114344.121744</v>
      </c>
      <c r="R76" s="72">
        <v>146113.36629999999</v>
      </c>
      <c r="S76" s="72">
        <v>1184.43782725595</v>
      </c>
      <c r="T76" s="72">
        <v>108.540081050517</v>
      </c>
      <c r="U76" s="73">
        <f t="shared" si="8"/>
        <v>1.0358537100033314E-2</v>
      </c>
      <c r="V76" s="73">
        <f t="shared" si="9"/>
        <v>7.4284840462618927E-4</v>
      </c>
      <c r="W76" s="72">
        <v>18139.716199999999</v>
      </c>
      <c r="X76" s="72">
        <v>2033.271782</v>
      </c>
      <c r="Y76" s="73">
        <f t="shared" si="10"/>
        <v>0.1586414406209023</v>
      </c>
      <c r="Z76" s="73">
        <f t="shared" si="11"/>
        <v>1.3915713760404959E-2</v>
      </c>
    </row>
    <row r="77" spans="2:26" x14ac:dyDescent="0.2">
      <c r="B77" s="50" t="s">
        <v>116</v>
      </c>
      <c r="C77" s="50">
        <v>8</v>
      </c>
      <c r="D77" s="42"/>
      <c r="E77" s="42"/>
      <c r="F77" s="54"/>
      <c r="G77" s="54"/>
      <c r="H77" s="68"/>
      <c r="I77" s="68"/>
      <c r="J77" s="54"/>
      <c r="K77" s="54"/>
      <c r="L77" s="68"/>
      <c r="M77" s="68"/>
      <c r="N77" s="78"/>
      <c r="O77" s="50" t="s">
        <v>116</v>
      </c>
      <c r="P77" s="50">
        <v>8</v>
      </c>
      <c r="Q77" s="72">
        <v>46363.867332000002</v>
      </c>
      <c r="R77" s="72">
        <v>77008.212419999996</v>
      </c>
      <c r="S77" s="72">
        <v>0</v>
      </c>
      <c r="T77" s="72">
        <v>0</v>
      </c>
      <c r="U77" s="73">
        <f t="shared" si="8"/>
        <v>0</v>
      </c>
      <c r="V77" s="73">
        <f t="shared" si="9"/>
        <v>0</v>
      </c>
      <c r="W77" s="72">
        <v>0</v>
      </c>
      <c r="X77" s="72">
        <v>0</v>
      </c>
      <c r="Y77" s="73">
        <f t="shared" si="10"/>
        <v>0</v>
      </c>
      <c r="Z77" s="73">
        <f t="shared" si="11"/>
        <v>0</v>
      </c>
    </row>
    <row r="78" spans="2:26" x14ac:dyDescent="0.2">
      <c r="B78" s="50" t="s">
        <v>117</v>
      </c>
      <c r="C78" s="50">
        <v>1</v>
      </c>
      <c r="D78" s="42"/>
      <c r="E78" s="42"/>
      <c r="F78" s="54"/>
      <c r="G78" s="54"/>
      <c r="H78" s="68"/>
      <c r="I78" s="68"/>
      <c r="J78" s="54"/>
      <c r="K78" s="54"/>
      <c r="L78" s="68"/>
      <c r="M78" s="68"/>
      <c r="N78" s="78"/>
      <c r="O78" s="50" t="s">
        <v>117</v>
      </c>
      <c r="P78" s="50">
        <v>1</v>
      </c>
      <c r="Q78" s="72">
        <v>116162.957276</v>
      </c>
      <c r="R78" s="72">
        <v>120294.763938</v>
      </c>
      <c r="S78" s="72">
        <v>0</v>
      </c>
      <c r="T78" s="72">
        <v>939.54044385871998</v>
      </c>
      <c r="U78" s="73">
        <f t="shared" si="8"/>
        <v>0</v>
      </c>
      <c r="V78" s="73">
        <f t="shared" si="9"/>
        <v>7.8103186963562245E-3</v>
      </c>
      <c r="W78" s="72">
        <v>0</v>
      </c>
      <c r="X78" s="72">
        <v>11647.075263999999</v>
      </c>
      <c r="Y78" s="73">
        <f t="shared" si="10"/>
        <v>0</v>
      </c>
      <c r="Z78" s="73">
        <f t="shared" si="11"/>
        <v>9.6821132381147604E-2</v>
      </c>
    </row>
    <row r="79" spans="2:26" x14ac:dyDescent="0.2">
      <c r="B79" s="50" t="s">
        <v>117</v>
      </c>
      <c r="C79" s="50">
        <v>2</v>
      </c>
      <c r="D79" s="42"/>
      <c r="E79" s="42"/>
      <c r="F79" s="54"/>
      <c r="G79" s="54"/>
      <c r="H79" s="68"/>
      <c r="I79" s="68"/>
      <c r="J79" s="54"/>
      <c r="K79" s="54"/>
      <c r="L79" s="68"/>
      <c r="M79" s="68"/>
      <c r="N79" s="78"/>
      <c r="O79" s="50" t="s">
        <v>117</v>
      </c>
      <c r="P79" s="50">
        <v>2</v>
      </c>
      <c r="Q79" s="72">
        <v>310621.088108</v>
      </c>
      <c r="R79" s="72">
        <v>308156.63521400001</v>
      </c>
      <c r="S79" s="72">
        <v>2080.4546941435101</v>
      </c>
      <c r="T79" s="72">
        <v>51744.121788385601</v>
      </c>
      <c r="U79" s="73">
        <f t="shared" si="8"/>
        <v>6.6977252150380593E-3</v>
      </c>
      <c r="V79" s="73">
        <f t="shared" si="9"/>
        <v>0.16791500125399469</v>
      </c>
      <c r="W79" s="72">
        <v>86260.904844999997</v>
      </c>
      <c r="X79" s="72">
        <v>66003.170723999996</v>
      </c>
      <c r="Y79" s="73">
        <f t="shared" si="10"/>
        <v>0.27770459942181358</v>
      </c>
      <c r="Z79" s="73">
        <f t="shared" si="11"/>
        <v>0.21418708274174905</v>
      </c>
    </row>
    <row r="80" spans="2:26" x14ac:dyDescent="0.2">
      <c r="B80" s="50" t="s">
        <v>117</v>
      </c>
      <c r="C80" s="50">
        <v>3</v>
      </c>
      <c r="D80" s="42"/>
      <c r="E80" s="42"/>
      <c r="F80" s="54"/>
      <c r="G80" s="54"/>
      <c r="H80" s="68"/>
      <c r="I80" s="68"/>
      <c r="J80" s="54"/>
      <c r="K80" s="54"/>
      <c r="L80" s="68"/>
      <c r="M80" s="68"/>
      <c r="N80" s="78"/>
      <c r="O80" s="50" t="s">
        <v>117</v>
      </c>
      <c r="P80" s="50">
        <v>3</v>
      </c>
      <c r="Q80" s="72">
        <v>454594.77963499998</v>
      </c>
      <c r="R80" s="72">
        <v>417809.737547</v>
      </c>
      <c r="S80" s="72">
        <v>144479.04156113201</v>
      </c>
      <c r="T80" s="72">
        <v>662955.44327336899</v>
      </c>
      <c r="U80" s="73">
        <f t="shared" si="8"/>
        <v>0.31781940319934182</v>
      </c>
      <c r="V80" s="73">
        <f t="shared" si="9"/>
        <v>1.5867400486298915</v>
      </c>
      <c r="W80" s="72">
        <v>414904.10856999998</v>
      </c>
      <c r="X80" s="72">
        <v>394289.99100799998</v>
      </c>
      <c r="Y80" s="73">
        <f t="shared" si="10"/>
        <v>0.91268999811905416</v>
      </c>
      <c r="Z80" s="73">
        <f t="shared" si="11"/>
        <v>0.9437070407284267</v>
      </c>
    </row>
    <row r="81" spans="2:26" x14ac:dyDescent="0.2">
      <c r="B81" s="50" t="s">
        <v>117</v>
      </c>
      <c r="C81" s="50">
        <v>4</v>
      </c>
      <c r="D81" s="42"/>
      <c r="E81" s="42"/>
      <c r="F81" s="54"/>
      <c r="G81" s="54"/>
      <c r="H81" s="68"/>
      <c r="I81" s="68"/>
      <c r="J81" s="54"/>
      <c r="K81" s="54"/>
      <c r="L81" s="68"/>
      <c r="M81" s="68"/>
      <c r="N81" s="78"/>
      <c r="O81" s="50" t="s">
        <v>117</v>
      </c>
      <c r="P81" s="50">
        <v>4</v>
      </c>
      <c r="Q81" s="72">
        <v>348784.43214699998</v>
      </c>
      <c r="R81" s="72">
        <v>390301.24397200003</v>
      </c>
      <c r="S81" s="72">
        <v>1899015.93376682</v>
      </c>
      <c r="T81" s="72">
        <v>55532.626126493502</v>
      </c>
      <c r="U81" s="73">
        <f t="shared" si="8"/>
        <v>5.4446694254015719</v>
      </c>
      <c r="V81" s="73">
        <f t="shared" si="9"/>
        <v>0.14228144794352071</v>
      </c>
      <c r="W81" s="72">
        <v>1039899.476047</v>
      </c>
      <c r="X81" s="72">
        <v>133556.70430799999</v>
      </c>
      <c r="Y81" s="73">
        <f t="shared" si="10"/>
        <v>2.9814962486878431</v>
      </c>
      <c r="Z81" s="73">
        <f t="shared" si="11"/>
        <v>0.34218877436522149</v>
      </c>
    </row>
    <row r="82" spans="2:26" x14ac:dyDescent="0.2">
      <c r="B82" s="50" t="s">
        <v>117</v>
      </c>
      <c r="C82" s="50">
        <v>5</v>
      </c>
      <c r="D82" s="42"/>
      <c r="E82" s="42"/>
      <c r="F82" s="54"/>
      <c r="G82" s="54"/>
      <c r="H82" s="68"/>
      <c r="I82" s="68"/>
      <c r="J82" s="54"/>
      <c r="K82" s="54"/>
      <c r="L82" s="68"/>
      <c r="M82" s="68"/>
      <c r="N82" s="78"/>
      <c r="O82" s="50" t="s">
        <v>117</v>
      </c>
      <c r="P82" s="50">
        <v>5</v>
      </c>
      <c r="Q82" s="72">
        <v>322237.15209599998</v>
      </c>
      <c r="R82" s="72">
        <v>355162.92462100001</v>
      </c>
      <c r="S82" s="72">
        <v>321562.351524622</v>
      </c>
      <c r="T82" s="72">
        <v>1269087.0099050801</v>
      </c>
      <c r="U82" s="73">
        <f t="shared" si="8"/>
        <v>0.99790588835896565</v>
      </c>
      <c r="V82" s="73">
        <f t="shared" si="9"/>
        <v>3.5732530676149348</v>
      </c>
      <c r="W82" s="72">
        <v>401128.34218400001</v>
      </c>
      <c r="X82" s="72">
        <v>538564.96378300001</v>
      </c>
      <c r="Y82" s="73">
        <f t="shared" si="10"/>
        <v>1.24482338419034</v>
      </c>
      <c r="Z82" s="73">
        <f t="shared" si="11"/>
        <v>1.5163884697641548</v>
      </c>
    </row>
    <row r="83" spans="2:26" x14ac:dyDescent="0.2">
      <c r="B83" s="50" t="s">
        <v>117</v>
      </c>
      <c r="C83" s="50">
        <v>6</v>
      </c>
      <c r="D83" s="42"/>
      <c r="E83" s="42"/>
      <c r="F83" s="54"/>
      <c r="G83" s="54"/>
      <c r="H83" s="68"/>
      <c r="I83" s="68"/>
      <c r="J83" s="54"/>
      <c r="K83" s="54"/>
      <c r="L83" s="68"/>
      <c r="M83" s="68"/>
      <c r="N83" s="78"/>
      <c r="O83" s="50" t="s">
        <v>117</v>
      </c>
      <c r="P83" s="50">
        <v>6</v>
      </c>
      <c r="Q83" s="72">
        <v>195407.73805700001</v>
      </c>
      <c r="R83" s="72">
        <v>203290.90702899999</v>
      </c>
      <c r="S83" s="72">
        <v>1092446.34593075</v>
      </c>
      <c r="T83" s="72">
        <v>610358.09450456803</v>
      </c>
      <c r="U83" s="73">
        <f t="shared" si="8"/>
        <v>5.5905992095977579</v>
      </c>
      <c r="V83" s="73">
        <f t="shared" si="9"/>
        <v>3.0023875805596107</v>
      </c>
      <c r="W83" s="72">
        <v>459450.29356299998</v>
      </c>
      <c r="X83" s="72">
        <v>217675.27174600001</v>
      </c>
      <c r="Y83" s="73">
        <f t="shared" si="10"/>
        <v>2.3512389945836194</v>
      </c>
      <c r="Z83" s="73">
        <f t="shared" si="11"/>
        <v>1.070757541137578</v>
      </c>
    </row>
    <row r="84" spans="2:26" x14ac:dyDescent="0.2">
      <c r="B84" s="50" t="s">
        <v>117</v>
      </c>
      <c r="C84" s="50">
        <v>7</v>
      </c>
      <c r="D84" s="42"/>
      <c r="E84" s="42"/>
      <c r="F84" s="54"/>
      <c r="G84" s="54"/>
      <c r="H84" s="68"/>
      <c r="I84" s="68"/>
      <c r="J84" s="54"/>
      <c r="K84" s="54"/>
      <c r="L84" s="68"/>
      <c r="M84" s="68"/>
      <c r="N84" s="78"/>
      <c r="O84" s="50" t="s">
        <v>117</v>
      </c>
      <c r="P84" s="50">
        <v>7</v>
      </c>
      <c r="Q84" s="72">
        <v>114344.121744</v>
      </c>
      <c r="R84" s="72">
        <v>146113.36629999999</v>
      </c>
      <c r="S84" s="72">
        <v>64727.497960401</v>
      </c>
      <c r="T84" s="72">
        <v>21308.5158462365</v>
      </c>
      <c r="U84" s="73">
        <f t="shared" si="8"/>
        <v>0.56607630521940189</v>
      </c>
      <c r="V84" s="73">
        <f t="shared" si="9"/>
        <v>0.14583550010397989</v>
      </c>
      <c r="W84" s="72">
        <v>73381.33812</v>
      </c>
      <c r="X84" s="72">
        <v>50980.7618</v>
      </c>
      <c r="Y84" s="73">
        <f t="shared" si="10"/>
        <v>0.64175872795883848</v>
      </c>
      <c r="Z84" s="73">
        <f t="shared" si="11"/>
        <v>0.34891237599253094</v>
      </c>
    </row>
    <row r="85" spans="2:26" x14ac:dyDescent="0.2">
      <c r="B85" s="50" t="s">
        <v>117</v>
      </c>
      <c r="C85" s="50">
        <v>8</v>
      </c>
      <c r="D85" s="42"/>
      <c r="E85" s="42"/>
      <c r="F85" s="54"/>
      <c r="G85" s="54"/>
      <c r="H85" s="68"/>
      <c r="I85" s="68"/>
      <c r="J85" s="54"/>
      <c r="K85" s="54"/>
      <c r="L85" s="68"/>
      <c r="M85" s="68"/>
      <c r="N85" s="78"/>
      <c r="O85" s="50" t="s">
        <v>117</v>
      </c>
      <c r="P85" s="50">
        <v>8</v>
      </c>
      <c r="Q85" s="72">
        <v>46363.867332000002</v>
      </c>
      <c r="R85" s="72">
        <v>77008.212419999996</v>
      </c>
      <c r="S85" s="72">
        <v>220.51842143531201</v>
      </c>
      <c r="T85" s="72">
        <v>1950174.31315728</v>
      </c>
      <c r="U85" s="73">
        <f t="shared" si="8"/>
        <v>4.7562559839159878E-3</v>
      </c>
      <c r="V85" s="73">
        <f t="shared" si="9"/>
        <v>25.32423818022291</v>
      </c>
      <c r="W85" s="72">
        <v>917.14455999999996</v>
      </c>
      <c r="X85" s="72">
        <v>366994.37517200003</v>
      </c>
      <c r="Y85" s="73">
        <f t="shared" si="10"/>
        <v>1.9781450788661746E-2</v>
      </c>
      <c r="Z85" s="73">
        <f t="shared" si="11"/>
        <v>4.7656524367872093</v>
      </c>
    </row>
    <row r="86" spans="2:26" x14ac:dyDescent="0.2">
      <c r="B86" s="50" t="s">
        <v>118</v>
      </c>
      <c r="C86" s="50">
        <v>1</v>
      </c>
      <c r="D86" s="42"/>
      <c r="E86" s="42"/>
      <c r="F86" s="54"/>
      <c r="G86" s="54"/>
      <c r="H86" s="68"/>
      <c r="I86" s="68"/>
      <c r="J86" s="54"/>
      <c r="K86" s="54"/>
      <c r="L86" s="68"/>
      <c r="M86" s="68"/>
      <c r="N86" s="78"/>
      <c r="O86" s="50" t="s">
        <v>118</v>
      </c>
      <c r="P86" s="50">
        <v>1</v>
      </c>
      <c r="Q86" s="72">
        <v>116162.957276</v>
      </c>
      <c r="R86" s="72">
        <v>120294.763938</v>
      </c>
      <c r="S86" s="72">
        <v>23480.962188969101</v>
      </c>
      <c r="T86" s="72">
        <v>46060.456936545001</v>
      </c>
      <c r="U86" s="73">
        <f t="shared" si="8"/>
        <v>0.20213812337076595</v>
      </c>
      <c r="V86" s="73">
        <f t="shared" si="9"/>
        <v>0.38289660687380034</v>
      </c>
      <c r="W86" s="80">
        <v>839476.15565299999</v>
      </c>
      <c r="X86" s="80">
        <v>827814.73728300002</v>
      </c>
      <c r="Y86" s="73">
        <f t="shared" si="10"/>
        <v>7.2267112971170979</v>
      </c>
      <c r="Z86" s="73">
        <f t="shared" si="11"/>
        <v>6.8815525313275998</v>
      </c>
    </row>
    <row r="87" spans="2:26" x14ac:dyDescent="0.2">
      <c r="B87" s="50" t="s">
        <v>118</v>
      </c>
      <c r="C87" s="50">
        <v>2</v>
      </c>
      <c r="D87" s="42"/>
      <c r="E87" s="42"/>
      <c r="F87" s="54"/>
      <c r="G87" s="54"/>
      <c r="H87" s="68"/>
      <c r="I87" s="68"/>
      <c r="J87" s="54"/>
      <c r="K87" s="54"/>
      <c r="L87" s="68"/>
      <c r="M87" s="68"/>
      <c r="N87" s="78"/>
      <c r="O87" s="50" t="s">
        <v>118</v>
      </c>
      <c r="P87" s="50">
        <v>2</v>
      </c>
      <c r="Q87" s="72">
        <v>310621.088108</v>
      </c>
      <c r="R87" s="72">
        <v>308156.63521400001</v>
      </c>
      <c r="S87" s="72">
        <v>92000.291345992198</v>
      </c>
      <c r="T87" s="72">
        <v>71409.403353128902</v>
      </c>
      <c r="U87" s="73">
        <f t="shared" si="8"/>
        <v>0.29618173030803552</v>
      </c>
      <c r="V87" s="73">
        <f t="shared" si="9"/>
        <v>0.23173086408974611</v>
      </c>
      <c r="W87" s="80">
        <v>1888272.956341</v>
      </c>
      <c r="X87" s="80">
        <v>1902788.627695</v>
      </c>
      <c r="Y87" s="73">
        <f t="shared" si="10"/>
        <v>6.0790237000408212</v>
      </c>
      <c r="Z87" s="73">
        <f t="shared" si="11"/>
        <v>6.1747449519417437</v>
      </c>
    </row>
    <row r="88" spans="2:26" x14ac:dyDescent="0.2">
      <c r="B88" s="50" t="s">
        <v>118</v>
      </c>
      <c r="C88" s="50">
        <v>3</v>
      </c>
      <c r="D88" s="42"/>
      <c r="E88" s="42"/>
      <c r="F88" s="54"/>
      <c r="G88" s="54"/>
      <c r="H88" s="68"/>
      <c r="I88" s="68"/>
      <c r="J88" s="54"/>
      <c r="K88" s="54"/>
      <c r="L88" s="68"/>
      <c r="M88" s="68"/>
      <c r="N88" s="78"/>
      <c r="O88" s="50" t="s">
        <v>118</v>
      </c>
      <c r="P88" s="50">
        <v>3</v>
      </c>
      <c r="Q88" s="72">
        <v>454594.77963499998</v>
      </c>
      <c r="R88" s="72">
        <v>417809.737547</v>
      </c>
      <c r="S88" s="72">
        <v>88762.886327610497</v>
      </c>
      <c r="T88" s="72">
        <v>116972.05098864299</v>
      </c>
      <c r="U88" s="73">
        <f t="shared" si="8"/>
        <v>0.19525716155139169</v>
      </c>
      <c r="V88" s="73">
        <f t="shared" si="9"/>
        <v>0.27996487510175527</v>
      </c>
      <c r="W88" s="80">
        <v>1941669.02991</v>
      </c>
      <c r="X88" s="80">
        <v>2426653.2594849998</v>
      </c>
      <c r="Y88" s="73">
        <f t="shared" si="10"/>
        <v>4.2712083747837823</v>
      </c>
      <c r="Z88" s="73">
        <f t="shared" si="11"/>
        <v>5.8080342352289529</v>
      </c>
    </row>
    <row r="89" spans="2:26" x14ac:dyDescent="0.2">
      <c r="B89" s="50" t="s">
        <v>118</v>
      </c>
      <c r="C89" s="50">
        <v>4</v>
      </c>
      <c r="D89" s="42"/>
      <c r="E89" s="42"/>
      <c r="F89" s="54"/>
      <c r="G89" s="54"/>
      <c r="H89" s="68"/>
      <c r="I89" s="68"/>
      <c r="J89" s="54"/>
      <c r="K89" s="54"/>
      <c r="L89" s="68"/>
      <c r="M89" s="68"/>
      <c r="N89" s="78"/>
      <c r="O89" s="50" t="s">
        <v>118</v>
      </c>
      <c r="P89" s="50">
        <v>4</v>
      </c>
      <c r="Q89" s="72">
        <v>348784.43214699998</v>
      </c>
      <c r="R89" s="72">
        <v>390301.24397200003</v>
      </c>
      <c r="S89" s="72">
        <v>59585.215387304102</v>
      </c>
      <c r="T89" s="72">
        <v>92693.351333312996</v>
      </c>
      <c r="U89" s="73">
        <f t="shared" si="8"/>
        <v>0.17083679744682839</v>
      </c>
      <c r="V89" s="73">
        <f t="shared" si="9"/>
        <v>0.23749181629552468</v>
      </c>
      <c r="W89" s="80">
        <v>1282101.8977089999</v>
      </c>
      <c r="X89" s="80">
        <v>2478688.3964260002</v>
      </c>
      <c r="Y89" s="73">
        <f t="shared" si="10"/>
        <v>3.6759149191860732</v>
      </c>
      <c r="Z89" s="73">
        <f t="shared" si="11"/>
        <v>6.350705857867621</v>
      </c>
    </row>
    <row r="90" spans="2:26" x14ac:dyDescent="0.2">
      <c r="B90" s="50" t="s">
        <v>118</v>
      </c>
      <c r="C90" s="50">
        <v>5</v>
      </c>
      <c r="D90" s="42"/>
      <c r="E90" s="42"/>
      <c r="F90" s="54"/>
      <c r="G90" s="54"/>
      <c r="H90" s="68"/>
      <c r="I90" s="68"/>
      <c r="J90" s="54"/>
      <c r="K90" s="54"/>
      <c r="L90" s="68"/>
      <c r="M90" s="68"/>
      <c r="N90" s="78"/>
      <c r="O90" s="50" t="s">
        <v>118</v>
      </c>
      <c r="P90" s="50">
        <v>5</v>
      </c>
      <c r="Q90" s="72">
        <v>322237.15209599998</v>
      </c>
      <c r="R90" s="72">
        <v>355162.92462100001</v>
      </c>
      <c r="S90" s="72">
        <v>31275.1564310963</v>
      </c>
      <c r="T90" s="72">
        <v>45945.627979286299</v>
      </c>
      <c r="U90" s="73">
        <f t="shared" si="8"/>
        <v>9.7056333286420354E-2</v>
      </c>
      <c r="V90" s="73">
        <f t="shared" si="9"/>
        <v>0.12936493308899177</v>
      </c>
      <c r="W90" s="80">
        <v>810776.095997</v>
      </c>
      <c r="X90" s="80">
        <v>1296766.697099</v>
      </c>
      <c r="Y90" s="73">
        <f t="shared" si="10"/>
        <v>2.5160850967161474</v>
      </c>
      <c r="Z90" s="73">
        <f t="shared" si="11"/>
        <v>3.651188249682312</v>
      </c>
    </row>
    <row r="91" spans="2:26" x14ac:dyDescent="0.2">
      <c r="B91" s="50" t="s">
        <v>118</v>
      </c>
      <c r="C91" s="50">
        <v>6</v>
      </c>
      <c r="D91" s="42"/>
      <c r="E91" s="42"/>
      <c r="F91" s="54"/>
      <c r="G91" s="54"/>
      <c r="H91" s="68"/>
      <c r="I91" s="68"/>
      <c r="J91" s="54"/>
      <c r="K91" s="54"/>
      <c r="L91" s="68"/>
      <c r="M91" s="68"/>
      <c r="N91" s="78"/>
      <c r="O91" s="50" t="s">
        <v>118</v>
      </c>
      <c r="P91" s="50">
        <v>6</v>
      </c>
      <c r="Q91" s="72">
        <v>195407.73805700001</v>
      </c>
      <c r="R91" s="72">
        <v>203290.90702899999</v>
      </c>
      <c r="S91" s="72">
        <v>20516.445958950098</v>
      </c>
      <c r="T91" s="72">
        <v>22822.812697144102</v>
      </c>
      <c r="U91" s="73">
        <f t="shared" si="8"/>
        <v>0.1049930067404265</v>
      </c>
      <c r="V91" s="73">
        <f t="shared" si="9"/>
        <v>0.11226676603832736</v>
      </c>
      <c r="W91" s="80">
        <v>626805.80359000002</v>
      </c>
      <c r="X91" s="80">
        <v>731315.20756699995</v>
      </c>
      <c r="Y91" s="73">
        <f t="shared" si="10"/>
        <v>3.207681588367612</v>
      </c>
      <c r="Z91" s="73">
        <f t="shared" si="11"/>
        <v>3.5973827765089164</v>
      </c>
    </row>
    <row r="92" spans="2:26" x14ac:dyDescent="0.2">
      <c r="B92" s="50" t="s">
        <v>118</v>
      </c>
      <c r="C92" s="50">
        <v>7</v>
      </c>
      <c r="D92" s="42"/>
      <c r="E92" s="42"/>
      <c r="F92" s="54"/>
      <c r="G92" s="54"/>
      <c r="H92" s="68"/>
      <c r="I92" s="68"/>
      <c r="J92" s="54"/>
      <c r="K92" s="54"/>
      <c r="L92" s="68"/>
      <c r="M92" s="68"/>
      <c r="N92" s="78"/>
      <c r="O92" s="50" t="s">
        <v>118</v>
      </c>
      <c r="P92" s="50">
        <v>7</v>
      </c>
      <c r="Q92" s="72">
        <v>114344.121744</v>
      </c>
      <c r="R92" s="72">
        <v>146113.36629999999</v>
      </c>
      <c r="S92" s="72">
        <v>6410.30273165569</v>
      </c>
      <c r="T92" s="72">
        <v>9745.9095360246793</v>
      </c>
      <c r="U92" s="73">
        <f t="shared" si="8"/>
        <v>5.6061497818028924E-2</v>
      </c>
      <c r="V92" s="73">
        <f t="shared" si="9"/>
        <v>6.6701012938230275E-2</v>
      </c>
      <c r="W92" s="80">
        <v>201948.13008999999</v>
      </c>
      <c r="X92" s="80">
        <v>379659.84460999997</v>
      </c>
      <c r="Y92" s="73">
        <f t="shared" si="10"/>
        <v>1.7661435236883687</v>
      </c>
      <c r="Z92" s="73">
        <f t="shared" si="11"/>
        <v>2.5983922910275181</v>
      </c>
    </row>
    <row r="93" spans="2:26" x14ac:dyDescent="0.2">
      <c r="B93" s="50" t="s">
        <v>118</v>
      </c>
      <c r="C93" s="50">
        <v>8</v>
      </c>
      <c r="D93" s="42"/>
      <c r="E93" s="42"/>
      <c r="F93" s="54"/>
      <c r="G93" s="54"/>
      <c r="H93" s="68"/>
      <c r="I93" s="68"/>
      <c r="J93" s="54"/>
      <c r="K93" s="54"/>
      <c r="L93" s="68"/>
      <c r="M93" s="68"/>
      <c r="N93" s="78"/>
      <c r="O93" s="50" t="s">
        <v>118</v>
      </c>
      <c r="P93" s="50">
        <v>8</v>
      </c>
      <c r="Q93" s="72">
        <v>46363.867332000002</v>
      </c>
      <c r="R93" s="72">
        <v>77008.212419999996</v>
      </c>
      <c r="S93" s="72">
        <v>3726.24270192718</v>
      </c>
      <c r="T93" s="72">
        <v>8278.1561483457408</v>
      </c>
      <c r="U93" s="73">
        <f t="shared" si="8"/>
        <v>8.0369540255227037E-2</v>
      </c>
      <c r="V93" s="73">
        <f t="shared" si="9"/>
        <v>0.10749705632948571</v>
      </c>
      <c r="W93" s="80">
        <v>165337.988954</v>
      </c>
      <c r="X93" s="80">
        <v>234990.61423199999</v>
      </c>
      <c r="Y93" s="73">
        <f>W93/Q93</f>
        <v>3.5660957221289635</v>
      </c>
      <c r="Z93" s="73">
        <f>X93/R93</f>
        <v>3.0515007016442572</v>
      </c>
    </row>
    <row r="94" spans="2:26" x14ac:dyDescent="0.2">
      <c r="W94" s="72"/>
      <c r="X94" s="72"/>
    </row>
    <row r="95" spans="2:26" x14ac:dyDescent="0.2">
      <c r="W95" s="69"/>
      <c r="Y95" s="69"/>
      <c r="Z95" s="69"/>
    </row>
    <row r="96" spans="2:26" x14ac:dyDescent="0.2">
      <c r="W96" s="69"/>
      <c r="Y96" s="69"/>
      <c r="Z96" s="69"/>
    </row>
    <row r="97" spans="17:26" x14ac:dyDescent="0.2">
      <c r="V97" s="70"/>
      <c r="Y97" s="69"/>
      <c r="Z97" s="69"/>
    </row>
    <row r="98" spans="17:26" x14ac:dyDescent="0.2">
      <c r="Y98" s="69"/>
      <c r="Z98" s="69"/>
    </row>
    <row r="99" spans="17:26" x14ac:dyDescent="0.2">
      <c r="Y99" s="69"/>
      <c r="Z99" s="69"/>
    </row>
    <row r="100" spans="17:26" x14ac:dyDescent="0.2">
      <c r="Q100" s="72"/>
      <c r="R100" s="72"/>
      <c r="U100" s="72"/>
      <c r="Y100" s="69"/>
      <c r="Z100" s="69"/>
    </row>
    <row r="101" spans="17:26" x14ac:dyDescent="0.2">
      <c r="Q101" s="72"/>
      <c r="R101" s="72"/>
      <c r="U101" s="72"/>
      <c r="Y101" s="69"/>
      <c r="Z101" s="69"/>
    </row>
    <row r="102" spans="17:26" x14ac:dyDescent="0.2">
      <c r="Q102" s="72"/>
      <c r="R102" s="72"/>
      <c r="U102" s="72"/>
      <c r="Y102" s="69"/>
      <c r="Z102" s="69"/>
    </row>
    <row r="103" spans="17:26" x14ac:dyDescent="0.2">
      <c r="Q103" s="72"/>
      <c r="R103" s="72"/>
      <c r="U103" s="72"/>
    </row>
    <row r="104" spans="17:26" x14ac:dyDescent="0.2">
      <c r="Q104" s="72"/>
      <c r="R104" s="72"/>
      <c r="U104" s="72"/>
    </row>
    <row r="105" spans="17:26" x14ac:dyDescent="0.2">
      <c r="Q105" s="72"/>
      <c r="R105" s="72"/>
      <c r="U105" s="72"/>
    </row>
    <row r="106" spans="17:26" x14ac:dyDescent="0.2">
      <c r="Q106" s="72"/>
      <c r="R106" s="72"/>
      <c r="U106" s="72"/>
      <c r="W106" s="69"/>
      <c r="X106" s="69"/>
    </row>
    <row r="107" spans="17:26" x14ac:dyDescent="0.2">
      <c r="Q107" s="72"/>
      <c r="R107" s="72"/>
      <c r="U107" s="72"/>
      <c r="W107" s="69"/>
      <c r="X107" s="69"/>
    </row>
    <row r="108" spans="17:26" x14ac:dyDescent="0.2">
      <c r="W108" s="69"/>
      <c r="X108" s="69"/>
    </row>
    <row r="109" spans="17:26" x14ac:dyDescent="0.2">
      <c r="W109" s="69"/>
      <c r="X109" s="69"/>
    </row>
    <row r="110" spans="17:26" x14ac:dyDescent="0.2">
      <c r="W110" s="69"/>
      <c r="X110" s="69"/>
    </row>
    <row r="111" spans="17:26" x14ac:dyDescent="0.2">
      <c r="W111" s="69"/>
      <c r="X111" s="69"/>
    </row>
    <row r="112" spans="17:26" x14ac:dyDescent="0.2">
      <c r="W112" s="69"/>
      <c r="X112" s="69"/>
    </row>
    <row r="113" spans="21:35" x14ac:dyDescent="0.2">
      <c r="W113" s="69"/>
      <c r="X113" s="69"/>
    </row>
    <row r="114" spans="21:35" x14ac:dyDescent="0.2">
      <c r="W114" s="50"/>
    </row>
    <row r="115" spans="21:35" x14ac:dyDescent="0.2">
      <c r="W115" s="50"/>
    </row>
    <row r="116" spans="21:35" x14ac:dyDescent="0.2">
      <c r="W116" s="50"/>
    </row>
    <row r="117" spans="21:35" x14ac:dyDescent="0.2">
      <c r="W117" s="50"/>
    </row>
    <row r="118" spans="21:35" x14ac:dyDescent="0.2">
      <c r="W118" s="50"/>
    </row>
    <row r="119" spans="21:35" x14ac:dyDescent="0.2">
      <c r="W119" s="50"/>
    </row>
    <row r="120" spans="21:35" x14ac:dyDescent="0.2">
      <c r="W120" s="50"/>
    </row>
    <row r="121" spans="21:35" x14ac:dyDescent="0.2">
      <c r="W121" s="50"/>
    </row>
    <row r="122" spans="21:35" x14ac:dyDescent="0.2">
      <c r="W122" s="50"/>
    </row>
    <row r="123" spans="21:35" x14ac:dyDescent="0.2">
      <c r="W123" s="50"/>
    </row>
    <row r="124" spans="21:35" x14ac:dyDescent="0.2">
      <c r="W124" s="50"/>
    </row>
    <row r="125" spans="21:35" x14ac:dyDescent="0.2">
      <c r="W125" s="50"/>
    </row>
    <row r="126" spans="21:35" x14ac:dyDescent="0.2">
      <c r="W126" s="50"/>
    </row>
    <row r="127" spans="21:35" x14ac:dyDescent="0.2">
      <c r="U127" t="s">
        <v>73</v>
      </c>
      <c r="V127" t="s">
        <v>74</v>
      </c>
      <c r="W127" s="50"/>
      <c r="X127" t="s">
        <v>150</v>
      </c>
      <c r="Z127" t="s">
        <v>151</v>
      </c>
      <c r="AB127" s="111" t="s">
        <v>152</v>
      </c>
      <c r="AC127" s="111"/>
      <c r="AD127" s="111" t="s">
        <v>153</v>
      </c>
      <c r="AE127" s="111"/>
    </row>
    <row r="128" spans="21:35" x14ac:dyDescent="0.2">
      <c r="U128">
        <v>49437.299427999998</v>
      </c>
      <c r="V128">
        <v>53383.865297999997</v>
      </c>
      <c r="W128" s="50" t="s">
        <v>110</v>
      </c>
      <c r="X128">
        <v>264.83848868040099</v>
      </c>
      <c r="Y128">
        <v>2349.5844112121299</v>
      </c>
      <c r="Z128">
        <v>4677.7099500000004</v>
      </c>
      <c r="AA128">
        <v>41997.478065000003</v>
      </c>
      <c r="AB128">
        <f>X128/U128</f>
        <v>5.3570581675099222E-3</v>
      </c>
      <c r="AC128">
        <f>Y128/V128</f>
        <v>4.4013006516037276E-2</v>
      </c>
      <c r="AD128">
        <f>Z128/U128</f>
        <v>9.4619042790000524E-2</v>
      </c>
      <c r="AE128">
        <f>AA128/V128</f>
        <v>0.78670732871367077</v>
      </c>
      <c r="AF128">
        <f>AB128/$AC$130</f>
        <v>0.19699748176478901</v>
      </c>
      <c r="AG128">
        <f t="shared" ref="AG128:AG129" si="12">AC128/$AC$130</f>
        <v>1.6185098569849594</v>
      </c>
      <c r="AI128">
        <f t="shared" ref="AI128:AI129" si="13">AE128/$AE$130</f>
        <v>2.3873019978214609</v>
      </c>
    </row>
    <row r="129" spans="21:35" x14ac:dyDescent="0.2">
      <c r="U129">
        <v>149084.94172199999</v>
      </c>
      <c r="V129">
        <v>119191.901654</v>
      </c>
      <c r="W129" s="50" t="s">
        <v>110</v>
      </c>
      <c r="X129">
        <v>17881.7241940924</v>
      </c>
      <c r="Y129">
        <v>2433.80868847804</v>
      </c>
      <c r="Z129">
        <v>208382.39837400001</v>
      </c>
      <c r="AA129">
        <v>76398.143901000003</v>
      </c>
      <c r="AB129">
        <f t="shared" ref="AB129:AB135" si="14">X129/U129</f>
        <v>0.11994319471537648</v>
      </c>
      <c r="AC129">
        <f t="shared" ref="AC129:AC135" si="15">Y129/V129</f>
        <v>2.0419245390874783E-2</v>
      </c>
      <c r="AD129">
        <f t="shared" ref="AD129:AD135" si="16">Z129/U129</f>
        <v>1.3977427630657193</v>
      </c>
      <c r="AE129">
        <f t="shared" ref="AE129:AE135" si="17">AA129/V129</f>
        <v>0.64096757280351802</v>
      </c>
      <c r="AF129">
        <f>AB129/$AC$130</f>
        <v>4.4107244265253076</v>
      </c>
      <c r="AG129">
        <f t="shared" si="12"/>
        <v>0.75088598924237027</v>
      </c>
      <c r="AI129">
        <f t="shared" si="13"/>
        <v>1.9450475561154144</v>
      </c>
    </row>
    <row r="130" spans="21:35" x14ac:dyDescent="0.2">
      <c r="U130">
        <v>207662.48100999999</v>
      </c>
      <c r="V130">
        <v>188981.26214100001</v>
      </c>
      <c r="W130" s="50" t="s">
        <v>110</v>
      </c>
      <c r="X130">
        <v>17993.0834115117</v>
      </c>
      <c r="Y130">
        <v>5139.0688083390996</v>
      </c>
      <c r="Z130">
        <v>200602.354834</v>
      </c>
      <c r="AA130">
        <v>62276.554894000001</v>
      </c>
      <c r="AB130">
        <f t="shared" si="14"/>
        <v>8.664580777422784E-2</v>
      </c>
      <c r="AC130">
        <f t="shared" si="15"/>
        <v>2.7193536280357842E-2</v>
      </c>
      <c r="AD130">
        <f t="shared" si="16"/>
        <v>0.96600191743033248</v>
      </c>
      <c r="AE130">
        <f t="shared" si="17"/>
        <v>0.32953825256778685</v>
      </c>
      <c r="AF130">
        <f>AB130/$AC$130</f>
        <v>3.186264812377968</v>
      </c>
      <c r="AG130">
        <f>AC130/$AC$130</f>
        <v>1</v>
      </c>
      <c r="AH130">
        <f>AF130/AG130</f>
        <v>3.186264812377968</v>
      </c>
      <c r="AI130">
        <f>AE130/$AE$130</f>
        <v>1</v>
      </c>
    </row>
    <row r="131" spans="21:35" x14ac:dyDescent="0.2">
      <c r="U131">
        <v>151492.34629700001</v>
      </c>
      <c r="V131">
        <v>159983.50701999999</v>
      </c>
      <c r="W131" s="50" t="s">
        <v>110</v>
      </c>
      <c r="X131">
        <v>18511.165940533701</v>
      </c>
      <c r="Y131">
        <v>3746.33131797134</v>
      </c>
      <c r="Z131">
        <v>98502.141149999996</v>
      </c>
      <c r="AA131">
        <v>50098.510679999999</v>
      </c>
      <c r="AB131">
        <f t="shared" si="14"/>
        <v>0.12219208688102731</v>
      </c>
      <c r="AC131">
        <f t="shared" si="15"/>
        <v>2.3416984586436155E-2</v>
      </c>
      <c r="AD131">
        <f t="shared" si="16"/>
        <v>0.65021199788461281</v>
      </c>
      <c r="AE131">
        <f t="shared" si="17"/>
        <v>0.31314797139518291</v>
      </c>
      <c r="AF131">
        <f t="shared" ref="AF131:AF135" si="18">AB131/$AC$130</f>
        <v>4.4934239379998493</v>
      </c>
      <c r="AG131">
        <f t="shared" ref="AG131:AG135" si="19">AC131/$AC$130</f>
        <v>0.86112318548840128</v>
      </c>
      <c r="AI131">
        <f t="shared" ref="AI131:AI135" si="20">AE131/$AE$130</f>
        <v>0.95026288740414921</v>
      </c>
    </row>
    <row r="132" spans="21:35" x14ac:dyDescent="0.2">
      <c r="U132">
        <v>141019.253471</v>
      </c>
      <c r="V132">
        <v>158391.430333</v>
      </c>
      <c r="W132" s="50" t="s">
        <v>110</v>
      </c>
      <c r="X132">
        <v>18119.433850359401</v>
      </c>
      <c r="Y132">
        <v>9014.8342789549806</v>
      </c>
      <c r="Z132">
        <v>206298.161918</v>
      </c>
      <c r="AA132">
        <v>80126.309364000001</v>
      </c>
      <c r="AB132">
        <f t="shared" si="14"/>
        <v>0.12848907794059189</v>
      </c>
      <c r="AC132">
        <f t="shared" si="15"/>
        <v>5.6914911747449434E-2</v>
      </c>
      <c r="AD132">
        <f t="shared" si="16"/>
        <v>1.4629077720966968</v>
      </c>
      <c r="AE132">
        <f t="shared" si="17"/>
        <v>0.50587528122918979</v>
      </c>
      <c r="AF132">
        <f t="shared" si="18"/>
        <v>4.7249859899023434</v>
      </c>
      <c r="AG132">
        <f t="shared" si="19"/>
        <v>2.0929573543018614</v>
      </c>
      <c r="AI132">
        <f t="shared" si="20"/>
        <v>1.5351033674766785</v>
      </c>
    </row>
    <row r="133" spans="21:35" x14ac:dyDescent="0.2">
      <c r="U133">
        <v>90695.817014</v>
      </c>
      <c r="V133">
        <v>94503.782531000004</v>
      </c>
      <c r="W133" s="50" t="s">
        <v>110</v>
      </c>
      <c r="X133">
        <v>3723.5299082433698</v>
      </c>
      <c r="Y133">
        <v>5815.7766827276801</v>
      </c>
      <c r="Z133">
        <v>28623.213210000002</v>
      </c>
      <c r="AA133">
        <v>14664.489256999999</v>
      </c>
      <c r="AB133">
        <f t="shared" si="14"/>
        <v>4.1055144887978658E-2</v>
      </c>
      <c r="AC133">
        <f t="shared" si="15"/>
        <v>6.154014714511491E-2</v>
      </c>
      <c r="AD133">
        <f t="shared" si="16"/>
        <v>0.3155957369630582</v>
      </c>
      <c r="AE133">
        <f t="shared" si="17"/>
        <v>0.15517356939855415</v>
      </c>
      <c r="AF133">
        <f t="shared" si="18"/>
        <v>1.509739096258444</v>
      </c>
      <c r="AG133">
        <f t="shared" si="19"/>
        <v>2.263043191979631</v>
      </c>
      <c r="AI133">
        <f t="shared" si="20"/>
        <v>0.47088181171511961</v>
      </c>
    </row>
    <row r="134" spans="21:35" x14ac:dyDescent="0.2">
      <c r="U134">
        <v>43788.634205000002</v>
      </c>
      <c r="V134">
        <v>68960.217715000006</v>
      </c>
      <c r="W134" s="50" t="s">
        <v>110</v>
      </c>
      <c r="X134">
        <v>5491.9736485170597</v>
      </c>
      <c r="Y134">
        <v>0</v>
      </c>
      <c r="Z134">
        <v>39247.304080000002</v>
      </c>
      <c r="AA134">
        <v>0</v>
      </c>
      <c r="AB134">
        <f t="shared" si="14"/>
        <v>0.12542007185713866</v>
      </c>
      <c r="AC134">
        <f t="shared" si="15"/>
        <v>0</v>
      </c>
      <c r="AD134">
        <f t="shared" si="16"/>
        <v>0.89628975172554137</v>
      </c>
      <c r="AE134">
        <f t="shared" si="17"/>
        <v>0</v>
      </c>
      <c r="AF134">
        <f t="shared" si="18"/>
        <v>4.6121280647023024</v>
      </c>
      <c r="AG134">
        <f t="shared" si="19"/>
        <v>0</v>
      </c>
      <c r="AI134">
        <f t="shared" si="20"/>
        <v>0</v>
      </c>
    </row>
    <row r="135" spans="21:35" x14ac:dyDescent="0.2">
      <c r="U135">
        <v>24531.837340999999</v>
      </c>
      <c r="V135">
        <v>32456.878184000001</v>
      </c>
      <c r="W135" s="50" t="s">
        <v>110</v>
      </c>
      <c r="X135">
        <v>0</v>
      </c>
      <c r="Y135">
        <v>0</v>
      </c>
      <c r="Z135">
        <v>0</v>
      </c>
      <c r="AA135">
        <v>0</v>
      </c>
      <c r="AB135">
        <f t="shared" si="14"/>
        <v>0</v>
      </c>
      <c r="AC135">
        <f t="shared" si="15"/>
        <v>0</v>
      </c>
      <c r="AD135">
        <f t="shared" si="16"/>
        <v>0</v>
      </c>
      <c r="AE135">
        <f t="shared" si="17"/>
        <v>0</v>
      </c>
      <c r="AF135">
        <f t="shared" si="18"/>
        <v>0</v>
      </c>
      <c r="AG135">
        <f t="shared" si="19"/>
        <v>0</v>
      </c>
      <c r="AI135">
        <f t="shared" si="20"/>
        <v>0</v>
      </c>
    </row>
    <row r="136" spans="21:35" x14ac:dyDescent="0.2">
      <c r="W136" s="50"/>
    </row>
    <row r="137" spans="21:35" x14ac:dyDescent="0.2">
      <c r="W137" s="50"/>
    </row>
    <row r="138" spans="21:35" x14ac:dyDescent="0.2">
      <c r="W138" s="50"/>
    </row>
    <row r="139" spans="21:35" x14ac:dyDescent="0.2">
      <c r="W139" s="50"/>
    </row>
    <row r="140" spans="21:35" x14ac:dyDescent="0.2">
      <c r="W140" s="50"/>
    </row>
    <row r="141" spans="21:35" x14ac:dyDescent="0.2">
      <c r="W141" s="50"/>
    </row>
    <row r="142" spans="21:35" x14ac:dyDescent="0.2">
      <c r="W142" s="50"/>
    </row>
    <row r="143" spans="21:35" x14ac:dyDescent="0.2">
      <c r="W143" s="50"/>
    </row>
    <row r="144" spans="21:35" x14ac:dyDescent="0.2">
      <c r="W144" s="50"/>
    </row>
    <row r="145" spans="23:24" x14ac:dyDescent="0.2">
      <c r="W145" s="50"/>
    </row>
    <row r="146" spans="23:24" x14ac:dyDescent="0.2">
      <c r="W146" s="50"/>
    </row>
    <row r="147" spans="23:24" x14ac:dyDescent="0.2">
      <c r="W147">
        <v>0</v>
      </c>
      <c r="X147">
        <v>0</v>
      </c>
    </row>
    <row r="148" spans="23:24" x14ac:dyDescent="0.2">
      <c r="W148">
        <v>0</v>
      </c>
      <c r="X148">
        <v>0</v>
      </c>
    </row>
    <row r="149" spans="23:24" x14ac:dyDescent="0.2">
      <c r="W149">
        <v>2470923.7152880002</v>
      </c>
      <c r="X149">
        <v>2312223.1532709999</v>
      </c>
    </row>
    <row r="150" spans="23:24" x14ac:dyDescent="0.2">
      <c r="W150">
        <v>3771732.8050799998</v>
      </c>
      <c r="X150">
        <v>3619047.8499719999</v>
      </c>
    </row>
    <row r="151" spans="23:24" x14ac:dyDescent="0.2">
      <c r="W151">
        <v>3744973.709797</v>
      </c>
      <c r="X151">
        <v>3557197.403248</v>
      </c>
    </row>
    <row r="152" spans="23:24" x14ac:dyDescent="0.2">
      <c r="W152">
        <v>1843194.2768310001</v>
      </c>
      <c r="X152">
        <v>1385914.051131</v>
      </c>
    </row>
    <row r="153" spans="23:24" x14ac:dyDescent="0.2">
      <c r="W153">
        <v>807101.449685</v>
      </c>
      <c r="X153">
        <v>781380.56562600005</v>
      </c>
    </row>
    <row r="154" spans="23:24" x14ac:dyDescent="0.2">
      <c r="W154">
        <v>219728.81426099999</v>
      </c>
      <c r="X154">
        <v>356031.19452899997</v>
      </c>
    </row>
    <row r="155" spans="23:24" x14ac:dyDescent="0.2">
      <c r="W155">
        <v>1054395.5191029999</v>
      </c>
      <c r="X155">
        <v>763186.88105500001</v>
      </c>
    </row>
    <row r="156" spans="23:24" x14ac:dyDescent="0.2">
      <c r="W156">
        <v>2160154.5919750002</v>
      </c>
      <c r="X156">
        <v>1821872.57378</v>
      </c>
    </row>
    <row r="157" spans="23:24" x14ac:dyDescent="0.2">
      <c r="W157">
        <v>1184351.165883</v>
      </c>
      <c r="X157">
        <v>1456564.6242289999</v>
      </c>
    </row>
    <row r="158" spans="23:24" x14ac:dyDescent="0.2">
      <c r="W158">
        <v>645601.59391099995</v>
      </c>
      <c r="X158">
        <v>1255992.8389630001</v>
      </c>
    </row>
    <row r="159" spans="23:24" x14ac:dyDescent="0.2">
      <c r="W159">
        <v>715072.64294499997</v>
      </c>
      <c r="X159">
        <v>885848.65119600005</v>
      </c>
    </row>
    <row r="160" spans="23:24" x14ac:dyDescent="0.2">
      <c r="W160">
        <v>385347.49628299999</v>
      </c>
      <c r="X160">
        <v>852299.87735299999</v>
      </c>
    </row>
    <row r="161" spans="23:24" x14ac:dyDescent="0.2">
      <c r="W161">
        <v>294883.15097399999</v>
      </c>
      <c r="X161">
        <v>421699.77268499997</v>
      </c>
    </row>
    <row r="162" spans="23:24" x14ac:dyDescent="0.2">
      <c r="W162">
        <v>56795.333400000003</v>
      </c>
      <c r="X162">
        <v>85878.970455000002</v>
      </c>
    </row>
    <row r="163" spans="23:24" x14ac:dyDescent="0.2">
      <c r="W163">
        <v>0</v>
      </c>
      <c r="X163">
        <v>37319.768114999999</v>
      </c>
    </row>
    <row r="164" spans="23:24" x14ac:dyDescent="0.2">
      <c r="W164">
        <v>144179.30793000001</v>
      </c>
      <c r="X164">
        <v>66418.235814999993</v>
      </c>
    </row>
    <row r="165" spans="23:24" x14ac:dyDescent="0.2">
      <c r="W165">
        <v>120334.71041</v>
      </c>
      <c r="X165">
        <v>13313.348225</v>
      </c>
    </row>
    <row r="166" spans="23:24" x14ac:dyDescent="0.2">
      <c r="W166">
        <v>97034.722248000005</v>
      </c>
      <c r="X166">
        <v>41989.177544999999</v>
      </c>
    </row>
    <row r="167" spans="23:24" x14ac:dyDescent="0.2">
      <c r="W167">
        <v>192269.927455</v>
      </c>
      <c r="X167">
        <v>67336.604999999996</v>
      </c>
    </row>
    <row r="168" spans="23:24" x14ac:dyDescent="0.2">
      <c r="W168">
        <v>397.660394</v>
      </c>
      <c r="X168">
        <v>9404.0627399999994</v>
      </c>
    </row>
    <row r="169" spans="23:24" x14ac:dyDescent="0.2">
      <c r="W169">
        <v>39063.455199999997</v>
      </c>
      <c r="X169">
        <v>0</v>
      </c>
    </row>
    <row r="170" spans="23:24" x14ac:dyDescent="0.2">
      <c r="W170">
        <v>0</v>
      </c>
      <c r="X170">
        <v>0</v>
      </c>
    </row>
    <row r="171" spans="23:24" x14ac:dyDescent="0.2">
      <c r="W171">
        <v>11725.26561</v>
      </c>
      <c r="X171">
        <v>0</v>
      </c>
    </row>
    <row r="172" spans="23:24" x14ac:dyDescent="0.2">
      <c r="W172">
        <v>364896.51552000002</v>
      </c>
      <c r="X172">
        <v>468059.84637799999</v>
      </c>
    </row>
    <row r="173" spans="23:24" x14ac:dyDescent="0.2">
      <c r="W173">
        <v>412622.14985500003</v>
      </c>
      <c r="X173">
        <v>409898.96735400002</v>
      </c>
    </row>
    <row r="174" spans="23:24" x14ac:dyDescent="0.2">
      <c r="W174">
        <v>288891.304213</v>
      </c>
      <c r="X174">
        <v>255665.29968200001</v>
      </c>
    </row>
    <row r="175" spans="23:24" x14ac:dyDescent="0.2">
      <c r="W175">
        <v>98611.535833999995</v>
      </c>
      <c r="X175">
        <v>218001.43599599999</v>
      </c>
    </row>
    <row r="176" spans="23:24" x14ac:dyDescent="0.2">
      <c r="W176">
        <v>103820.33203000001</v>
      </c>
      <c r="X176">
        <v>69052.834627999997</v>
      </c>
    </row>
    <row r="177" spans="23:24" x14ac:dyDescent="0.2">
      <c r="W177">
        <v>19052.479449999999</v>
      </c>
      <c r="X177">
        <v>15227.596325</v>
      </c>
    </row>
    <row r="178" spans="23:24" x14ac:dyDescent="0.2">
      <c r="W178">
        <v>0</v>
      </c>
      <c r="X178">
        <v>62820.525543000003</v>
      </c>
    </row>
    <row r="179" spans="23:24" x14ac:dyDescent="0.2">
      <c r="W179">
        <v>0</v>
      </c>
      <c r="X179">
        <v>0</v>
      </c>
    </row>
    <row r="180" spans="23:24" x14ac:dyDescent="0.2">
      <c r="W180">
        <v>0</v>
      </c>
      <c r="X180">
        <v>0</v>
      </c>
    </row>
    <row r="181" spans="23:24" x14ac:dyDescent="0.2">
      <c r="W181">
        <v>0</v>
      </c>
      <c r="X181">
        <v>0</v>
      </c>
    </row>
    <row r="182" spans="23:24" x14ac:dyDescent="0.2">
      <c r="W182">
        <v>0</v>
      </c>
      <c r="X182">
        <v>6660.7665870000001</v>
      </c>
    </row>
    <row r="183" spans="23:24" x14ac:dyDescent="0.2">
      <c r="W183">
        <v>6714.6724400000003</v>
      </c>
      <c r="X183">
        <v>23326.452539999998</v>
      </c>
    </row>
    <row r="184" spans="23:24" x14ac:dyDescent="0.2">
      <c r="W184">
        <v>0</v>
      </c>
      <c r="X184">
        <v>0</v>
      </c>
    </row>
    <row r="185" spans="23:24" x14ac:dyDescent="0.2">
      <c r="W185">
        <v>0</v>
      </c>
      <c r="X185">
        <v>0</v>
      </c>
    </row>
    <row r="186" spans="23:24" x14ac:dyDescent="0.2">
      <c r="W186">
        <v>0</v>
      </c>
      <c r="X186">
        <v>0</v>
      </c>
    </row>
    <row r="187" spans="23:24" x14ac:dyDescent="0.2">
      <c r="W187">
        <v>0</v>
      </c>
      <c r="X187">
        <v>0</v>
      </c>
    </row>
    <row r="188" spans="23:24" x14ac:dyDescent="0.2">
      <c r="W188">
        <v>0</v>
      </c>
      <c r="X188">
        <v>0</v>
      </c>
    </row>
    <row r="189" spans="23:24" x14ac:dyDescent="0.2">
      <c r="W189">
        <v>0</v>
      </c>
      <c r="X189">
        <v>0</v>
      </c>
    </row>
    <row r="190" spans="23:24" x14ac:dyDescent="0.2">
      <c r="W190">
        <v>0</v>
      </c>
      <c r="X190">
        <v>0</v>
      </c>
    </row>
    <row r="191" spans="23:24" x14ac:dyDescent="0.2">
      <c r="W191">
        <v>0</v>
      </c>
      <c r="X191">
        <v>1596.7493320000001</v>
      </c>
    </row>
    <row r="192" spans="23:24" x14ac:dyDescent="0.2">
      <c r="W192">
        <v>1574.343787</v>
      </c>
      <c r="X192">
        <v>0</v>
      </c>
    </row>
    <row r="193" spans="23:24" x14ac:dyDescent="0.2">
      <c r="W193">
        <v>0</v>
      </c>
      <c r="X193">
        <v>0</v>
      </c>
    </row>
    <row r="194" spans="23:24" x14ac:dyDescent="0.2">
      <c r="W194">
        <v>0</v>
      </c>
      <c r="X194">
        <v>0</v>
      </c>
    </row>
    <row r="195" spans="23:24" x14ac:dyDescent="0.2">
      <c r="W195">
        <v>0</v>
      </c>
      <c r="X195">
        <v>0</v>
      </c>
    </row>
    <row r="196" spans="23:24" x14ac:dyDescent="0.2">
      <c r="W196">
        <v>0</v>
      </c>
      <c r="X196">
        <v>0</v>
      </c>
    </row>
    <row r="197" spans="23:24" x14ac:dyDescent="0.2">
      <c r="W197">
        <v>0</v>
      </c>
      <c r="X197">
        <v>0</v>
      </c>
    </row>
    <row r="198" spans="23:24" x14ac:dyDescent="0.2">
      <c r="W198">
        <v>0</v>
      </c>
      <c r="X198">
        <v>0</v>
      </c>
    </row>
    <row r="199" spans="23:24" x14ac:dyDescent="0.2">
      <c r="W199">
        <v>0</v>
      </c>
      <c r="X199">
        <v>0</v>
      </c>
    </row>
    <row r="200" spans="23:24" x14ac:dyDescent="0.2">
      <c r="W200">
        <v>0</v>
      </c>
      <c r="X200">
        <v>0</v>
      </c>
    </row>
    <row r="201" spans="23:24" x14ac:dyDescent="0.2">
      <c r="W201">
        <v>0</v>
      </c>
      <c r="X201">
        <v>0</v>
      </c>
    </row>
    <row r="202" spans="23:24" x14ac:dyDescent="0.2">
      <c r="W202">
        <v>0</v>
      </c>
      <c r="X202">
        <v>0</v>
      </c>
    </row>
    <row r="203" spans="23:24" x14ac:dyDescent="0.2">
      <c r="W203">
        <v>0</v>
      </c>
      <c r="X203">
        <v>0</v>
      </c>
    </row>
    <row r="204" spans="23:24" x14ac:dyDescent="0.2">
      <c r="W204">
        <v>0</v>
      </c>
      <c r="X204">
        <v>0</v>
      </c>
    </row>
    <row r="205" spans="23:24" x14ac:dyDescent="0.2">
      <c r="W205">
        <v>0</v>
      </c>
      <c r="X205">
        <v>0</v>
      </c>
    </row>
    <row r="206" spans="23:24" x14ac:dyDescent="0.2">
      <c r="W206">
        <v>0</v>
      </c>
      <c r="X206">
        <v>0</v>
      </c>
    </row>
    <row r="207" spans="23:24" x14ac:dyDescent="0.2">
      <c r="W207">
        <v>0</v>
      </c>
      <c r="X207">
        <v>2159.07701</v>
      </c>
    </row>
    <row r="208" spans="23:24" x14ac:dyDescent="0.2">
      <c r="W208">
        <v>2162.733455</v>
      </c>
      <c r="X208">
        <v>0</v>
      </c>
    </row>
    <row r="209" spans="23:24" x14ac:dyDescent="0.2">
      <c r="W209">
        <v>0</v>
      </c>
      <c r="X209">
        <v>0</v>
      </c>
    </row>
    <row r="210" spans="23:24" x14ac:dyDescent="0.2">
      <c r="W210">
        <v>0</v>
      </c>
      <c r="X210">
        <v>0</v>
      </c>
    </row>
    <row r="211" spans="23:24" x14ac:dyDescent="0.2">
      <c r="W211">
        <v>0</v>
      </c>
      <c r="X211">
        <v>0</v>
      </c>
    </row>
    <row r="212" spans="23:24" x14ac:dyDescent="0.2">
      <c r="W212">
        <v>0</v>
      </c>
      <c r="X212">
        <v>0</v>
      </c>
    </row>
    <row r="213" spans="23:24" x14ac:dyDescent="0.2">
      <c r="W213">
        <v>0</v>
      </c>
      <c r="X213">
        <v>0</v>
      </c>
    </row>
    <row r="214" spans="23:24" x14ac:dyDescent="0.2">
      <c r="W214">
        <v>0</v>
      </c>
      <c r="X214">
        <v>0</v>
      </c>
    </row>
    <row r="215" spans="23:24" x14ac:dyDescent="0.2">
      <c r="W215">
        <v>0</v>
      </c>
      <c r="X215">
        <v>10349.210445000001</v>
      </c>
    </row>
    <row r="216" spans="23:24" x14ac:dyDescent="0.2">
      <c r="W216">
        <v>19508.51571</v>
      </c>
      <c r="X216">
        <v>0</v>
      </c>
    </row>
    <row r="217" spans="23:24" x14ac:dyDescent="0.2">
      <c r="W217">
        <v>0</v>
      </c>
      <c r="X217">
        <v>0</v>
      </c>
    </row>
    <row r="218" spans="23:24" x14ac:dyDescent="0.2">
      <c r="W218">
        <v>0</v>
      </c>
      <c r="X218">
        <v>0</v>
      </c>
    </row>
    <row r="219" spans="23:24" x14ac:dyDescent="0.2">
      <c r="W219">
        <v>0</v>
      </c>
      <c r="X219">
        <v>0</v>
      </c>
    </row>
    <row r="220" spans="23:24" x14ac:dyDescent="0.2">
      <c r="W220">
        <v>81371.430519999994</v>
      </c>
      <c r="X220">
        <v>7798.2561999999998</v>
      </c>
    </row>
    <row r="221" spans="23:24" x14ac:dyDescent="0.2">
      <c r="W221">
        <v>26261.085215999999</v>
      </c>
      <c r="X221">
        <v>203458.453224</v>
      </c>
    </row>
    <row r="222" spans="23:24" x14ac:dyDescent="0.2">
      <c r="W222">
        <v>250943.366989</v>
      </c>
      <c r="X222">
        <v>107479.915983</v>
      </c>
    </row>
    <row r="223" spans="23:24" x14ac:dyDescent="0.2">
      <c r="W223">
        <v>79937.666354000001</v>
      </c>
      <c r="X223">
        <v>15025.189611</v>
      </c>
    </row>
    <row r="224" spans="23:24" x14ac:dyDescent="0.2">
      <c r="W224">
        <v>56981.544428000001</v>
      </c>
      <c r="X224">
        <v>11717.693467999999</v>
      </c>
    </row>
    <row r="225" spans="23:24" x14ac:dyDescent="0.2">
      <c r="W225">
        <v>8454.5460500000008</v>
      </c>
      <c r="X225">
        <v>50980.7618</v>
      </c>
    </row>
    <row r="226" spans="23:24" x14ac:dyDescent="0.2">
      <c r="W226">
        <v>0</v>
      </c>
      <c r="X226">
        <v>0</v>
      </c>
    </row>
  </sheetData>
  <mergeCells count="14">
    <mergeCell ref="Y4:Z4"/>
    <mergeCell ref="O4:O5"/>
    <mergeCell ref="P4:P5"/>
    <mergeCell ref="Q4:R4"/>
    <mergeCell ref="S4:T4"/>
    <mergeCell ref="U4:V4"/>
    <mergeCell ref="W4:X4"/>
    <mergeCell ref="B4:B5"/>
    <mergeCell ref="C4:C5"/>
    <mergeCell ref="L4:M4"/>
    <mergeCell ref="F4:G4"/>
    <mergeCell ref="J4:K4"/>
    <mergeCell ref="D4:E4"/>
    <mergeCell ref="H4:I4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AB72"/>
  <sheetViews>
    <sheetView topLeftCell="A11" workbookViewId="0">
      <selection activeCell="J54" sqref="J54:K61"/>
    </sheetView>
  </sheetViews>
  <sheetFormatPr defaultRowHeight="15" customHeight="1" x14ac:dyDescent="0.2"/>
  <cols>
    <col min="1" max="1" width="19.28515625" style="7" customWidth="1"/>
    <col min="2" max="4" width="11.140625" style="7" bestFit="1" customWidth="1"/>
    <col min="5" max="5" width="11" style="7" customWidth="1"/>
    <col min="6" max="6" width="12.140625" style="7" customWidth="1"/>
    <col min="7" max="7" width="7.85546875" style="7" bestFit="1" customWidth="1"/>
    <col min="8" max="16384" width="9.140625" style="7"/>
  </cols>
  <sheetData>
    <row r="1" spans="1:7" ht="15" customHeight="1" x14ac:dyDescent="0.2">
      <c r="A1" s="7" t="s">
        <v>59</v>
      </c>
    </row>
    <row r="2" spans="1:7" ht="15" customHeight="1" x14ac:dyDescent="0.2">
      <c r="A2" s="399" t="s">
        <v>25</v>
      </c>
      <c r="B2" s="399" t="s">
        <v>35</v>
      </c>
      <c r="C2" s="399"/>
      <c r="D2" s="399"/>
      <c r="E2" s="399"/>
      <c r="F2" s="399"/>
      <c r="G2" s="399"/>
    </row>
    <row r="3" spans="1:7" ht="15" customHeight="1" x14ac:dyDescent="0.2">
      <c r="A3" s="399"/>
      <c r="B3" s="12" t="s">
        <v>36</v>
      </c>
      <c r="C3" s="12" t="s">
        <v>37</v>
      </c>
      <c r="D3" s="12" t="s">
        <v>38</v>
      </c>
      <c r="E3" s="12"/>
      <c r="F3" s="12"/>
      <c r="G3" s="12"/>
    </row>
    <row r="4" spans="1:7" ht="15" customHeight="1" x14ac:dyDescent="0.2">
      <c r="A4" s="13" t="s">
        <v>39</v>
      </c>
      <c r="B4" s="14">
        <v>308745538</v>
      </c>
      <c r="C4" s="15">
        <v>151781326</v>
      </c>
      <c r="D4" s="15">
        <v>156964212</v>
      </c>
      <c r="E4" s="16"/>
      <c r="F4" s="16"/>
      <c r="G4" s="16"/>
    </row>
    <row r="5" spans="1:7" ht="15" customHeight="1" x14ac:dyDescent="0.2">
      <c r="A5" s="17" t="s">
        <v>40</v>
      </c>
      <c r="B5" s="15">
        <v>20201362</v>
      </c>
      <c r="C5" s="15">
        <v>10319427</v>
      </c>
      <c r="D5" s="15">
        <v>9881935</v>
      </c>
      <c r="E5" s="16"/>
      <c r="F5" s="16"/>
      <c r="G5" s="16"/>
    </row>
    <row r="6" spans="1:7" ht="15" customHeight="1" x14ac:dyDescent="0.2">
      <c r="A6" s="17" t="s">
        <v>41</v>
      </c>
      <c r="B6" s="15">
        <v>20348657</v>
      </c>
      <c r="C6" s="15">
        <v>10389638</v>
      </c>
      <c r="D6" s="15">
        <v>9959019</v>
      </c>
      <c r="E6" s="16"/>
      <c r="F6" s="16"/>
      <c r="G6" s="16"/>
    </row>
    <row r="7" spans="1:7" ht="15" customHeight="1" x14ac:dyDescent="0.2">
      <c r="A7" s="17" t="s">
        <v>42</v>
      </c>
      <c r="B7" s="15">
        <v>20677194</v>
      </c>
      <c r="C7" s="15">
        <v>10579862</v>
      </c>
      <c r="D7" s="15">
        <v>10097332</v>
      </c>
      <c r="E7" s="16"/>
      <c r="F7" s="16"/>
      <c r="G7" s="16"/>
    </row>
    <row r="8" spans="1:7" ht="15" customHeight="1" x14ac:dyDescent="0.2">
      <c r="A8" s="17" t="s">
        <v>43</v>
      </c>
      <c r="B8" s="15">
        <v>22040343</v>
      </c>
      <c r="C8" s="15">
        <v>11303666</v>
      </c>
      <c r="D8" s="15">
        <v>10736677</v>
      </c>
      <c r="E8" s="16"/>
      <c r="F8" s="16"/>
      <c r="G8" s="16"/>
    </row>
    <row r="9" spans="1:7" ht="15" customHeight="1" x14ac:dyDescent="0.2">
      <c r="A9" s="17" t="s">
        <v>44</v>
      </c>
      <c r="B9" s="15">
        <v>21585999</v>
      </c>
      <c r="C9" s="15">
        <v>11014176</v>
      </c>
      <c r="D9" s="15">
        <v>10571823</v>
      </c>
      <c r="E9" s="16"/>
      <c r="F9" s="16"/>
      <c r="G9" s="16"/>
    </row>
    <row r="10" spans="1:7" ht="15" customHeight="1" x14ac:dyDescent="0.2">
      <c r="A10" s="17" t="s">
        <v>45</v>
      </c>
      <c r="B10" s="15">
        <v>21101849</v>
      </c>
      <c r="C10" s="15">
        <v>10635591</v>
      </c>
      <c r="D10" s="15">
        <v>10466258</v>
      </c>
      <c r="E10" s="16"/>
      <c r="F10" s="16"/>
      <c r="G10" s="16"/>
    </row>
    <row r="11" spans="1:7" ht="15" customHeight="1" x14ac:dyDescent="0.2">
      <c r="A11" s="17" t="s">
        <v>46</v>
      </c>
      <c r="B11" s="15">
        <v>19962099</v>
      </c>
      <c r="C11" s="15">
        <v>9996500</v>
      </c>
      <c r="D11" s="15">
        <v>9965599</v>
      </c>
      <c r="E11" s="16"/>
      <c r="F11" s="16"/>
      <c r="G11" s="16"/>
    </row>
    <row r="12" spans="1:7" ht="15" customHeight="1" x14ac:dyDescent="0.2">
      <c r="A12" s="17" t="s">
        <v>47</v>
      </c>
      <c r="B12" s="15">
        <v>20179642</v>
      </c>
      <c r="C12" s="15">
        <v>10042022</v>
      </c>
      <c r="D12" s="15">
        <v>10137620</v>
      </c>
      <c r="E12" s="16"/>
      <c r="F12" s="16"/>
      <c r="G12" s="16"/>
    </row>
    <row r="13" spans="1:7" ht="15" customHeight="1" x14ac:dyDescent="0.2">
      <c r="A13" s="17" t="s">
        <v>48</v>
      </c>
      <c r="B13" s="15">
        <v>20890964</v>
      </c>
      <c r="C13" s="15">
        <v>10393977</v>
      </c>
      <c r="D13" s="15">
        <v>10496987</v>
      </c>
      <c r="E13" s="16"/>
      <c r="F13" s="16"/>
      <c r="G13" s="16"/>
    </row>
    <row r="14" spans="1:7" ht="15" customHeight="1" x14ac:dyDescent="0.2">
      <c r="A14" s="17" t="s">
        <v>49</v>
      </c>
      <c r="B14" s="15">
        <v>22708591</v>
      </c>
      <c r="C14" s="15">
        <v>11209085</v>
      </c>
      <c r="D14" s="15">
        <v>11499506</v>
      </c>
      <c r="E14" s="16"/>
      <c r="F14" s="16"/>
      <c r="G14" s="16"/>
    </row>
    <row r="15" spans="1:7" ht="15" customHeight="1" x14ac:dyDescent="0.2">
      <c r="A15" s="17" t="s">
        <v>50</v>
      </c>
      <c r="B15" s="15">
        <v>22298125</v>
      </c>
      <c r="C15" s="15">
        <v>10933274</v>
      </c>
      <c r="D15" s="15">
        <v>11364851</v>
      </c>
      <c r="E15" s="16"/>
      <c r="F15" s="16"/>
      <c r="G15" s="16"/>
    </row>
    <row r="16" spans="1:7" ht="15" customHeight="1" x14ac:dyDescent="0.2">
      <c r="A16" s="17" t="s">
        <v>51</v>
      </c>
      <c r="B16" s="15">
        <v>19664805</v>
      </c>
      <c r="C16" s="15">
        <v>9523648</v>
      </c>
      <c r="D16" s="15">
        <v>10141157</v>
      </c>
      <c r="E16" s="16"/>
      <c r="F16" s="16"/>
      <c r="G16" s="16"/>
    </row>
    <row r="17" spans="1:28" ht="15" customHeight="1" x14ac:dyDescent="0.2">
      <c r="A17" s="17" t="s">
        <v>52</v>
      </c>
      <c r="B17" s="15">
        <v>16817924</v>
      </c>
      <c r="C17" s="15">
        <v>8077500</v>
      </c>
      <c r="D17" s="15">
        <v>8740424</v>
      </c>
      <c r="E17" s="16"/>
      <c r="F17" s="16"/>
      <c r="G17" s="16"/>
    </row>
    <row r="18" spans="1:28" ht="15" customHeight="1" x14ac:dyDescent="0.2">
      <c r="A18" s="17" t="s">
        <v>53</v>
      </c>
      <c r="B18" s="15">
        <v>12435263</v>
      </c>
      <c r="C18" s="15">
        <v>5852547</v>
      </c>
      <c r="D18" s="15">
        <v>6582716</v>
      </c>
      <c r="E18" s="16"/>
      <c r="F18" s="16"/>
      <c r="G18" s="16"/>
    </row>
    <row r="19" spans="1:28" ht="15" customHeight="1" x14ac:dyDescent="0.2">
      <c r="A19" s="17" t="s">
        <v>54</v>
      </c>
      <c r="B19" s="15">
        <v>9278166</v>
      </c>
      <c r="C19" s="15">
        <v>4243972</v>
      </c>
      <c r="D19" s="15">
        <v>5034194</v>
      </c>
      <c r="E19" s="16"/>
      <c r="F19" s="16"/>
      <c r="G19" s="16"/>
    </row>
    <row r="20" spans="1:28" ht="15" customHeight="1" x14ac:dyDescent="0.2">
      <c r="A20" s="17" t="s">
        <v>55</v>
      </c>
      <c r="B20" s="15">
        <v>7317795</v>
      </c>
      <c r="C20" s="15">
        <v>3182388</v>
      </c>
      <c r="D20" s="15">
        <v>4135407</v>
      </c>
      <c r="E20" s="16"/>
      <c r="F20" s="16"/>
      <c r="G20" s="16"/>
    </row>
    <row r="21" spans="1:28" ht="15" customHeight="1" x14ac:dyDescent="0.2">
      <c r="A21" s="17" t="s">
        <v>56</v>
      </c>
      <c r="B21" s="15">
        <v>5743327</v>
      </c>
      <c r="C21" s="15">
        <v>2294374</v>
      </c>
      <c r="D21" s="15">
        <v>3448953</v>
      </c>
      <c r="E21" s="16"/>
      <c r="F21" s="16"/>
      <c r="G21" s="16"/>
    </row>
    <row r="22" spans="1:28" ht="15" customHeight="1" x14ac:dyDescent="0.2">
      <c r="A22" s="17" t="s">
        <v>57</v>
      </c>
      <c r="B22" s="15">
        <v>3620459</v>
      </c>
      <c r="C22" s="15">
        <v>1273867</v>
      </c>
      <c r="D22" s="15">
        <v>2346592</v>
      </c>
      <c r="E22" s="16"/>
      <c r="F22" s="16"/>
      <c r="G22" s="16"/>
    </row>
    <row r="23" spans="1:28" ht="15" customHeight="1" x14ac:dyDescent="0.2">
      <c r="A23" s="17" t="s">
        <v>58</v>
      </c>
      <c r="B23" s="15">
        <v>1872974</v>
      </c>
      <c r="C23" s="15">
        <v>515812</v>
      </c>
      <c r="D23" s="15">
        <v>1357162</v>
      </c>
      <c r="E23" s="16"/>
      <c r="F23" s="16"/>
      <c r="G23" s="16"/>
    </row>
    <row r="24" spans="1:28" ht="15" customHeight="1" x14ac:dyDescent="0.2">
      <c r="A24" s="11"/>
      <c r="B24" s="11"/>
      <c r="C24" s="11"/>
      <c r="D24" s="11"/>
      <c r="E24" s="11"/>
      <c r="F24" s="11"/>
      <c r="G24" s="11"/>
    </row>
    <row r="25" spans="1:28" ht="15" customHeight="1" x14ac:dyDescent="0.2">
      <c r="A25" s="17" t="s">
        <v>60</v>
      </c>
      <c r="M25" s="7" t="s">
        <v>232</v>
      </c>
    </row>
    <row r="26" spans="1:28" ht="15" customHeight="1" x14ac:dyDescent="0.2">
      <c r="A26" s="7" t="s">
        <v>25</v>
      </c>
      <c r="P26"/>
      <c r="Q26"/>
      <c r="R26"/>
      <c r="S26"/>
      <c r="T26"/>
      <c r="U26"/>
      <c r="V26"/>
      <c r="W26"/>
      <c r="X26"/>
      <c r="Y26"/>
      <c r="Z26"/>
    </row>
    <row r="27" spans="1:28" ht="15" customHeight="1" x14ac:dyDescent="0.2">
      <c r="B27" s="7" t="s">
        <v>17</v>
      </c>
      <c r="C27" s="7" t="s">
        <v>37</v>
      </c>
      <c r="D27" s="7" t="s">
        <v>38</v>
      </c>
      <c r="M27" s="7" t="s">
        <v>148</v>
      </c>
      <c r="P27" t="s">
        <v>88</v>
      </c>
      <c r="Q27"/>
      <c r="R27"/>
      <c r="S27"/>
      <c r="T27"/>
      <c r="U27"/>
      <c r="V27"/>
      <c r="W27"/>
      <c r="X27"/>
      <c r="Y27"/>
      <c r="Z27"/>
    </row>
    <row r="28" spans="1:28" ht="15" customHeight="1" x14ac:dyDescent="0.2">
      <c r="B28" s="18">
        <v>930450</v>
      </c>
      <c r="C28" s="18">
        <v>464811</v>
      </c>
      <c r="D28" s="18">
        <v>465639</v>
      </c>
      <c r="J28" s="7" t="s">
        <v>37</v>
      </c>
      <c r="K28" s="7" t="s">
        <v>38</v>
      </c>
      <c r="M28" s="7" t="s">
        <v>229</v>
      </c>
      <c r="N28" s="7" t="s">
        <v>230</v>
      </c>
      <c r="O28" s="7" t="s">
        <v>231</v>
      </c>
      <c r="P28" s="7" t="s">
        <v>229</v>
      </c>
      <c r="Q28" s="7" t="s">
        <v>230</v>
      </c>
      <c r="R28" s="7" t="s">
        <v>231</v>
      </c>
      <c r="S28"/>
      <c r="T28"/>
      <c r="U28"/>
      <c r="V28"/>
      <c r="W28"/>
      <c r="X28"/>
      <c r="Y28"/>
      <c r="Z28"/>
      <c r="AA28"/>
      <c r="AB28"/>
    </row>
    <row r="29" spans="1:28" ht="15" customHeight="1" x14ac:dyDescent="0.2">
      <c r="A29" s="7" t="s">
        <v>40</v>
      </c>
      <c r="B29" s="18">
        <v>78980</v>
      </c>
      <c r="C29" s="18">
        <v>40476</v>
      </c>
      <c r="D29" s="18">
        <v>38504</v>
      </c>
      <c r="E29" s="7">
        <f>C29/$C$28</f>
        <v>8.7080555322485917E-2</v>
      </c>
      <c r="F29" s="7">
        <f>D29/$D$28</f>
        <v>8.2690668092664066E-2</v>
      </c>
      <c r="I29" s="48" t="s">
        <v>9</v>
      </c>
      <c r="J29" s="11">
        <f>(E29)/2</f>
        <v>4.3540277661242958E-2</v>
      </c>
      <c r="K29" s="11">
        <f>(F29)/2</f>
        <v>4.1345334046332033E-2</v>
      </c>
      <c r="M29">
        <v>2233</v>
      </c>
      <c r="N29">
        <v>218.43172733904601</v>
      </c>
      <c r="O29" s="7">
        <f>M29/($M$37+$P$37)</f>
        <v>5.0280335952804484E-2</v>
      </c>
      <c r="P29">
        <v>2247</v>
      </c>
      <c r="Q29">
        <v>244.85579654485599</v>
      </c>
      <c r="R29" s="7">
        <f>P29/($M$37+$P$37)</f>
        <v>5.0595573168809527E-2</v>
      </c>
      <c r="S29"/>
      <c r="T29"/>
      <c r="U29"/>
      <c r="V29"/>
      <c r="W29"/>
      <c r="X29"/>
      <c r="Y29"/>
      <c r="Z29"/>
      <c r="AA29"/>
      <c r="AB29"/>
    </row>
    <row r="30" spans="1:28" ht="15" customHeight="1" x14ac:dyDescent="0.2">
      <c r="A30" s="7" t="s">
        <v>41</v>
      </c>
      <c r="B30" s="18">
        <v>75040</v>
      </c>
      <c r="C30" s="18">
        <v>38161</v>
      </c>
      <c r="D30" s="18">
        <v>36879</v>
      </c>
      <c r="E30" s="7">
        <f t="shared" ref="E30:E47" si="0">C30/$C$28</f>
        <v>8.2100036358864134E-2</v>
      </c>
      <c r="F30" s="7">
        <f t="shared" ref="F30:F47" si="1">D30/$D$28</f>
        <v>7.9200840135813369E-2</v>
      </c>
      <c r="I30" s="48" t="s">
        <v>90</v>
      </c>
      <c r="J30" s="11">
        <f>(E30+E31)/2</f>
        <v>8.2414142522444611E-2</v>
      </c>
      <c r="K30" s="11">
        <f>(F30+F31)/2</f>
        <v>7.928352221356029E-2</v>
      </c>
      <c r="M30">
        <v>4313</v>
      </c>
      <c r="N30">
        <v>280.90040225054202</v>
      </c>
      <c r="O30" s="7">
        <f t="shared" ref="O30:O36" si="2">M30/($M$37+$P$37)</f>
        <v>9.7115579473553842E-2</v>
      </c>
      <c r="P30">
        <v>3838</v>
      </c>
      <c r="Q30">
        <v>260.86748986170602</v>
      </c>
      <c r="R30" s="7">
        <f t="shared" ref="R30:R36" si="3">P30/($M$37+$P$37)</f>
        <v>8.6420031073382725E-2</v>
      </c>
      <c r="S30"/>
      <c r="T30"/>
      <c r="U30"/>
      <c r="V30"/>
      <c r="W30"/>
      <c r="X30"/>
      <c r="Y30"/>
      <c r="Z30"/>
      <c r="AA30"/>
      <c r="AB30"/>
    </row>
    <row r="31" spans="1:28" ht="15" customHeight="1" x14ac:dyDescent="0.2">
      <c r="A31" s="7" t="s">
        <v>42</v>
      </c>
      <c r="B31" s="18">
        <v>75409</v>
      </c>
      <c r="C31" s="18">
        <v>38453</v>
      </c>
      <c r="D31" s="18">
        <v>36956</v>
      </c>
      <c r="E31" s="7">
        <f t="shared" si="0"/>
        <v>8.2728248686025074E-2</v>
      </c>
      <c r="F31" s="7">
        <f t="shared" si="1"/>
        <v>7.936620429130721E-2</v>
      </c>
      <c r="I31" s="48" t="s">
        <v>62</v>
      </c>
      <c r="J31" s="11">
        <f>(E32+E33+E34)/2</f>
        <v>0.1255456518886171</v>
      </c>
      <c r="K31" s="11">
        <f>(F32+F33+F34)/2</f>
        <v>0.11852636914004197</v>
      </c>
      <c r="M31">
        <v>6209</v>
      </c>
      <c r="N31">
        <v>367.29903841907998</v>
      </c>
      <c r="O31" s="7">
        <f t="shared" si="2"/>
        <v>0.13980770529823691</v>
      </c>
      <c r="P31">
        <v>5350</v>
      </c>
      <c r="Q31">
        <v>333.42065787055702</v>
      </c>
      <c r="R31" s="7">
        <f t="shared" si="3"/>
        <v>0.12046565040192746</v>
      </c>
      <c r="S31"/>
      <c r="T31"/>
      <c r="U31"/>
      <c r="V31"/>
      <c r="W31"/>
      <c r="X31"/>
      <c r="Y31"/>
      <c r="Z31"/>
      <c r="AA31"/>
      <c r="AB31"/>
    </row>
    <row r="32" spans="1:28" ht="15" customHeight="1" x14ac:dyDescent="0.2">
      <c r="A32" s="7" t="s">
        <v>43</v>
      </c>
      <c r="B32" s="18">
        <v>81306</v>
      </c>
      <c r="C32" s="18">
        <v>41878</v>
      </c>
      <c r="D32" s="18">
        <v>39428</v>
      </c>
      <c r="E32" s="7">
        <f t="shared" si="0"/>
        <v>9.0096835057690117E-2</v>
      </c>
      <c r="F32" s="7">
        <f t="shared" si="1"/>
        <v>8.4675037958590244E-2</v>
      </c>
      <c r="I32" s="48" t="s">
        <v>63</v>
      </c>
      <c r="J32" s="11">
        <f>(E35+E36+E37)/2</f>
        <v>9.6260630664936925E-2</v>
      </c>
      <c r="K32" s="11">
        <f>(F35+F36+F37)/2</f>
        <v>9.3545643728295949E-2</v>
      </c>
      <c r="M32">
        <v>3846</v>
      </c>
      <c r="N32">
        <v>273.12021990495299</v>
      </c>
      <c r="O32" s="7">
        <f t="shared" si="2"/>
        <v>8.6600166625385597E-2</v>
      </c>
      <c r="P32">
        <v>3928</v>
      </c>
      <c r="Q32">
        <v>242.95812197408799</v>
      </c>
      <c r="R32" s="7">
        <f t="shared" si="3"/>
        <v>8.8446556033415141E-2</v>
      </c>
    </row>
    <row r="33" spans="1:18" ht="15" customHeight="1" x14ac:dyDescent="0.2">
      <c r="A33" s="7" t="s">
        <v>44</v>
      </c>
      <c r="B33" s="18">
        <v>75290</v>
      </c>
      <c r="C33" s="18">
        <v>38646</v>
      </c>
      <c r="D33" s="18">
        <v>36644</v>
      </c>
      <c r="E33" s="7">
        <f t="shared" si="0"/>
        <v>8.3143471217333495E-2</v>
      </c>
      <c r="F33" s="7">
        <f t="shared" si="1"/>
        <v>7.8696157323591878E-2</v>
      </c>
      <c r="I33" s="48" t="s">
        <v>64</v>
      </c>
      <c r="J33" s="11">
        <f>(E38+E39+E40)/2</f>
        <v>8.7417251312899222E-2</v>
      </c>
      <c r="K33" s="11">
        <f>(F38+F39+F40)/2</f>
        <v>8.8796256327326545E-2</v>
      </c>
      <c r="M33">
        <v>3278</v>
      </c>
      <c r="N33">
        <v>214.05255805948801</v>
      </c>
      <c r="O33" s="7">
        <f t="shared" si="2"/>
        <v>7.381054243318097E-2</v>
      </c>
      <c r="P33">
        <v>3409</v>
      </c>
      <c r="Q33">
        <v>220.03224050307099</v>
      </c>
      <c r="R33" s="7">
        <f t="shared" si="3"/>
        <v>7.6760262097228166E-2</v>
      </c>
    </row>
    <row r="34" spans="1:18" ht="15" customHeight="1" x14ac:dyDescent="0.2">
      <c r="A34" s="7" t="s">
        <v>45</v>
      </c>
      <c r="B34" s="18">
        <v>70495</v>
      </c>
      <c r="C34" s="18">
        <v>36186</v>
      </c>
      <c r="D34" s="18">
        <v>34309</v>
      </c>
      <c r="E34" s="7">
        <f t="shared" si="0"/>
        <v>7.785099750221057E-2</v>
      </c>
      <c r="F34" s="7">
        <f t="shared" si="1"/>
        <v>7.3681542997901806E-2</v>
      </c>
      <c r="I34" s="48" t="s">
        <v>65</v>
      </c>
      <c r="J34" s="11">
        <f>(E41+E42)/2</f>
        <v>3.558112867380505E-2</v>
      </c>
      <c r="K34" s="11">
        <f>(F41+F42)/2</f>
        <v>3.8011206106017756E-2</v>
      </c>
      <c r="M34">
        <v>1442</v>
      </c>
      <c r="N34">
        <v>208.02001704507001</v>
      </c>
      <c r="O34" s="7">
        <f t="shared" si="2"/>
        <v>3.2469433248519509E-2</v>
      </c>
      <c r="P34">
        <v>1436</v>
      </c>
      <c r="Q34">
        <v>166.12325684818899</v>
      </c>
      <c r="R34" s="7">
        <f t="shared" si="3"/>
        <v>3.2334331584517352E-2</v>
      </c>
    </row>
    <row r="35" spans="1:18" ht="15" customHeight="1" x14ac:dyDescent="0.2">
      <c r="A35" s="7" t="s">
        <v>46</v>
      </c>
      <c r="B35" s="18">
        <v>62234</v>
      </c>
      <c r="C35" s="18">
        <v>31790</v>
      </c>
      <c r="D35" s="18">
        <v>30444</v>
      </c>
      <c r="E35" s="7">
        <f t="shared" si="0"/>
        <v>6.8393390001527499E-2</v>
      </c>
      <c r="F35" s="7">
        <f t="shared" si="1"/>
        <v>6.5381121426684619E-2</v>
      </c>
      <c r="I35" s="48" t="s">
        <v>66</v>
      </c>
      <c r="J35" s="11">
        <f>(E43+E44)/2</f>
        <v>1.8087997056868275E-2</v>
      </c>
      <c r="K35" s="11">
        <f>(F43+F44)/2</f>
        <v>2.2393957550806524E-2</v>
      </c>
      <c r="M35">
        <v>853</v>
      </c>
      <c r="N35">
        <v>110.011921403367</v>
      </c>
      <c r="O35" s="7">
        <f t="shared" si="2"/>
        <v>1.9206953232307311E-2</v>
      </c>
      <c r="P35">
        <v>949</v>
      </c>
      <c r="Q35">
        <v>110.02367777443099</v>
      </c>
      <c r="R35" s="7">
        <f t="shared" si="3"/>
        <v>2.1368579856341899E-2</v>
      </c>
    </row>
    <row r="36" spans="1:18" ht="15" customHeight="1" x14ac:dyDescent="0.2">
      <c r="A36" s="7" t="s">
        <v>47</v>
      </c>
      <c r="B36" s="18">
        <v>57710</v>
      </c>
      <c r="C36" s="18">
        <v>29033</v>
      </c>
      <c r="D36" s="18">
        <v>28677</v>
      </c>
      <c r="E36" s="7">
        <f t="shared" si="0"/>
        <v>6.2461946898847057E-2</v>
      </c>
      <c r="F36" s="7">
        <f t="shared" si="1"/>
        <v>6.1586336196066051E-2</v>
      </c>
      <c r="I36" s="48" t="s">
        <v>67</v>
      </c>
      <c r="J36" s="11">
        <f>(E45+E46+E47)/2</f>
        <v>1.1152920219185862E-2</v>
      </c>
      <c r="K36" s="11">
        <f>(F45+F46+F47)/2</f>
        <v>1.809771088761895E-2</v>
      </c>
      <c r="M36">
        <v>484</v>
      </c>
      <c r="N36">
        <v>128.463239599004</v>
      </c>
      <c r="O36" s="7">
        <f t="shared" si="2"/>
        <v>1.0898200896174371E-2</v>
      </c>
      <c r="P36">
        <v>596</v>
      </c>
      <c r="Q36">
        <v>126.759017813771</v>
      </c>
      <c r="R36" s="7">
        <f t="shared" si="3"/>
        <v>1.3420098624214722E-2</v>
      </c>
    </row>
    <row r="37" spans="1:18" ht="15" customHeight="1" x14ac:dyDescent="0.2">
      <c r="A37" s="7" t="s">
        <v>48</v>
      </c>
      <c r="B37" s="18">
        <v>56659</v>
      </c>
      <c r="C37" s="18">
        <v>28663</v>
      </c>
      <c r="D37" s="18">
        <v>27996</v>
      </c>
      <c r="E37" s="7">
        <f t="shared" si="0"/>
        <v>6.1665924429499301E-2</v>
      </c>
      <c r="F37" s="7">
        <f t="shared" si="1"/>
        <v>6.0123829833841236E-2</v>
      </c>
      <c r="M37" s="7">
        <f>SUM(M29:M36)</f>
        <v>22658</v>
      </c>
      <c r="P37" s="7">
        <f>SUM(P29:P36)</f>
        <v>21753</v>
      </c>
    </row>
    <row r="38" spans="1:18" ht="15" customHeight="1" x14ac:dyDescent="0.2">
      <c r="A38" s="7" t="s">
        <v>49</v>
      </c>
      <c r="B38" s="18">
        <v>59046</v>
      </c>
      <c r="C38" s="18">
        <v>29446</v>
      </c>
      <c r="D38" s="18">
        <v>29600</v>
      </c>
      <c r="E38" s="7">
        <f t="shared" si="0"/>
        <v>6.3350480087605493E-2</v>
      </c>
      <c r="F38" s="7">
        <f t="shared" si="1"/>
        <v>6.3568558475557244E-2</v>
      </c>
    </row>
    <row r="39" spans="1:18" ht="15" customHeight="1" x14ac:dyDescent="0.2">
      <c r="A39" s="7" t="s">
        <v>50</v>
      </c>
      <c r="B39" s="18">
        <v>56006</v>
      </c>
      <c r="C39" s="18">
        <v>27908</v>
      </c>
      <c r="D39" s="18">
        <v>28098</v>
      </c>
      <c r="E39" s="7">
        <f t="shared" si="0"/>
        <v>6.0041608309614018E-2</v>
      </c>
      <c r="F39" s="7">
        <f t="shared" si="1"/>
        <v>6.0342883650209712E-2</v>
      </c>
    </row>
    <row r="40" spans="1:18" ht="15" customHeight="1" x14ac:dyDescent="0.2">
      <c r="A40" s="7" t="s">
        <v>51</v>
      </c>
      <c r="B40" s="18">
        <v>48907</v>
      </c>
      <c r="C40" s="18">
        <v>23911</v>
      </c>
      <c r="D40" s="18">
        <v>24996</v>
      </c>
      <c r="E40" s="7">
        <f t="shared" si="0"/>
        <v>5.1442414228578925E-2</v>
      </c>
      <c r="F40" s="7">
        <f t="shared" si="1"/>
        <v>5.3681070528886113E-2</v>
      </c>
    </row>
    <row r="41" spans="1:18" ht="15" customHeight="1" x14ac:dyDescent="0.2">
      <c r="A41" s="7" t="s">
        <v>52</v>
      </c>
      <c r="B41" s="18">
        <v>39947</v>
      </c>
      <c r="C41" s="18">
        <v>19497</v>
      </c>
      <c r="D41" s="18">
        <v>20450</v>
      </c>
      <c r="E41" s="7">
        <f t="shared" si="0"/>
        <v>4.1946081310468127E-2</v>
      </c>
      <c r="F41" s="7">
        <f t="shared" si="1"/>
        <v>4.3918142595444111E-2</v>
      </c>
    </row>
    <row r="42" spans="1:18" ht="15" customHeight="1" x14ac:dyDescent="0.2">
      <c r="A42" s="7" t="s">
        <v>53</v>
      </c>
      <c r="B42" s="18">
        <v>28529</v>
      </c>
      <c r="C42" s="18">
        <v>13580</v>
      </c>
      <c r="D42" s="18">
        <v>14949</v>
      </c>
      <c r="E42" s="7">
        <f t="shared" si="0"/>
        <v>2.9216176037141977E-2</v>
      </c>
      <c r="F42" s="7">
        <f t="shared" si="1"/>
        <v>3.2104269616591394E-2</v>
      </c>
    </row>
    <row r="43" spans="1:18" ht="15" customHeight="1" x14ac:dyDescent="0.2">
      <c r="A43" s="7" t="s">
        <v>54</v>
      </c>
      <c r="B43" s="18">
        <v>20970</v>
      </c>
      <c r="C43" s="18">
        <v>9670</v>
      </c>
      <c r="D43" s="18">
        <v>11300</v>
      </c>
      <c r="E43" s="7">
        <f t="shared" si="0"/>
        <v>2.0804154807007581E-2</v>
      </c>
      <c r="F43" s="7">
        <f t="shared" si="1"/>
        <v>2.4267726715330975E-2</v>
      </c>
    </row>
    <row r="44" spans="1:18" ht="15" customHeight="1" x14ac:dyDescent="0.2">
      <c r="A44" s="7" t="s">
        <v>55</v>
      </c>
      <c r="B44" s="18">
        <v>16700</v>
      </c>
      <c r="C44" s="18">
        <v>7145</v>
      </c>
      <c r="D44" s="18">
        <v>9555</v>
      </c>
      <c r="E44" s="7">
        <f t="shared" si="0"/>
        <v>1.5371839306728972E-2</v>
      </c>
      <c r="F44" s="7">
        <f t="shared" si="1"/>
        <v>2.0520188386282077E-2</v>
      </c>
    </row>
    <row r="45" spans="1:18" ht="15" customHeight="1" x14ac:dyDescent="0.2">
      <c r="A45" s="7" t="s">
        <v>56</v>
      </c>
      <c r="B45" s="18">
        <v>13604</v>
      </c>
      <c r="C45" s="18">
        <v>5512</v>
      </c>
      <c r="D45" s="18">
        <v>8092</v>
      </c>
      <c r="E45" s="7">
        <f t="shared" si="0"/>
        <v>1.1858583381202253E-2</v>
      </c>
      <c r="F45" s="7">
        <f t="shared" si="1"/>
        <v>1.7378269431898959E-2</v>
      </c>
    </row>
    <row r="46" spans="1:18" ht="15" customHeight="1" x14ac:dyDescent="0.2">
      <c r="A46" s="7" t="s">
        <v>57</v>
      </c>
      <c r="B46" s="18">
        <v>9073</v>
      </c>
      <c r="C46" s="18">
        <v>3418</v>
      </c>
      <c r="D46" s="18">
        <v>5655</v>
      </c>
      <c r="E46" s="7">
        <f t="shared" si="0"/>
        <v>7.3535264871098143E-3</v>
      </c>
      <c r="F46" s="7">
        <f t="shared" si="1"/>
        <v>1.2144601289840413E-2</v>
      </c>
    </row>
    <row r="47" spans="1:18" ht="15" customHeight="1" x14ac:dyDescent="0.2">
      <c r="A47" s="7" t="s">
        <v>58</v>
      </c>
      <c r="B47" s="18">
        <v>4545</v>
      </c>
      <c r="C47" s="18">
        <v>1438</v>
      </c>
      <c r="D47" s="18">
        <v>3107</v>
      </c>
      <c r="E47" s="7">
        <f t="shared" si="0"/>
        <v>3.0937305700596586E-3</v>
      </c>
      <c r="F47" s="7">
        <f t="shared" si="1"/>
        <v>6.6725510534985256E-3</v>
      </c>
    </row>
    <row r="49" spans="1:11" ht="15" customHeight="1" x14ac:dyDescent="0.2">
      <c r="A49" s="7" t="s">
        <v>287</v>
      </c>
    </row>
    <row r="51" spans="1:11" ht="15" customHeight="1" x14ac:dyDescent="0.2">
      <c r="A51" s="7" t="s">
        <v>25</v>
      </c>
      <c r="B51" s="7" t="s">
        <v>35</v>
      </c>
    </row>
    <row r="52" spans="1:11" ht="15" customHeight="1" x14ac:dyDescent="0.2">
      <c r="B52" s="7" t="s">
        <v>17</v>
      </c>
      <c r="C52" s="7" t="s">
        <v>37</v>
      </c>
      <c r="D52" s="7" t="s">
        <v>38</v>
      </c>
    </row>
    <row r="53" spans="1:11" ht="15" customHeight="1" x14ac:dyDescent="0.2">
      <c r="A53" s="7" t="s">
        <v>39</v>
      </c>
      <c r="B53" s="18">
        <v>37253956</v>
      </c>
      <c r="C53" s="18">
        <v>18517830</v>
      </c>
      <c r="D53" s="18">
        <v>18736126</v>
      </c>
      <c r="J53" s="7" t="s">
        <v>37</v>
      </c>
      <c r="K53" s="7" t="s">
        <v>38</v>
      </c>
    </row>
    <row r="54" spans="1:11" ht="15" customHeight="1" x14ac:dyDescent="0.2">
      <c r="A54" s="7" t="s">
        <v>40</v>
      </c>
      <c r="B54" s="18">
        <v>2531333</v>
      </c>
      <c r="C54" s="18">
        <v>1294056</v>
      </c>
      <c r="D54" s="18">
        <v>1237277</v>
      </c>
      <c r="E54" s="7">
        <f>C54/$C$53</f>
        <v>6.9881622198713342E-2</v>
      </c>
      <c r="F54" s="7">
        <f>D54/$D$53</f>
        <v>6.6036970502867026E-2</v>
      </c>
      <c r="I54" s="362" t="s">
        <v>9</v>
      </c>
      <c r="J54" s="18">
        <f>C54</f>
        <v>1294056</v>
      </c>
      <c r="K54" s="18">
        <f>D54</f>
        <v>1237277</v>
      </c>
    </row>
    <row r="55" spans="1:11" ht="15" customHeight="1" x14ac:dyDescent="0.2">
      <c r="A55" s="7" t="s">
        <v>41</v>
      </c>
      <c r="B55" s="18">
        <v>2505839</v>
      </c>
      <c r="C55" s="18">
        <v>1279563</v>
      </c>
      <c r="D55" s="18">
        <v>1226276</v>
      </c>
      <c r="E55" s="7">
        <f t="shared" ref="E55:E72" si="4">C55/$C$53</f>
        <v>6.9098971099745485E-2</v>
      </c>
      <c r="F55" s="7">
        <f t="shared" ref="F55:F72" si="5">D55/$D$53</f>
        <v>6.5449816039879316E-2</v>
      </c>
      <c r="I55" s="362" t="s">
        <v>90</v>
      </c>
      <c r="J55" s="18">
        <f>C55+C56</f>
        <v>2605478</v>
      </c>
      <c r="K55" s="18">
        <f>D55+D56</f>
        <v>2491291</v>
      </c>
    </row>
    <row r="56" spans="1:11" ht="15" customHeight="1" x14ac:dyDescent="0.2">
      <c r="A56" s="7" t="s">
        <v>42</v>
      </c>
      <c r="B56" s="18">
        <v>2590930</v>
      </c>
      <c r="C56" s="18">
        <v>1325915</v>
      </c>
      <c r="D56" s="18">
        <v>1265015</v>
      </c>
      <c r="E56" s="7">
        <f t="shared" si="4"/>
        <v>7.1602072165043093E-2</v>
      </c>
      <c r="F56" s="7">
        <f t="shared" si="5"/>
        <v>6.7517425960948382E-2</v>
      </c>
      <c r="I56" s="362" t="s">
        <v>62</v>
      </c>
      <c r="J56" s="18">
        <f>C57+C58+C59</f>
        <v>4304565</v>
      </c>
      <c r="K56" s="18">
        <f>D57+D58+D59</f>
        <v>4029733</v>
      </c>
    </row>
    <row r="57" spans="1:11" ht="15" customHeight="1" x14ac:dyDescent="0.2">
      <c r="A57" s="7" t="s">
        <v>43</v>
      </c>
      <c r="B57" s="18">
        <v>2823940</v>
      </c>
      <c r="C57" s="18">
        <v>1455082</v>
      </c>
      <c r="D57" s="18">
        <v>1368858</v>
      </c>
      <c r="E57" s="7">
        <f t="shared" si="4"/>
        <v>7.8577349505854627E-2</v>
      </c>
      <c r="F57" s="7">
        <f t="shared" si="5"/>
        <v>7.3059820370550449E-2</v>
      </c>
      <c r="I57" s="362" t="s">
        <v>63</v>
      </c>
      <c r="J57" s="18">
        <f>C60+C61+C62</f>
        <v>3909040</v>
      </c>
      <c r="K57" s="18">
        <f>D60+D61+D62</f>
        <v>3847138</v>
      </c>
    </row>
    <row r="58" spans="1:11" ht="15" customHeight="1" x14ac:dyDescent="0.2">
      <c r="A58" s="7" t="s">
        <v>44</v>
      </c>
      <c r="B58" s="18">
        <v>2765949</v>
      </c>
      <c r="C58" s="18">
        <v>1440785</v>
      </c>
      <c r="D58" s="18">
        <v>1325164</v>
      </c>
      <c r="E58" s="7">
        <f t="shared" si="4"/>
        <v>7.7805282800414516E-2</v>
      </c>
      <c r="F58" s="7">
        <f t="shared" si="5"/>
        <v>7.0727748094776902E-2</v>
      </c>
      <c r="I58" s="362" t="s">
        <v>64</v>
      </c>
      <c r="J58" s="18">
        <f>C63+C64+C65</f>
        <v>3678503</v>
      </c>
      <c r="K58" s="18">
        <f>D63+D64+D65</f>
        <v>3778164</v>
      </c>
    </row>
    <row r="59" spans="1:11" ht="15" customHeight="1" x14ac:dyDescent="0.2">
      <c r="A59" s="7" t="s">
        <v>45</v>
      </c>
      <c r="B59" s="18">
        <v>2744409</v>
      </c>
      <c r="C59" s="18">
        <v>1408698</v>
      </c>
      <c r="D59" s="18">
        <v>1335711</v>
      </c>
      <c r="E59" s="7">
        <f t="shared" si="4"/>
        <v>7.6072520376307587E-2</v>
      </c>
      <c r="F59" s="7">
        <f t="shared" si="5"/>
        <v>7.1290671294588853E-2</v>
      </c>
      <c r="I59" s="362" t="s">
        <v>65</v>
      </c>
      <c r="J59" s="18">
        <f>C66+C67</f>
        <v>1489395</v>
      </c>
      <c r="K59" s="18">
        <f>D66+D67</f>
        <v>1646360</v>
      </c>
    </row>
    <row r="60" spans="1:11" ht="15" customHeight="1" x14ac:dyDescent="0.2">
      <c r="A60" s="7" t="s">
        <v>46</v>
      </c>
      <c r="B60" s="18">
        <v>2573468</v>
      </c>
      <c r="C60" s="18">
        <v>1304347</v>
      </c>
      <c r="D60" s="18">
        <v>1269121</v>
      </c>
      <c r="E60" s="7">
        <f t="shared" si="4"/>
        <v>7.0437356860928085E-2</v>
      </c>
      <c r="F60" s="7">
        <f t="shared" si="5"/>
        <v>6.7736574786057699E-2</v>
      </c>
      <c r="I60" s="362" t="s">
        <v>66</v>
      </c>
      <c r="J60" s="18">
        <f>C68+C69</f>
        <v>780576</v>
      </c>
      <c r="K60" s="18">
        <f>D68+D69</f>
        <v>958173</v>
      </c>
    </row>
    <row r="61" spans="1:11" ht="15" customHeight="1" x14ac:dyDescent="0.2">
      <c r="A61" s="7" t="s">
        <v>47</v>
      </c>
      <c r="B61" s="18">
        <v>2573579</v>
      </c>
      <c r="C61" s="18">
        <v>1291370</v>
      </c>
      <c r="D61" s="18">
        <v>1282209</v>
      </c>
      <c r="E61" s="7">
        <f t="shared" si="4"/>
        <v>6.9736572805776914E-2</v>
      </c>
      <c r="F61" s="7">
        <f t="shared" si="5"/>
        <v>6.8435118337696915E-2</v>
      </c>
      <c r="I61" s="362" t="s">
        <v>67</v>
      </c>
      <c r="J61" s="18">
        <f>C70+C71+C72</f>
        <v>456217</v>
      </c>
      <c r="K61" s="18">
        <f>D70+D71+D72</f>
        <v>747990</v>
      </c>
    </row>
    <row r="62" spans="1:11" ht="15" customHeight="1" x14ac:dyDescent="0.2">
      <c r="A62" s="7" t="s">
        <v>48</v>
      </c>
      <c r="B62" s="18">
        <v>2609131</v>
      </c>
      <c r="C62" s="18">
        <v>1313323</v>
      </c>
      <c r="D62" s="18">
        <v>1295808</v>
      </c>
      <c r="E62" s="7">
        <f t="shared" si="4"/>
        <v>7.0922078882892869E-2</v>
      </c>
      <c r="F62" s="7">
        <f t="shared" si="5"/>
        <v>6.9160935403615453E-2</v>
      </c>
    </row>
    <row r="63" spans="1:11" ht="15" customHeight="1" x14ac:dyDescent="0.2">
      <c r="A63" s="7" t="s">
        <v>49</v>
      </c>
      <c r="B63" s="18">
        <v>2689819</v>
      </c>
      <c r="C63" s="18">
        <v>1341984</v>
      </c>
      <c r="D63" s="18">
        <v>1347835</v>
      </c>
      <c r="E63" s="7">
        <f t="shared" si="4"/>
        <v>7.2469830428295329E-2</v>
      </c>
      <c r="F63" s="7">
        <f t="shared" si="5"/>
        <v>7.1937763441599398E-2</v>
      </c>
    </row>
    <row r="64" spans="1:11" ht="15" customHeight="1" x14ac:dyDescent="0.2">
      <c r="A64" s="7" t="s">
        <v>50</v>
      </c>
      <c r="B64" s="18">
        <v>2562552</v>
      </c>
      <c r="C64" s="18">
        <v>1266543</v>
      </c>
      <c r="D64" s="18">
        <v>1296009</v>
      </c>
      <c r="E64" s="7">
        <f t="shared" si="4"/>
        <v>6.8395864958259153E-2</v>
      </c>
      <c r="F64" s="7">
        <f t="shared" si="5"/>
        <v>6.9171663341717496E-2</v>
      </c>
    </row>
    <row r="65" spans="1:6" ht="15" customHeight="1" x14ac:dyDescent="0.2">
      <c r="A65" s="7" t="s">
        <v>51</v>
      </c>
      <c r="B65" s="18">
        <v>2204296</v>
      </c>
      <c r="C65" s="18">
        <v>1069976</v>
      </c>
      <c r="D65" s="18">
        <v>1134320</v>
      </c>
      <c r="E65" s="7">
        <f t="shared" si="4"/>
        <v>5.7780852292088222E-2</v>
      </c>
      <c r="F65" s="7">
        <f t="shared" si="5"/>
        <v>6.0541864417436135E-2</v>
      </c>
    </row>
    <row r="66" spans="1:6" ht="15" customHeight="1" x14ac:dyDescent="0.2">
      <c r="A66" s="7" t="s">
        <v>52</v>
      </c>
      <c r="B66" s="18">
        <v>1832197</v>
      </c>
      <c r="C66" s="18">
        <v>879171</v>
      </c>
      <c r="D66" s="18">
        <v>953026</v>
      </c>
      <c r="E66" s="7">
        <f t="shared" si="4"/>
        <v>4.7476999194830061E-2</v>
      </c>
      <c r="F66" s="7">
        <f t="shared" si="5"/>
        <v>5.0865691232008153E-2</v>
      </c>
    </row>
    <row r="67" spans="1:6" ht="15" customHeight="1" x14ac:dyDescent="0.2">
      <c r="A67" s="7" t="s">
        <v>53</v>
      </c>
      <c r="B67" s="18">
        <v>1303558</v>
      </c>
      <c r="C67" s="18">
        <v>610224</v>
      </c>
      <c r="D67" s="18">
        <v>693334</v>
      </c>
      <c r="E67" s="7">
        <f t="shared" si="4"/>
        <v>3.2953321204482383E-2</v>
      </c>
      <c r="F67" s="7">
        <f t="shared" si="5"/>
        <v>3.7005195204174009E-2</v>
      </c>
    </row>
    <row r="68" spans="1:6" ht="15" customHeight="1" x14ac:dyDescent="0.2">
      <c r="A68" s="7" t="s">
        <v>54</v>
      </c>
      <c r="B68" s="18">
        <v>971778</v>
      </c>
      <c r="C68" s="18">
        <v>443402</v>
      </c>
      <c r="D68" s="18">
        <v>528376</v>
      </c>
      <c r="E68" s="7">
        <f t="shared" si="4"/>
        <v>2.3944598260163312E-2</v>
      </c>
      <c r="F68" s="7">
        <f t="shared" si="5"/>
        <v>2.8200920510461983E-2</v>
      </c>
    </row>
    <row r="69" spans="1:6" ht="15" customHeight="1" x14ac:dyDescent="0.2">
      <c r="A69" s="7" t="s">
        <v>55</v>
      </c>
      <c r="B69" s="18">
        <v>766971</v>
      </c>
      <c r="C69" s="18">
        <v>337174</v>
      </c>
      <c r="D69" s="18">
        <v>429797</v>
      </c>
      <c r="E69" s="7">
        <f t="shared" si="4"/>
        <v>1.8208072976153254E-2</v>
      </c>
      <c r="F69" s="7">
        <f t="shared" si="5"/>
        <v>2.2939480658915296E-2</v>
      </c>
    </row>
    <row r="70" spans="1:6" ht="15" customHeight="1" x14ac:dyDescent="0.2">
      <c r="A70" s="7" t="s">
        <v>56</v>
      </c>
      <c r="B70" s="18">
        <v>603239</v>
      </c>
      <c r="C70" s="18">
        <v>245402</v>
      </c>
      <c r="D70" s="18">
        <v>357837</v>
      </c>
      <c r="E70" s="7">
        <f t="shared" si="4"/>
        <v>1.3252200716822652E-2</v>
      </c>
      <c r="F70" s="7">
        <f t="shared" si="5"/>
        <v>1.9098772072732646E-2</v>
      </c>
    </row>
    <row r="71" spans="1:6" ht="15" customHeight="1" x14ac:dyDescent="0.2">
      <c r="A71" s="7" t="s">
        <v>57</v>
      </c>
      <c r="B71" s="18">
        <v>397236</v>
      </c>
      <c r="C71" s="18">
        <v>147444</v>
      </c>
      <c r="D71" s="18">
        <v>249792</v>
      </c>
      <c r="E71" s="7">
        <f t="shared" si="4"/>
        <v>7.9622720372743462E-3</v>
      </c>
      <c r="F71" s="7">
        <f t="shared" si="5"/>
        <v>1.3332105046688948E-2</v>
      </c>
    </row>
    <row r="72" spans="1:6" ht="15" customHeight="1" x14ac:dyDescent="0.2">
      <c r="A72" s="7" t="s">
        <v>58</v>
      </c>
      <c r="B72" s="18">
        <v>203732</v>
      </c>
      <c r="C72" s="18">
        <v>63371</v>
      </c>
      <c r="D72" s="18">
        <v>140361</v>
      </c>
      <c r="E72" s="7">
        <f t="shared" si="4"/>
        <v>3.4221612359547527E-3</v>
      </c>
      <c r="F72" s="7">
        <f t="shared" si="5"/>
        <v>7.4914632832849227E-3</v>
      </c>
    </row>
  </sheetData>
  <mergeCells count="3">
    <mergeCell ref="A2:A3"/>
    <mergeCell ref="B2:D2"/>
    <mergeCell ref="E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P76737"/>
  <sheetViews>
    <sheetView workbookViewId="0"/>
  </sheetViews>
  <sheetFormatPr defaultRowHeight="12.75" x14ac:dyDescent="0.2"/>
  <cols>
    <col min="1" max="1" width="4.28515625" bestFit="1" customWidth="1"/>
    <col min="2" max="2" width="7.140625" bestFit="1" customWidth="1"/>
    <col min="3" max="3" width="9.7109375" customWidth="1"/>
    <col min="4" max="4" width="5" bestFit="1" customWidth="1"/>
    <col min="5" max="5" width="11.7109375" bestFit="1" customWidth="1"/>
    <col min="7" max="7" width="18.140625" bestFit="1" customWidth="1"/>
    <col min="8" max="8" width="17" bestFit="1" customWidth="1"/>
    <col min="9" max="9" width="10" customWidth="1"/>
    <col min="10" max="10" width="11.7109375" bestFit="1" customWidth="1"/>
  </cols>
  <sheetData>
    <row r="1" spans="1:16" x14ac:dyDescent="0.2">
      <c r="A1" t="s">
        <v>25</v>
      </c>
      <c r="B1" t="s">
        <v>132</v>
      </c>
      <c r="C1" t="s">
        <v>133</v>
      </c>
      <c r="D1" t="s">
        <v>134</v>
      </c>
      <c r="E1" t="s">
        <v>136</v>
      </c>
      <c r="G1" s="1" t="s">
        <v>135</v>
      </c>
      <c r="H1" s="1" t="s">
        <v>7</v>
      </c>
      <c r="M1" t="s">
        <v>38</v>
      </c>
      <c r="N1" t="s">
        <v>37</v>
      </c>
      <c r="O1" t="s">
        <v>88</v>
      </c>
      <c r="P1" t="s">
        <v>148</v>
      </c>
    </row>
    <row r="2" spans="1:16" x14ac:dyDescent="0.2">
      <c r="A2">
        <v>0</v>
      </c>
      <c r="B2" t="s">
        <v>38</v>
      </c>
      <c r="C2">
        <v>1656.39</v>
      </c>
      <c r="D2">
        <v>2035</v>
      </c>
      <c r="E2" t="s">
        <v>4</v>
      </c>
      <c r="G2" s="1" t="s">
        <v>5</v>
      </c>
      <c r="H2" t="s">
        <v>38</v>
      </c>
      <c r="I2" t="s">
        <v>37</v>
      </c>
      <c r="J2" t="s">
        <v>6</v>
      </c>
      <c r="L2" s="48" t="s">
        <v>9</v>
      </c>
      <c r="M2" s="69">
        <f>SUM(H3:H7)</f>
        <v>45101.53</v>
      </c>
      <c r="N2" s="69">
        <f>SUM(I3:I7)</f>
        <v>49356.34</v>
      </c>
      <c r="O2">
        <f>M2/$O$10</f>
        <v>3.3998168714206647E-2</v>
      </c>
      <c r="P2">
        <f>N2/$O$10</f>
        <v>3.7205504434899353E-2</v>
      </c>
    </row>
    <row r="3" spans="1:16" x14ac:dyDescent="0.2">
      <c r="A3">
        <v>1</v>
      </c>
      <c r="B3" t="s">
        <v>38</v>
      </c>
      <c r="C3">
        <v>1671.82</v>
      </c>
      <c r="D3">
        <v>2035</v>
      </c>
      <c r="E3" t="s">
        <v>4</v>
      </c>
      <c r="G3" s="2">
        <v>0</v>
      </c>
      <c r="H3" s="3">
        <v>8963.64</v>
      </c>
      <c r="I3" s="3">
        <v>9816</v>
      </c>
      <c r="J3" s="3">
        <v>18779.64</v>
      </c>
      <c r="L3" s="48" t="s">
        <v>90</v>
      </c>
      <c r="M3" s="69">
        <f>SUM(H8:H17)</f>
        <v>92888.72</v>
      </c>
      <c r="N3" s="69">
        <f>SUM(I8:I17)</f>
        <v>102150.06</v>
      </c>
      <c r="O3">
        <f t="shared" ref="O3:O9" si="0">M3/$O$10</f>
        <v>7.0020825772578038E-2</v>
      </c>
      <c r="P3">
        <f t="shared" ref="P3:P9" si="1">N3/$O$10</f>
        <v>7.7002154340359008E-2</v>
      </c>
    </row>
    <row r="4" spans="1:16" x14ac:dyDescent="0.2">
      <c r="A4">
        <v>2</v>
      </c>
      <c r="B4" t="s">
        <v>38</v>
      </c>
      <c r="C4">
        <v>1689.92</v>
      </c>
      <c r="D4">
        <v>2035</v>
      </c>
      <c r="E4" t="s">
        <v>4</v>
      </c>
      <c r="G4" s="2">
        <v>1</v>
      </c>
      <c r="H4" s="3">
        <v>8984.7000000000007</v>
      </c>
      <c r="I4" s="3">
        <v>9815.2900000000009</v>
      </c>
      <c r="J4" s="3">
        <v>18799.990000000002</v>
      </c>
      <c r="L4" s="48" t="s">
        <v>62</v>
      </c>
      <c r="M4" s="69">
        <f>SUM(H18:H32)</f>
        <v>145443.46000000002</v>
      </c>
      <c r="N4" s="69">
        <f>SUM(I18:I32)</f>
        <v>157983.26999999996</v>
      </c>
      <c r="O4">
        <f t="shared" si="0"/>
        <v>0.10963732918723527</v>
      </c>
      <c r="P4">
        <f t="shared" si="1"/>
        <v>0.11909001462881771</v>
      </c>
    </row>
    <row r="5" spans="1:16" x14ac:dyDescent="0.2">
      <c r="A5">
        <v>3</v>
      </c>
      <c r="B5" t="s">
        <v>38</v>
      </c>
      <c r="C5">
        <v>1709.08</v>
      </c>
      <c r="D5">
        <v>2035</v>
      </c>
      <c r="E5" t="s">
        <v>4</v>
      </c>
      <c r="G5" s="2">
        <v>2</v>
      </c>
      <c r="H5" s="3">
        <v>9017.92</v>
      </c>
      <c r="I5" s="3">
        <v>9861.58</v>
      </c>
      <c r="J5" s="3">
        <v>18879.5</v>
      </c>
      <c r="L5" s="48" t="s">
        <v>63</v>
      </c>
      <c r="M5" s="69">
        <f>SUM(H33:H47)</f>
        <v>128988.97999999998</v>
      </c>
      <c r="N5" s="69">
        <f>SUM(I33:I47)</f>
        <v>127200.34</v>
      </c>
      <c r="O5">
        <f t="shared" si="0"/>
        <v>9.7233710348926666E-2</v>
      </c>
      <c r="P5">
        <f t="shared" si="1"/>
        <v>9.5885408318175658E-2</v>
      </c>
    </row>
    <row r="6" spans="1:16" x14ac:dyDescent="0.2">
      <c r="A6">
        <v>4</v>
      </c>
      <c r="B6" t="s">
        <v>38</v>
      </c>
      <c r="C6">
        <v>1734.98</v>
      </c>
      <c r="D6">
        <v>2035</v>
      </c>
      <c r="E6" t="s">
        <v>4</v>
      </c>
      <c r="G6" s="2">
        <v>3</v>
      </c>
      <c r="H6" s="3">
        <v>9049.8799999999992</v>
      </c>
      <c r="I6" s="3">
        <v>9906.4399999999987</v>
      </c>
      <c r="J6" s="3">
        <v>18956.32</v>
      </c>
      <c r="L6" s="48" t="s">
        <v>64</v>
      </c>
      <c r="M6" s="69">
        <f>SUM(H48:H62)</f>
        <v>109080.77000000002</v>
      </c>
      <c r="N6" s="69">
        <f>SUM(I48:I62)</f>
        <v>103347.23999999999</v>
      </c>
      <c r="O6">
        <f t="shared" si="0"/>
        <v>8.2226621179715451E-2</v>
      </c>
      <c r="P6">
        <f t="shared" si="1"/>
        <v>7.7904605490492357E-2</v>
      </c>
    </row>
    <row r="7" spans="1:16" x14ac:dyDescent="0.2">
      <c r="A7">
        <v>5</v>
      </c>
      <c r="B7" t="s">
        <v>38</v>
      </c>
      <c r="C7">
        <v>1769.66</v>
      </c>
      <c r="D7">
        <v>2035</v>
      </c>
      <c r="E7" t="s">
        <v>4</v>
      </c>
      <c r="G7" s="2">
        <v>4</v>
      </c>
      <c r="H7" s="3">
        <v>9085.3900000000012</v>
      </c>
      <c r="I7" s="3">
        <v>9957.0300000000007</v>
      </c>
      <c r="J7" s="3">
        <v>19042.420000000002</v>
      </c>
      <c r="L7" s="48" t="s">
        <v>65</v>
      </c>
      <c r="M7" s="69">
        <f>SUM(H63:H72)</f>
        <v>56354.91</v>
      </c>
      <c r="N7" s="69">
        <f>SUM(I63:I72)</f>
        <v>52421.37</v>
      </c>
      <c r="O7">
        <f t="shared" si="0"/>
        <v>4.2481125098282287E-2</v>
      </c>
      <c r="P7">
        <f t="shared" si="1"/>
        <v>3.9515967229711527E-2</v>
      </c>
    </row>
    <row r="8" spans="1:16" x14ac:dyDescent="0.2">
      <c r="A8">
        <v>6</v>
      </c>
      <c r="B8" t="s">
        <v>38</v>
      </c>
      <c r="C8">
        <v>1806.74</v>
      </c>
      <c r="D8">
        <v>2035</v>
      </c>
      <c r="E8" t="s">
        <v>4</v>
      </c>
      <c r="G8" s="2">
        <v>5</v>
      </c>
      <c r="H8" s="3">
        <v>9120.9399999999987</v>
      </c>
      <c r="I8" s="3">
        <v>10001.56</v>
      </c>
      <c r="J8" s="3">
        <v>19122.5</v>
      </c>
      <c r="L8" s="48" t="s">
        <v>66</v>
      </c>
      <c r="M8" s="69">
        <f>SUM(H73:H82)</f>
        <v>50290.16</v>
      </c>
      <c r="N8" s="69">
        <f>SUM(I73:I82)</f>
        <v>43429.419999999991</v>
      </c>
      <c r="O8">
        <f t="shared" si="0"/>
        <v>3.7909431106759504E-2</v>
      </c>
      <c r="P8">
        <f t="shared" si="1"/>
        <v>3.2737708639155705E-2</v>
      </c>
    </row>
    <row r="9" spans="1:16" x14ac:dyDescent="0.2">
      <c r="A9">
        <v>7</v>
      </c>
      <c r="B9" t="s">
        <v>38</v>
      </c>
      <c r="C9">
        <v>1845.48</v>
      </c>
      <c r="D9">
        <v>2035</v>
      </c>
      <c r="E9" t="s">
        <v>4</v>
      </c>
      <c r="G9" s="2">
        <v>6</v>
      </c>
      <c r="H9" s="3">
        <v>9161.68</v>
      </c>
      <c r="I9" s="3">
        <v>10053.619999999999</v>
      </c>
      <c r="J9" s="3">
        <v>19215.3</v>
      </c>
      <c r="L9" s="48" t="s">
        <v>67</v>
      </c>
      <c r="M9" s="69">
        <f>SUM(H83:H103)</f>
        <v>36665.180000000015</v>
      </c>
      <c r="N9" s="69">
        <f>SUM(I83:I103)</f>
        <v>25885.29</v>
      </c>
      <c r="O9">
        <f t="shared" si="0"/>
        <v>2.7638729231065019E-2</v>
      </c>
      <c r="P9">
        <f t="shared" si="1"/>
        <v>1.951269627961992E-2</v>
      </c>
    </row>
    <row r="10" spans="1:16" x14ac:dyDescent="0.2">
      <c r="A10">
        <v>8</v>
      </c>
      <c r="B10" t="s">
        <v>38</v>
      </c>
      <c r="C10">
        <v>1901.4</v>
      </c>
      <c r="D10">
        <v>2035</v>
      </c>
      <c r="E10" t="s">
        <v>4</v>
      </c>
      <c r="G10" s="2">
        <v>7</v>
      </c>
      <c r="H10" s="3">
        <v>9185.5400000000009</v>
      </c>
      <c r="I10" s="3">
        <v>10080.92</v>
      </c>
      <c r="J10" s="3">
        <v>19266.46</v>
      </c>
      <c r="O10" s="69">
        <f>SUM(M2:N9)</f>
        <v>1326587.0399999998</v>
      </c>
    </row>
    <row r="11" spans="1:16" x14ac:dyDescent="0.2">
      <c r="A11">
        <v>9</v>
      </c>
      <c r="B11" t="s">
        <v>38</v>
      </c>
      <c r="C11">
        <v>1959.98</v>
      </c>
      <c r="D11">
        <v>2035</v>
      </c>
      <c r="E11" t="s">
        <v>4</v>
      </c>
      <c r="G11" s="2">
        <v>8</v>
      </c>
      <c r="H11" s="3">
        <v>9225.7800000000007</v>
      </c>
      <c r="I11" s="3">
        <v>10123.370000000001</v>
      </c>
      <c r="J11" s="3">
        <v>19349.150000000001</v>
      </c>
    </row>
    <row r="12" spans="1:16" x14ac:dyDescent="0.2">
      <c r="A12">
        <v>10</v>
      </c>
      <c r="B12" t="s">
        <v>38</v>
      </c>
      <c r="C12">
        <v>2003.45</v>
      </c>
      <c r="D12">
        <v>2035</v>
      </c>
      <c r="E12" t="s">
        <v>4</v>
      </c>
      <c r="G12" s="2">
        <v>9</v>
      </c>
      <c r="H12" s="3">
        <v>9277.58</v>
      </c>
      <c r="I12" s="3">
        <v>10187.419999999998</v>
      </c>
      <c r="J12" s="3">
        <v>19465</v>
      </c>
    </row>
    <row r="13" spans="1:16" x14ac:dyDescent="0.2">
      <c r="A13">
        <v>11</v>
      </c>
      <c r="B13" t="s">
        <v>38</v>
      </c>
      <c r="C13">
        <v>2043.26</v>
      </c>
      <c r="D13">
        <v>2035</v>
      </c>
      <c r="E13" t="s">
        <v>4</v>
      </c>
      <c r="G13" s="2">
        <v>10</v>
      </c>
      <c r="H13" s="3">
        <v>9310.81</v>
      </c>
      <c r="I13" s="3">
        <v>10238.02</v>
      </c>
      <c r="J13" s="3">
        <v>19548.830000000002</v>
      </c>
    </row>
    <row r="14" spans="1:16" x14ac:dyDescent="0.2">
      <c r="A14">
        <v>12</v>
      </c>
      <c r="B14" t="s">
        <v>38</v>
      </c>
      <c r="C14">
        <v>2071.9899999999998</v>
      </c>
      <c r="D14">
        <v>2035</v>
      </c>
      <c r="E14" t="s">
        <v>4</v>
      </c>
      <c r="G14" s="2">
        <v>11</v>
      </c>
      <c r="H14" s="3">
        <v>9343.07</v>
      </c>
      <c r="I14" s="3">
        <v>10293.549999999999</v>
      </c>
      <c r="J14" s="3">
        <v>19636.62</v>
      </c>
    </row>
    <row r="15" spans="1:16" x14ac:dyDescent="0.2">
      <c r="A15">
        <v>13</v>
      </c>
      <c r="B15" t="s">
        <v>38</v>
      </c>
      <c r="C15">
        <v>2098.71</v>
      </c>
      <c r="D15">
        <v>2035</v>
      </c>
      <c r="E15" t="s">
        <v>4</v>
      </c>
      <c r="G15" s="2">
        <v>12</v>
      </c>
      <c r="H15" s="3">
        <v>9362.7200000000012</v>
      </c>
      <c r="I15" s="3">
        <v>10341.700000000001</v>
      </c>
      <c r="J15" s="3">
        <v>19704.420000000002</v>
      </c>
    </row>
    <row r="16" spans="1:16" x14ac:dyDescent="0.2">
      <c r="A16">
        <v>14</v>
      </c>
      <c r="B16" t="s">
        <v>38</v>
      </c>
      <c r="C16">
        <v>2130.04</v>
      </c>
      <c r="D16">
        <v>2035</v>
      </c>
      <c r="E16" t="s">
        <v>4</v>
      </c>
      <c r="G16" s="2">
        <v>13</v>
      </c>
      <c r="H16" s="3">
        <v>9378.66</v>
      </c>
      <c r="I16" s="3">
        <v>10388.64</v>
      </c>
      <c r="J16" s="3">
        <v>19767.3</v>
      </c>
    </row>
    <row r="17" spans="1:10" x14ac:dyDescent="0.2">
      <c r="A17">
        <v>15</v>
      </c>
      <c r="B17" t="s">
        <v>38</v>
      </c>
      <c r="C17">
        <v>2146.15</v>
      </c>
      <c r="D17">
        <v>2035</v>
      </c>
      <c r="E17" t="s">
        <v>4</v>
      </c>
      <c r="G17" s="2">
        <v>14</v>
      </c>
      <c r="H17" s="3">
        <v>9521.94</v>
      </c>
      <c r="I17" s="3">
        <v>10441.26</v>
      </c>
      <c r="J17" s="3">
        <v>19963.2</v>
      </c>
    </row>
    <row r="18" spans="1:10" x14ac:dyDescent="0.2">
      <c r="A18">
        <v>16</v>
      </c>
      <c r="B18" t="s">
        <v>38</v>
      </c>
      <c r="C18">
        <v>2158.12</v>
      </c>
      <c r="D18">
        <v>2035</v>
      </c>
      <c r="E18" t="s">
        <v>4</v>
      </c>
      <c r="G18" s="2">
        <v>15</v>
      </c>
      <c r="H18" s="3">
        <v>9605.02</v>
      </c>
      <c r="I18" s="3">
        <v>10593.1</v>
      </c>
      <c r="J18" s="3">
        <v>20198.120000000003</v>
      </c>
    </row>
    <row r="19" spans="1:10" x14ac:dyDescent="0.2">
      <c r="A19">
        <v>17</v>
      </c>
      <c r="B19" t="s">
        <v>38</v>
      </c>
      <c r="C19">
        <v>2546.2800000000002</v>
      </c>
      <c r="D19">
        <v>2035</v>
      </c>
      <c r="E19" t="s">
        <v>4</v>
      </c>
      <c r="G19" s="2">
        <v>16</v>
      </c>
      <c r="H19" s="3">
        <v>9611.27</v>
      </c>
      <c r="I19" s="3">
        <v>10669.619999999999</v>
      </c>
      <c r="J19" s="3">
        <v>20280.89</v>
      </c>
    </row>
    <row r="20" spans="1:10" x14ac:dyDescent="0.2">
      <c r="A20">
        <v>18</v>
      </c>
      <c r="B20" t="s">
        <v>38</v>
      </c>
      <c r="C20">
        <v>2587.36</v>
      </c>
      <c r="D20">
        <v>2035</v>
      </c>
      <c r="E20" t="s">
        <v>4</v>
      </c>
      <c r="G20" s="2">
        <v>17</v>
      </c>
      <c r="H20" s="3">
        <v>10583.64</v>
      </c>
      <c r="I20" s="3">
        <v>10698.449999999999</v>
      </c>
      <c r="J20" s="3">
        <v>21282.089999999997</v>
      </c>
    </row>
    <row r="21" spans="1:10" x14ac:dyDescent="0.2">
      <c r="A21">
        <v>19</v>
      </c>
      <c r="B21" t="s">
        <v>38</v>
      </c>
      <c r="C21">
        <v>2615.5</v>
      </c>
      <c r="D21">
        <v>2035</v>
      </c>
      <c r="E21" t="s">
        <v>4</v>
      </c>
      <c r="G21" s="2">
        <v>18</v>
      </c>
      <c r="H21" s="3">
        <v>10541.89</v>
      </c>
      <c r="I21" s="3">
        <v>11895.9</v>
      </c>
      <c r="J21" s="3">
        <v>22437.79</v>
      </c>
    </row>
    <row r="22" spans="1:10" x14ac:dyDescent="0.2">
      <c r="A22">
        <v>20</v>
      </c>
      <c r="B22" t="s">
        <v>38</v>
      </c>
      <c r="C22">
        <v>2645.06</v>
      </c>
      <c r="D22">
        <v>2035</v>
      </c>
      <c r="E22" t="s">
        <v>4</v>
      </c>
      <c r="G22" s="2">
        <v>19</v>
      </c>
      <c r="H22" s="3">
        <v>10277.780000000001</v>
      </c>
      <c r="I22" s="3">
        <v>11596.55</v>
      </c>
      <c r="J22" s="3">
        <v>21874.33</v>
      </c>
    </row>
    <row r="23" spans="1:10" x14ac:dyDescent="0.2">
      <c r="A23">
        <v>21</v>
      </c>
      <c r="B23" t="s">
        <v>38</v>
      </c>
      <c r="C23">
        <v>2614.58</v>
      </c>
      <c r="D23">
        <v>2035</v>
      </c>
      <c r="E23" t="s">
        <v>4</v>
      </c>
      <c r="G23" s="2">
        <v>20</v>
      </c>
      <c r="H23" s="3">
        <v>10044.720000000001</v>
      </c>
      <c r="I23" s="3">
        <v>11423.9</v>
      </c>
      <c r="J23" s="3">
        <v>21468.620000000003</v>
      </c>
    </row>
    <row r="24" spans="1:10" x14ac:dyDescent="0.2">
      <c r="A24">
        <v>22</v>
      </c>
      <c r="B24" t="s">
        <v>38</v>
      </c>
      <c r="C24">
        <v>2487.44</v>
      </c>
      <c r="D24">
        <v>2035</v>
      </c>
      <c r="E24" t="s">
        <v>4</v>
      </c>
      <c r="G24" s="2">
        <v>21</v>
      </c>
      <c r="H24" s="3">
        <v>9898.7800000000007</v>
      </c>
      <c r="I24" s="3">
        <v>11054.109999999999</v>
      </c>
      <c r="J24" s="3">
        <v>20952.89</v>
      </c>
    </row>
    <row r="25" spans="1:10" x14ac:dyDescent="0.2">
      <c r="A25">
        <v>23</v>
      </c>
      <c r="B25" t="s">
        <v>38</v>
      </c>
      <c r="C25">
        <v>2420.42</v>
      </c>
      <c r="D25">
        <v>2035</v>
      </c>
      <c r="E25" t="s">
        <v>4</v>
      </c>
      <c r="G25" s="2">
        <v>22</v>
      </c>
      <c r="H25" s="3">
        <v>9702.6299999999992</v>
      </c>
      <c r="I25" s="3">
        <v>10967.59</v>
      </c>
      <c r="J25" s="3">
        <v>20670.22</v>
      </c>
    </row>
    <row r="26" spans="1:10" x14ac:dyDescent="0.2">
      <c r="A26">
        <v>24</v>
      </c>
      <c r="B26" t="s">
        <v>38</v>
      </c>
      <c r="C26">
        <v>2359.96</v>
      </c>
      <c r="D26">
        <v>2035</v>
      </c>
      <c r="E26" t="s">
        <v>4</v>
      </c>
      <c r="G26" s="2">
        <v>23</v>
      </c>
      <c r="H26" s="3">
        <v>9495.9699999999993</v>
      </c>
      <c r="I26" s="3">
        <v>10651.32</v>
      </c>
      <c r="J26" s="3">
        <v>20147.29</v>
      </c>
    </row>
    <row r="27" spans="1:10" x14ac:dyDescent="0.2">
      <c r="A27">
        <v>25</v>
      </c>
      <c r="B27" t="s">
        <v>38</v>
      </c>
      <c r="C27">
        <v>2063.63</v>
      </c>
      <c r="D27">
        <v>2035</v>
      </c>
      <c r="E27" t="s">
        <v>4</v>
      </c>
      <c r="G27" s="2">
        <v>24</v>
      </c>
      <c r="H27" s="3">
        <v>9337.81</v>
      </c>
      <c r="I27" s="3">
        <v>10533.199999999999</v>
      </c>
      <c r="J27" s="3">
        <v>19871.009999999998</v>
      </c>
    </row>
    <row r="28" spans="1:10" x14ac:dyDescent="0.2">
      <c r="A28">
        <v>26</v>
      </c>
      <c r="B28" t="s">
        <v>38</v>
      </c>
      <c r="C28">
        <v>1977.31</v>
      </c>
      <c r="D28">
        <v>2035</v>
      </c>
      <c r="E28" t="s">
        <v>4</v>
      </c>
      <c r="G28" s="2">
        <v>25</v>
      </c>
      <c r="H28" s="3">
        <v>9209.1600000000017</v>
      </c>
      <c r="I28" s="3">
        <v>9347.9599999999991</v>
      </c>
      <c r="J28" s="3">
        <v>18557.120000000003</v>
      </c>
    </row>
    <row r="29" spans="1:10" x14ac:dyDescent="0.2">
      <c r="A29">
        <v>27</v>
      </c>
      <c r="B29" t="s">
        <v>38</v>
      </c>
      <c r="C29">
        <v>1997.71</v>
      </c>
      <c r="D29">
        <v>2035</v>
      </c>
      <c r="E29" t="s">
        <v>4</v>
      </c>
      <c r="G29" s="2">
        <v>26</v>
      </c>
      <c r="H29" s="3">
        <v>9123.48</v>
      </c>
      <c r="I29" s="3">
        <v>9261.119999999999</v>
      </c>
      <c r="J29" s="3">
        <v>18384.599999999999</v>
      </c>
    </row>
    <row r="30" spans="1:10" x14ac:dyDescent="0.2">
      <c r="A30">
        <v>28</v>
      </c>
      <c r="B30" t="s">
        <v>38</v>
      </c>
      <c r="C30">
        <v>1942.01</v>
      </c>
      <c r="D30">
        <v>2035</v>
      </c>
      <c r="E30" t="s">
        <v>4</v>
      </c>
      <c r="G30" s="2">
        <v>27</v>
      </c>
      <c r="H30" s="3">
        <v>9400.85</v>
      </c>
      <c r="I30" s="3">
        <v>9872.0499999999993</v>
      </c>
      <c r="J30" s="3">
        <v>19272.900000000001</v>
      </c>
    </row>
    <row r="31" spans="1:10" x14ac:dyDescent="0.2">
      <c r="A31">
        <v>29</v>
      </c>
      <c r="B31" t="s">
        <v>38</v>
      </c>
      <c r="C31">
        <v>1902.24</v>
      </c>
      <c r="D31">
        <v>2035</v>
      </c>
      <c r="E31" t="s">
        <v>4</v>
      </c>
      <c r="G31" s="2">
        <v>28</v>
      </c>
      <c r="H31" s="3">
        <v>9441.0800000000017</v>
      </c>
      <c r="I31" s="3">
        <v>9854.66</v>
      </c>
      <c r="J31" s="3">
        <v>19295.740000000002</v>
      </c>
    </row>
    <row r="32" spans="1:10" x14ac:dyDescent="0.2">
      <c r="A32">
        <v>30</v>
      </c>
      <c r="B32" t="s">
        <v>38</v>
      </c>
      <c r="C32">
        <v>1856.57</v>
      </c>
      <c r="D32">
        <v>2035</v>
      </c>
      <c r="E32" t="s">
        <v>4</v>
      </c>
      <c r="G32" s="2">
        <v>29</v>
      </c>
      <c r="H32" s="3">
        <v>9169.3799999999992</v>
      </c>
      <c r="I32" s="3">
        <v>9563.74</v>
      </c>
      <c r="J32" s="3">
        <v>18733.12</v>
      </c>
    </row>
    <row r="33" spans="1:10" x14ac:dyDescent="0.2">
      <c r="A33">
        <v>31</v>
      </c>
      <c r="B33" t="s">
        <v>38</v>
      </c>
      <c r="C33">
        <v>1826.53</v>
      </c>
      <c r="D33">
        <v>2035</v>
      </c>
      <c r="E33" t="s">
        <v>4</v>
      </c>
      <c r="G33" s="2">
        <v>30</v>
      </c>
      <c r="H33" s="3">
        <v>9096.9300000000021</v>
      </c>
      <c r="I33" s="3">
        <v>9284.24</v>
      </c>
      <c r="J33" s="3">
        <v>18381.170000000002</v>
      </c>
    </row>
    <row r="34" spans="1:10" x14ac:dyDescent="0.2">
      <c r="A34">
        <v>32</v>
      </c>
      <c r="B34" t="s">
        <v>38</v>
      </c>
      <c r="C34">
        <v>1782.69</v>
      </c>
      <c r="D34">
        <v>2035</v>
      </c>
      <c r="E34" t="s">
        <v>4</v>
      </c>
      <c r="G34" s="2">
        <v>31</v>
      </c>
      <c r="H34" s="3">
        <v>8955.7199999999993</v>
      </c>
      <c r="I34" s="3">
        <v>9059.880000000001</v>
      </c>
      <c r="J34" s="3">
        <v>18015.599999999999</v>
      </c>
    </row>
    <row r="35" spans="1:10" x14ac:dyDescent="0.2">
      <c r="A35">
        <v>33</v>
      </c>
      <c r="B35" t="s">
        <v>38</v>
      </c>
      <c r="C35">
        <v>1790.48</v>
      </c>
      <c r="D35">
        <v>2035</v>
      </c>
      <c r="E35" t="s">
        <v>4</v>
      </c>
      <c r="G35" s="2">
        <v>32</v>
      </c>
      <c r="H35" s="3">
        <v>8748.2400000000016</v>
      </c>
      <c r="I35" s="3">
        <v>8817.42</v>
      </c>
      <c r="J35" s="3">
        <v>17565.660000000003</v>
      </c>
    </row>
    <row r="36" spans="1:10" x14ac:dyDescent="0.2">
      <c r="A36">
        <v>34</v>
      </c>
      <c r="B36" t="s">
        <v>38</v>
      </c>
      <c r="C36">
        <v>1788.8</v>
      </c>
      <c r="D36">
        <v>2035</v>
      </c>
      <c r="E36" t="s">
        <v>4</v>
      </c>
      <c r="G36" s="2">
        <v>33</v>
      </c>
      <c r="H36" s="3">
        <v>8615.33</v>
      </c>
      <c r="I36" s="3">
        <v>8544.1099999999988</v>
      </c>
      <c r="J36" s="3">
        <v>17159.439999999999</v>
      </c>
    </row>
    <row r="37" spans="1:10" x14ac:dyDescent="0.2">
      <c r="A37">
        <v>35</v>
      </c>
      <c r="B37" t="s">
        <v>38</v>
      </c>
      <c r="C37">
        <v>1903.56</v>
      </c>
      <c r="D37">
        <v>2035</v>
      </c>
      <c r="E37" t="s">
        <v>4</v>
      </c>
      <c r="G37" s="2">
        <v>34</v>
      </c>
      <c r="H37" s="3">
        <v>8664.5400000000009</v>
      </c>
      <c r="I37" s="3">
        <v>8560.2000000000007</v>
      </c>
      <c r="J37" s="3">
        <v>17224.740000000002</v>
      </c>
    </row>
    <row r="38" spans="1:10" x14ac:dyDescent="0.2">
      <c r="A38">
        <v>36</v>
      </c>
      <c r="B38" t="s">
        <v>38</v>
      </c>
      <c r="C38">
        <v>1946.26</v>
      </c>
      <c r="D38">
        <v>2035</v>
      </c>
      <c r="E38" t="s">
        <v>4</v>
      </c>
      <c r="G38" s="2">
        <v>35</v>
      </c>
      <c r="H38" s="3">
        <v>8741.2199999999993</v>
      </c>
      <c r="I38" s="3">
        <v>8616.2099999999991</v>
      </c>
      <c r="J38" s="3">
        <v>17357.43</v>
      </c>
    </row>
    <row r="39" spans="1:10" x14ac:dyDescent="0.2">
      <c r="A39">
        <v>37</v>
      </c>
      <c r="B39" t="s">
        <v>38</v>
      </c>
      <c r="C39">
        <v>1939.59</v>
      </c>
      <c r="D39">
        <v>2035</v>
      </c>
      <c r="E39" t="s">
        <v>4</v>
      </c>
      <c r="G39" s="2">
        <v>36</v>
      </c>
      <c r="H39" s="3">
        <v>8683.77</v>
      </c>
      <c r="I39" s="3">
        <v>8507.74</v>
      </c>
      <c r="J39" s="3">
        <v>17191.510000000002</v>
      </c>
    </row>
    <row r="40" spans="1:10" x14ac:dyDescent="0.2">
      <c r="A40">
        <v>38</v>
      </c>
      <c r="B40" t="s">
        <v>38</v>
      </c>
      <c r="C40">
        <v>1915.18</v>
      </c>
      <c r="D40">
        <v>2035</v>
      </c>
      <c r="E40" t="s">
        <v>4</v>
      </c>
      <c r="G40" s="2">
        <v>37</v>
      </c>
      <c r="H40" s="3">
        <v>8594.02</v>
      </c>
      <c r="I40" s="3">
        <v>8390.41</v>
      </c>
      <c r="J40" s="3">
        <v>16984.43</v>
      </c>
    </row>
    <row r="41" spans="1:10" x14ac:dyDescent="0.2">
      <c r="A41">
        <v>39</v>
      </c>
      <c r="B41" t="s">
        <v>38</v>
      </c>
      <c r="C41">
        <v>1968.57</v>
      </c>
      <c r="D41">
        <v>2035</v>
      </c>
      <c r="E41" t="s">
        <v>4</v>
      </c>
      <c r="G41" s="2">
        <v>38</v>
      </c>
      <c r="H41" s="3">
        <v>8721.32</v>
      </c>
      <c r="I41" s="3">
        <v>8217.56</v>
      </c>
      <c r="J41" s="3">
        <v>16938.879999999997</v>
      </c>
    </row>
    <row r="42" spans="1:10" x14ac:dyDescent="0.2">
      <c r="A42">
        <v>40</v>
      </c>
      <c r="B42" t="s">
        <v>38</v>
      </c>
      <c r="C42">
        <v>1961.24</v>
      </c>
      <c r="D42">
        <v>2035</v>
      </c>
      <c r="E42" t="s">
        <v>4</v>
      </c>
      <c r="G42" s="2">
        <v>39</v>
      </c>
      <c r="H42" s="3">
        <v>8683.48</v>
      </c>
      <c r="I42" s="3">
        <v>8282.2899999999991</v>
      </c>
      <c r="J42" s="3">
        <v>16965.769999999997</v>
      </c>
    </row>
    <row r="43" spans="1:10" x14ac:dyDescent="0.2">
      <c r="A43">
        <v>41</v>
      </c>
      <c r="B43" t="s">
        <v>38</v>
      </c>
      <c r="C43">
        <v>1934.83</v>
      </c>
      <c r="D43">
        <v>2035</v>
      </c>
      <c r="E43" t="s">
        <v>4</v>
      </c>
      <c r="G43" s="2">
        <v>40</v>
      </c>
      <c r="H43" s="3">
        <v>8610.7900000000009</v>
      </c>
      <c r="I43" s="3">
        <v>8405.76</v>
      </c>
      <c r="J43" s="3">
        <v>17016.550000000003</v>
      </c>
    </row>
    <row r="44" spans="1:10" x14ac:dyDescent="0.2">
      <c r="A44">
        <v>42</v>
      </c>
      <c r="B44" t="s">
        <v>38</v>
      </c>
      <c r="C44">
        <v>1697.85</v>
      </c>
      <c r="D44">
        <v>2035</v>
      </c>
      <c r="E44" t="s">
        <v>4</v>
      </c>
      <c r="G44" s="2">
        <v>41</v>
      </c>
      <c r="H44" s="3">
        <v>8745.8700000000008</v>
      </c>
      <c r="I44" s="3">
        <v>8508.3200000000015</v>
      </c>
      <c r="J44" s="3">
        <v>17254.190000000002</v>
      </c>
    </row>
    <row r="45" spans="1:10" x14ac:dyDescent="0.2">
      <c r="A45">
        <v>43</v>
      </c>
      <c r="B45" t="s">
        <v>38</v>
      </c>
      <c r="C45">
        <v>1725.87</v>
      </c>
      <c r="D45">
        <v>2035</v>
      </c>
      <c r="E45" t="s">
        <v>4</v>
      </c>
      <c r="G45" s="2">
        <v>42</v>
      </c>
      <c r="H45" s="3">
        <v>8048.27</v>
      </c>
      <c r="I45" s="3">
        <v>8563.4999999999982</v>
      </c>
      <c r="J45" s="3">
        <v>16611.769999999997</v>
      </c>
    </row>
    <row r="46" spans="1:10" x14ac:dyDescent="0.2">
      <c r="A46">
        <v>44</v>
      </c>
      <c r="B46" t="s">
        <v>38</v>
      </c>
      <c r="C46">
        <v>1889.11</v>
      </c>
      <c r="D46">
        <v>2035</v>
      </c>
      <c r="E46" t="s">
        <v>4</v>
      </c>
      <c r="G46" s="2">
        <v>43</v>
      </c>
      <c r="H46" s="3">
        <v>7950.6200000000008</v>
      </c>
      <c r="I46" s="3">
        <v>7770.4000000000005</v>
      </c>
      <c r="J46" s="3">
        <v>15721.02</v>
      </c>
    </row>
    <row r="47" spans="1:10" x14ac:dyDescent="0.2">
      <c r="A47">
        <v>45</v>
      </c>
      <c r="B47" t="s">
        <v>38</v>
      </c>
      <c r="C47">
        <v>1856.03</v>
      </c>
      <c r="D47">
        <v>2035</v>
      </c>
      <c r="E47" t="s">
        <v>4</v>
      </c>
      <c r="G47" s="2">
        <v>44</v>
      </c>
      <c r="H47" s="3">
        <v>8128.86</v>
      </c>
      <c r="I47" s="3">
        <v>7672.3</v>
      </c>
      <c r="J47" s="3">
        <v>15801.16</v>
      </c>
    </row>
    <row r="48" spans="1:10" x14ac:dyDescent="0.2">
      <c r="A48">
        <v>46</v>
      </c>
      <c r="B48" t="s">
        <v>38</v>
      </c>
      <c r="C48">
        <v>1915.2</v>
      </c>
      <c r="D48">
        <v>2035</v>
      </c>
      <c r="E48" t="s">
        <v>4</v>
      </c>
      <c r="G48" s="2">
        <v>45</v>
      </c>
      <c r="H48" s="3">
        <v>7996.3</v>
      </c>
      <c r="I48" s="3">
        <v>7413.93</v>
      </c>
      <c r="J48" s="3">
        <v>15410.23</v>
      </c>
    </row>
    <row r="49" spans="1:10" x14ac:dyDescent="0.2">
      <c r="A49">
        <v>47</v>
      </c>
      <c r="B49" t="s">
        <v>38</v>
      </c>
      <c r="C49">
        <v>1919.55</v>
      </c>
      <c r="D49">
        <v>2035</v>
      </c>
      <c r="E49" t="s">
        <v>4</v>
      </c>
      <c r="G49" s="2">
        <v>46</v>
      </c>
      <c r="H49" s="3">
        <v>7900.0999999999995</v>
      </c>
      <c r="I49" s="3">
        <v>7209.2300000000005</v>
      </c>
      <c r="J49" s="3">
        <v>15109.33</v>
      </c>
    </row>
    <row r="50" spans="1:10" x14ac:dyDescent="0.2">
      <c r="A50">
        <v>48</v>
      </c>
      <c r="B50" t="s">
        <v>38</v>
      </c>
      <c r="C50">
        <v>2048.7399999999998</v>
      </c>
      <c r="D50">
        <v>2035</v>
      </c>
      <c r="E50" t="s">
        <v>4</v>
      </c>
      <c r="G50" s="2">
        <v>47</v>
      </c>
      <c r="H50" s="3">
        <v>7690.9</v>
      </c>
      <c r="I50" s="3">
        <v>7244.8499999999995</v>
      </c>
      <c r="J50" s="3">
        <v>14935.75</v>
      </c>
    </row>
    <row r="51" spans="1:10" x14ac:dyDescent="0.2">
      <c r="A51">
        <v>49</v>
      </c>
      <c r="B51" t="s">
        <v>38</v>
      </c>
      <c r="C51">
        <v>2093.0100000000002</v>
      </c>
      <c r="D51">
        <v>2035</v>
      </c>
      <c r="E51" t="s">
        <v>4</v>
      </c>
      <c r="G51" s="2">
        <v>48</v>
      </c>
      <c r="H51" s="3">
        <v>7745.630000000001</v>
      </c>
      <c r="I51" s="3">
        <v>7281.33</v>
      </c>
      <c r="J51" s="3">
        <v>15026.960000000001</v>
      </c>
    </row>
    <row r="52" spans="1:10" x14ac:dyDescent="0.2">
      <c r="A52">
        <v>50</v>
      </c>
      <c r="B52" t="s">
        <v>38</v>
      </c>
      <c r="C52">
        <v>2018.05</v>
      </c>
      <c r="D52">
        <v>2035</v>
      </c>
      <c r="E52" t="s">
        <v>4</v>
      </c>
      <c r="G52" s="2">
        <v>49</v>
      </c>
      <c r="H52" s="3">
        <v>7847.880000000001</v>
      </c>
      <c r="I52" s="3">
        <v>7430.28</v>
      </c>
      <c r="J52" s="3">
        <v>15278.16</v>
      </c>
    </row>
    <row r="53" spans="1:10" x14ac:dyDescent="0.2">
      <c r="A53">
        <v>51</v>
      </c>
      <c r="B53" t="s">
        <v>38</v>
      </c>
      <c r="C53">
        <v>2043.4</v>
      </c>
      <c r="D53">
        <v>2035</v>
      </c>
      <c r="E53" t="s">
        <v>4</v>
      </c>
      <c r="G53" s="2">
        <v>50</v>
      </c>
      <c r="H53" s="3">
        <v>7679.2300000000005</v>
      </c>
      <c r="I53" s="3">
        <v>7455.0099999999993</v>
      </c>
      <c r="J53" s="3">
        <v>15134.24</v>
      </c>
    </row>
    <row r="54" spans="1:10" x14ac:dyDescent="0.2">
      <c r="A54">
        <v>52</v>
      </c>
      <c r="B54" t="s">
        <v>38</v>
      </c>
      <c r="C54">
        <v>2057.54</v>
      </c>
      <c r="D54">
        <v>2035</v>
      </c>
      <c r="E54" t="s">
        <v>4</v>
      </c>
      <c r="G54" s="2">
        <v>51</v>
      </c>
      <c r="H54" s="3">
        <v>7461.0899999999992</v>
      </c>
      <c r="I54" s="3">
        <v>7113.0300000000007</v>
      </c>
      <c r="J54" s="3">
        <v>14574.119999999999</v>
      </c>
    </row>
    <row r="55" spans="1:10" x14ac:dyDescent="0.2">
      <c r="A55">
        <v>53</v>
      </c>
      <c r="B55" t="s">
        <v>38</v>
      </c>
      <c r="C55">
        <v>2024.6</v>
      </c>
      <c r="D55">
        <v>2035</v>
      </c>
      <c r="E55" t="s">
        <v>4</v>
      </c>
      <c r="G55" s="2">
        <v>52</v>
      </c>
      <c r="H55" s="3">
        <v>7605.1500000000005</v>
      </c>
      <c r="I55" s="3">
        <v>7230.37</v>
      </c>
      <c r="J55" s="3">
        <v>14835.52</v>
      </c>
    </row>
    <row r="56" spans="1:10" x14ac:dyDescent="0.2">
      <c r="A56">
        <v>54</v>
      </c>
      <c r="B56" t="s">
        <v>38</v>
      </c>
      <c r="C56">
        <v>1977.21</v>
      </c>
      <c r="D56">
        <v>2035</v>
      </c>
      <c r="E56" t="s">
        <v>4</v>
      </c>
      <c r="G56" s="2">
        <v>53</v>
      </c>
      <c r="H56" s="3">
        <v>7505.9600000000009</v>
      </c>
      <c r="I56" s="3">
        <v>7080.19</v>
      </c>
      <c r="J56" s="3">
        <v>14586.150000000001</v>
      </c>
    </row>
    <row r="57" spans="1:10" x14ac:dyDescent="0.2">
      <c r="A57">
        <v>55</v>
      </c>
      <c r="B57" t="s">
        <v>38</v>
      </c>
      <c r="C57">
        <v>1916.88</v>
      </c>
      <c r="D57">
        <v>2035</v>
      </c>
      <c r="E57" t="s">
        <v>4</v>
      </c>
      <c r="G57" s="2">
        <v>54</v>
      </c>
      <c r="H57" s="3">
        <v>7303.71</v>
      </c>
      <c r="I57" s="3">
        <v>6930.5199999999995</v>
      </c>
      <c r="J57" s="3">
        <v>14234.23</v>
      </c>
    </row>
    <row r="58" spans="1:10" x14ac:dyDescent="0.2">
      <c r="A58">
        <v>56</v>
      </c>
      <c r="B58" t="s">
        <v>38</v>
      </c>
      <c r="C58">
        <v>1812.89</v>
      </c>
      <c r="D58">
        <v>2035</v>
      </c>
      <c r="E58" t="s">
        <v>4</v>
      </c>
      <c r="G58" s="2">
        <v>55</v>
      </c>
      <c r="H58" s="3">
        <v>7080.17</v>
      </c>
      <c r="I58" s="3">
        <v>6795.83</v>
      </c>
      <c r="J58" s="3">
        <v>13876</v>
      </c>
    </row>
    <row r="59" spans="1:10" x14ac:dyDescent="0.2">
      <c r="A59">
        <v>57</v>
      </c>
      <c r="B59" t="s">
        <v>38</v>
      </c>
      <c r="C59">
        <v>1717.25</v>
      </c>
      <c r="D59">
        <v>2035</v>
      </c>
      <c r="E59" t="s">
        <v>4</v>
      </c>
      <c r="G59" s="2">
        <v>56</v>
      </c>
      <c r="H59" s="3">
        <v>6601.1900000000005</v>
      </c>
      <c r="I59" s="3">
        <v>6321.67</v>
      </c>
      <c r="J59" s="3">
        <v>12922.86</v>
      </c>
    </row>
    <row r="60" spans="1:10" x14ac:dyDescent="0.2">
      <c r="A60">
        <v>58</v>
      </c>
      <c r="B60" t="s">
        <v>38</v>
      </c>
      <c r="C60">
        <v>1687.79</v>
      </c>
      <c r="D60">
        <v>2035</v>
      </c>
      <c r="E60" t="s">
        <v>4</v>
      </c>
      <c r="G60" s="2">
        <v>57</v>
      </c>
      <c r="H60" s="3">
        <v>6444.95</v>
      </c>
      <c r="I60" s="3">
        <v>6057.4</v>
      </c>
      <c r="J60" s="3">
        <v>12502.349999999999</v>
      </c>
    </row>
    <row r="61" spans="1:10" x14ac:dyDescent="0.2">
      <c r="A61">
        <v>59</v>
      </c>
      <c r="B61" t="s">
        <v>38</v>
      </c>
      <c r="C61">
        <v>1593.4</v>
      </c>
      <c r="D61">
        <v>2035</v>
      </c>
      <c r="E61" t="s">
        <v>4</v>
      </c>
      <c r="G61" s="2">
        <v>58</v>
      </c>
      <c r="H61" s="3">
        <v>6222.7399999999989</v>
      </c>
      <c r="I61" s="3">
        <v>5917.8700000000008</v>
      </c>
      <c r="J61" s="3">
        <v>12140.61</v>
      </c>
    </row>
    <row r="62" spans="1:10" x14ac:dyDescent="0.2">
      <c r="A62">
        <v>60</v>
      </c>
      <c r="B62" t="s">
        <v>38</v>
      </c>
      <c r="C62">
        <v>1557.34</v>
      </c>
      <c r="D62">
        <v>2035</v>
      </c>
      <c r="E62" t="s">
        <v>4</v>
      </c>
      <c r="G62" s="2">
        <v>59</v>
      </c>
      <c r="H62" s="3">
        <v>5995.7699999999995</v>
      </c>
      <c r="I62" s="3">
        <v>5865.73</v>
      </c>
      <c r="J62" s="3">
        <v>11861.5</v>
      </c>
    </row>
    <row r="63" spans="1:10" x14ac:dyDescent="0.2">
      <c r="A63">
        <v>61</v>
      </c>
      <c r="B63" t="s">
        <v>38</v>
      </c>
      <c r="C63">
        <v>1486.66</v>
      </c>
      <c r="D63">
        <v>2035</v>
      </c>
      <c r="E63" t="s">
        <v>4</v>
      </c>
      <c r="G63" s="2">
        <v>60</v>
      </c>
      <c r="H63" s="3">
        <v>5982.0400000000009</v>
      </c>
      <c r="I63" s="3">
        <v>5753.11</v>
      </c>
      <c r="J63" s="3">
        <v>11735.150000000001</v>
      </c>
    </row>
    <row r="64" spans="1:10" x14ac:dyDescent="0.2">
      <c r="A64">
        <v>62</v>
      </c>
      <c r="B64" t="s">
        <v>38</v>
      </c>
      <c r="C64">
        <v>1531.46</v>
      </c>
      <c r="D64">
        <v>2035</v>
      </c>
      <c r="E64" t="s">
        <v>4</v>
      </c>
      <c r="G64" s="2">
        <v>61</v>
      </c>
      <c r="H64" s="3">
        <v>5632.9299999999994</v>
      </c>
      <c r="I64" s="3">
        <v>5462.8099999999995</v>
      </c>
      <c r="J64" s="3">
        <v>11095.739999999998</v>
      </c>
    </row>
    <row r="65" spans="1:10" x14ac:dyDescent="0.2">
      <c r="A65">
        <v>63</v>
      </c>
      <c r="B65" t="s">
        <v>38</v>
      </c>
      <c r="C65">
        <v>1661.98</v>
      </c>
      <c r="D65">
        <v>2035</v>
      </c>
      <c r="E65" t="s">
        <v>4</v>
      </c>
      <c r="G65" s="2">
        <v>62</v>
      </c>
      <c r="H65" s="3">
        <v>5701.9000000000005</v>
      </c>
      <c r="I65" s="3">
        <v>5328.95</v>
      </c>
      <c r="J65" s="3">
        <v>11030.85</v>
      </c>
    </row>
    <row r="66" spans="1:10" x14ac:dyDescent="0.2">
      <c r="A66">
        <v>64</v>
      </c>
      <c r="B66" t="s">
        <v>38</v>
      </c>
      <c r="C66">
        <v>1840.24</v>
      </c>
      <c r="D66">
        <v>2035</v>
      </c>
      <c r="E66" t="s">
        <v>4</v>
      </c>
      <c r="G66" s="2">
        <v>63</v>
      </c>
      <c r="H66" s="3">
        <v>5797.59</v>
      </c>
      <c r="I66" s="3">
        <v>5162.5999999999995</v>
      </c>
      <c r="J66" s="3">
        <v>10960.189999999999</v>
      </c>
    </row>
    <row r="67" spans="1:10" x14ac:dyDescent="0.2">
      <c r="A67">
        <v>65</v>
      </c>
      <c r="B67" t="s">
        <v>38</v>
      </c>
      <c r="C67">
        <v>1796.31</v>
      </c>
      <c r="D67">
        <v>2035</v>
      </c>
      <c r="E67" t="s">
        <v>4</v>
      </c>
      <c r="G67" s="2">
        <v>64</v>
      </c>
      <c r="H67" s="3">
        <v>5974.43</v>
      </c>
      <c r="I67" s="3">
        <v>5359.64</v>
      </c>
      <c r="J67" s="3">
        <v>11334.07</v>
      </c>
    </row>
    <row r="68" spans="1:10" x14ac:dyDescent="0.2">
      <c r="A68">
        <v>66</v>
      </c>
      <c r="B68" t="s">
        <v>38</v>
      </c>
      <c r="C68">
        <v>1778.82</v>
      </c>
      <c r="D68">
        <v>2035</v>
      </c>
      <c r="E68" t="s">
        <v>4</v>
      </c>
      <c r="G68" s="2">
        <v>65</v>
      </c>
      <c r="H68" s="3">
        <v>5757.82</v>
      </c>
      <c r="I68" s="3">
        <v>5479.1299999999992</v>
      </c>
      <c r="J68" s="3">
        <v>11236.949999999999</v>
      </c>
    </row>
    <row r="69" spans="1:10" x14ac:dyDescent="0.2">
      <c r="A69">
        <v>67</v>
      </c>
      <c r="B69" t="s">
        <v>38</v>
      </c>
      <c r="C69">
        <v>1738.41</v>
      </c>
      <c r="D69">
        <v>2035</v>
      </c>
      <c r="E69" t="s">
        <v>4</v>
      </c>
      <c r="G69" s="2">
        <v>66</v>
      </c>
      <c r="H69" s="3">
        <v>5504.53</v>
      </c>
      <c r="I69" s="3">
        <v>5090.8899999999994</v>
      </c>
      <c r="J69" s="3">
        <v>10595.419999999998</v>
      </c>
    </row>
    <row r="70" spans="1:10" x14ac:dyDescent="0.2">
      <c r="A70">
        <v>68</v>
      </c>
      <c r="B70" t="s">
        <v>38</v>
      </c>
      <c r="C70">
        <v>1698.87</v>
      </c>
      <c r="D70">
        <v>2035</v>
      </c>
      <c r="E70" t="s">
        <v>4</v>
      </c>
      <c r="G70" s="2">
        <v>67</v>
      </c>
      <c r="H70" s="3">
        <v>5448.56</v>
      </c>
      <c r="I70" s="3">
        <v>4971.9400000000005</v>
      </c>
      <c r="J70" s="3">
        <v>10420.5</v>
      </c>
    </row>
    <row r="71" spans="1:10" x14ac:dyDescent="0.2">
      <c r="A71">
        <v>69</v>
      </c>
      <c r="B71" t="s">
        <v>38</v>
      </c>
      <c r="C71">
        <v>1691.1</v>
      </c>
      <c r="D71">
        <v>2035</v>
      </c>
      <c r="E71" t="s">
        <v>4</v>
      </c>
      <c r="G71" s="2">
        <v>68</v>
      </c>
      <c r="H71" s="3">
        <v>5301.28</v>
      </c>
      <c r="I71" s="3">
        <v>4920.09</v>
      </c>
      <c r="J71" s="3">
        <v>10221.369999999999</v>
      </c>
    </row>
    <row r="72" spans="1:10" x14ac:dyDescent="0.2">
      <c r="A72">
        <v>70</v>
      </c>
      <c r="B72" t="s">
        <v>38</v>
      </c>
      <c r="C72">
        <v>1872.87</v>
      </c>
      <c r="D72">
        <v>2035</v>
      </c>
      <c r="E72" t="s">
        <v>4</v>
      </c>
      <c r="G72" s="2">
        <v>69</v>
      </c>
      <c r="H72" s="3">
        <v>5253.829999999999</v>
      </c>
      <c r="I72" s="3">
        <v>4892.21</v>
      </c>
      <c r="J72" s="3">
        <v>10146.039999999999</v>
      </c>
    </row>
    <row r="73" spans="1:10" x14ac:dyDescent="0.2">
      <c r="A73">
        <v>71</v>
      </c>
      <c r="B73" t="s">
        <v>38</v>
      </c>
      <c r="C73">
        <v>1962.52</v>
      </c>
      <c r="D73">
        <v>2035</v>
      </c>
      <c r="E73" t="s">
        <v>4</v>
      </c>
      <c r="G73" s="2">
        <v>70</v>
      </c>
      <c r="H73" s="3">
        <v>5417.42</v>
      </c>
      <c r="I73" s="3">
        <v>4999.5599999999995</v>
      </c>
      <c r="J73" s="3">
        <v>10416.98</v>
      </c>
    </row>
    <row r="74" spans="1:10" x14ac:dyDescent="0.2">
      <c r="A74">
        <v>72</v>
      </c>
      <c r="B74" t="s">
        <v>38</v>
      </c>
      <c r="C74">
        <v>2064.38</v>
      </c>
      <c r="D74">
        <v>2035</v>
      </c>
      <c r="E74" t="s">
        <v>4</v>
      </c>
      <c r="G74" s="2">
        <v>71</v>
      </c>
      <c r="H74" s="3">
        <v>5484.37</v>
      </c>
      <c r="I74" s="3">
        <v>4875.17</v>
      </c>
      <c r="J74" s="3">
        <v>10359.540000000001</v>
      </c>
    </row>
    <row r="75" spans="1:10" x14ac:dyDescent="0.2">
      <c r="A75">
        <v>73</v>
      </c>
      <c r="B75" t="s">
        <v>38</v>
      </c>
      <c r="C75">
        <v>2094.64</v>
      </c>
      <c r="D75">
        <v>2035</v>
      </c>
      <c r="E75" t="s">
        <v>4</v>
      </c>
      <c r="G75" s="2">
        <v>72</v>
      </c>
      <c r="H75" s="3">
        <v>5403.9800000000005</v>
      </c>
      <c r="I75" s="3">
        <v>4746.1899999999987</v>
      </c>
      <c r="J75" s="3">
        <v>10150.169999999998</v>
      </c>
    </row>
    <row r="76" spans="1:10" x14ac:dyDescent="0.2">
      <c r="A76">
        <v>74</v>
      </c>
      <c r="B76" t="s">
        <v>38</v>
      </c>
      <c r="C76">
        <v>2182.61</v>
      </c>
      <c r="D76">
        <v>2035</v>
      </c>
      <c r="E76" t="s">
        <v>4</v>
      </c>
      <c r="G76" s="2">
        <v>73</v>
      </c>
      <c r="H76" s="3">
        <v>5269.82</v>
      </c>
      <c r="I76" s="3">
        <v>4586.68</v>
      </c>
      <c r="J76" s="3">
        <v>9856.5</v>
      </c>
    </row>
    <row r="77" spans="1:10" x14ac:dyDescent="0.2">
      <c r="A77">
        <v>75</v>
      </c>
      <c r="B77" t="s">
        <v>38</v>
      </c>
      <c r="C77">
        <v>2143.12</v>
      </c>
      <c r="D77">
        <v>2035</v>
      </c>
      <c r="E77" t="s">
        <v>4</v>
      </c>
      <c r="G77" s="2">
        <v>74</v>
      </c>
      <c r="H77" s="3">
        <v>5319.7400000000007</v>
      </c>
      <c r="I77" s="3">
        <v>4547.99</v>
      </c>
      <c r="J77" s="3">
        <v>9867.73</v>
      </c>
    </row>
    <row r="78" spans="1:10" x14ac:dyDescent="0.2">
      <c r="A78">
        <v>76</v>
      </c>
      <c r="B78" t="s">
        <v>38</v>
      </c>
      <c r="C78">
        <v>2031.84</v>
      </c>
      <c r="D78">
        <v>2035</v>
      </c>
      <c r="E78" t="s">
        <v>4</v>
      </c>
      <c r="G78" s="2">
        <v>75</v>
      </c>
      <c r="H78" s="3">
        <v>5181.0100000000011</v>
      </c>
      <c r="I78" s="3">
        <v>4507.79</v>
      </c>
      <c r="J78" s="3">
        <v>9688.8000000000011</v>
      </c>
    </row>
    <row r="79" spans="1:10" x14ac:dyDescent="0.2">
      <c r="A79">
        <v>77</v>
      </c>
      <c r="B79" t="s">
        <v>38</v>
      </c>
      <c r="C79">
        <v>2002.7</v>
      </c>
      <c r="D79">
        <v>2035</v>
      </c>
      <c r="E79" t="s">
        <v>4</v>
      </c>
      <c r="G79" s="2">
        <v>76</v>
      </c>
      <c r="H79" s="3">
        <v>4854.28</v>
      </c>
      <c r="I79" s="3">
        <v>4140.99</v>
      </c>
      <c r="J79" s="3">
        <v>8995.27</v>
      </c>
    </row>
    <row r="80" spans="1:10" x14ac:dyDescent="0.2">
      <c r="A80">
        <v>78</v>
      </c>
      <c r="B80" t="s">
        <v>38</v>
      </c>
      <c r="C80">
        <v>1935.67</v>
      </c>
      <c r="D80">
        <v>2035</v>
      </c>
      <c r="E80" t="s">
        <v>4</v>
      </c>
      <c r="G80" s="2">
        <v>77</v>
      </c>
      <c r="H80" s="3">
        <v>4716.28</v>
      </c>
      <c r="I80" s="3">
        <v>3882.17</v>
      </c>
      <c r="J80" s="3">
        <v>8598.4500000000007</v>
      </c>
    </row>
    <row r="81" spans="1:10" x14ac:dyDescent="0.2">
      <c r="A81">
        <v>79</v>
      </c>
      <c r="B81" t="s">
        <v>38</v>
      </c>
      <c r="C81">
        <v>1823.35</v>
      </c>
      <c r="D81">
        <v>2035</v>
      </c>
      <c r="E81" t="s">
        <v>4</v>
      </c>
      <c r="G81" s="2">
        <v>78</v>
      </c>
      <c r="H81" s="3">
        <v>4436.93</v>
      </c>
      <c r="I81" s="3">
        <v>3667.03</v>
      </c>
      <c r="J81" s="3">
        <v>8103.9600000000009</v>
      </c>
    </row>
    <row r="82" spans="1:10" x14ac:dyDescent="0.2">
      <c r="A82">
        <v>80</v>
      </c>
      <c r="B82" t="s">
        <v>38</v>
      </c>
      <c r="C82">
        <v>1909.28</v>
      </c>
      <c r="D82">
        <v>2035</v>
      </c>
      <c r="E82" t="s">
        <v>4</v>
      </c>
      <c r="G82" s="2">
        <v>79</v>
      </c>
      <c r="H82" s="3">
        <v>4206.33</v>
      </c>
      <c r="I82" s="3">
        <v>3475.8500000000004</v>
      </c>
      <c r="J82" s="3">
        <v>7682.18</v>
      </c>
    </row>
    <row r="83" spans="1:10" x14ac:dyDescent="0.2">
      <c r="A83">
        <v>81</v>
      </c>
      <c r="B83" t="s">
        <v>38</v>
      </c>
      <c r="C83">
        <v>1842.09</v>
      </c>
      <c r="D83">
        <v>2035</v>
      </c>
      <c r="E83" t="s">
        <v>4</v>
      </c>
      <c r="G83" s="2">
        <v>80</v>
      </c>
      <c r="H83" s="3">
        <v>4197.5600000000004</v>
      </c>
      <c r="I83" s="3">
        <v>3300.79</v>
      </c>
      <c r="J83" s="3">
        <v>7498.35</v>
      </c>
    </row>
    <row r="84" spans="1:10" x14ac:dyDescent="0.2">
      <c r="A84">
        <v>82</v>
      </c>
      <c r="B84" t="s">
        <v>38</v>
      </c>
      <c r="C84">
        <v>1705.99</v>
      </c>
      <c r="D84">
        <v>2035</v>
      </c>
      <c r="E84" t="s">
        <v>4</v>
      </c>
      <c r="G84" s="2">
        <v>81</v>
      </c>
      <c r="H84" s="3">
        <v>3843.1699999999996</v>
      </c>
      <c r="I84" s="3">
        <v>2996.7400000000007</v>
      </c>
      <c r="J84" s="3">
        <v>6839.91</v>
      </c>
    </row>
    <row r="85" spans="1:10" x14ac:dyDescent="0.2">
      <c r="A85">
        <v>83</v>
      </c>
      <c r="B85" t="s">
        <v>38</v>
      </c>
      <c r="C85">
        <v>1644.27</v>
      </c>
      <c r="D85">
        <v>2035</v>
      </c>
      <c r="E85" t="s">
        <v>4</v>
      </c>
      <c r="G85" s="2">
        <v>82</v>
      </c>
      <c r="H85" s="3">
        <v>3540.5099999999998</v>
      </c>
      <c r="I85" s="3">
        <v>2691.72</v>
      </c>
      <c r="J85" s="3">
        <v>6232.23</v>
      </c>
    </row>
    <row r="86" spans="1:10" x14ac:dyDescent="0.2">
      <c r="A86">
        <v>84</v>
      </c>
      <c r="B86" t="s">
        <v>38</v>
      </c>
      <c r="C86">
        <v>1516.76</v>
      </c>
      <c r="D86">
        <v>2035</v>
      </c>
      <c r="E86" t="s">
        <v>4</v>
      </c>
      <c r="G86" s="2">
        <v>83</v>
      </c>
      <c r="H86" s="3">
        <v>3309.87</v>
      </c>
      <c r="I86" s="3">
        <v>2468.59</v>
      </c>
      <c r="J86" s="3">
        <v>5778.46</v>
      </c>
    </row>
    <row r="87" spans="1:10" x14ac:dyDescent="0.2">
      <c r="A87">
        <v>85</v>
      </c>
      <c r="B87" t="s">
        <v>38</v>
      </c>
      <c r="C87">
        <v>1426.93</v>
      </c>
      <c r="D87">
        <v>2035</v>
      </c>
      <c r="E87" t="s">
        <v>4</v>
      </c>
      <c r="G87" s="2">
        <v>84</v>
      </c>
      <c r="H87" s="3">
        <v>3057.4900000000002</v>
      </c>
      <c r="I87" s="3">
        <v>2244.3799999999997</v>
      </c>
      <c r="J87" s="3">
        <v>5301.87</v>
      </c>
    </row>
    <row r="88" spans="1:10" x14ac:dyDescent="0.2">
      <c r="A88">
        <v>86</v>
      </c>
      <c r="B88" t="s">
        <v>38</v>
      </c>
      <c r="C88">
        <v>1329.4</v>
      </c>
      <c r="D88">
        <v>2035</v>
      </c>
      <c r="E88" t="s">
        <v>4</v>
      </c>
      <c r="G88" s="2">
        <v>85</v>
      </c>
      <c r="H88" s="3">
        <v>2845.8100000000004</v>
      </c>
      <c r="I88" s="3">
        <v>2114.2199999999998</v>
      </c>
      <c r="J88" s="3">
        <v>4960.0300000000007</v>
      </c>
    </row>
    <row r="89" spans="1:10" x14ac:dyDescent="0.2">
      <c r="A89">
        <v>87</v>
      </c>
      <c r="B89" t="s">
        <v>38</v>
      </c>
      <c r="C89">
        <v>1239.0999999999999</v>
      </c>
      <c r="D89">
        <v>2035</v>
      </c>
      <c r="E89" t="s">
        <v>4</v>
      </c>
      <c r="G89" s="2">
        <v>86</v>
      </c>
      <c r="H89" s="3">
        <v>2555.58</v>
      </c>
      <c r="I89" s="3">
        <v>1832.61</v>
      </c>
      <c r="J89" s="3">
        <v>4388.1899999999996</v>
      </c>
    </row>
    <row r="90" spans="1:10" x14ac:dyDescent="0.2">
      <c r="A90">
        <v>88</v>
      </c>
      <c r="B90" t="s">
        <v>38</v>
      </c>
      <c r="C90">
        <v>1162.6600000000001</v>
      </c>
      <c r="D90">
        <v>2035</v>
      </c>
      <c r="E90" t="s">
        <v>4</v>
      </c>
      <c r="G90" s="2">
        <v>87</v>
      </c>
      <c r="H90" s="3">
        <v>2339.15</v>
      </c>
      <c r="I90" s="3">
        <v>1624.8999999999996</v>
      </c>
      <c r="J90" s="3">
        <v>3964.0499999999997</v>
      </c>
    </row>
    <row r="91" spans="1:10" x14ac:dyDescent="0.2">
      <c r="A91">
        <v>89</v>
      </c>
      <c r="B91" t="s">
        <v>38</v>
      </c>
      <c r="C91">
        <v>844.86</v>
      </c>
      <c r="D91">
        <v>2035</v>
      </c>
      <c r="E91" t="s">
        <v>4</v>
      </c>
      <c r="G91" s="2">
        <v>88</v>
      </c>
      <c r="H91" s="3">
        <v>2086.0000000000005</v>
      </c>
      <c r="I91" s="3">
        <v>1393.33</v>
      </c>
      <c r="J91" s="3">
        <v>3479.3300000000004</v>
      </c>
    </row>
    <row r="92" spans="1:10" x14ac:dyDescent="0.2">
      <c r="A92">
        <v>90</v>
      </c>
      <c r="B92" t="s">
        <v>38</v>
      </c>
      <c r="C92">
        <v>706.59</v>
      </c>
      <c r="D92">
        <v>2035</v>
      </c>
      <c r="E92" t="s">
        <v>4</v>
      </c>
      <c r="G92" s="2">
        <v>89</v>
      </c>
      <c r="H92" s="3">
        <v>1615.97</v>
      </c>
      <c r="I92" s="3">
        <v>1076.3200000000002</v>
      </c>
      <c r="J92" s="3">
        <v>2692.29</v>
      </c>
    </row>
    <row r="93" spans="1:10" x14ac:dyDescent="0.2">
      <c r="A93">
        <v>91</v>
      </c>
      <c r="B93" t="s">
        <v>38</v>
      </c>
      <c r="C93">
        <v>643.94000000000005</v>
      </c>
      <c r="D93">
        <v>2035</v>
      </c>
      <c r="E93" t="s">
        <v>4</v>
      </c>
      <c r="G93" s="2">
        <v>90</v>
      </c>
      <c r="H93" s="3">
        <v>1397.6299999999999</v>
      </c>
      <c r="I93" s="3">
        <v>899.52</v>
      </c>
      <c r="J93" s="3">
        <v>2297.1499999999996</v>
      </c>
    </row>
    <row r="94" spans="1:10" x14ac:dyDescent="0.2">
      <c r="A94">
        <v>92</v>
      </c>
      <c r="B94" t="s">
        <v>38</v>
      </c>
      <c r="C94">
        <v>550.79999999999995</v>
      </c>
      <c r="D94">
        <v>2035</v>
      </c>
      <c r="E94" t="s">
        <v>4</v>
      </c>
      <c r="G94" s="2">
        <v>91</v>
      </c>
      <c r="H94" s="3">
        <v>1241.1500000000001</v>
      </c>
      <c r="I94" s="3">
        <v>743.8</v>
      </c>
      <c r="J94" s="3">
        <v>1984.95</v>
      </c>
    </row>
    <row r="95" spans="1:10" x14ac:dyDescent="0.2">
      <c r="A95">
        <v>93</v>
      </c>
      <c r="B95" t="s">
        <v>38</v>
      </c>
      <c r="C95">
        <v>425.59</v>
      </c>
      <c r="D95">
        <v>2035</v>
      </c>
      <c r="E95" t="s">
        <v>4</v>
      </c>
      <c r="G95" s="2">
        <v>92</v>
      </c>
      <c r="H95" s="3">
        <v>1033.2199999999998</v>
      </c>
      <c r="I95" s="3">
        <v>622.88</v>
      </c>
      <c r="J95" s="3">
        <v>1656.1</v>
      </c>
    </row>
    <row r="96" spans="1:10" x14ac:dyDescent="0.2">
      <c r="A96">
        <v>94</v>
      </c>
      <c r="B96" t="s">
        <v>38</v>
      </c>
      <c r="C96">
        <v>328.25</v>
      </c>
      <c r="D96">
        <v>2035</v>
      </c>
      <c r="E96" t="s">
        <v>4</v>
      </c>
      <c r="G96" s="2">
        <v>93</v>
      </c>
      <c r="H96" s="3">
        <v>839.55</v>
      </c>
      <c r="I96" s="3">
        <v>474.58</v>
      </c>
      <c r="J96" s="3">
        <v>1314.1299999999999</v>
      </c>
    </row>
    <row r="97" spans="1:10" x14ac:dyDescent="0.2">
      <c r="A97">
        <v>95</v>
      </c>
      <c r="B97" t="s">
        <v>38</v>
      </c>
      <c r="C97">
        <v>260.7</v>
      </c>
      <c r="D97">
        <v>2035</v>
      </c>
      <c r="E97" t="s">
        <v>4</v>
      </c>
      <c r="G97" s="2">
        <v>94</v>
      </c>
      <c r="H97" s="3">
        <v>689.68000000000006</v>
      </c>
      <c r="I97" s="3">
        <v>364.93</v>
      </c>
      <c r="J97" s="3">
        <v>1054.6100000000001</v>
      </c>
    </row>
    <row r="98" spans="1:10" x14ac:dyDescent="0.2">
      <c r="A98">
        <v>96</v>
      </c>
      <c r="B98" t="s">
        <v>38</v>
      </c>
      <c r="C98">
        <v>204.18</v>
      </c>
      <c r="D98">
        <v>2035</v>
      </c>
      <c r="E98" t="s">
        <v>4</v>
      </c>
      <c r="G98" s="2">
        <v>95</v>
      </c>
      <c r="H98" s="3">
        <v>556.88</v>
      </c>
      <c r="I98" s="3">
        <v>289.43</v>
      </c>
      <c r="J98" s="3">
        <v>846.31</v>
      </c>
    </row>
    <row r="99" spans="1:10" x14ac:dyDescent="0.2">
      <c r="A99">
        <v>97</v>
      </c>
      <c r="B99" t="s">
        <v>38</v>
      </c>
      <c r="C99">
        <v>150.6</v>
      </c>
      <c r="D99">
        <v>2035</v>
      </c>
      <c r="E99" t="s">
        <v>4</v>
      </c>
      <c r="G99" s="2">
        <v>96</v>
      </c>
      <c r="H99" s="3">
        <v>440.57</v>
      </c>
      <c r="I99" s="3">
        <v>226.68</v>
      </c>
      <c r="J99" s="3">
        <v>667.25</v>
      </c>
    </row>
    <row r="100" spans="1:10" x14ac:dyDescent="0.2">
      <c r="A100">
        <v>98</v>
      </c>
      <c r="B100" t="s">
        <v>38</v>
      </c>
      <c r="C100">
        <v>115.15</v>
      </c>
      <c r="D100">
        <v>2035</v>
      </c>
      <c r="E100" t="s">
        <v>4</v>
      </c>
      <c r="G100" s="2">
        <v>97</v>
      </c>
      <c r="H100" s="3">
        <v>342.58</v>
      </c>
      <c r="I100" s="3">
        <v>172.4</v>
      </c>
      <c r="J100" s="3">
        <v>514.98</v>
      </c>
    </row>
    <row r="101" spans="1:10" x14ac:dyDescent="0.2">
      <c r="A101">
        <v>99</v>
      </c>
      <c r="B101" t="s">
        <v>38</v>
      </c>
      <c r="C101">
        <v>83.71</v>
      </c>
      <c r="D101">
        <v>2035</v>
      </c>
      <c r="E101" t="s">
        <v>4</v>
      </c>
      <c r="G101" s="2">
        <v>98</v>
      </c>
      <c r="H101" s="3">
        <v>267.25</v>
      </c>
      <c r="I101" s="3">
        <v>137.26</v>
      </c>
      <c r="J101" s="3">
        <v>404.51</v>
      </c>
    </row>
    <row r="102" spans="1:10" x14ac:dyDescent="0.2">
      <c r="A102">
        <v>100</v>
      </c>
      <c r="B102" t="s">
        <v>38</v>
      </c>
      <c r="C102">
        <v>154.94</v>
      </c>
      <c r="D102">
        <v>2035</v>
      </c>
      <c r="E102" t="s">
        <v>4</v>
      </c>
      <c r="G102" s="2">
        <v>99</v>
      </c>
      <c r="H102" s="3">
        <v>207.66</v>
      </c>
      <c r="I102" s="3">
        <v>103.99999999999999</v>
      </c>
      <c r="J102" s="3">
        <v>311.65999999999997</v>
      </c>
    </row>
    <row r="103" spans="1:10" x14ac:dyDescent="0.2">
      <c r="A103">
        <v>0</v>
      </c>
      <c r="B103" t="s">
        <v>37</v>
      </c>
      <c r="C103">
        <v>1838.52</v>
      </c>
      <c r="D103">
        <v>2035</v>
      </c>
      <c r="E103" t="s">
        <v>4</v>
      </c>
      <c r="G103" s="2">
        <v>100</v>
      </c>
      <c r="H103" s="3">
        <v>257.90000000000003</v>
      </c>
      <c r="I103" s="3">
        <v>106.21000000000001</v>
      </c>
      <c r="J103" s="3">
        <v>364.11</v>
      </c>
    </row>
    <row r="104" spans="1:10" x14ac:dyDescent="0.2">
      <c r="A104">
        <v>1</v>
      </c>
      <c r="B104" t="s">
        <v>37</v>
      </c>
      <c r="C104">
        <v>1843.47</v>
      </c>
      <c r="D104">
        <v>2035</v>
      </c>
      <c r="E104" t="s">
        <v>4</v>
      </c>
      <c r="G104" s="2" t="s">
        <v>6</v>
      </c>
      <c r="H104" s="3">
        <v>664813.71000000031</v>
      </c>
      <c r="I104" s="3">
        <v>661773.32999999996</v>
      </c>
      <c r="J104" s="3">
        <v>1326587.0400000003</v>
      </c>
    </row>
    <row r="105" spans="1:10" x14ac:dyDescent="0.2">
      <c r="A105">
        <v>2</v>
      </c>
      <c r="B105" t="s">
        <v>37</v>
      </c>
      <c r="C105">
        <v>1864.99</v>
      </c>
      <c r="D105">
        <v>2035</v>
      </c>
      <c r="E105" t="s">
        <v>4</v>
      </c>
    </row>
    <row r="106" spans="1:10" x14ac:dyDescent="0.2">
      <c r="A106">
        <v>3</v>
      </c>
      <c r="B106" t="s">
        <v>37</v>
      </c>
      <c r="C106">
        <v>1889.12</v>
      </c>
      <c r="D106">
        <v>2035</v>
      </c>
      <c r="E106" t="s">
        <v>4</v>
      </c>
    </row>
    <row r="107" spans="1:10" x14ac:dyDescent="0.2">
      <c r="A107">
        <v>4</v>
      </c>
      <c r="B107" t="s">
        <v>37</v>
      </c>
      <c r="C107">
        <v>1920.93</v>
      </c>
      <c r="D107">
        <v>2035</v>
      </c>
      <c r="E107" t="s">
        <v>4</v>
      </c>
    </row>
    <row r="108" spans="1:10" x14ac:dyDescent="0.2">
      <c r="A108">
        <v>5</v>
      </c>
      <c r="B108" t="s">
        <v>37</v>
      </c>
      <c r="C108">
        <v>1960.17</v>
      </c>
      <c r="D108">
        <v>2035</v>
      </c>
      <c r="E108" t="s">
        <v>4</v>
      </c>
    </row>
    <row r="109" spans="1:10" x14ac:dyDescent="0.2">
      <c r="A109">
        <v>6</v>
      </c>
      <c r="B109" t="s">
        <v>37</v>
      </c>
      <c r="C109">
        <v>2002.59</v>
      </c>
      <c r="D109">
        <v>2035</v>
      </c>
      <c r="E109" t="s">
        <v>4</v>
      </c>
    </row>
    <row r="110" spans="1:10" x14ac:dyDescent="0.2">
      <c r="A110">
        <v>7</v>
      </c>
      <c r="B110" t="s">
        <v>37</v>
      </c>
      <c r="C110">
        <v>2040.39</v>
      </c>
      <c r="D110">
        <v>2035</v>
      </c>
      <c r="E110" t="s">
        <v>4</v>
      </c>
    </row>
    <row r="111" spans="1:10" x14ac:dyDescent="0.2">
      <c r="A111">
        <v>8</v>
      </c>
      <c r="B111" t="s">
        <v>37</v>
      </c>
      <c r="C111">
        <v>2094.6</v>
      </c>
      <c r="D111">
        <v>2035</v>
      </c>
      <c r="E111" t="s">
        <v>4</v>
      </c>
    </row>
    <row r="112" spans="1:10" x14ac:dyDescent="0.2">
      <c r="A112">
        <v>9</v>
      </c>
      <c r="B112" t="s">
        <v>37</v>
      </c>
      <c r="C112">
        <v>2158.4699999999998</v>
      </c>
      <c r="D112">
        <v>2035</v>
      </c>
      <c r="E112" t="s">
        <v>4</v>
      </c>
    </row>
    <row r="113" spans="1:5" x14ac:dyDescent="0.2">
      <c r="A113">
        <v>10</v>
      </c>
      <c r="B113" t="s">
        <v>37</v>
      </c>
      <c r="C113">
        <v>2213.92</v>
      </c>
      <c r="D113">
        <v>2035</v>
      </c>
      <c r="E113" t="s">
        <v>4</v>
      </c>
    </row>
    <row r="114" spans="1:5" x14ac:dyDescent="0.2">
      <c r="A114">
        <v>11</v>
      </c>
      <c r="B114" t="s">
        <v>37</v>
      </c>
      <c r="C114">
        <v>2267.59</v>
      </c>
      <c r="D114">
        <v>2035</v>
      </c>
      <c r="E114" t="s">
        <v>4</v>
      </c>
    </row>
    <row r="115" spans="1:5" x14ac:dyDescent="0.2">
      <c r="A115">
        <v>12</v>
      </c>
      <c r="B115" t="s">
        <v>37</v>
      </c>
      <c r="C115">
        <v>2316.2800000000002</v>
      </c>
      <c r="D115">
        <v>2035</v>
      </c>
      <c r="E115" t="s">
        <v>4</v>
      </c>
    </row>
    <row r="116" spans="1:5" x14ac:dyDescent="0.2">
      <c r="A116">
        <v>13</v>
      </c>
      <c r="B116" t="s">
        <v>37</v>
      </c>
      <c r="C116">
        <v>2361.59</v>
      </c>
      <c r="D116">
        <v>2035</v>
      </c>
      <c r="E116" t="s">
        <v>4</v>
      </c>
    </row>
    <row r="117" spans="1:5" x14ac:dyDescent="0.2">
      <c r="A117">
        <v>14</v>
      </c>
      <c r="B117" t="s">
        <v>37</v>
      </c>
      <c r="C117">
        <v>2407.19</v>
      </c>
      <c r="D117">
        <v>2035</v>
      </c>
      <c r="E117" t="s">
        <v>4</v>
      </c>
    </row>
    <row r="118" spans="1:5" x14ac:dyDescent="0.2">
      <c r="A118">
        <v>15</v>
      </c>
      <c r="B118" t="s">
        <v>37</v>
      </c>
      <c r="C118">
        <v>2436.58</v>
      </c>
      <c r="D118">
        <v>2035</v>
      </c>
      <c r="E118" t="s">
        <v>4</v>
      </c>
    </row>
    <row r="119" spans="1:5" x14ac:dyDescent="0.2">
      <c r="A119">
        <v>16</v>
      </c>
      <c r="B119" t="s">
        <v>37</v>
      </c>
      <c r="C119">
        <v>2453.17</v>
      </c>
      <c r="D119">
        <v>2035</v>
      </c>
      <c r="E119" t="s">
        <v>4</v>
      </c>
    </row>
    <row r="120" spans="1:5" x14ac:dyDescent="0.2">
      <c r="A120">
        <v>17</v>
      </c>
      <c r="B120" t="s">
        <v>37</v>
      </c>
      <c r="C120">
        <v>2479.5500000000002</v>
      </c>
      <c r="D120">
        <v>2035</v>
      </c>
      <c r="E120" t="s">
        <v>4</v>
      </c>
    </row>
    <row r="121" spans="1:5" x14ac:dyDescent="0.2">
      <c r="A121">
        <v>18</v>
      </c>
      <c r="B121" t="s">
        <v>37</v>
      </c>
      <c r="C121">
        <v>2824.36</v>
      </c>
      <c r="D121">
        <v>2035</v>
      </c>
      <c r="E121" t="s">
        <v>4</v>
      </c>
    </row>
    <row r="122" spans="1:5" x14ac:dyDescent="0.2">
      <c r="A122">
        <v>19</v>
      </c>
      <c r="B122" t="s">
        <v>37</v>
      </c>
      <c r="C122">
        <v>2851.89</v>
      </c>
      <c r="D122">
        <v>2035</v>
      </c>
      <c r="E122" t="s">
        <v>4</v>
      </c>
    </row>
    <row r="123" spans="1:5" x14ac:dyDescent="0.2">
      <c r="A123">
        <v>20</v>
      </c>
      <c r="B123" t="s">
        <v>37</v>
      </c>
      <c r="C123">
        <v>3019.51</v>
      </c>
      <c r="D123">
        <v>2035</v>
      </c>
      <c r="E123" t="s">
        <v>4</v>
      </c>
    </row>
    <row r="124" spans="1:5" x14ac:dyDescent="0.2">
      <c r="A124">
        <v>21</v>
      </c>
      <c r="B124" t="s">
        <v>37</v>
      </c>
      <c r="C124">
        <v>2961.74</v>
      </c>
      <c r="D124">
        <v>2035</v>
      </c>
      <c r="E124" t="s">
        <v>4</v>
      </c>
    </row>
    <row r="125" spans="1:5" x14ac:dyDescent="0.2">
      <c r="A125">
        <v>22</v>
      </c>
      <c r="B125" t="s">
        <v>37</v>
      </c>
      <c r="C125">
        <v>2973.86</v>
      </c>
      <c r="D125">
        <v>2035</v>
      </c>
      <c r="E125" t="s">
        <v>4</v>
      </c>
    </row>
    <row r="126" spans="1:5" x14ac:dyDescent="0.2">
      <c r="A126">
        <v>23</v>
      </c>
      <c r="B126" t="s">
        <v>37</v>
      </c>
      <c r="C126">
        <v>2752.99</v>
      </c>
      <c r="D126">
        <v>2035</v>
      </c>
      <c r="E126" t="s">
        <v>4</v>
      </c>
    </row>
    <row r="127" spans="1:5" x14ac:dyDescent="0.2">
      <c r="A127">
        <v>24</v>
      </c>
      <c r="B127" t="s">
        <v>37</v>
      </c>
      <c r="C127">
        <v>2698.92</v>
      </c>
      <c r="D127">
        <v>2035</v>
      </c>
      <c r="E127" t="s">
        <v>4</v>
      </c>
    </row>
    <row r="128" spans="1:5" x14ac:dyDescent="0.2">
      <c r="A128">
        <v>25</v>
      </c>
      <c r="B128" t="s">
        <v>37</v>
      </c>
      <c r="C128">
        <v>2152.7199999999998</v>
      </c>
      <c r="D128">
        <v>2035</v>
      </c>
      <c r="E128" t="s">
        <v>4</v>
      </c>
    </row>
    <row r="129" spans="1:5" x14ac:dyDescent="0.2">
      <c r="A129">
        <v>26</v>
      </c>
      <c r="B129" t="s">
        <v>37</v>
      </c>
      <c r="C129">
        <v>1971.08</v>
      </c>
      <c r="D129">
        <v>2035</v>
      </c>
      <c r="E129" t="s">
        <v>4</v>
      </c>
    </row>
    <row r="130" spans="1:5" x14ac:dyDescent="0.2">
      <c r="A130">
        <v>27</v>
      </c>
      <c r="B130" t="s">
        <v>37</v>
      </c>
      <c r="C130">
        <v>2100.9</v>
      </c>
      <c r="D130">
        <v>2035</v>
      </c>
      <c r="E130" t="s">
        <v>4</v>
      </c>
    </row>
    <row r="131" spans="1:5" x14ac:dyDescent="0.2">
      <c r="A131">
        <v>28</v>
      </c>
      <c r="B131" t="s">
        <v>37</v>
      </c>
      <c r="C131">
        <v>2094.38</v>
      </c>
      <c r="D131">
        <v>2035</v>
      </c>
      <c r="E131" t="s">
        <v>4</v>
      </c>
    </row>
    <row r="132" spans="1:5" x14ac:dyDescent="0.2">
      <c r="A132">
        <v>29</v>
      </c>
      <c r="B132" t="s">
        <v>37</v>
      </c>
      <c r="C132">
        <v>2047.37</v>
      </c>
      <c r="D132">
        <v>2035</v>
      </c>
      <c r="E132" t="s">
        <v>4</v>
      </c>
    </row>
    <row r="133" spans="1:5" x14ac:dyDescent="0.2">
      <c r="A133">
        <v>30</v>
      </c>
      <c r="B133" t="s">
        <v>37</v>
      </c>
      <c r="C133">
        <v>1948.02</v>
      </c>
      <c r="D133">
        <v>2035</v>
      </c>
      <c r="E133" t="s">
        <v>4</v>
      </c>
    </row>
    <row r="134" spans="1:5" x14ac:dyDescent="0.2">
      <c r="A134">
        <v>31</v>
      </c>
      <c r="B134" t="s">
        <v>37</v>
      </c>
      <c r="C134">
        <v>1906.48</v>
      </c>
      <c r="D134">
        <v>2035</v>
      </c>
      <c r="E134" t="s">
        <v>4</v>
      </c>
    </row>
    <row r="135" spans="1:5" x14ac:dyDescent="0.2">
      <c r="A135">
        <v>32</v>
      </c>
      <c r="B135" t="s">
        <v>37</v>
      </c>
      <c r="C135">
        <v>1830.67</v>
      </c>
      <c r="D135">
        <v>2035</v>
      </c>
      <c r="E135" t="s">
        <v>4</v>
      </c>
    </row>
    <row r="136" spans="1:5" x14ac:dyDescent="0.2">
      <c r="A136">
        <v>33</v>
      </c>
      <c r="B136" t="s">
        <v>37</v>
      </c>
      <c r="C136">
        <v>1832.36</v>
      </c>
      <c r="D136">
        <v>2035</v>
      </c>
      <c r="E136" t="s">
        <v>4</v>
      </c>
    </row>
    <row r="137" spans="1:5" x14ac:dyDescent="0.2">
      <c r="A137">
        <v>34</v>
      </c>
      <c r="B137" t="s">
        <v>37</v>
      </c>
      <c r="C137">
        <v>1826.97</v>
      </c>
      <c r="D137">
        <v>2035</v>
      </c>
      <c r="E137" t="s">
        <v>4</v>
      </c>
    </row>
    <row r="138" spans="1:5" x14ac:dyDescent="0.2">
      <c r="A138">
        <v>35</v>
      </c>
      <c r="B138" t="s">
        <v>37</v>
      </c>
      <c r="C138">
        <v>1878.7</v>
      </c>
      <c r="D138">
        <v>2035</v>
      </c>
      <c r="E138" t="s">
        <v>4</v>
      </c>
    </row>
    <row r="139" spans="1:5" x14ac:dyDescent="0.2">
      <c r="A139">
        <v>36</v>
      </c>
      <c r="B139" t="s">
        <v>37</v>
      </c>
      <c r="C139">
        <v>1924.96</v>
      </c>
      <c r="D139">
        <v>2035</v>
      </c>
      <c r="E139" t="s">
        <v>4</v>
      </c>
    </row>
    <row r="140" spans="1:5" x14ac:dyDescent="0.2">
      <c r="A140">
        <v>37</v>
      </c>
      <c r="B140" t="s">
        <v>37</v>
      </c>
      <c r="C140">
        <v>1928.2</v>
      </c>
      <c r="D140">
        <v>2035</v>
      </c>
      <c r="E140" t="s">
        <v>4</v>
      </c>
    </row>
    <row r="141" spans="1:5" x14ac:dyDescent="0.2">
      <c r="A141">
        <v>38</v>
      </c>
      <c r="B141" t="s">
        <v>37</v>
      </c>
      <c r="C141">
        <v>1921.95</v>
      </c>
      <c r="D141">
        <v>2035</v>
      </c>
      <c r="E141" t="s">
        <v>4</v>
      </c>
    </row>
    <row r="142" spans="1:5" x14ac:dyDescent="0.2">
      <c r="A142">
        <v>39</v>
      </c>
      <c r="B142" t="s">
        <v>37</v>
      </c>
      <c r="C142">
        <v>2021.02</v>
      </c>
      <c r="D142">
        <v>2035</v>
      </c>
      <c r="E142" t="s">
        <v>4</v>
      </c>
    </row>
    <row r="143" spans="1:5" x14ac:dyDescent="0.2">
      <c r="A143">
        <v>40</v>
      </c>
      <c r="B143" t="s">
        <v>37</v>
      </c>
      <c r="C143">
        <v>2069.31</v>
      </c>
      <c r="D143">
        <v>2035</v>
      </c>
      <c r="E143" t="s">
        <v>4</v>
      </c>
    </row>
    <row r="144" spans="1:5" x14ac:dyDescent="0.2">
      <c r="A144">
        <v>41</v>
      </c>
      <c r="B144" t="s">
        <v>37</v>
      </c>
      <c r="C144">
        <v>2064.6999999999998</v>
      </c>
      <c r="D144">
        <v>2035</v>
      </c>
      <c r="E144" t="s">
        <v>4</v>
      </c>
    </row>
    <row r="145" spans="1:5" x14ac:dyDescent="0.2">
      <c r="A145">
        <v>42</v>
      </c>
      <c r="B145" t="s">
        <v>37</v>
      </c>
      <c r="C145">
        <v>2088.7399999999998</v>
      </c>
      <c r="D145">
        <v>2035</v>
      </c>
      <c r="E145" t="s">
        <v>4</v>
      </c>
    </row>
    <row r="146" spans="1:5" x14ac:dyDescent="0.2">
      <c r="A146">
        <v>43</v>
      </c>
      <c r="B146" t="s">
        <v>37</v>
      </c>
      <c r="C146">
        <v>1873.1</v>
      </c>
      <c r="D146">
        <v>2035</v>
      </c>
      <c r="E146" t="s">
        <v>4</v>
      </c>
    </row>
    <row r="147" spans="1:5" x14ac:dyDescent="0.2">
      <c r="A147">
        <v>44</v>
      </c>
      <c r="B147" t="s">
        <v>37</v>
      </c>
      <c r="C147">
        <v>1842.05</v>
      </c>
      <c r="D147">
        <v>2035</v>
      </c>
      <c r="E147" t="s">
        <v>4</v>
      </c>
    </row>
    <row r="148" spans="1:5" x14ac:dyDescent="0.2">
      <c r="A148">
        <v>45</v>
      </c>
      <c r="B148" t="s">
        <v>37</v>
      </c>
      <c r="C148">
        <v>1779.52</v>
      </c>
      <c r="D148">
        <v>2035</v>
      </c>
      <c r="E148" t="s">
        <v>4</v>
      </c>
    </row>
    <row r="149" spans="1:5" x14ac:dyDescent="0.2">
      <c r="A149">
        <v>46</v>
      </c>
      <c r="B149" t="s">
        <v>37</v>
      </c>
      <c r="C149">
        <v>1728.45</v>
      </c>
      <c r="D149">
        <v>2035</v>
      </c>
      <c r="E149" t="s">
        <v>4</v>
      </c>
    </row>
    <row r="150" spans="1:5" x14ac:dyDescent="0.2">
      <c r="A150">
        <v>47</v>
      </c>
      <c r="B150" t="s">
        <v>37</v>
      </c>
      <c r="C150">
        <v>1709.9</v>
      </c>
      <c r="D150">
        <v>2035</v>
      </c>
      <c r="E150" t="s">
        <v>4</v>
      </c>
    </row>
    <row r="151" spans="1:5" x14ac:dyDescent="0.2">
      <c r="A151">
        <v>48</v>
      </c>
      <c r="B151" t="s">
        <v>37</v>
      </c>
      <c r="C151">
        <v>1815.62</v>
      </c>
      <c r="D151">
        <v>2035</v>
      </c>
      <c r="E151" t="s">
        <v>4</v>
      </c>
    </row>
    <row r="152" spans="1:5" x14ac:dyDescent="0.2">
      <c r="A152">
        <v>49</v>
      </c>
      <c r="B152" t="s">
        <v>37</v>
      </c>
      <c r="C152">
        <v>1919.22</v>
      </c>
      <c r="D152">
        <v>2035</v>
      </c>
      <c r="E152" t="s">
        <v>4</v>
      </c>
    </row>
    <row r="153" spans="1:5" x14ac:dyDescent="0.2">
      <c r="A153">
        <v>50</v>
      </c>
      <c r="B153" t="s">
        <v>37</v>
      </c>
      <c r="C153">
        <v>1960.89</v>
      </c>
      <c r="D153">
        <v>2035</v>
      </c>
      <c r="E153" t="s">
        <v>4</v>
      </c>
    </row>
    <row r="154" spans="1:5" x14ac:dyDescent="0.2">
      <c r="A154">
        <v>51</v>
      </c>
      <c r="B154" t="s">
        <v>37</v>
      </c>
      <c r="C154">
        <v>1888.09</v>
      </c>
      <c r="D154">
        <v>2035</v>
      </c>
      <c r="E154" t="s">
        <v>4</v>
      </c>
    </row>
    <row r="155" spans="1:5" x14ac:dyDescent="0.2">
      <c r="A155">
        <v>52</v>
      </c>
      <c r="B155" t="s">
        <v>37</v>
      </c>
      <c r="C155">
        <v>1958.44</v>
      </c>
      <c r="D155">
        <v>2035</v>
      </c>
      <c r="E155" t="s">
        <v>4</v>
      </c>
    </row>
    <row r="156" spans="1:5" x14ac:dyDescent="0.2">
      <c r="A156">
        <v>53</v>
      </c>
      <c r="B156" t="s">
        <v>37</v>
      </c>
      <c r="C156">
        <v>2005.18</v>
      </c>
      <c r="D156">
        <v>2035</v>
      </c>
      <c r="E156" t="s">
        <v>4</v>
      </c>
    </row>
    <row r="157" spans="1:5" x14ac:dyDescent="0.2">
      <c r="A157">
        <v>54</v>
      </c>
      <c r="B157" t="s">
        <v>37</v>
      </c>
      <c r="C157">
        <v>1946.04</v>
      </c>
      <c r="D157">
        <v>2035</v>
      </c>
      <c r="E157" t="s">
        <v>4</v>
      </c>
    </row>
    <row r="158" spans="1:5" x14ac:dyDescent="0.2">
      <c r="A158">
        <v>55</v>
      </c>
      <c r="B158" t="s">
        <v>37</v>
      </c>
      <c r="C158">
        <v>1912.6</v>
      </c>
      <c r="D158">
        <v>2035</v>
      </c>
      <c r="E158" t="s">
        <v>4</v>
      </c>
    </row>
    <row r="159" spans="1:5" x14ac:dyDescent="0.2">
      <c r="A159">
        <v>56</v>
      </c>
      <c r="B159" t="s">
        <v>37</v>
      </c>
      <c r="C159">
        <v>1807.62</v>
      </c>
      <c r="D159">
        <v>2035</v>
      </c>
      <c r="E159" t="s">
        <v>4</v>
      </c>
    </row>
    <row r="160" spans="1:5" x14ac:dyDescent="0.2">
      <c r="A160">
        <v>57</v>
      </c>
      <c r="B160" t="s">
        <v>37</v>
      </c>
      <c r="C160">
        <v>1701.67</v>
      </c>
      <c r="D160">
        <v>2035</v>
      </c>
      <c r="E160" t="s">
        <v>4</v>
      </c>
    </row>
    <row r="161" spans="1:5" x14ac:dyDescent="0.2">
      <c r="A161">
        <v>58</v>
      </c>
      <c r="B161" t="s">
        <v>37</v>
      </c>
      <c r="C161">
        <v>1666.23</v>
      </c>
      <c r="D161">
        <v>2035</v>
      </c>
      <c r="E161" t="s">
        <v>4</v>
      </c>
    </row>
    <row r="162" spans="1:5" x14ac:dyDescent="0.2">
      <c r="A162">
        <v>59</v>
      </c>
      <c r="B162" t="s">
        <v>37</v>
      </c>
      <c r="C162">
        <v>1588.9</v>
      </c>
      <c r="D162">
        <v>2035</v>
      </c>
      <c r="E162" t="s">
        <v>4</v>
      </c>
    </row>
    <row r="163" spans="1:5" x14ac:dyDescent="0.2">
      <c r="A163">
        <v>60</v>
      </c>
      <c r="B163" t="s">
        <v>37</v>
      </c>
      <c r="C163">
        <v>1571.76</v>
      </c>
      <c r="D163">
        <v>2035</v>
      </c>
      <c r="E163" t="s">
        <v>4</v>
      </c>
    </row>
    <row r="164" spans="1:5" x14ac:dyDescent="0.2">
      <c r="A164">
        <v>61</v>
      </c>
      <c r="B164" t="s">
        <v>37</v>
      </c>
      <c r="C164">
        <v>1515.25</v>
      </c>
      <c r="D164">
        <v>2035</v>
      </c>
      <c r="E164" t="s">
        <v>4</v>
      </c>
    </row>
    <row r="165" spans="1:5" x14ac:dyDescent="0.2">
      <c r="A165">
        <v>62</v>
      </c>
      <c r="B165" t="s">
        <v>37</v>
      </c>
      <c r="C165">
        <v>1518.1</v>
      </c>
      <c r="D165">
        <v>2035</v>
      </c>
      <c r="E165" t="s">
        <v>4</v>
      </c>
    </row>
    <row r="166" spans="1:5" x14ac:dyDescent="0.2">
      <c r="A166">
        <v>63</v>
      </c>
      <c r="B166" t="s">
        <v>37</v>
      </c>
      <c r="C166">
        <v>1511.3</v>
      </c>
      <c r="D166">
        <v>2035</v>
      </c>
      <c r="E166" t="s">
        <v>4</v>
      </c>
    </row>
    <row r="167" spans="1:5" x14ac:dyDescent="0.2">
      <c r="A167">
        <v>64</v>
      </c>
      <c r="B167" t="s">
        <v>37</v>
      </c>
      <c r="C167">
        <v>1585.3</v>
      </c>
      <c r="D167">
        <v>2035</v>
      </c>
      <c r="E167" t="s">
        <v>4</v>
      </c>
    </row>
    <row r="168" spans="1:5" x14ac:dyDescent="0.2">
      <c r="A168">
        <v>65</v>
      </c>
      <c r="B168" t="s">
        <v>37</v>
      </c>
      <c r="C168">
        <v>1684.75</v>
      </c>
      <c r="D168">
        <v>2035</v>
      </c>
      <c r="E168" t="s">
        <v>4</v>
      </c>
    </row>
    <row r="169" spans="1:5" x14ac:dyDescent="0.2">
      <c r="A169">
        <v>66</v>
      </c>
      <c r="B169" t="s">
        <v>37</v>
      </c>
      <c r="C169">
        <v>1545.98</v>
      </c>
      <c r="D169">
        <v>2035</v>
      </c>
      <c r="E169" t="s">
        <v>4</v>
      </c>
    </row>
    <row r="170" spans="1:5" x14ac:dyDescent="0.2">
      <c r="A170">
        <v>67</v>
      </c>
      <c r="B170" t="s">
        <v>37</v>
      </c>
      <c r="C170">
        <v>1531.43</v>
      </c>
      <c r="D170">
        <v>2035</v>
      </c>
      <c r="E170" t="s">
        <v>4</v>
      </c>
    </row>
    <row r="171" spans="1:5" x14ac:dyDescent="0.2">
      <c r="A171">
        <v>68</v>
      </c>
      <c r="B171" t="s">
        <v>37</v>
      </c>
      <c r="C171">
        <v>1556.84</v>
      </c>
      <c r="D171">
        <v>2035</v>
      </c>
      <c r="E171" t="s">
        <v>4</v>
      </c>
    </row>
    <row r="172" spans="1:5" x14ac:dyDescent="0.2">
      <c r="A172">
        <v>69</v>
      </c>
      <c r="B172" t="s">
        <v>37</v>
      </c>
      <c r="C172">
        <v>1539.74</v>
      </c>
      <c r="D172">
        <v>2035</v>
      </c>
      <c r="E172" t="s">
        <v>4</v>
      </c>
    </row>
    <row r="173" spans="1:5" x14ac:dyDescent="0.2">
      <c r="A173">
        <v>70</v>
      </c>
      <c r="B173" t="s">
        <v>37</v>
      </c>
      <c r="C173">
        <v>1660.95</v>
      </c>
      <c r="D173">
        <v>2035</v>
      </c>
      <c r="E173" t="s">
        <v>4</v>
      </c>
    </row>
    <row r="174" spans="1:5" x14ac:dyDescent="0.2">
      <c r="A174">
        <v>71</v>
      </c>
      <c r="B174" t="s">
        <v>37</v>
      </c>
      <c r="C174">
        <v>1685.51</v>
      </c>
      <c r="D174">
        <v>2035</v>
      </c>
      <c r="E174" t="s">
        <v>4</v>
      </c>
    </row>
    <row r="175" spans="1:5" x14ac:dyDescent="0.2">
      <c r="A175">
        <v>72</v>
      </c>
      <c r="B175" t="s">
        <v>37</v>
      </c>
      <c r="C175">
        <v>1762.51</v>
      </c>
      <c r="D175">
        <v>2035</v>
      </c>
      <c r="E175" t="s">
        <v>4</v>
      </c>
    </row>
    <row r="176" spans="1:5" x14ac:dyDescent="0.2">
      <c r="A176">
        <v>73</v>
      </c>
      <c r="B176" t="s">
        <v>37</v>
      </c>
      <c r="C176">
        <v>1762.23</v>
      </c>
      <c r="D176">
        <v>2035</v>
      </c>
      <c r="E176" t="s">
        <v>4</v>
      </c>
    </row>
    <row r="177" spans="1:5" x14ac:dyDescent="0.2">
      <c r="A177">
        <v>74</v>
      </c>
      <c r="B177" t="s">
        <v>37</v>
      </c>
      <c r="C177">
        <v>1805.03</v>
      </c>
      <c r="D177">
        <v>2035</v>
      </c>
      <c r="E177" t="s">
        <v>4</v>
      </c>
    </row>
    <row r="178" spans="1:5" x14ac:dyDescent="0.2">
      <c r="A178">
        <v>75</v>
      </c>
      <c r="B178" t="s">
        <v>37</v>
      </c>
      <c r="C178">
        <v>1800.24</v>
      </c>
      <c r="D178">
        <v>2035</v>
      </c>
      <c r="E178" t="s">
        <v>4</v>
      </c>
    </row>
    <row r="179" spans="1:5" x14ac:dyDescent="0.2">
      <c r="A179">
        <v>76</v>
      </c>
      <c r="B179" t="s">
        <v>37</v>
      </c>
      <c r="C179">
        <v>1688.04</v>
      </c>
      <c r="D179">
        <v>2035</v>
      </c>
      <c r="E179" t="s">
        <v>4</v>
      </c>
    </row>
    <row r="180" spans="1:5" x14ac:dyDescent="0.2">
      <c r="A180">
        <v>77</v>
      </c>
      <c r="B180" t="s">
        <v>37</v>
      </c>
      <c r="C180">
        <v>1600.89</v>
      </c>
      <c r="D180">
        <v>2035</v>
      </c>
      <c r="E180" t="s">
        <v>4</v>
      </c>
    </row>
    <row r="181" spans="1:5" x14ac:dyDescent="0.2">
      <c r="A181">
        <v>78</v>
      </c>
      <c r="B181" t="s">
        <v>37</v>
      </c>
      <c r="C181">
        <v>1568.56</v>
      </c>
      <c r="D181">
        <v>2035</v>
      </c>
      <c r="E181" t="s">
        <v>4</v>
      </c>
    </row>
    <row r="182" spans="1:5" x14ac:dyDescent="0.2">
      <c r="A182">
        <v>79</v>
      </c>
      <c r="B182" t="s">
        <v>37</v>
      </c>
      <c r="C182">
        <v>1524.44</v>
      </c>
      <c r="D182">
        <v>2035</v>
      </c>
      <c r="E182" t="s">
        <v>4</v>
      </c>
    </row>
    <row r="183" spans="1:5" x14ac:dyDescent="0.2">
      <c r="A183">
        <v>80</v>
      </c>
      <c r="B183" t="s">
        <v>37</v>
      </c>
      <c r="C183">
        <v>1483.25</v>
      </c>
      <c r="D183">
        <v>2035</v>
      </c>
      <c r="E183" t="s">
        <v>4</v>
      </c>
    </row>
    <row r="184" spans="1:5" x14ac:dyDescent="0.2">
      <c r="A184">
        <v>81</v>
      </c>
      <c r="B184" t="s">
        <v>37</v>
      </c>
      <c r="C184">
        <v>1360.43</v>
      </c>
      <c r="D184">
        <v>2035</v>
      </c>
      <c r="E184" t="s">
        <v>4</v>
      </c>
    </row>
    <row r="185" spans="1:5" x14ac:dyDescent="0.2">
      <c r="A185">
        <v>82</v>
      </c>
      <c r="B185" t="s">
        <v>37</v>
      </c>
      <c r="C185">
        <v>1290.54</v>
      </c>
      <c r="D185">
        <v>2035</v>
      </c>
      <c r="E185" t="s">
        <v>4</v>
      </c>
    </row>
    <row r="186" spans="1:5" x14ac:dyDescent="0.2">
      <c r="A186">
        <v>83</v>
      </c>
      <c r="B186" t="s">
        <v>37</v>
      </c>
      <c r="C186">
        <v>1183.3599999999999</v>
      </c>
      <c r="D186">
        <v>2035</v>
      </c>
      <c r="E186" t="s">
        <v>4</v>
      </c>
    </row>
    <row r="187" spans="1:5" x14ac:dyDescent="0.2">
      <c r="A187">
        <v>84</v>
      </c>
      <c r="B187" t="s">
        <v>37</v>
      </c>
      <c r="C187">
        <v>1115.22</v>
      </c>
      <c r="D187">
        <v>2035</v>
      </c>
      <c r="E187" t="s">
        <v>4</v>
      </c>
    </row>
    <row r="188" spans="1:5" x14ac:dyDescent="0.2">
      <c r="A188">
        <v>85</v>
      </c>
      <c r="B188" t="s">
        <v>37</v>
      </c>
      <c r="C188">
        <v>1103.71</v>
      </c>
      <c r="D188">
        <v>2035</v>
      </c>
      <c r="E188" t="s">
        <v>4</v>
      </c>
    </row>
    <row r="189" spans="1:5" x14ac:dyDescent="0.2">
      <c r="A189">
        <v>86</v>
      </c>
      <c r="B189" t="s">
        <v>37</v>
      </c>
      <c r="C189">
        <v>962.62</v>
      </c>
      <c r="D189">
        <v>2035</v>
      </c>
      <c r="E189" t="s">
        <v>4</v>
      </c>
    </row>
    <row r="190" spans="1:5" x14ac:dyDescent="0.2">
      <c r="A190">
        <v>87</v>
      </c>
      <c r="B190" t="s">
        <v>37</v>
      </c>
      <c r="C190">
        <v>891.35</v>
      </c>
      <c r="D190">
        <v>2035</v>
      </c>
      <c r="E190" t="s">
        <v>4</v>
      </c>
    </row>
    <row r="191" spans="1:5" x14ac:dyDescent="0.2">
      <c r="A191">
        <v>88</v>
      </c>
      <c r="B191" t="s">
        <v>37</v>
      </c>
      <c r="C191">
        <v>772.74</v>
      </c>
      <c r="D191">
        <v>2035</v>
      </c>
      <c r="E191" t="s">
        <v>4</v>
      </c>
    </row>
    <row r="192" spans="1:5" x14ac:dyDescent="0.2">
      <c r="A192">
        <v>89</v>
      </c>
      <c r="B192" t="s">
        <v>37</v>
      </c>
      <c r="C192">
        <v>544.22</v>
      </c>
      <c r="D192">
        <v>2035</v>
      </c>
      <c r="E192" t="s">
        <v>4</v>
      </c>
    </row>
    <row r="193" spans="1:5" x14ac:dyDescent="0.2">
      <c r="A193">
        <v>90</v>
      </c>
      <c r="B193" t="s">
        <v>37</v>
      </c>
      <c r="C193">
        <v>449.03</v>
      </c>
      <c r="D193">
        <v>2035</v>
      </c>
      <c r="E193" t="s">
        <v>4</v>
      </c>
    </row>
    <row r="194" spans="1:5" x14ac:dyDescent="0.2">
      <c r="A194">
        <v>91</v>
      </c>
      <c r="B194" t="s">
        <v>37</v>
      </c>
      <c r="C194">
        <v>379.39</v>
      </c>
      <c r="D194">
        <v>2035</v>
      </c>
      <c r="E194" t="s">
        <v>4</v>
      </c>
    </row>
    <row r="195" spans="1:5" x14ac:dyDescent="0.2">
      <c r="A195">
        <v>92</v>
      </c>
      <c r="B195" t="s">
        <v>37</v>
      </c>
      <c r="C195">
        <v>317.76</v>
      </c>
      <c r="D195">
        <v>2035</v>
      </c>
      <c r="E195" t="s">
        <v>4</v>
      </c>
    </row>
    <row r="196" spans="1:5" x14ac:dyDescent="0.2">
      <c r="A196">
        <v>93</v>
      </c>
      <c r="B196" t="s">
        <v>37</v>
      </c>
      <c r="C196">
        <v>228.99</v>
      </c>
      <c r="D196">
        <v>2035</v>
      </c>
      <c r="E196" t="s">
        <v>4</v>
      </c>
    </row>
    <row r="197" spans="1:5" x14ac:dyDescent="0.2">
      <c r="A197">
        <v>94</v>
      </c>
      <c r="B197" t="s">
        <v>37</v>
      </c>
      <c r="C197">
        <v>163.38</v>
      </c>
      <c r="D197">
        <v>2035</v>
      </c>
      <c r="E197" t="s">
        <v>4</v>
      </c>
    </row>
    <row r="198" spans="1:5" x14ac:dyDescent="0.2">
      <c r="A198">
        <v>95</v>
      </c>
      <c r="B198" t="s">
        <v>37</v>
      </c>
      <c r="C198">
        <v>127.99</v>
      </c>
      <c r="D198">
        <v>2035</v>
      </c>
      <c r="E198" t="s">
        <v>4</v>
      </c>
    </row>
    <row r="199" spans="1:5" x14ac:dyDescent="0.2">
      <c r="A199">
        <v>96</v>
      </c>
      <c r="B199" t="s">
        <v>37</v>
      </c>
      <c r="C199">
        <v>95.67</v>
      </c>
      <c r="D199">
        <v>2035</v>
      </c>
      <c r="E199" t="s">
        <v>4</v>
      </c>
    </row>
    <row r="200" spans="1:5" x14ac:dyDescent="0.2">
      <c r="A200">
        <v>97</v>
      </c>
      <c r="B200" t="s">
        <v>37</v>
      </c>
      <c r="C200">
        <v>67.64</v>
      </c>
      <c r="D200">
        <v>2035</v>
      </c>
      <c r="E200" t="s">
        <v>4</v>
      </c>
    </row>
    <row r="201" spans="1:5" x14ac:dyDescent="0.2">
      <c r="A201">
        <v>98</v>
      </c>
      <c r="B201" t="s">
        <v>37</v>
      </c>
      <c r="C201">
        <v>48.77</v>
      </c>
      <c r="D201">
        <v>2035</v>
      </c>
      <c r="E201" t="s">
        <v>4</v>
      </c>
    </row>
    <row r="202" spans="1:5" x14ac:dyDescent="0.2">
      <c r="A202">
        <v>99</v>
      </c>
      <c r="B202" t="s">
        <v>37</v>
      </c>
      <c r="C202">
        <v>35.35</v>
      </c>
      <c r="D202">
        <v>2035</v>
      </c>
      <c r="E202" t="s">
        <v>4</v>
      </c>
    </row>
    <row r="203" spans="1:5" x14ac:dyDescent="0.2">
      <c r="A203">
        <v>100</v>
      </c>
      <c r="B203" t="s">
        <v>37</v>
      </c>
      <c r="C203">
        <v>55.56</v>
      </c>
      <c r="D203">
        <v>2035</v>
      </c>
      <c r="E203" t="s">
        <v>4</v>
      </c>
    </row>
    <row r="204" spans="1:5" x14ac:dyDescent="0.2">
      <c r="A204">
        <v>0</v>
      </c>
      <c r="B204" t="s">
        <v>38</v>
      </c>
      <c r="C204">
        <v>323.95</v>
      </c>
      <c r="D204">
        <v>2035</v>
      </c>
      <c r="E204" t="s">
        <v>4</v>
      </c>
    </row>
    <row r="205" spans="1:5" x14ac:dyDescent="0.2">
      <c r="A205">
        <v>1</v>
      </c>
      <c r="B205" t="s">
        <v>38</v>
      </c>
      <c r="C205">
        <v>323.45</v>
      </c>
      <c r="D205">
        <v>2035</v>
      </c>
      <c r="E205" t="s">
        <v>4</v>
      </c>
    </row>
    <row r="206" spans="1:5" x14ac:dyDescent="0.2">
      <c r="A206">
        <v>2</v>
      </c>
      <c r="B206" t="s">
        <v>38</v>
      </c>
      <c r="C206">
        <v>324.42</v>
      </c>
      <c r="D206">
        <v>2035</v>
      </c>
      <c r="E206" t="s">
        <v>4</v>
      </c>
    </row>
    <row r="207" spans="1:5" x14ac:dyDescent="0.2">
      <c r="A207">
        <v>3</v>
      </c>
      <c r="B207" t="s">
        <v>38</v>
      </c>
      <c r="C207">
        <v>325.08999999999997</v>
      </c>
      <c r="D207">
        <v>2035</v>
      </c>
      <c r="E207" t="s">
        <v>4</v>
      </c>
    </row>
    <row r="208" spans="1:5" x14ac:dyDescent="0.2">
      <c r="A208">
        <v>4</v>
      </c>
      <c r="B208" t="s">
        <v>38</v>
      </c>
      <c r="C208">
        <v>327.22000000000003</v>
      </c>
      <c r="D208">
        <v>2035</v>
      </c>
      <c r="E208" t="s">
        <v>4</v>
      </c>
    </row>
    <row r="209" spans="1:5" x14ac:dyDescent="0.2">
      <c r="A209">
        <v>5</v>
      </c>
      <c r="B209" t="s">
        <v>38</v>
      </c>
      <c r="C209">
        <v>330.11</v>
      </c>
      <c r="D209">
        <v>2035</v>
      </c>
      <c r="E209" t="s">
        <v>4</v>
      </c>
    </row>
    <row r="210" spans="1:5" x14ac:dyDescent="0.2">
      <c r="A210">
        <v>6</v>
      </c>
      <c r="B210" t="s">
        <v>38</v>
      </c>
      <c r="C210">
        <v>335.11</v>
      </c>
      <c r="D210">
        <v>2035</v>
      </c>
      <c r="E210" t="s">
        <v>4</v>
      </c>
    </row>
    <row r="211" spans="1:5" x14ac:dyDescent="0.2">
      <c r="A211">
        <v>7</v>
      </c>
      <c r="B211" t="s">
        <v>38</v>
      </c>
      <c r="C211">
        <v>336.81</v>
      </c>
      <c r="D211">
        <v>2035</v>
      </c>
      <c r="E211" t="s">
        <v>4</v>
      </c>
    </row>
    <row r="212" spans="1:5" x14ac:dyDescent="0.2">
      <c r="A212">
        <v>8</v>
      </c>
      <c r="B212" t="s">
        <v>38</v>
      </c>
      <c r="C212">
        <v>337.96</v>
      </c>
      <c r="D212">
        <v>2035</v>
      </c>
      <c r="E212" t="s">
        <v>4</v>
      </c>
    </row>
    <row r="213" spans="1:5" x14ac:dyDescent="0.2">
      <c r="A213">
        <v>9</v>
      </c>
      <c r="B213" t="s">
        <v>38</v>
      </c>
      <c r="C213">
        <v>342.61</v>
      </c>
      <c r="D213">
        <v>2035</v>
      </c>
      <c r="E213" t="s">
        <v>4</v>
      </c>
    </row>
    <row r="214" spans="1:5" x14ac:dyDescent="0.2">
      <c r="A214">
        <v>10</v>
      </c>
      <c r="B214" t="s">
        <v>38</v>
      </c>
      <c r="C214">
        <v>348.06</v>
      </c>
      <c r="D214">
        <v>2035</v>
      </c>
      <c r="E214" t="s">
        <v>4</v>
      </c>
    </row>
    <row r="215" spans="1:5" x14ac:dyDescent="0.2">
      <c r="A215">
        <v>11</v>
      </c>
      <c r="B215" t="s">
        <v>38</v>
      </c>
      <c r="C215">
        <v>354.64</v>
      </c>
      <c r="D215">
        <v>2035</v>
      </c>
      <c r="E215" t="s">
        <v>4</v>
      </c>
    </row>
    <row r="216" spans="1:5" x14ac:dyDescent="0.2">
      <c r="A216">
        <v>12</v>
      </c>
      <c r="B216" t="s">
        <v>38</v>
      </c>
      <c r="C216">
        <v>359.63</v>
      </c>
      <c r="D216">
        <v>2035</v>
      </c>
      <c r="E216" t="s">
        <v>4</v>
      </c>
    </row>
    <row r="217" spans="1:5" x14ac:dyDescent="0.2">
      <c r="A217">
        <v>13</v>
      </c>
      <c r="B217" t="s">
        <v>38</v>
      </c>
      <c r="C217">
        <v>364.13</v>
      </c>
      <c r="D217">
        <v>2035</v>
      </c>
      <c r="E217" t="s">
        <v>4</v>
      </c>
    </row>
    <row r="218" spans="1:5" x14ac:dyDescent="0.2">
      <c r="A218">
        <v>14</v>
      </c>
      <c r="B218" t="s">
        <v>38</v>
      </c>
      <c r="C218">
        <v>369.36</v>
      </c>
      <c r="D218">
        <v>2035</v>
      </c>
      <c r="E218" t="s">
        <v>4</v>
      </c>
    </row>
    <row r="219" spans="1:5" x14ac:dyDescent="0.2">
      <c r="A219">
        <v>15</v>
      </c>
      <c r="B219" t="s">
        <v>38</v>
      </c>
      <c r="C219">
        <v>373.6</v>
      </c>
      <c r="D219">
        <v>2035</v>
      </c>
      <c r="E219" t="s">
        <v>4</v>
      </c>
    </row>
    <row r="220" spans="1:5" x14ac:dyDescent="0.2">
      <c r="A220">
        <v>16</v>
      </c>
      <c r="B220" t="s">
        <v>38</v>
      </c>
      <c r="C220">
        <v>376.65</v>
      </c>
      <c r="D220">
        <v>2035</v>
      </c>
      <c r="E220" t="s">
        <v>4</v>
      </c>
    </row>
    <row r="221" spans="1:5" x14ac:dyDescent="0.2">
      <c r="A221">
        <v>17</v>
      </c>
      <c r="B221" t="s">
        <v>38</v>
      </c>
      <c r="C221">
        <v>506.39</v>
      </c>
      <c r="D221">
        <v>2035</v>
      </c>
      <c r="E221" t="s">
        <v>4</v>
      </c>
    </row>
    <row r="222" spans="1:5" x14ac:dyDescent="0.2">
      <c r="A222">
        <v>18</v>
      </c>
      <c r="B222" t="s">
        <v>38</v>
      </c>
      <c r="C222">
        <v>465.22</v>
      </c>
      <c r="D222">
        <v>2035</v>
      </c>
      <c r="E222" t="s">
        <v>4</v>
      </c>
    </row>
    <row r="223" spans="1:5" x14ac:dyDescent="0.2">
      <c r="A223">
        <v>19</v>
      </c>
      <c r="B223" t="s">
        <v>38</v>
      </c>
      <c r="C223">
        <v>426.29</v>
      </c>
      <c r="D223">
        <v>2035</v>
      </c>
      <c r="E223" t="s">
        <v>4</v>
      </c>
    </row>
    <row r="224" spans="1:5" x14ac:dyDescent="0.2">
      <c r="A224">
        <v>20</v>
      </c>
      <c r="B224" t="s">
        <v>38</v>
      </c>
      <c r="C224">
        <v>390.81</v>
      </c>
      <c r="D224">
        <v>2035</v>
      </c>
      <c r="E224" t="s">
        <v>4</v>
      </c>
    </row>
    <row r="225" spans="1:5" x14ac:dyDescent="0.2">
      <c r="A225">
        <v>21</v>
      </c>
      <c r="B225" t="s">
        <v>38</v>
      </c>
      <c r="C225">
        <v>384.73</v>
      </c>
      <c r="D225">
        <v>2035</v>
      </c>
      <c r="E225" t="s">
        <v>4</v>
      </c>
    </row>
    <row r="226" spans="1:5" x14ac:dyDescent="0.2">
      <c r="A226">
        <v>22</v>
      </c>
      <c r="B226" t="s">
        <v>38</v>
      </c>
      <c r="C226">
        <v>382.3</v>
      </c>
      <c r="D226">
        <v>2035</v>
      </c>
      <c r="E226" t="s">
        <v>4</v>
      </c>
    </row>
    <row r="227" spans="1:5" x14ac:dyDescent="0.2">
      <c r="A227">
        <v>23</v>
      </c>
      <c r="B227" t="s">
        <v>38</v>
      </c>
      <c r="C227">
        <v>369.78</v>
      </c>
      <c r="D227">
        <v>2035</v>
      </c>
      <c r="E227" t="s">
        <v>4</v>
      </c>
    </row>
    <row r="228" spans="1:5" x14ac:dyDescent="0.2">
      <c r="A228">
        <v>24</v>
      </c>
      <c r="B228" t="s">
        <v>38</v>
      </c>
      <c r="C228">
        <v>363.04</v>
      </c>
      <c r="D228">
        <v>2035</v>
      </c>
      <c r="E228" t="s">
        <v>4</v>
      </c>
    </row>
    <row r="229" spans="1:5" x14ac:dyDescent="0.2">
      <c r="A229">
        <v>25</v>
      </c>
      <c r="B229" t="s">
        <v>38</v>
      </c>
      <c r="C229">
        <v>362.84</v>
      </c>
      <c r="D229">
        <v>2035</v>
      </c>
      <c r="E229" t="s">
        <v>4</v>
      </c>
    </row>
    <row r="230" spans="1:5" x14ac:dyDescent="0.2">
      <c r="A230">
        <v>26</v>
      </c>
      <c r="B230" t="s">
        <v>38</v>
      </c>
      <c r="C230">
        <v>337.49</v>
      </c>
      <c r="D230">
        <v>2035</v>
      </c>
      <c r="E230" t="s">
        <v>4</v>
      </c>
    </row>
    <row r="231" spans="1:5" x14ac:dyDescent="0.2">
      <c r="A231">
        <v>27</v>
      </c>
      <c r="B231" t="s">
        <v>38</v>
      </c>
      <c r="C231">
        <v>349.25</v>
      </c>
      <c r="D231">
        <v>2035</v>
      </c>
      <c r="E231" t="s">
        <v>4</v>
      </c>
    </row>
    <row r="232" spans="1:5" x14ac:dyDescent="0.2">
      <c r="A232">
        <v>28</v>
      </c>
      <c r="B232" t="s">
        <v>38</v>
      </c>
      <c r="C232">
        <v>338.82</v>
      </c>
      <c r="D232">
        <v>2035</v>
      </c>
      <c r="E232" t="s">
        <v>4</v>
      </c>
    </row>
    <row r="233" spans="1:5" x14ac:dyDescent="0.2">
      <c r="A233">
        <v>29</v>
      </c>
      <c r="B233" t="s">
        <v>38</v>
      </c>
      <c r="C233">
        <v>316.45</v>
      </c>
      <c r="D233">
        <v>2035</v>
      </c>
      <c r="E233" t="s">
        <v>4</v>
      </c>
    </row>
    <row r="234" spans="1:5" x14ac:dyDescent="0.2">
      <c r="A234">
        <v>30</v>
      </c>
      <c r="B234" t="s">
        <v>38</v>
      </c>
      <c r="C234">
        <v>309.04000000000002</v>
      </c>
      <c r="D234">
        <v>2035</v>
      </c>
      <c r="E234" t="s">
        <v>4</v>
      </c>
    </row>
    <row r="235" spans="1:5" x14ac:dyDescent="0.2">
      <c r="A235">
        <v>31</v>
      </c>
      <c r="B235" t="s">
        <v>38</v>
      </c>
      <c r="C235">
        <v>346.31</v>
      </c>
      <c r="D235">
        <v>2035</v>
      </c>
      <c r="E235" t="s">
        <v>4</v>
      </c>
    </row>
    <row r="236" spans="1:5" x14ac:dyDescent="0.2">
      <c r="A236">
        <v>32</v>
      </c>
      <c r="B236" t="s">
        <v>38</v>
      </c>
      <c r="C236">
        <v>337.21</v>
      </c>
      <c r="D236">
        <v>2035</v>
      </c>
      <c r="E236" t="s">
        <v>4</v>
      </c>
    </row>
    <row r="237" spans="1:5" x14ac:dyDescent="0.2">
      <c r="A237">
        <v>33</v>
      </c>
      <c r="B237" t="s">
        <v>38</v>
      </c>
      <c r="C237">
        <v>326.04000000000002</v>
      </c>
      <c r="D237">
        <v>2035</v>
      </c>
      <c r="E237" t="s">
        <v>4</v>
      </c>
    </row>
    <row r="238" spans="1:5" x14ac:dyDescent="0.2">
      <c r="A238">
        <v>34</v>
      </c>
      <c r="B238" t="s">
        <v>38</v>
      </c>
      <c r="C238">
        <v>334.5</v>
      </c>
      <c r="D238">
        <v>2035</v>
      </c>
      <c r="E238" t="s">
        <v>4</v>
      </c>
    </row>
    <row r="239" spans="1:5" x14ac:dyDescent="0.2">
      <c r="A239">
        <v>35</v>
      </c>
      <c r="B239" t="s">
        <v>38</v>
      </c>
      <c r="C239">
        <v>355.55</v>
      </c>
      <c r="D239">
        <v>2035</v>
      </c>
      <c r="E239" t="s">
        <v>4</v>
      </c>
    </row>
    <row r="240" spans="1:5" x14ac:dyDescent="0.2">
      <c r="A240">
        <v>36</v>
      </c>
      <c r="B240" t="s">
        <v>38</v>
      </c>
      <c r="C240">
        <v>355.92</v>
      </c>
      <c r="D240">
        <v>2035</v>
      </c>
      <c r="E240" t="s">
        <v>4</v>
      </c>
    </row>
    <row r="241" spans="1:5" x14ac:dyDescent="0.2">
      <c r="A241">
        <v>37</v>
      </c>
      <c r="B241" t="s">
        <v>38</v>
      </c>
      <c r="C241">
        <v>374.38</v>
      </c>
      <c r="D241">
        <v>2035</v>
      </c>
      <c r="E241" t="s">
        <v>4</v>
      </c>
    </row>
    <row r="242" spans="1:5" x14ac:dyDescent="0.2">
      <c r="A242">
        <v>38</v>
      </c>
      <c r="B242" t="s">
        <v>38</v>
      </c>
      <c r="C242">
        <v>372.28</v>
      </c>
      <c r="D242">
        <v>2035</v>
      </c>
      <c r="E242" t="s">
        <v>4</v>
      </c>
    </row>
    <row r="243" spans="1:5" x14ac:dyDescent="0.2">
      <c r="A243">
        <v>39</v>
      </c>
      <c r="B243" t="s">
        <v>38</v>
      </c>
      <c r="C243">
        <v>402.04</v>
      </c>
      <c r="D243">
        <v>2035</v>
      </c>
      <c r="E243" t="s">
        <v>4</v>
      </c>
    </row>
    <row r="244" spans="1:5" x14ac:dyDescent="0.2">
      <c r="A244">
        <v>40</v>
      </c>
      <c r="B244" t="s">
        <v>38</v>
      </c>
      <c r="C244">
        <v>418.56</v>
      </c>
      <c r="D244">
        <v>2035</v>
      </c>
      <c r="E244" t="s">
        <v>4</v>
      </c>
    </row>
    <row r="245" spans="1:5" x14ac:dyDescent="0.2">
      <c r="A245">
        <v>41</v>
      </c>
      <c r="B245" t="s">
        <v>38</v>
      </c>
      <c r="C245">
        <v>446.09</v>
      </c>
      <c r="D245">
        <v>2035</v>
      </c>
      <c r="E245" t="s">
        <v>4</v>
      </c>
    </row>
    <row r="246" spans="1:5" x14ac:dyDescent="0.2">
      <c r="A246">
        <v>42</v>
      </c>
      <c r="B246" t="s">
        <v>38</v>
      </c>
      <c r="C246">
        <v>322.58</v>
      </c>
      <c r="D246">
        <v>2035</v>
      </c>
      <c r="E246" t="s">
        <v>4</v>
      </c>
    </row>
    <row r="247" spans="1:5" x14ac:dyDescent="0.2">
      <c r="A247">
        <v>43</v>
      </c>
      <c r="B247" t="s">
        <v>38</v>
      </c>
      <c r="C247">
        <v>324.76</v>
      </c>
      <c r="D247">
        <v>2035</v>
      </c>
      <c r="E247" t="s">
        <v>4</v>
      </c>
    </row>
    <row r="248" spans="1:5" x14ac:dyDescent="0.2">
      <c r="A248">
        <v>44</v>
      </c>
      <c r="B248" t="s">
        <v>38</v>
      </c>
      <c r="C248">
        <v>402.9</v>
      </c>
      <c r="D248">
        <v>2035</v>
      </c>
      <c r="E248" t="s">
        <v>4</v>
      </c>
    </row>
    <row r="249" spans="1:5" x14ac:dyDescent="0.2">
      <c r="A249">
        <v>45</v>
      </c>
      <c r="B249" t="s">
        <v>38</v>
      </c>
      <c r="C249">
        <v>420.58</v>
      </c>
      <c r="D249">
        <v>2035</v>
      </c>
      <c r="E249" t="s">
        <v>4</v>
      </c>
    </row>
    <row r="250" spans="1:5" x14ac:dyDescent="0.2">
      <c r="A250">
        <v>46</v>
      </c>
      <c r="B250" t="s">
        <v>38</v>
      </c>
      <c r="C250">
        <v>429.82</v>
      </c>
      <c r="D250">
        <v>2035</v>
      </c>
      <c r="E250" t="s">
        <v>4</v>
      </c>
    </row>
    <row r="251" spans="1:5" x14ac:dyDescent="0.2">
      <c r="A251">
        <v>47</v>
      </c>
      <c r="B251" t="s">
        <v>38</v>
      </c>
      <c r="C251">
        <v>395.43</v>
      </c>
      <c r="D251">
        <v>2035</v>
      </c>
      <c r="E251" t="s">
        <v>4</v>
      </c>
    </row>
    <row r="252" spans="1:5" x14ac:dyDescent="0.2">
      <c r="A252">
        <v>48</v>
      </c>
      <c r="B252" t="s">
        <v>38</v>
      </c>
      <c r="C252">
        <v>370.04</v>
      </c>
      <c r="D252">
        <v>2035</v>
      </c>
      <c r="E252" t="s">
        <v>4</v>
      </c>
    </row>
    <row r="253" spans="1:5" x14ac:dyDescent="0.2">
      <c r="A253">
        <v>49</v>
      </c>
      <c r="B253" t="s">
        <v>38</v>
      </c>
      <c r="C253">
        <v>378.59</v>
      </c>
      <c r="D253">
        <v>2035</v>
      </c>
      <c r="E253" t="s">
        <v>4</v>
      </c>
    </row>
    <row r="254" spans="1:5" x14ac:dyDescent="0.2">
      <c r="A254">
        <v>50</v>
      </c>
      <c r="B254" t="s">
        <v>38</v>
      </c>
      <c r="C254">
        <v>340.73</v>
      </c>
      <c r="D254">
        <v>2035</v>
      </c>
      <c r="E254" t="s">
        <v>4</v>
      </c>
    </row>
    <row r="255" spans="1:5" x14ac:dyDescent="0.2">
      <c r="A255">
        <v>51</v>
      </c>
      <c r="B255" t="s">
        <v>38</v>
      </c>
      <c r="C255">
        <v>355.97</v>
      </c>
      <c r="D255">
        <v>2035</v>
      </c>
      <c r="E255" t="s">
        <v>4</v>
      </c>
    </row>
    <row r="256" spans="1:5" x14ac:dyDescent="0.2">
      <c r="A256">
        <v>52</v>
      </c>
      <c r="B256" t="s">
        <v>38</v>
      </c>
      <c r="C256">
        <v>361.63</v>
      </c>
      <c r="D256">
        <v>2035</v>
      </c>
      <c r="E256" t="s">
        <v>4</v>
      </c>
    </row>
    <row r="257" spans="1:5" x14ac:dyDescent="0.2">
      <c r="A257">
        <v>53</v>
      </c>
      <c r="B257" t="s">
        <v>38</v>
      </c>
      <c r="C257">
        <v>344.52</v>
      </c>
      <c r="D257">
        <v>2035</v>
      </c>
      <c r="E257" t="s">
        <v>4</v>
      </c>
    </row>
    <row r="258" spans="1:5" x14ac:dyDescent="0.2">
      <c r="A258">
        <v>54</v>
      </c>
      <c r="B258" t="s">
        <v>38</v>
      </c>
      <c r="C258">
        <v>353.36</v>
      </c>
      <c r="D258">
        <v>2035</v>
      </c>
      <c r="E258" t="s">
        <v>4</v>
      </c>
    </row>
    <row r="259" spans="1:5" x14ac:dyDescent="0.2">
      <c r="A259">
        <v>55</v>
      </c>
      <c r="B259" t="s">
        <v>38</v>
      </c>
      <c r="C259">
        <v>354.73</v>
      </c>
      <c r="D259">
        <v>2035</v>
      </c>
      <c r="E259" t="s">
        <v>4</v>
      </c>
    </row>
    <row r="260" spans="1:5" x14ac:dyDescent="0.2">
      <c r="A260">
        <v>56</v>
      </c>
      <c r="B260" t="s">
        <v>38</v>
      </c>
      <c r="C260">
        <v>310.61</v>
      </c>
      <c r="D260">
        <v>2035</v>
      </c>
      <c r="E260" t="s">
        <v>4</v>
      </c>
    </row>
    <row r="261" spans="1:5" x14ac:dyDescent="0.2">
      <c r="A261">
        <v>57</v>
      </c>
      <c r="B261" t="s">
        <v>38</v>
      </c>
      <c r="C261">
        <v>293.98</v>
      </c>
      <c r="D261">
        <v>2035</v>
      </c>
      <c r="E261" t="s">
        <v>4</v>
      </c>
    </row>
    <row r="262" spans="1:5" x14ac:dyDescent="0.2">
      <c r="A262">
        <v>58</v>
      </c>
      <c r="B262" t="s">
        <v>38</v>
      </c>
      <c r="C262">
        <v>286.77</v>
      </c>
      <c r="D262">
        <v>2035</v>
      </c>
      <c r="E262" t="s">
        <v>4</v>
      </c>
    </row>
    <row r="263" spans="1:5" x14ac:dyDescent="0.2">
      <c r="A263">
        <v>59</v>
      </c>
      <c r="B263" t="s">
        <v>38</v>
      </c>
      <c r="C263">
        <v>291.8</v>
      </c>
      <c r="D263">
        <v>2035</v>
      </c>
      <c r="E263" t="s">
        <v>4</v>
      </c>
    </row>
    <row r="264" spans="1:5" x14ac:dyDescent="0.2">
      <c r="A264">
        <v>60</v>
      </c>
      <c r="B264" t="s">
        <v>38</v>
      </c>
      <c r="C264">
        <v>287.55</v>
      </c>
      <c r="D264">
        <v>2035</v>
      </c>
      <c r="E264" t="s">
        <v>4</v>
      </c>
    </row>
    <row r="265" spans="1:5" x14ac:dyDescent="0.2">
      <c r="A265">
        <v>61</v>
      </c>
      <c r="B265" t="s">
        <v>38</v>
      </c>
      <c r="C265">
        <v>257.79000000000002</v>
      </c>
      <c r="D265">
        <v>2035</v>
      </c>
      <c r="E265" t="s">
        <v>4</v>
      </c>
    </row>
    <row r="266" spans="1:5" x14ac:dyDescent="0.2">
      <c r="A266">
        <v>62</v>
      </c>
      <c r="B266" t="s">
        <v>38</v>
      </c>
      <c r="C266">
        <v>272.63</v>
      </c>
      <c r="D266">
        <v>2035</v>
      </c>
      <c r="E266" t="s">
        <v>4</v>
      </c>
    </row>
    <row r="267" spans="1:5" x14ac:dyDescent="0.2">
      <c r="A267">
        <v>63</v>
      </c>
      <c r="B267" t="s">
        <v>38</v>
      </c>
      <c r="C267">
        <v>286.79000000000002</v>
      </c>
      <c r="D267">
        <v>2035</v>
      </c>
      <c r="E267" t="s">
        <v>4</v>
      </c>
    </row>
    <row r="268" spans="1:5" x14ac:dyDescent="0.2">
      <c r="A268">
        <v>64</v>
      </c>
      <c r="B268" t="s">
        <v>38</v>
      </c>
      <c r="C268">
        <v>301.35000000000002</v>
      </c>
      <c r="D268">
        <v>2035</v>
      </c>
      <c r="E268" t="s">
        <v>4</v>
      </c>
    </row>
    <row r="269" spans="1:5" x14ac:dyDescent="0.2">
      <c r="A269">
        <v>65</v>
      </c>
      <c r="B269" t="s">
        <v>38</v>
      </c>
      <c r="C269">
        <v>298.23</v>
      </c>
      <c r="D269">
        <v>2035</v>
      </c>
      <c r="E269" t="s">
        <v>4</v>
      </c>
    </row>
    <row r="270" spans="1:5" x14ac:dyDescent="0.2">
      <c r="A270">
        <v>66</v>
      </c>
      <c r="B270" t="s">
        <v>38</v>
      </c>
      <c r="C270">
        <v>305.14999999999998</v>
      </c>
      <c r="D270">
        <v>2035</v>
      </c>
      <c r="E270" t="s">
        <v>4</v>
      </c>
    </row>
    <row r="271" spans="1:5" x14ac:dyDescent="0.2">
      <c r="A271">
        <v>67</v>
      </c>
      <c r="B271" t="s">
        <v>38</v>
      </c>
      <c r="C271">
        <v>301.77999999999997</v>
      </c>
      <c r="D271">
        <v>2035</v>
      </c>
      <c r="E271" t="s">
        <v>4</v>
      </c>
    </row>
    <row r="272" spans="1:5" x14ac:dyDescent="0.2">
      <c r="A272">
        <v>68</v>
      </c>
      <c r="B272" t="s">
        <v>38</v>
      </c>
      <c r="C272">
        <v>274.82</v>
      </c>
      <c r="D272">
        <v>2035</v>
      </c>
      <c r="E272" t="s">
        <v>4</v>
      </c>
    </row>
    <row r="273" spans="1:5" x14ac:dyDescent="0.2">
      <c r="A273">
        <v>69</v>
      </c>
      <c r="B273" t="s">
        <v>38</v>
      </c>
      <c r="C273">
        <v>273.8</v>
      </c>
      <c r="D273">
        <v>2035</v>
      </c>
      <c r="E273" t="s">
        <v>4</v>
      </c>
    </row>
    <row r="274" spans="1:5" x14ac:dyDescent="0.2">
      <c r="A274">
        <v>70</v>
      </c>
      <c r="B274" t="s">
        <v>38</v>
      </c>
      <c r="C274">
        <v>286.7</v>
      </c>
      <c r="D274">
        <v>2035</v>
      </c>
      <c r="E274" t="s">
        <v>4</v>
      </c>
    </row>
    <row r="275" spans="1:5" x14ac:dyDescent="0.2">
      <c r="A275">
        <v>71</v>
      </c>
      <c r="B275" t="s">
        <v>38</v>
      </c>
      <c r="C275">
        <v>297.38</v>
      </c>
      <c r="D275">
        <v>2035</v>
      </c>
      <c r="E275" t="s">
        <v>4</v>
      </c>
    </row>
    <row r="276" spans="1:5" x14ac:dyDescent="0.2">
      <c r="A276">
        <v>72</v>
      </c>
      <c r="B276" t="s">
        <v>38</v>
      </c>
      <c r="C276">
        <v>288.61</v>
      </c>
      <c r="D276">
        <v>2035</v>
      </c>
      <c r="E276" t="s">
        <v>4</v>
      </c>
    </row>
    <row r="277" spans="1:5" x14ac:dyDescent="0.2">
      <c r="A277">
        <v>73</v>
      </c>
      <c r="B277" t="s">
        <v>38</v>
      </c>
      <c r="C277">
        <v>294.8</v>
      </c>
      <c r="D277">
        <v>2035</v>
      </c>
      <c r="E277" t="s">
        <v>4</v>
      </c>
    </row>
    <row r="278" spans="1:5" x14ac:dyDescent="0.2">
      <c r="A278">
        <v>74</v>
      </c>
      <c r="B278" t="s">
        <v>38</v>
      </c>
      <c r="C278">
        <v>291.58999999999997</v>
      </c>
      <c r="D278">
        <v>2035</v>
      </c>
      <c r="E278" t="s">
        <v>4</v>
      </c>
    </row>
    <row r="279" spans="1:5" x14ac:dyDescent="0.2">
      <c r="A279">
        <v>75</v>
      </c>
      <c r="B279" t="s">
        <v>38</v>
      </c>
      <c r="C279">
        <v>296.02</v>
      </c>
      <c r="D279">
        <v>2035</v>
      </c>
      <c r="E279" t="s">
        <v>4</v>
      </c>
    </row>
    <row r="280" spans="1:5" x14ac:dyDescent="0.2">
      <c r="A280">
        <v>76</v>
      </c>
      <c r="B280" t="s">
        <v>38</v>
      </c>
      <c r="C280">
        <v>274.64999999999998</v>
      </c>
      <c r="D280">
        <v>2035</v>
      </c>
      <c r="E280" t="s">
        <v>4</v>
      </c>
    </row>
    <row r="281" spans="1:5" x14ac:dyDescent="0.2">
      <c r="A281">
        <v>77</v>
      </c>
      <c r="B281" t="s">
        <v>38</v>
      </c>
      <c r="C281">
        <v>252.43</v>
      </c>
      <c r="D281">
        <v>2035</v>
      </c>
      <c r="E281" t="s">
        <v>4</v>
      </c>
    </row>
    <row r="282" spans="1:5" x14ac:dyDescent="0.2">
      <c r="A282">
        <v>78</v>
      </c>
      <c r="B282" t="s">
        <v>38</v>
      </c>
      <c r="C282">
        <v>221</v>
      </c>
      <c r="D282">
        <v>2035</v>
      </c>
      <c r="E282" t="s">
        <v>4</v>
      </c>
    </row>
    <row r="283" spans="1:5" x14ac:dyDescent="0.2">
      <c r="A283">
        <v>79</v>
      </c>
      <c r="B283" t="s">
        <v>38</v>
      </c>
      <c r="C283">
        <v>213.39</v>
      </c>
      <c r="D283">
        <v>2035</v>
      </c>
      <c r="E283" t="s">
        <v>4</v>
      </c>
    </row>
    <row r="284" spans="1:5" x14ac:dyDescent="0.2">
      <c r="A284">
        <v>80</v>
      </c>
      <c r="B284" t="s">
        <v>38</v>
      </c>
      <c r="C284">
        <v>224.62</v>
      </c>
      <c r="D284">
        <v>2035</v>
      </c>
      <c r="E284" t="s">
        <v>4</v>
      </c>
    </row>
    <row r="285" spans="1:5" x14ac:dyDescent="0.2">
      <c r="A285">
        <v>81</v>
      </c>
      <c r="B285" t="s">
        <v>38</v>
      </c>
      <c r="C285">
        <v>190.34</v>
      </c>
      <c r="D285">
        <v>2035</v>
      </c>
      <c r="E285" t="s">
        <v>4</v>
      </c>
    </row>
    <row r="286" spans="1:5" x14ac:dyDescent="0.2">
      <c r="A286">
        <v>82</v>
      </c>
      <c r="B286" t="s">
        <v>38</v>
      </c>
      <c r="C286">
        <v>152.66</v>
      </c>
      <c r="D286">
        <v>2035</v>
      </c>
      <c r="E286" t="s">
        <v>4</v>
      </c>
    </row>
    <row r="287" spans="1:5" x14ac:dyDescent="0.2">
      <c r="A287">
        <v>83</v>
      </c>
      <c r="B287" t="s">
        <v>38</v>
      </c>
      <c r="C287">
        <v>138.76</v>
      </c>
      <c r="D287">
        <v>2035</v>
      </c>
      <c r="E287" t="s">
        <v>4</v>
      </c>
    </row>
    <row r="288" spans="1:5" x14ac:dyDescent="0.2">
      <c r="A288">
        <v>84</v>
      </c>
      <c r="B288" t="s">
        <v>38</v>
      </c>
      <c r="C288">
        <v>137.71</v>
      </c>
      <c r="D288">
        <v>2035</v>
      </c>
      <c r="E288" t="s">
        <v>4</v>
      </c>
    </row>
    <row r="289" spans="1:5" x14ac:dyDescent="0.2">
      <c r="A289">
        <v>85</v>
      </c>
      <c r="B289" t="s">
        <v>38</v>
      </c>
      <c r="C289">
        <v>137.99</v>
      </c>
      <c r="D289">
        <v>2035</v>
      </c>
      <c r="E289" t="s">
        <v>4</v>
      </c>
    </row>
    <row r="290" spans="1:5" x14ac:dyDescent="0.2">
      <c r="A290">
        <v>86</v>
      </c>
      <c r="B290" t="s">
        <v>38</v>
      </c>
      <c r="C290">
        <v>118.25</v>
      </c>
      <c r="D290">
        <v>2035</v>
      </c>
      <c r="E290" t="s">
        <v>4</v>
      </c>
    </row>
    <row r="291" spans="1:5" x14ac:dyDescent="0.2">
      <c r="A291">
        <v>87</v>
      </c>
      <c r="B291" t="s">
        <v>38</v>
      </c>
      <c r="C291">
        <v>107.94</v>
      </c>
      <c r="D291">
        <v>2035</v>
      </c>
      <c r="E291" t="s">
        <v>4</v>
      </c>
    </row>
    <row r="292" spans="1:5" x14ac:dyDescent="0.2">
      <c r="A292">
        <v>88</v>
      </c>
      <c r="B292" t="s">
        <v>38</v>
      </c>
      <c r="C292">
        <v>80.67</v>
      </c>
      <c r="D292">
        <v>2035</v>
      </c>
      <c r="E292" t="s">
        <v>4</v>
      </c>
    </row>
    <row r="293" spans="1:5" x14ac:dyDescent="0.2">
      <c r="A293">
        <v>89</v>
      </c>
      <c r="B293" t="s">
        <v>38</v>
      </c>
      <c r="C293">
        <v>56.71</v>
      </c>
      <c r="D293">
        <v>2035</v>
      </c>
      <c r="E293" t="s">
        <v>4</v>
      </c>
    </row>
    <row r="294" spans="1:5" x14ac:dyDescent="0.2">
      <c r="A294">
        <v>90</v>
      </c>
      <c r="B294" t="s">
        <v>38</v>
      </c>
      <c r="C294">
        <v>44.98</v>
      </c>
      <c r="D294">
        <v>2035</v>
      </c>
      <c r="E294" t="s">
        <v>4</v>
      </c>
    </row>
    <row r="295" spans="1:5" x14ac:dyDescent="0.2">
      <c r="A295">
        <v>91</v>
      </c>
      <c r="B295" t="s">
        <v>38</v>
      </c>
      <c r="C295">
        <v>40</v>
      </c>
      <c r="D295">
        <v>2035</v>
      </c>
      <c r="E295" t="s">
        <v>4</v>
      </c>
    </row>
    <row r="296" spans="1:5" x14ac:dyDescent="0.2">
      <c r="A296">
        <v>92</v>
      </c>
      <c r="B296" t="s">
        <v>38</v>
      </c>
      <c r="C296">
        <v>34.020000000000003</v>
      </c>
      <c r="D296">
        <v>2035</v>
      </c>
      <c r="E296" t="s">
        <v>4</v>
      </c>
    </row>
    <row r="297" spans="1:5" x14ac:dyDescent="0.2">
      <c r="A297">
        <v>93</v>
      </c>
      <c r="B297" t="s">
        <v>38</v>
      </c>
      <c r="C297">
        <v>29.1</v>
      </c>
      <c r="D297">
        <v>2035</v>
      </c>
      <c r="E297" t="s">
        <v>4</v>
      </c>
    </row>
    <row r="298" spans="1:5" x14ac:dyDescent="0.2">
      <c r="A298">
        <v>94</v>
      </c>
      <c r="B298" t="s">
        <v>38</v>
      </c>
      <c r="C298">
        <v>24.37</v>
      </c>
      <c r="D298">
        <v>2035</v>
      </c>
      <c r="E298" t="s">
        <v>4</v>
      </c>
    </row>
    <row r="299" spans="1:5" x14ac:dyDescent="0.2">
      <c r="A299">
        <v>95</v>
      </c>
      <c r="B299" t="s">
        <v>38</v>
      </c>
      <c r="C299">
        <v>17.68</v>
      </c>
      <c r="D299">
        <v>2035</v>
      </c>
      <c r="E299" t="s">
        <v>4</v>
      </c>
    </row>
    <row r="300" spans="1:5" x14ac:dyDescent="0.2">
      <c r="A300">
        <v>96</v>
      </c>
      <c r="B300" t="s">
        <v>38</v>
      </c>
      <c r="C300">
        <v>13.11</v>
      </c>
      <c r="D300">
        <v>2035</v>
      </c>
      <c r="E300" t="s">
        <v>4</v>
      </c>
    </row>
    <row r="301" spans="1:5" x14ac:dyDescent="0.2">
      <c r="A301">
        <v>97</v>
      </c>
      <c r="B301" t="s">
        <v>38</v>
      </c>
      <c r="C301">
        <v>9.7100000000000009</v>
      </c>
      <c r="D301">
        <v>2035</v>
      </c>
      <c r="E301" t="s">
        <v>4</v>
      </c>
    </row>
    <row r="302" spans="1:5" x14ac:dyDescent="0.2">
      <c r="A302">
        <v>98</v>
      </c>
      <c r="B302" t="s">
        <v>38</v>
      </c>
      <c r="C302">
        <v>8.85</v>
      </c>
      <c r="D302">
        <v>2035</v>
      </c>
      <c r="E302" t="s">
        <v>4</v>
      </c>
    </row>
    <row r="303" spans="1:5" x14ac:dyDescent="0.2">
      <c r="A303">
        <v>99</v>
      </c>
      <c r="B303" t="s">
        <v>38</v>
      </c>
      <c r="C303">
        <v>6.63</v>
      </c>
      <c r="D303">
        <v>2035</v>
      </c>
      <c r="E303" t="s">
        <v>4</v>
      </c>
    </row>
    <row r="304" spans="1:5" x14ac:dyDescent="0.2">
      <c r="A304">
        <v>100</v>
      </c>
      <c r="B304" t="s">
        <v>38</v>
      </c>
      <c r="C304">
        <v>4.87</v>
      </c>
      <c r="D304">
        <v>2035</v>
      </c>
      <c r="E304" t="s">
        <v>4</v>
      </c>
    </row>
    <row r="305" spans="1:5" x14ac:dyDescent="0.2">
      <c r="A305">
        <v>0</v>
      </c>
      <c r="B305" t="s">
        <v>37</v>
      </c>
      <c r="C305">
        <v>348.75</v>
      </c>
      <c r="D305">
        <v>2035</v>
      </c>
      <c r="E305" t="s">
        <v>4</v>
      </c>
    </row>
    <row r="306" spans="1:5" x14ac:dyDescent="0.2">
      <c r="A306">
        <v>1</v>
      </c>
      <c r="B306" t="s">
        <v>37</v>
      </c>
      <c r="C306">
        <v>346.75</v>
      </c>
      <c r="D306">
        <v>2035</v>
      </c>
      <c r="E306" t="s">
        <v>4</v>
      </c>
    </row>
    <row r="307" spans="1:5" x14ac:dyDescent="0.2">
      <c r="A307">
        <v>2</v>
      </c>
      <c r="B307" t="s">
        <v>37</v>
      </c>
      <c r="C307">
        <v>347.42</v>
      </c>
      <c r="D307">
        <v>2035</v>
      </c>
      <c r="E307" t="s">
        <v>4</v>
      </c>
    </row>
    <row r="308" spans="1:5" x14ac:dyDescent="0.2">
      <c r="A308">
        <v>3</v>
      </c>
      <c r="B308" t="s">
        <v>37</v>
      </c>
      <c r="C308">
        <v>347.95</v>
      </c>
      <c r="D308">
        <v>2035</v>
      </c>
      <c r="E308" t="s">
        <v>4</v>
      </c>
    </row>
    <row r="309" spans="1:5" x14ac:dyDescent="0.2">
      <c r="A309">
        <v>4</v>
      </c>
      <c r="B309" t="s">
        <v>37</v>
      </c>
      <c r="C309">
        <v>350.08</v>
      </c>
      <c r="D309">
        <v>2035</v>
      </c>
      <c r="E309" t="s">
        <v>4</v>
      </c>
    </row>
    <row r="310" spans="1:5" x14ac:dyDescent="0.2">
      <c r="A310">
        <v>5</v>
      </c>
      <c r="B310" t="s">
        <v>37</v>
      </c>
      <c r="C310">
        <v>352.96</v>
      </c>
      <c r="D310">
        <v>2035</v>
      </c>
      <c r="E310" t="s">
        <v>4</v>
      </c>
    </row>
    <row r="311" spans="1:5" x14ac:dyDescent="0.2">
      <c r="A311">
        <v>6</v>
      </c>
      <c r="B311" t="s">
        <v>37</v>
      </c>
      <c r="C311">
        <v>358.06</v>
      </c>
      <c r="D311">
        <v>2035</v>
      </c>
      <c r="E311" t="s">
        <v>4</v>
      </c>
    </row>
    <row r="312" spans="1:5" x14ac:dyDescent="0.2">
      <c r="A312">
        <v>7</v>
      </c>
      <c r="B312" t="s">
        <v>37</v>
      </c>
      <c r="C312">
        <v>359.64</v>
      </c>
      <c r="D312">
        <v>2035</v>
      </c>
      <c r="E312" t="s">
        <v>4</v>
      </c>
    </row>
    <row r="313" spans="1:5" x14ac:dyDescent="0.2">
      <c r="A313">
        <v>8</v>
      </c>
      <c r="B313" t="s">
        <v>37</v>
      </c>
      <c r="C313">
        <v>361.16</v>
      </c>
      <c r="D313">
        <v>2035</v>
      </c>
      <c r="E313" t="s">
        <v>4</v>
      </c>
    </row>
    <row r="314" spans="1:5" x14ac:dyDescent="0.2">
      <c r="A314">
        <v>9</v>
      </c>
      <c r="B314" t="s">
        <v>37</v>
      </c>
      <c r="C314">
        <v>366.31</v>
      </c>
      <c r="D314">
        <v>2035</v>
      </c>
      <c r="E314" t="s">
        <v>4</v>
      </c>
    </row>
    <row r="315" spans="1:5" x14ac:dyDescent="0.2">
      <c r="A315">
        <v>10</v>
      </c>
      <c r="B315" t="s">
        <v>37</v>
      </c>
      <c r="C315">
        <v>371.93</v>
      </c>
      <c r="D315">
        <v>2035</v>
      </c>
      <c r="E315" t="s">
        <v>4</v>
      </c>
    </row>
    <row r="316" spans="1:5" x14ac:dyDescent="0.2">
      <c r="A316">
        <v>11</v>
      </c>
      <c r="B316" t="s">
        <v>37</v>
      </c>
      <c r="C316">
        <v>378.06</v>
      </c>
      <c r="D316">
        <v>2035</v>
      </c>
      <c r="E316" t="s">
        <v>4</v>
      </c>
    </row>
    <row r="317" spans="1:5" x14ac:dyDescent="0.2">
      <c r="A317">
        <v>12</v>
      </c>
      <c r="B317" t="s">
        <v>37</v>
      </c>
      <c r="C317">
        <v>382.02</v>
      </c>
      <c r="D317">
        <v>2035</v>
      </c>
      <c r="E317" t="s">
        <v>4</v>
      </c>
    </row>
    <row r="318" spans="1:5" x14ac:dyDescent="0.2">
      <c r="A318">
        <v>13</v>
      </c>
      <c r="B318" t="s">
        <v>37</v>
      </c>
      <c r="C318">
        <v>385.62</v>
      </c>
      <c r="D318">
        <v>2035</v>
      </c>
      <c r="E318" t="s">
        <v>4</v>
      </c>
    </row>
    <row r="319" spans="1:5" x14ac:dyDescent="0.2">
      <c r="A319">
        <v>14</v>
      </c>
      <c r="B319" t="s">
        <v>37</v>
      </c>
      <c r="C319">
        <v>390.71</v>
      </c>
      <c r="D319">
        <v>2035</v>
      </c>
      <c r="E319" t="s">
        <v>4</v>
      </c>
    </row>
    <row r="320" spans="1:5" x14ac:dyDescent="0.2">
      <c r="A320">
        <v>15</v>
      </c>
      <c r="B320" t="s">
        <v>37</v>
      </c>
      <c r="C320">
        <v>394.29</v>
      </c>
      <c r="D320">
        <v>2035</v>
      </c>
      <c r="E320" t="s">
        <v>4</v>
      </c>
    </row>
    <row r="321" spans="1:5" x14ac:dyDescent="0.2">
      <c r="A321">
        <v>16</v>
      </c>
      <c r="B321" t="s">
        <v>37</v>
      </c>
      <c r="C321">
        <v>396.28</v>
      </c>
      <c r="D321">
        <v>2035</v>
      </c>
      <c r="E321" t="s">
        <v>4</v>
      </c>
    </row>
    <row r="322" spans="1:5" x14ac:dyDescent="0.2">
      <c r="A322">
        <v>17</v>
      </c>
      <c r="B322" t="s">
        <v>37</v>
      </c>
      <c r="C322">
        <v>395.82</v>
      </c>
      <c r="D322">
        <v>2035</v>
      </c>
      <c r="E322" t="s">
        <v>4</v>
      </c>
    </row>
    <row r="323" spans="1:5" x14ac:dyDescent="0.2">
      <c r="A323">
        <v>18</v>
      </c>
      <c r="B323" t="s">
        <v>37</v>
      </c>
      <c r="C323">
        <v>497.76</v>
      </c>
      <c r="D323">
        <v>2035</v>
      </c>
      <c r="E323" t="s">
        <v>4</v>
      </c>
    </row>
    <row r="324" spans="1:5" x14ac:dyDescent="0.2">
      <c r="A324">
        <v>19</v>
      </c>
      <c r="B324" t="s">
        <v>37</v>
      </c>
      <c r="C324">
        <v>463.9</v>
      </c>
      <c r="D324">
        <v>2035</v>
      </c>
      <c r="E324" t="s">
        <v>4</v>
      </c>
    </row>
    <row r="325" spans="1:5" x14ac:dyDescent="0.2">
      <c r="A325">
        <v>20</v>
      </c>
      <c r="B325" t="s">
        <v>37</v>
      </c>
      <c r="C325">
        <v>432.51</v>
      </c>
      <c r="D325">
        <v>2035</v>
      </c>
      <c r="E325" t="s">
        <v>4</v>
      </c>
    </row>
    <row r="326" spans="1:5" x14ac:dyDescent="0.2">
      <c r="A326">
        <v>21</v>
      </c>
      <c r="B326" t="s">
        <v>37</v>
      </c>
      <c r="C326">
        <v>404.74</v>
      </c>
      <c r="D326">
        <v>2035</v>
      </c>
      <c r="E326" t="s">
        <v>4</v>
      </c>
    </row>
    <row r="327" spans="1:5" x14ac:dyDescent="0.2">
      <c r="A327">
        <v>22</v>
      </c>
      <c r="B327" t="s">
        <v>37</v>
      </c>
      <c r="C327">
        <v>404.68</v>
      </c>
      <c r="D327">
        <v>2035</v>
      </c>
      <c r="E327" t="s">
        <v>4</v>
      </c>
    </row>
    <row r="328" spans="1:5" x14ac:dyDescent="0.2">
      <c r="A328">
        <v>23</v>
      </c>
      <c r="B328" t="s">
        <v>37</v>
      </c>
      <c r="C328">
        <v>403.5</v>
      </c>
      <c r="D328">
        <v>2035</v>
      </c>
      <c r="E328" t="s">
        <v>4</v>
      </c>
    </row>
    <row r="329" spans="1:5" x14ac:dyDescent="0.2">
      <c r="A329">
        <v>24</v>
      </c>
      <c r="B329" t="s">
        <v>37</v>
      </c>
      <c r="C329">
        <v>399.07</v>
      </c>
      <c r="D329">
        <v>2035</v>
      </c>
      <c r="E329" t="s">
        <v>4</v>
      </c>
    </row>
    <row r="330" spans="1:5" x14ac:dyDescent="0.2">
      <c r="A330">
        <v>25</v>
      </c>
      <c r="B330" t="s">
        <v>37</v>
      </c>
      <c r="C330">
        <v>327.37</v>
      </c>
      <c r="D330">
        <v>2035</v>
      </c>
      <c r="E330" t="s">
        <v>4</v>
      </c>
    </row>
    <row r="331" spans="1:5" x14ac:dyDescent="0.2">
      <c r="A331">
        <v>26</v>
      </c>
      <c r="B331" t="s">
        <v>37</v>
      </c>
      <c r="C331">
        <v>343.8</v>
      </c>
      <c r="D331">
        <v>2035</v>
      </c>
      <c r="E331" t="s">
        <v>4</v>
      </c>
    </row>
    <row r="332" spans="1:5" x14ac:dyDescent="0.2">
      <c r="A332">
        <v>27</v>
      </c>
      <c r="B332" t="s">
        <v>37</v>
      </c>
      <c r="C332">
        <v>377.42</v>
      </c>
      <c r="D332">
        <v>2035</v>
      </c>
      <c r="E332" t="s">
        <v>4</v>
      </c>
    </row>
    <row r="333" spans="1:5" x14ac:dyDescent="0.2">
      <c r="A333">
        <v>28</v>
      </c>
      <c r="B333" t="s">
        <v>37</v>
      </c>
      <c r="C333">
        <v>379.13</v>
      </c>
      <c r="D333">
        <v>2035</v>
      </c>
      <c r="E333" t="s">
        <v>4</v>
      </c>
    </row>
    <row r="334" spans="1:5" x14ac:dyDescent="0.2">
      <c r="A334">
        <v>29</v>
      </c>
      <c r="B334" t="s">
        <v>37</v>
      </c>
      <c r="C334">
        <v>355.6</v>
      </c>
      <c r="D334">
        <v>2035</v>
      </c>
      <c r="E334" t="s">
        <v>4</v>
      </c>
    </row>
    <row r="335" spans="1:5" x14ac:dyDescent="0.2">
      <c r="A335">
        <v>30</v>
      </c>
      <c r="B335" t="s">
        <v>37</v>
      </c>
      <c r="C335">
        <v>369.61</v>
      </c>
      <c r="D335">
        <v>2035</v>
      </c>
      <c r="E335" t="s">
        <v>4</v>
      </c>
    </row>
    <row r="336" spans="1:5" x14ac:dyDescent="0.2">
      <c r="A336">
        <v>31</v>
      </c>
      <c r="B336" t="s">
        <v>37</v>
      </c>
      <c r="C336">
        <v>347.32</v>
      </c>
      <c r="D336">
        <v>2035</v>
      </c>
      <c r="E336" t="s">
        <v>4</v>
      </c>
    </row>
    <row r="337" spans="1:5" x14ac:dyDescent="0.2">
      <c r="A337">
        <v>32</v>
      </c>
      <c r="B337" t="s">
        <v>37</v>
      </c>
      <c r="C337">
        <v>358.95</v>
      </c>
      <c r="D337">
        <v>2035</v>
      </c>
      <c r="E337" t="s">
        <v>4</v>
      </c>
    </row>
    <row r="338" spans="1:5" x14ac:dyDescent="0.2">
      <c r="A338">
        <v>33</v>
      </c>
      <c r="B338" t="s">
        <v>37</v>
      </c>
      <c r="C338">
        <v>361.41</v>
      </c>
      <c r="D338">
        <v>2035</v>
      </c>
      <c r="E338" t="s">
        <v>4</v>
      </c>
    </row>
    <row r="339" spans="1:5" x14ac:dyDescent="0.2">
      <c r="A339">
        <v>34</v>
      </c>
      <c r="B339" t="s">
        <v>37</v>
      </c>
      <c r="C339">
        <v>390.8</v>
      </c>
      <c r="D339">
        <v>2035</v>
      </c>
      <c r="E339" t="s">
        <v>4</v>
      </c>
    </row>
    <row r="340" spans="1:5" x14ac:dyDescent="0.2">
      <c r="A340">
        <v>35</v>
      </c>
      <c r="B340" t="s">
        <v>37</v>
      </c>
      <c r="C340">
        <v>380.94</v>
      </c>
      <c r="D340">
        <v>2035</v>
      </c>
      <c r="E340" t="s">
        <v>4</v>
      </c>
    </row>
    <row r="341" spans="1:5" x14ac:dyDescent="0.2">
      <c r="A341">
        <v>36</v>
      </c>
      <c r="B341" t="s">
        <v>37</v>
      </c>
      <c r="C341">
        <v>363.86</v>
      </c>
      <c r="D341">
        <v>2035</v>
      </c>
      <c r="E341" t="s">
        <v>4</v>
      </c>
    </row>
    <row r="342" spans="1:5" x14ac:dyDescent="0.2">
      <c r="A342">
        <v>37</v>
      </c>
      <c r="B342" t="s">
        <v>37</v>
      </c>
      <c r="C342">
        <v>366.53</v>
      </c>
      <c r="D342">
        <v>2035</v>
      </c>
      <c r="E342" t="s">
        <v>4</v>
      </c>
    </row>
    <row r="343" spans="1:5" x14ac:dyDescent="0.2">
      <c r="A343">
        <v>38</v>
      </c>
      <c r="B343" t="s">
        <v>37</v>
      </c>
      <c r="C343">
        <v>376.47</v>
      </c>
      <c r="D343">
        <v>2035</v>
      </c>
      <c r="E343" t="s">
        <v>4</v>
      </c>
    </row>
    <row r="344" spans="1:5" x14ac:dyDescent="0.2">
      <c r="A344">
        <v>39</v>
      </c>
      <c r="B344" t="s">
        <v>37</v>
      </c>
      <c r="C344">
        <v>381.98</v>
      </c>
      <c r="D344">
        <v>2035</v>
      </c>
      <c r="E344" t="s">
        <v>4</v>
      </c>
    </row>
    <row r="345" spans="1:5" x14ac:dyDescent="0.2">
      <c r="A345">
        <v>40</v>
      </c>
      <c r="B345" t="s">
        <v>37</v>
      </c>
      <c r="C345">
        <v>385.3</v>
      </c>
      <c r="D345">
        <v>2035</v>
      </c>
      <c r="E345" t="s">
        <v>4</v>
      </c>
    </row>
    <row r="346" spans="1:5" x14ac:dyDescent="0.2">
      <c r="A346">
        <v>41</v>
      </c>
      <c r="B346" t="s">
        <v>37</v>
      </c>
      <c r="C346">
        <v>404.15</v>
      </c>
      <c r="D346">
        <v>2035</v>
      </c>
      <c r="E346" t="s">
        <v>4</v>
      </c>
    </row>
    <row r="347" spans="1:5" x14ac:dyDescent="0.2">
      <c r="A347">
        <v>42</v>
      </c>
      <c r="B347" t="s">
        <v>37</v>
      </c>
      <c r="C347">
        <v>398.56</v>
      </c>
      <c r="D347">
        <v>2035</v>
      </c>
      <c r="E347" t="s">
        <v>4</v>
      </c>
    </row>
    <row r="348" spans="1:5" x14ac:dyDescent="0.2">
      <c r="A348">
        <v>43</v>
      </c>
      <c r="B348" t="s">
        <v>37</v>
      </c>
      <c r="C348">
        <v>378.93</v>
      </c>
      <c r="D348">
        <v>2035</v>
      </c>
      <c r="E348" t="s">
        <v>4</v>
      </c>
    </row>
    <row r="349" spans="1:5" x14ac:dyDescent="0.2">
      <c r="A349">
        <v>44</v>
      </c>
      <c r="B349" t="s">
        <v>37</v>
      </c>
      <c r="C349">
        <v>415.74</v>
      </c>
      <c r="D349">
        <v>2035</v>
      </c>
      <c r="E349" t="s">
        <v>4</v>
      </c>
    </row>
    <row r="350" spans="1:5" x14ac:dyDescent="0.2">
      <c r="A350">
        <v>45</v>
      </c>
      <c r="B350" t="s">
        <v>37</v>
      </c>
      <c r="C350">
        <v>413.01</v>
      </c>
      <c r="D350">
        <v>2035</v>
      </c>
      <c r="E350" t="s">
        <v>4</v>
      </c>
    </row>
    <row r="351" spans="1:5" x14ac:dyDescent="0.2">
      <c r="A351">
        <v>46</v>
      </c>
      <c r="B351" t="s">
        <v>37</v>
      </c>
      <c r="C351">
        <v>401.83</v>
      </c>
      <c r="D351">
        <v>2035</v>
      </c>
      <c r="E351" t="s">
        <v>4</v>
      </c>
    </row>
    <row r="352" spans="1:5" x14ac:dyDescent="0.2">
      <c r="A352">
        <v>47</v>
      </c>
      <c r="B352" t="s">
        <v>37</v>
      </c>
      <c r="C352">
        <v>424.1</v>
      </c>
      <c r="D352">
        <v>2035</v>
      </c>
      <c r="E352" t="s">
        <v>4</v>
      </c>
    </row>
    <row r="353" spans="1:5" x14ac:dyDescent="0.2">
      <c r="A353">
        <v>48</v>
      </c>
      <c r="B353" t="s">
        <v>37</v>
      </c>
      <c r="C353">
        <v>382.84</v>
      </c>
      <c r="D353">
        <v>2035</v>
      </c>
      <c r="E353" t="s">
        <v>4</v>
      </c>
    </row>
    <row r="354" spans="1:5" x14ac:dyDescent="0.2">
      <c r="A354">
        <v>49</v>
      </c>
      <c r="B354" t="s">
        <v>37</v>
      </c>
      <c r="C354">
        <v>351.27</v>
      </c>
      <c r="D354">
        <v>2035</v>
      </c>
      <c r="E354" t="s">
        <v>4</v>
      </c>
    </row>
    <row r="355" spans="1:5" x14ac:dyDescent="0.2">
      <c r="A355">
        <v>50</v>
      </c>
      <c r="B355" t="s">
        <v>37</v>
      </c>
      <c r="C355">
        <v>357.46</v>
      </c>
      <c r="D355">
        <v>2035</v>
      </c>
      <c r="E355" t="s">
        <v>4</v>
      </c>
    </row>
    <row r="356" spans="1:5" x14ac:dyDescent="0.2">
      <c r="A356">
        <v>51</v>
      </c>
      <c r="B356" t="s">
        <v>37</v>
      </c>
      <c r="C356">
        <v>336.83</v>
      </c>
      <c r="D356">
        <v>2035</v>
      </c>
      <c r="E356" t="s">
        <v>4</v>
      </c>
    </row>
    <row r="357" spans="1:5" x14ac:dyDescent="0.2">
      <c r="A357">
        <v>52</v>
      </c>
      <c r="B357" t="s">
        <v>37</v>
      </c>
      <c r="C357">
        <v>374.56</v>
      </c>
      <c r="D357">
        <v>2035</v>
      </c>
      <c r="E357" t="s">
        <v>4</v>
      </c>
    </row>
    <row r="358" spans="1:5" x14ac:dyDescent="0.2">
      <c r="A358">
        <v>53</v>
      </c>
      <c r="B358" t="s">
        <v>37</v>
      </c>
      <c r="C358">
        <v>352.98</v>
      </c>
      <c r="D358">
        <v>2035</v>
      </c>
      <c r="E358" t="s">
        <v>4</v>
      </c>
    </row>
    <row r="359" spans="1:5" x14ac:dyDescent="0.2">
      <c r="A359">
        <v>54</v>
      </c>
      <c r="B359" t="s">
        <v>37</v>
      </c>
      <c r="C359">
        <v>347.23</v>
      </c>
      <c r="D359">
        <v>2035</v>
      </c>
      <c r="E359" t="s">
        <v>4</v>
      </c>
    </row>
    <row r="360" spans="1:5" x14ac:dyDescent="0.2">
      <c r="A360">
        <v>55</v>
      </c>
      <c r="B360" t="s">
        <v>37</v>
      </c>
      <c r="C360">
        <v>356.73</v>
      </c>
      <c r="D360">
        <v>2035</v>
      </c>
      <c r="E360" t="s">
        <v>4</v>
      </c>
    </row>
    <row r="361" spans="1:5" x14ac:dyDescent="0.2">
      <c r="A361">
        <v>56</v>
      </c>
      <c r="B361" t="s">
        <v>37</v>
      </c>
      <c r="C361">
        <v>332.03</v>
      </c>
      <c r="D361">
        <v>2035</v>
      </c>
      <c r="E361" t="s">
        <v>4</v>
      </c>
    </row>
    <row r="362" spans="1:5" x14ac:dyDescent="0.2">
      <c r="A362">
        <v>57</v>
      </c>
      <c r="B362" t="s">
        <v>37</v>
      </c>
      <c r="C362">
        <v>293.88</v>
      </c>
      <c r="D362">
        <v>2035</v>
      </c>
      <c r="E362" t="s">
        <v>4</v>
      </c>
    </row>
    <row r="363" spans="1:5" x14ac:dyDescent="0.2">
      <c r="A363">
        <v>58</v>
      </c>
      <c r="B363" t="s">
        <v>37</v>
      </c>
      <c r="C363">
        <v>303.99</v>
      </c>
      <c r="D363">
        <v>2035</v>
      </c>
      <c r="E363" t="s">
        <v>4</v>
      </c>
    </row>
    <row r="364" spans="1:5" x14ac:dyDescent="0.2">
      <c r="A364">
        <v>59</v>
      </c>
      <c r="B364" t="s">
        <v>37</v>
      </c>
      <c r="C364">
        <v>290.58</v>
      </c>
      <c r="D364">
        <v>2035</v>
      </c>
      <c r="E364" t="s">
        <v>4</v>
      </c>
    </row>
    <row r="365" spans="1:5" x14ac:dyDescent="0.2">
      <c r="A365">
        <v>60</v>
      </c>
      <c r="B365" t="s">
        <v>37</v>
      </c>
      <c r="C365">
        <v>273.70999999999998</v>
      </c>
      <c r="D365">
        <v>2035</v>
      </c>
      <c r="E365" t="s">
        <v>4</v>
      </c>
    </row>
    <row r="366" spans="1:5" x14ac:dyDescent="0.2">
      <c r="A366">
        <v>61</v>
      </c>
      <c r="B366" t="s">
        <v>37</v>
      </c>
      <c r="C366">
        <v>277.16000000000003</v>
      </c>
      <c r="D366">
        <v>2035</v>
      </c>
      <c r="E366" t="s">
        <v>4</v>
      </c>
    </row>
    <row r="367" spans="1:5" x14ac:dyDescent="0.2">
      <c r="A367">
        <v>62</v>
      </c>
      <c r="B367" t="s">
        <v>37</v>
      </c>
      <c r="C367">
        <v>283.99</v>
      </c>
      <c r="D367">
        <v>2035</v>
      </c>
      <c r="E367" t="s">
        <v>4</v>
      </c>
    </row>
    <row r="368" spans="1:5" x14ac:dyDescent="0.2">
      <c r="A368">
        <v>63</v>
      </c>
      <c r="B368" t="s">
        <v>37</v>
      </c>
      <c r="C368">
        <v>284.64999999999998</v>
      </c>
      <c r="D368">
        <v>2035</v>
      </c>
      <c r="E368" t="s">
        <v>4</v>
      </c>
    </row>
    <row r="369" spans="1:5" x14ac:dyDescent="0.2">
      <c r="A369">
        <v>64</v>
      </c>
      <c r="B369" t="s">
        <v>37</v>
      </c>
      <c r="C369">
        <v>332</v>
      </c>
      <c r="D369">
        <v>2035</v>
      </c>
      <c r="E369" t="s">
        <v>4</v>
      </c>
    </row>
    <row r="370" spans="1:5" x14ac:dyDescent="0.2">
      <c r="A370">
        <v>65</v>
      </c>
      <c r="B370" t="s">
        <v>37</v>
      </c>
      <c r="C370">
        <v>331.14</v>
      </c>
      <c r="D370">
        <v>2035</v>
      </c>
      <c r="E370" t="s">
        <v>4</v>
      </c>
    </row>
    <row r="371" spans="1:5" x14ac:dyDescent="0.2">
      <c r="A371">
        <v>66</v>
      </c>
      <c r="B371" t="s">
        <v>37</v>
      </c>
      <c r="C371">
        <v>304.72000000000003</v>
      </c>
      <c r="D371">
        <v>2035</v>
      </c>
      <c r="E371" t="s">
        <v>4</v>
      </c>
    </row>
    <row r="372" spans="1:5" x14ac:dyDescent="0.2">
      <c r="A372">
        <v>67</v>
      </c>
      <c r="B372" t="s">
        <v>37</v>
      </c>
      <c r="C372">
        <v>306.08999999999997</v>
      </c>
      <c r="D372">
        <v>2035</v>
      </c>
      <c r="E372" t="s">
        <v>4</v>
      </c>
    </row>
    <row r="373" spans="1:5" x14ac:dyDescent="0.2">
      <c r="A373">
        <v>68</v>
      </c>
      <c r="B373" t="s">
        <v>37</v>
      </c>
      <c r="C373">
        <v>323.60000000000002</v>
      </c>
      <c r="D373">
        <v>2035</v>
      </c>
      <c r="E373" t="s">
        <v>4</v>
      </c>
    </row>
    <row r="374" spans="1:5" x14ac:dyDescent="0.2">
      <c r="A374">
        <v>69</v>
      </c>
      <c r="B374" t="s">
        <v>37</v>
      </c>
      <c r="C374">
        <v>313.39</v>
      </c>
      <c r="D374">
        <v>2035</v>
      </c>
      <c r="E374" t="s">
        <v>4</v>
      </c>
    </row>
    <row r="375" spans="1:5" x14ac:dyDescent="0.2">
      <c r="A375">
        <v>70</v>
      </c>
      <c r="B375" t="s">
        <v>37</v>
      </c>
      <c r="C375">
        <v>304.81</v>
      </c>
      <c r="D375">
        <v>2035</v>
      </c>
      <c r="E375" t="s">
        <v>4</v>
      </c>
    </row>
    <row r="376" spans="1:5" x14ac:dyDescent="0.2">
      <c r="A376">
        <v>71</v>
      </c>
      <c r="B376" t="s">
        <v>37</v>
      </c>
      <c r="C376">
        <v>290.12</v>
      </c>
      <c r="D376">
        <v>2035</v>
      </c>
      <c r="E376" t="s">
        <v>4</v>
      </c>
    </row>
    <row r="377" spans="1:5" x14ac:dyDescent="0.2">
      <c r="A377">
        <v>72</v>
      </c>
      <c r="B377" t="s">
        <v>37</v>
      </c>
      <c r="C377">
        <v>304.94</v>
      </c>
      <c r="D377">
        <v>2035</v>
      </c>
      <c r="E377" t="s">
        <v>4</v>
      </c>
    </row>
    <row r="378" spans="1:5" x14ac:dyDescent="0.2">
      <c r="A378">
        <v>73</v>
      </c>
      <c r="B378" t="s">
        <v>37</v>
      </c>
      <c r="C378">
        <v>303.7</v>
      </c>
      <c r="D378">
        <v>2035</v>
      </c>
      <c r="E378" t="s">
        <v>4</v>
      </c>
    </row>
    <row r="379" spans="1:5" x14ac:dyDescent="0.2">
      <c r="A379">
        <v>74</v>
      </c>
      <c r="B379" t="s">
        <v>37</v>
      </c>
      <c r="C379">
        <v>291.57</v>
      </c>
      <c r="D379">
        <v>2035</v>
      </c>
      <c r="E379" t="s">
        <v>4</v>
      </c>
    </row>
    <row r="380" spans="1:5" x14ac:dyDescent="0.2">
      <c r="A380">
        <v>75</v>
      </c>
      <c r="B380" t="s">
        <v>37</v>
      </c>
      <c r="C380">
        <v>281.20999999999998</v>
      </c>
      <c r="D380">
        <v>2035</v>
      </c>
      <c r="E380" t="s">
        <v>4</v>
      </c>
    </row>
    <row r="381" spans="1:5" x14ac:dyDescent="0.2">
      <c r="A381">
        <v>76</v>
      </c>
      <c r="B381" t="s">
        <v>37</v>
      </c>
      <c r="C381">
        <v>264.89</v>
      </c>
      <c r="D381">
        <v>2035</v>
      </c>
      <c r="E381" t="s">
        <v>4</v>
      </c>
    </row>
    <row r="382" spans="1:5" x14ac:dyDescent="0.2">
      <c r="A382">
        <v>77</v>
      </c>
      <c r="B382" t="s">
        <v>37</v>
      </c>
      <c r="C382">
        <v>242.57</v>
      </c>
      <c r="D382">
        <v>2035</v>
      </c>
      <c r="E382" t="s">
        <v>4</v>
      </c>
    </row>
    <row r="383" spans="1:5" x14ac:dyDescent="0.2">
      <c r="A383">
        <v>78</v>
      </c>
      <c r="B383" t="s">
        <v>37</v>
      </c>
      <c r="C383">
        <v>214.9</v>
      </c>
      <c r="D383">
        <v>2035</v>
      </c>
      <c r="E383" t="s">
        <v>4</v>
      </c>
    </row>
    <row r="384" spans="1:5" x14ac:dyDescent="0.2">
      <c r="A384">
        <v>79</v>
      </c>
      <c r="B384" t="s">
        <v>37</v>
      </c>
      <c r="C384">
        <v>202.85</v>
      </c>
      <c r="D384">
        <v>2035</v>
      </c>
      <c r="E384" t="s">
        <v>4</v>
      </c>
    </row>
    <row r="385" spans="1:5" x14ac:dyDescent="0.2">
      <c r="A385">
        <v>80</v>
      </c>
      <c r="B385" t="s">
        <v>37</v>
      </c>
      <c r="C385">
        <v>191.62</v>
      </c>
      <c r="D385">
        <v>2035</v>
      </c>
      <c r="E385" t="s">
        <v>4</v>
      </c>
    </row>
    <row r="386" spans="1:5" x14ac:dyDescent="0.2">
      <c r="A386">
        <v>81</v>
      </c>
      <c r="B386" t="s">
        <v>37</v>
      </c>
      <c r="C386">
        <v>166.05</v>
      </c>
      <c r="D386">
        <v>2035</v>
      </c>
      <c r="E386" t="s">
        <v>4</v>
      </c>
    </row>
    <row r="387" spans="1:5" x14ac:dyDescent="0.2">
      <c r="A387">
        <v>82</v>
      </c>
      <c r="B387" t="s">
        <v>37</v>
      </c>
      <c r="C387">
        <v>138.53</v>
      </c>
      <c r="D387">
        <v>2035</v>
      </c>
      <c r="E387" t="s">
        <v>4</v>
      </c>
    </row>
    <row r="388" spans="1:5" x14ac:dyDescent="0.2">
      <c r="A388">
        <v>83</v>
      </c>
      <c r="B388" t="s">
        <v>37</v>
      </c>
      <c r="C388">
        <v>125.32</v>
      </c>
      <c r="D388">
        <v>2035</v>
      </c>
      <c r="E388" t="s">
        <v>4</v>
      </c>
    </row>
    <row r="389" spans="1:5" x14ac:dyDescent="0.2">
      <c r="A389">
        <v>84</v>
      </c>
      <c r="B389" t="s">
        <v>37</v>
      </c>
      <c r="C389">
        <v>106.46</v>
      </c>
      <c r="D389">
        <v>2035</v>
      </c>
      <c r="E389" t="s">
        <v>4</v>
      </c>
    </row>
    <row r="390" spans="1:5" x14ac:dyDescent="0.2">
      <c r="A390">
        <v>85</v>
      </c>
      <c r="B390" t="s">
        <v>37</v>
      </c>
      <c r="C390">
        <v>98.21</v>
      </c>
      <c r="D390">
        <v>2035</v>
      </c>
      <c r="E390" t="s">
        <v>4</v>
      </c>
    </row>
    <row r="391" spans="1:5" x14ac:dyDescent="0.2">
      <c r="A391">
        <v>86</v>
      </c>
      <c r="B391" t="s">
        <v>37</v>
      </c>
      <c r="C391">
        <v>79.36</v>
      </c>
      <c r="D391">
        <v>2035</v>
      </c>
      <c r="E391" t="s">
        <v>4</v>
      </c>
    </row>
    <row r="392" spans="1:5" x14ac:dyDescent="0.2">
      <c r="A392">
        <v>87</v>
      </c>
      <c r="B392" t="s">
        <v>37</v>
      </c>
      <c r="C392">
        <v>66.66</v>
      </c>
      <c r="D392">
        <v>2035</v>
      </c>
      <c r="E392" t="s">
        <v>4</v>
      </c>
    </row>
    <row r="393" spans="1:5" x14ac:dyDescent="0.2">
      <c r="A393">
        <v>88</v>
      </c>
      <c r="B393" t="s">
        <v>37</v>
      </c>
      <c r="C393">
        <v>50.54</v>
      </c>
      <c r="D393">
        <v>2035</v>
      </c>
      <c r="E393" t="s">
        <v>4</v>
      </c>
    </row>
    <row r="394" spans="1:5" x14ac:dyDescent="0.2">
      <c r="A394">
        <v>89</v>
      </c>
      <c r="B394" t="s">
        <v>37</v>
      </c>
      <c r="C394">
        <v>42.08</v>
      </c>
      <c r="D394">
        <v>2035</v>
      </c>
      <c r="E394" t="s">
        <v>4</v>
      </c>
    </row>
    <row r="395" spans="1:5" x14ac:dyDescent="0.2">
      <c r="A395">
        <v>90</v>
      </c>
      <c r="B395" t="s">
        <v>37</v>
      </c>
      <c r="C395">
        <v>34.08</v>
      </c>
      <c r="D395">
        <v>2035</v>
      </c>
      <c r="E395" t="s">
        <v>4</v>
      </c>
    </row>
    <row r="396" spans="1:5" x14ac:dyDescent="0.2">
      <c r="A396">
        <v>91</v>
      </c>
      <c r="B396" t="s">
        <v>37</v>
      </c>
      <c r="C396">
        <v>27.29</v>
      </c>
      <c r="D396">
        <v>2035</v>
      </c>
      <c r="E396" t="s">
        <v>4</v>
      </c>
    </row>
    <row r="397" spans="1:5" x14ac:dyDescent="0.2">
      <c r="A397">
        <v>92</v>
      </c>
      <c r="B397" t="s">
        <v>37</v>
      </c>
      <c r="C397">
        <v>18.82</v>
      </c>
      <c r="D397">
        <v>2035</v>
      </c>
      <c r="E397" t="s">
        <v>4</v>
      </c>
    </row>
    <row r="398" spans="1:5" x14ac:dyDescent="0.2">
      <c r="A398">
        <v>93</v>
      </c>
      <c r="B398" t="s">
        <v>37</v>
      </c>
      <c r="C398">
        <v>16.010000000000002</v>
      </c>
      <c r="D398">
        <v>2035</v>
      </c>
      <c r="E398" t="s">
        <v>4</v>
      </c>
    </row>
    <row r="399" spans="1:5" x14ac:dyDescent="0.2">
      <c r="A399">
        <v>94</v>
      </c>
      <c r="B399" t="s">
        <v>37</v>
      </c>
      <c r="C399">
        <v>11.97</v>
      </c>
      <c r="D399">
        <v>2035</v>
      </c>
      <c r="E399" t="s">
        <v>4</v>
      </c>
    </row>
    <row r="400" spans="1:5" x14ac:dyDescent="0.2">
      <c r="A400">
        <v>95</v>
      </c>
      <c r="B400" t="s">
        <v>37</v>
      </c>
      <c r="C400">
        <v>9.14</v>
      </c>
      <c r="D400">
        <v>2035</v>
      </c>
      <c r="E400" t="s">
        <v>4</v>
      </c>
    </row>
    <row r="401" spans="1:5" x14ac:dyDescent="0.2">
      <c r="A401">
        <v>96</v>
      </c>
      <c r="B401" t="s">
        <v>37</v>
      </c>
      <c r="C401">
        <v>7.48</v>
      </c>
      <c r="D401">
        <v>2035</v>
      </c>
      <c r="E401" t="s">
        <v>4</v>
      </c>
    </row>
    <row r="402" spans="1:5" x14ac:dyDescent="0.2">
      <c r="A402">
        <v>97</v>
      </c>
      <c r="B402" t="s">
        <v>37</v>
      </c>
      <c r="C402">
        <v>5.66</v>
      </c>
      <c r="D402">
        <v>2035</v>
      </c>
      <c r="E402" t="s">
        <v>4</v>
      </c>
    </row>
    <row r="403" spans="1:5" x14ac:dyDescent="0.2">
      <c r="A403">
        <v>98</v>
      </c>
      <c r="B403" t="s">
        <v>37</v>
      </c>
      <c r="C403">
        <v>4.5</v>
      </c>
      <c r="D403">
        <v>2035</v>
      </c>
      <c r="E403" t="s">
        <v>4</v>
      </c>
    </row>
    <row r="404" spans="1:5" x14ac:dyDescent="0.2">
      <c r="A404">
        <v>99</v>
      </c>
      <c r="B404" t="s">
        <v>37</v>
      </c>
      <c r="C404">
        <v>2.61</v>
      </c>
      <c r="D404">
        <v>2035</v>
      </c>
      <c r="E404" t="s">
        <v>4</v>
      </c>
    </row>
    <row r="405" spans="1:5" x14ac:dyDescent="0.2">
      <c r="A405">
        <v>100</v>
      </c>
      <c r="B405" t="s">
        <v>37</v>
      </c>
      <c r="C405">
        <v>1.93</v>
      </c>
      <c r="D405">
        <v>2035</v>
      </c>
      <c r="E405" t="s">
        <v>4</v>
      </c>
    </row>
    <row r="406" spans="1:5" x14ac:dyDescent="0.2">
      <c r="A406">
        <v>0</v>
      </c>
      <c r="B406" t="s">
        <v>38</v>
      </c>
      <c r="C406">
        <v>41.05</v>
      </c>
      <c r="D406">
        <v>2035</v>
      </c>
      <c r="E406" t="s">
        <v>4</v>
      </c>
    </row>
    <row r="407" spans="1:5" x14ac:dyDescent="0.2">
      <c r="A407">
        <v>1</v>
      </c>
      <c r="B407" t="s">
        <v>38</v>
      </c>
      <c r="C407">
        <v>41.45</v>
      </c>
      <c r="D407">
        <v>2035</v>
      </c>
      <c r="E407" t="s">
        <v>4</v>
      </c>
    </row>
    <row r="408" spans="1:5" x14ac:dyDescent="0.2">
      <c r="A408">
        <v>2</v>
      </c>
      <c r="B408" t="s">
        <v>38</v>
      </c>
      <c r="C408">
        <v>41.74</v>
      </c>
      <c r="D408">
        <v>2035</v>
      </c>
      <c r="E408" t="s">
        <v>4</v>
      </c>
    </row>
    <row r="409" spans="1:5" x14ac:dyDescent="0.2">
      <c r="A409">
        <v>3</v>
      </c>
      <c r="B409" t="s">
        <v>38</v>
      </c>
      <c r="C409">
        <v>41.67</v>
      </c>
      <c r="D409">
        <v>2035</v>
      </c>
      <c r="E409" t="s">
        <v>4</v>
      </c>
    </row>
    <row r="410" spans="1:5" x14ac:dyDescent="0.2">
      <c r="A410">
        <v>4</v>
      </c>
      <c r="B410" t="s">
        <v>38</v>
      </c>
      <c r="C410">
        <v>42.65</v>
      </c>
      <c r="D410">
        <v>2035</v>
      </c>
      <c r="E410" t="s">
        <v>4</v>
      </c>
    </row>
    <row r="411" spans="1:5" x14ac:dyDescent="0.2">
      <c r="A411">
        <v>5</v>
      </c>
      <c r="B411" t="s">
        <v>38</v>
      </c>
      <c r="C411">
        <v>43.74</v>
      </c>
      <c r="D411">
        <v>2035</v>
      </c>
      <c r="E411" t="s">
        <v>4</v>
      </c>
    </row>
    <row r="412" spans="1:5" x14ac:dyDescent="0.2">
      <c r="A412">
        <v>6</v>
      </c>
      <c r="B412" t="s">
        <v>38</v>
      </c>
      <c r="C412">
        <v>45.47</v>
      </c>
      <c r="D412">
        <v>2035</v>
      </c>
      <c r="E412" t="s">
        <v>4</v>
      </c>
    </row>
    <row r="413" spans="1:5" x14ac:dyDescent="0.2">
      <c r="A413">
        <v>7</v>
      </c>
      <c r="B413" t="s">
        <v>38</v>
      </c>
      <c r="C413">
        <v>47.61</v>
      </c>
      <c r="D413">
        <v>2035</v>
      </c>
      <c r="E413" t="s">
        <v>4</v>
      </c>
    </row>
    <row r="414" spans="1:5" x14ac:dyDescent="0.2">
      <c r="A414">
        <v>8</v>
      </c>
      <c r="B414" t="s">
        <v>38</v>
      </c>
      <c r="C414">
        <v>49.82</v>
      </c>
      <c r="D414">
        <v>2035</v>
      </c>
      <c r="E414" t="s">
        <v>4</v>
      </c>
    </row>
    <row r="415" spans="1:5" x14ac:dyDescent="0.2">
      <c r="A415">
        <v>9</v>
      </c>
      <c r="B415" t="s">
        <v>38</v>
      </c>
      <c r="C415">
        <v>52.8</v>
      </c>
      <c r="D415">
        <v>2035</v>
      </c>
      <c r="E415" t="s">
        <v>4</v>
      </c>
    </row>
    <row r="416" spans="1:5" x14ac:dyDescent="0.2">
      <c r="A416">
        <v>10</v>
      </c>
      <c r="B416" t="s">
        <v>38</v>
      </c>
      <c r="C416">
        <v>54.61</v>
      </c>
      <c r="D416">
        <v>2035</v>
      </c>
      <c r="E416" t="s">
        <v>4</v>
      </c>
    </row>
    <row r="417" spans="1:5" x14ac:dyDescent="0.2">
      <c r="A417">
        <v>11</v>
      </c>
      <c r="B417" t="s">
        <v>38</v>
      </c>
      <c r="C417">
        <v>55.55</v>
      </c>
      <c r="D417">
        <v>2035</v>
      </c>
      <c r="E417" t="s">
        <v>4</v>
      </c>
    </row>
    <row r="418" spans="1:5" x14ac:dyDescent="0.2">
      <c r="A418">
        <v>12</v>
      </c>
      <c r="B418" t="s">
        <v>38</v>
      </c>
      <c r="C418">
        <v>56.27</v>
      </c>
      <c r="D418">
        <v>2035</v>
      </c>
      <c r="E418" t="s">
        <v>4</v>
      </c>
    </row>
    <row r="419" spans="1:5" x14ac:dyDescent="0.2">
      <c r="A419">
        <v>13</v>
      </c>
      <c r="B419" t="s">
        <v>38</v>
      </c>
      <c r="C419">
        <v>56.95</v>
      </c>
      <c r="D419">
        <v>2035</v>
      </c>
      <c r="E419" t="s">
        <v>4</v>
      </c>
    </row>
    <row r="420" spans="1:5" x14ac:dyDescent="0.2">
      <c r="A420">
        <v>14</v>
      </c>
      <c r="B420" t="s">
        <v>38</v>
      </c>
      <c r="C420">
        <v>57.35</v>
      </c>
      <c r="D420">
        <v>2035</v>
      </c>
      <c r="E420" t="s">
        <v>4</v>
      </c>
    </row>
    <row r="421" spans="1:5" x14ac:dyDescent="0.2">
      <c r="A421">
        <v>15</v>
      </c>
      <c r="B421" t="s">
        <v>38</v>
      </c>
      <c r="C421">
        <v>58.03</v>
      </c>
      <c r="D421">
        <v>2035</v>
      </c>
      <c r="E421" t="s">
        <v>4</v>
      </c>
    </row>
    <row r="422" spans="1:5" x14ac:dyDescent="0.2">
      <c r="A422">
        <v>16</v>
      </c>
      <c r="B422" t="s">
        <v>38</v>
      </c>
      <c r="C422">
        <v>59.13</v>
      </c>
      <c r="D422">
        <v>2035</v>
      </c>
      <c r="E422" t="s">
        <v>4</v>
      </c>
    </row>
    <row r="423" spans="1:5" x14ac:dyDescent="0.2">
      <c r="A423">
        <v>17</v>
      </c>
      <c r="B423" t="s">
        <v>38</v>
      </c>
      <c r="C423">
        <v>61.03</v>
      </c>
      <c r="D423">
        <v>2035</v>
      </c>
      <c r="E423" t="s">
        <v>4</v>
      </c>
    </row>
    <row r="424" spans="1:5" x14ac:dyDescent="0.2">
      <c r="A424">
        <v>18</v>
      </c>
      <c r="B424" t="s">
        <v>38</v>
      </c>
      <c r="C424">
        <v>62.44</v>
      </c>
      <c r="D424">
        <v>2035</v>
      </c>
      <c r="E424" t="s">
        <v>4</v>
      </c>
    </row>
    <row r="425" spans="1:5" x14ac:dyDescent="0.2">
      <c r="A425">
        <v>19</v>
      </c>
      <c r="B425" t="s">
        <v>38</v>
      </c>
      <c r="C425">
        <v>62.08</v>
      </c>
      <c r="D425">
        <v>2035</v>
      </c>
      <c r="E425" t="s">
        <v>4</v>
      </c>
    </row>
    <row r="426" spans="1:5" x14ac:dyDescent="0.2">
      <c r="A426">
        <v>20</v>
      </c>
      <c r="B426" t="s">
        <v>38</v>
      </c>
      <c r="C426">
        <v>63.11</v>
      </c>
      <c r="D426">
        <v>2035</v>
      </c>
      <c r="E426" t="s">
        <v>4</v>
      </c>
    </row>
    <row r="427" spans="1:5" x14ac:dyDescent="0.2">
      <c r="A427">
        <v>21</v>
      </c>
      <c r="B427" t="s">
        <v>38</v>
      </c>
      <c r="C427">
        <v>63.26</v>
      </c>
      <c r="D427">
        <v>2035</v>
      </c>
      <c r="E427" t="s">
        <v>4</v>
      </c>
    </row>
    <row r="428" spans="1:5" x14ac:dyDescent="0.2">
      <c r="A428">
        <v>22</v>
      </c>
      <c r="B428" t="s">
        <v>38</v>
      </c>
      <c r="C428">
        <v>63.42</v>
      </c>
      <c r="D428">
        <v>2035</v>
      </c>
      <c r="E428" t="s">
        <v>4</v>
      </c>
    </row>
    <row r="429" spans="1:5" x14ac:dyDescent="0.2">
      <c r="A429">
        <v>23</v>
      </c>
      <c r="B429" t="s">
        <v>38</v>
      </c>
      <c r="C429">
        <v>62.87</v>
      </c>
      <c r="D429">
        <v>2035</v>
      </c>
      <c r="E429" t="s">
        <v>4</v>
      </c>
    </row>
    <row r="430" spans="1:5" x14ac:dyDescent="0.2">
      <c r="A430">
        <v>24</v>
      </c>
      <c r="B430" t="s">
        <v>38</v>
      </c>
      <c r="C430">
        <v>31.66</v>
      </c>
      <c r="D430">
        <v>2035</v>
      </c>
      <c r="E430" t="s">
        <v>4</v>
      </c>
    </row>
    <row r="431" spans="1:5" x14ac:dyDescent="0.2">
      <c r="A431">
        <v>25</v>
      </c>
      <c r="B431" t="s">
        <v>38</v>
      </c>
      <c r="C431">
        <v>38.57</v>
      </c>
      <c r="D431">
        <v>2035</v>
      </c>
      <c r="E431" t="s">
        <v>4</v>
      </c>
    </row>
    <row r="432" spans="1:5" x14ac:dyDescent="0.2">
      <c r="A432">
        <v>26</v>
      </c>
      <c r="B432" t="s">
        <v>38</v>
      </c>
      <c r="C432">
        <v>39.22</v>
      </c>
      <c r="D432">
        <v>2035</v>
      </c>
      <c r="E432" t="s">
        <v>4</v>
      </c>
    </row>
    <row r="433" spans="1:5" x14ac:dyDescent="0.2">
      <c r="A433">
        <v>27</v>
      </c>
      <c r="B433" t="s">
        <v>38</v>
      </c>
      <c r="C433">
        <v>37.799999999999997</v>
      </c>
      <c r="D433">
        <v>2035</v>
      </c>
      <c r="E433" t="s">
        <v>4</v>
      </c>
    </row>
    <row r="434" spans="1:5" x14ac:dyDescent="0.2">
      <c r="A434">
        <v>28</v>
      </c>
      <c r="B434" t="s">
        <v>38</v>
      </c>
      <c r="C434">
        <v>33.07</v>
      </c>
      <c r="D434">
        <v>2035</v>
      </c>
      <c r="E434" t="s">
        <v>4</v>
      </c>
    </row>
    <row r="435" spans="1:5" x14ac:dyDescent="0.2">
      <c r="A435">
        <v>29</v>
      </c>
      <c r="B435" t="s">
        <v>38</v>
      </c>
      <c r="C435">
        <v>42.35</v>
      </c>
      <c r="D435">
        <v>2035</v>
      </c>
      <c r="E435" t="s">
        <v>4</v>
      </c>
    </row>
    <row r="436" spans="1:5" x14ac:dyDescent="0.2">
      <c r="A436">
        <v>30</v>
      </c>
      <c r="B436" t="s">
        <v>38</v>
      </c>
      <c r="C436">
        <v>44.78</v>
      </c>
      <c r="D436">
        <v>2035</v>
      </c>
      <c r="E436" t="s">
        <v>4</v>
      </c>
    </row>
    <row r="437" spans="1:5" x14ac:dyDescent="0.2">
      <c r="A437">
        <v>31</v>
      </c>
      <c r="B437" t="s">
        <v>38</v>
      </c>
      <c r="C437">
        <v>45.83</v>
      </c>
      <c r="D437">
        <v>2035</v>
      </c>
      <c r="E437" t="s">
        <v>4</v>
      </c>
    </row>
    <row r="438" spans="1:5" x14ac:dyDescent="0.2">
      <c r="A438">
        <v>32</v>
      </c>
      <c r="B438" t="s">
        <v>38</v>
      </c>
      <c r="C438">
        <v>47.09</v>
      </c>
      <c r="D438">
        <v>2035</v>
      </c>
      <c r="E438" t="s">
        <v>4</v>
      </c>
    </row>
    <row r="439" spans="1:5" x14ac:dyDescent="0.2">
      <c r="A439">
        <v>33</v>
      </c>
      <c r="B439" t="s">
        <v>38</v>
      </c>
      <c r="C439">
        <v>37.96</v>
      </c>
      <c r="D439">
        <v>2035</v>
      </c>
      <c r="E439" t="s">
        <v>4</v>
      </c>
    </row>
    <row r="440" spans="1:5" x14ac:dyDescent="0.2">
      <c r="A440">
        <v>34</v>
      </c>
      <c r="B440" t="s">
        <v>38</v>
      </c>
      <c r="C440">
        <v>38.659999999999997</v>
      </c>
      <c r="D440">
        <v>2035</v>
      </c>
      <c r="E440" t="s">
        <v>4</v>
      </c>
    </row>
    <row r="441" spans="1:5" x14ac:dyDescent="0.2">
      <c r="A441">
        <v>35</v>
      </c>
      <c r="B441" t="s">
        <v>38</v>
      </c>
      <c r="C441">
        <v>33.53</v>
      </c>
      <c r="D441">
        <v>2035</v>
      </c>
      <c r="E441" t="s">
        <v>4</v>
      </c>
    </row>
    <row r="442" spans="1:5" x14ac:dyDescent="0.2">
      <c r="A442">
        <v>36</v>
      </c>
      <c r="B442" t="s">
        <v>38</v>
      </c>
      <c r="C442">
        <v>30.62</v>
      </c>
      <c r="D442">
        <v>2035</v>
      </c>
      <c r="E442" t="s">
        <v>4</v>
      </c>
    </row>
    <row r="443" spans="1:5" x14ac:dyDescent="0.2">
      <c r="A443">
        <v>37</v>
      </c>
      <c r="B443" t="s">
        <v>38</v>
      </c>
      <c r="C443">
        <v>25.77</v>
      </c>
      <c r="D443">
        <v>2035</v>
      </c>
      <c r="E443" t="s">
        <v>4</v>
      </c>
    </row>
    <row r="444" spans="1:5" x14ac:dyDescent="0.2">
      <c r="A444">
        <v>38</v>
      </c>
      <c r="B444" t="s">
        <v>38</v>
      </c>
      <c r="C444">
        <v>33.83</v>
      </c>
      <c r="D444">
        <v>2035</v>
      </c>
      <c r="E444" t="s">
        <v>4</v>
      </c>
    </row>
    <row r="445" spans="1:5" x14ac:dyDescent="0.2">
      <c r="A445">
        <v>39</v>
      </c>
      <c r="B445" t="s">
        <v>38</v>
      </c>
      <c r="C445">
        <v>36.4</v>
      </c>
      <c r="D445">
        <v>2035</v>
      </c>
      <c r="E445" t="s">
        <v>4</v>
      </c>
    </row>
    <row r="446" spans="1:5" x14ac:dyDescent="0.2">
      <c r="A446">
        <v>40</v>
      </c>
      <c r="B446" t="s">
        <v>38</v>
      </c>
      <c r="C446">
        <v>33.49</v>
      </c>
      <c r="D446">
        <v>2035</v>
      </c>
      <c r="E446" t="s">
        <v>4</v>
      </c>
    </row>
    <row r="447" spans="1:5" x14ac:dyDescent="0.2">
      <c r="A447">
        <v>41</v>
      </c>
      <c r="B447" t="s">
        <v>38</v>
      </c>
      <c r="C447">
        <v>41.77</v>
      </c>
      <c r="D447">
        <v>2035</v>
      </c>
      <c r="E447" t="s">
        <v>4</v>
      </c>
    </row>
    <row r="448" spans="1:5" x14ac:dyDescent="0.2">
      <c r="A448">
        <v>42</v>
      </c>
      <c r="B448" t="s">
        <v>38</v>
      </c>
      <c r="C448">
        <v>47.89</v>
      </c>
      <c r="D448">
        <v>2035</v>
      </c>
      <c r="E448" t="s">
        <v>4</v>
      </c>
    </row>
    <row r="449" spans="1:5" x14ac:dyDescent="0.2">
      <c r="A449">
        <v>43</v>
      </c>
      <c r="B449" t="s">
        <v>38</v>
      </c>
      <c r="C449">
        <v>48.67</v>
      </c>
      <c r="D449">
        <v>2035</v>
      </c>
      <c r="E449" t="s">
        <v>4</v>
      </c>
    </row>
    <row r="450" spans="1:5" x14ac:dyDescent="0.2">
      <c r="A450">
        <v>44</v>
      </c>
      <c r="B450" t="s">
        <v>38</v>
      </c>
      <c r="C450">
        <v>36.31</v>
      </c>
      <c r="D450">
        <v>2035</v>
      </c>
      <c r="E450" t="s">
        <v>4</v>
      </c>
    </row>
    <row r="451" spans="1:5" x14ac:dyDescent="0.2">
      <c r="A451">
        <v>45</v>
      </c>
      <c r="B451" t="s">
        <v>38</v>
      </c>
      <c r="C451">
        <v>43.32</v>
      </c>
      <c r="D451">
        <v>2035</v>
      </c>
      <c r="E451" t="s">
        <v>4</v>
      </c>
    </row>
    <row r="452" spans="1:5" x14ac:dyDescent="0.2">
      <c r="A452">
        <v>46</v>
      </c>
      <c r="B452" t="s">
        <v>38</v>
      </c>
      <c r="C452">
        <v>39.85</v>
      </c>
      <c r="D452">
        <v>2035</v>
      </c>
      <c r="E452" t="s">
        <v>4</v>
      </c>
    </row>
    <row r="453" spans="1:5" x14ac:dyDescent="0.2">
      <c r="A453">
        <v>47</v>
      </c>
      <c r="B453" t="s">
        <v>38</v>
      </c>
      <c r="C453">
        <v>41.91</v>
      </c>
      <c r="D453">
        <v>2035</v>
      </c>
      <c r="E453" t="s">
        <v>4</v>
      </c>
    </row>
    <row r="454" spans="1:5" x14ac:dyDescent="0.2">
      <c r="A454">
        <v>48</v>
      </c>
      <c r="B454" t="s">
        <v>38</v>
      </c>
      <c r="C454">
        <v>31.59</v>
      </c>
      <c r="D454">
        <v>2035</v>
      </c>
      <c r="E454" t="s">
        <v>4</v>
      </c>
    </row>
    <row r="455" spans="1:5" x14ac:dyDescent="0.2">
      <c r="A455">
        <v>49</v>
      </c>
      <c r="B455" t="s">
        <v>38</v>
      </c>
      <c r="C455">
        <v>36.71</v>
      </c>
      <c r="D455">
        <v>2035</v>
      </c>
      <c r="E455" t="s">
        <v>4</v>
      </c>
    </row>
    <row r="456" spans="1:5" x14ac:dyDescent="0.2">
      <c r="A456">
        <v>50</v>
      </c>
      <c r="B456" t="s">
        <v>38</v>
      </c>
      <c r="C456">
        <v>37.01</v>
      </c>
      <c r="D456">
        <v>2035</v>
      </c>
      <c r="E456" t="s">
        <v>4</v>
      </c>
    </row>
    <row r="457" spans="1:5" x14ac:dyDescent="0.2">
      <c r="A457">
        <v>51</v>
      </c>
      <c r="B457" t="s">
        <v>38</v>
      </c>
      <c r="C457">
        <v>46.72</v>
      </c>
      <c r="D457">
        <v>2035</v>
      </c>
      <c r="E457" t="s">
        <v>4</v>
      </c>
    </row>
    <row r="458" spans="1:5" x14ac:dyDescent="0.2">
      <c r="A458">
        <v>52</v>
      </c>
      <c r="B458" t="s">
        <v>38</v>
      </c>
      <c r="C458">
        <v>29.89</v>
      </c>
      <c r="D458">
        <v>2035</v>
      </c>
      <c r="E458" t="s">
        <v>4</v>
      </c>
    </row>
    <row r="459" spans="1:5" x14ac:dyDescent="0.2">
      <c r="A459">
        <v>53</v>
      </c>
      <c r="B459" t="s">
        <v>38</v>
      </c>
      <c r="C459">
        <v>27.77</v>
      </c>
      <c r="D459">
        <v>2035</v>
      </c>
      <c r="E459" t="s">
        <v>4</v>
      </c>
    </row>
    <row r="460" spans="1:5" x14ac:dyDescent="0.2">
      <c r="A460">
        <v>54</v>
      </c>
      <c r="B460" t="s">
        <v>38</v>
      </c>
      <c r="C460">
        <v>39.82</v>
      </c>
      <c r="D460">
        <v>2035</v>
      </c>
      <c r="E460" t="s">
        <v>4</v>
      </c>
    </row>
    <row r="461" spans="1:5" x14ac:dyDescent="0.2">
      <c r="A461">
        <v>55</v>
      </c>
      <c r="B461" t="s">
        <v>38</v>
      </c>
      <c r="C461">
        <v>34.630000000000003</v>
      </c>
      <c r="D461">
        <v>2035</v>
      </c>
      <c r="E461" t="s">
        <v>4</v>
      </c>
    </row>
    <row r="462" spans="1:5" x14ac:dyDescent="0.2">
      <c r="A462">
        <v>56</v>
      </c>
      <c r="B462" t="s">
        <v>38</v>
      </c>
      <c r="C462">
        <v>37.86</v>
      </c>
      <c r="D462">
        <v>2035</v>
      </c>
      <c r="E462" t="s">
        <v>4</v>
      </c>
    </row>
    <row r="463" spans="1:5" x14ac:dyDescent="0.2">
      <c r="A463">
        <v>57</v>
      </c>
      <c r="B463" t="s">
        <v>38</v>
      </c>
      <c r="C463">
        <v>36.35</v>
      </c>
      <c r="D463">
        <v>2035</v>
      </c>
      <c r="E463" t="s">
        <v>4</v>
      </c>
    </row>
    <row r="464" spans="1:5" x14ac:dyDescent="0.2">
      <c r="A464">
        <v>58</v>
      </c>
      <c r="B464" t="s">
        <v>38</v>
      </c>
      <c r="C464">
        <v>28.05</v>
      </c>
      <c r="D464">
        <v>2035</v>
      </c>
      <c r="E464" t="s">
        <v>4</v>
      </c>
    </row>
    <row r="465" spans="1:5" x14ac:dyDescent="0.2">
      <c r="A465">
        <v>59</v>
      </c>
      <c r="B465" t="s">
        <v>38</v>
      </c>
      <c r="C465">
        <v>34.619999999999997</v>
      </c>
      <c r="D465">
        <v>2035</v>
      </c>
      <c r="E465" t="s">
        <v>4</v>
      </c>
    </row>
    <row r="466" spans="1:5" x14ac:dyDescent="0.2">
      <c r="A466">
        <v>60</v>
      </c>
      <c r="B466" t="s">
        <v>38</v>
      </c>
      <c r="C466">
        <v>35.020000000000003</v>
      </c>
      <c r="D466">
        <v>2035</v>
      </c>
      <c r="E466" t="s">
        <v>4</v>
      </c>
    </row>
    <row r="467" spans="1:5" x14ac:dyDescent="0.2">
      <c r="A467">
        <v>61</v>
      </c>
      <c r="B467" t="s">
        <v>38</v>
      </c>
      <c r="C467">
        <v>32.86</v>
      </c>
      <c r="D467">
        <v>2035</v>
      </c>
      <c r="E467" t="s">
        <v>4</v>
      </c>
    </row>
    <row r="468" spans="1:5" x14ac:dyDescent="0.2">
      <c r="A468">
        <v>62</v>
      </c>
      <c r="B468" t="s">
        <v>38</v>
      </c>
      <c r="C468">
        <v>36.47</v>
      </c>
      <c r="D468">
        <v>2035</v>
      </c>
      <c r="E468" t="s">
        <v>4</v>
      </c>
    </row>
    <row r="469" spans="1:5" x14ac:dyDescent="0.2">
      <c r="A469">
        <v>63</v>
      </c>
      <c r="B469" t="s">
        <v>38</v>
      </c>
      <c r="C469">
        <v>32.44</v>
      </c>
      <c r="D469">
        <v>2035</v>
      </c>
      <c r="E469" t="s">
        <v>4</v>
      </c>
    </row>
    <row r="470" spans="1:5" x14ac:dyDescent="0.2">
      <c r="A470">
        <v>64</v>
      </c>
      <c r="B470" t="s">
        <v>38</v>
      </c>
      <c r="C470">
        <v>37.53</v>
      </c>
      <c r="D470">
        <v>2035</v>
      </c>
      <c r="E470" t="s">
        <v>4</v>
      </c>
    </row>
    <row r="471" spans="1:5" x14ac:dyDescent="0.2">
      <c r="A471">
        <v>65</v>
      </c>
      <c r="B471" t="s">
        <v>38</v>
      </c>
      <c r="C471">
        <v>37.32</v>
      </c>
      <c r="D471">
        <v>2035</v>
      </c>
      <c r="E471" t="s">
        <v>4</v>
      </c>
    </row>
    <row r="472" spans="1:5" x14ac:dyDescent="0.2">
      <c r="A472">
        <v>66</v>
      </c>
      <c r="B472" t="s">
        <v>38</v>
      </c>
      <c r="C472">
        <v>37.22</v>
      </c>
      <c r="D472">
        <v>2035</v>
      </c>
      <c r="E472" t="s">
        <v>4</v>
      </c>
    </row>
    <row r="473" spans="1:5" x14ac:dyDescent="0.2">
      <c r="A473">
        <v>67</v>
      </c>
      <c r="B473" t="s">
        <v>38</v>
      </c>
      <c r="C473">
        <v>31.34</v>
      </c>
      <c r="D473">
        <v>2035</v>
      </c>
      <c r="E473" t="s">
        <v>4</v>
      </c>
    </row>
    <row r="474" spans="1:5" x14ac:dyDescent="0.2">
      <c r="A474">
        <v>68</v>
      </c>
      <c r="B474" t="s">
        <v>38</v>
      </c>
      <c r="C474">
        <v>30.14</v>
      </c>
      <c r="D474">
        <v>2035</v>
      </c>
      <c r="E474" t="s">
        <v>4</v>
      </c>
    </row>
    <row r="475" spans="1:5" x14ac:dyDescent="0.2">
      <c r="A475">
        <v>69</v>
      </c>
      <c r="B475" t="s">
        <v>38</v>
      </c>
      <c r="C475">
        <v>28.33</v>
      </c>
      <c r="D475">
        <v>2035</v>
      </c>
      <c r="E475" t="s">
        <v>4</v>
      </c>
    </row>
    <row r="476" spans="1:5" x14ac:dyDescent="0.2">
      <c r="A476">
        <v>70</v>
      </c>
      <c r="B476" t="s">
        <v>38</v>
      </c>
      <c r="C476">
        <v>37.46</v>
      </c>
      <c r="D476">
        <v>2035</v>
      </c>
      <c r="E476" t="s">
        <v>4</v>
      </c>
    </row>
    <row r="477" spans="1:5" x14ac:dyDescent="0.2">
      <c r="A477">
        <v>71</v>
      </c>
      <c r="B477" t="s">
        <v>38</v>
      </c>
      <c r="C477">
        <v>44.71</v>
      </c>
      <c r="D477">
        <v>2035</v>
      </c>
      <c r="E477" t="s">
        <v>4</v>
      </c>
    </row>
    <row r="478" spans="1:5" x14ac:dyDescent="0.2">
      <c r="A478">
        <v>72</v>
      </c>
      <c r="B478" t="s">
        <v>38</v>
      </c>
      <c r="C478">
        <v>40.15</v>
      </c>
      <c r="D478">
        <v>2035</v>
      </c>
      <c r="E478" t="s">
        <v>4</v>
      </c>
    </row>
    <row r="479" spans="1:5" x14ac:dyDescent="0.2">
      <c r="A479">
        <v>73</v>
      </c>
      <c r="B479" t="s">
        <v>38</v>
      </c>
      <c r="C479">
        <v>27.67</v>
      </c>
      <c r="D479">
        <v>2035</v>
      </c>
      <c r="E479" t="s">
        <v>4</v>
      </c>
    </row>
    <row r="480" spans="1:5" x14ac:dyDescent="0.2">
      <c r="A480">
        <v>74</v>
      </c>
      <c r="B480" t="s">
        <v>38</v>
      </c>
      <c r="C480">
        <v>24.94</v>
      </c>
      <c r="D480">
        <v>2035</v>
      </c>
      <c r="E480" t="s">
        <v>4</v>
      </c>
    </row>
    <row r="481" spans="1:5" x14ac:dyDescent="0.2">
      <c r="A481">
        <v>75</v>
      </c>
      <c r="B481" t="s">
        <v>38</v>
      </c>
      <c r="C481">
        <v>37.01</v>
      </c>
      <c r="D481">
        <v>2035</v>
      </c>
      <c r="E481" t="s">
        <v>4</v>
      </c>
    </row>
    <row r="482" spans="1:5" x14ac:dyDescent="0.2">
      <c r="A482">
        <v>76</v>
      </c>
      <c r="B482" t="s">
        <v>38</v>
      </c>
      <c r="C482">
        <v>35.54</v>
      </c>
      <c r="D482">
        <v>2035</v>
      </c>
      <c r="E482" t="s">
        <v>4</v>
      </c>
    </row>
    <row r="483" spans="1:5" x14ac:dyDescent="0.2">
      <c r="A483">
        <v>77</v>
      </c>
      <c r="B483" t="s">
        <v>38</v>
      </c>
      <c r="C483">
        <v>31.63</v>
      </c>
      <c r="D483">
        <v>2035</v>
      </c>
      <c r="E483" t="s">
        <v>4</v>
      </c>
    </row>
    <row r="484" spans="1:5" x14ac:dyDescent="0.2">
      <c r="A484">
        <v>78</v>
      </c>
      <c r="B484" t="s">
        <v>38</v>
      </c>
      <c r="C484">
        <v>29.85</v>
      </c>
      <c r="D484">
        <v>2035</v>
      </c>
      <c r="E484" t="s">
        <v>4</v>
      </c>
    </row>
    <row r="485" spans="1:5" x14ac:dyDescent="0.2">
      <c r="A485">
        <v>79</v>
      </c>
      <c r="B485" t="s">
        <v>38</v>
      </c>
      <c r="C485">
        <v>28.37</v>
      </c>
      <c r="D485">
        <v>2035</v>
      </c>
      <c r="E485" t="s">
        <v>4</v>
      </c>
    </row>
    <row r="486" spans="1:5" x14ac:dyDescent="0.2">
      <c r="A486">
        <v>80</v>
      </c>
      <c r="B486" t="s">
        <v>38</v>
      </c>
      <c r="C486">
        <v>24.64</v>
      </c>
      <c r="D486">
        <v>2035</v>
      </c>
      <c r="E486" t="s">
        <v>4</v>
      </c>
    </row>
    <row r="487" spans="1:5" x14ac:dyDescent="0.2">
      <c r="A487">
        <v>81</v>
      </c>
      <c r="B487" t="s">
        <v>38</v>
      </c>
      <c r="C487">
        <v>22.73</v>
      </c>
      <c r="D487">
        <v>2035</v>
      </c>
      <c r="E487" t="s">
        <v>4</v>
      </c>
    </row>
    <row r="488" spans="1:5" x14ac:dyDescent="0.2">
      <c r="A488">
        <v>82</v>
      </c>
      <c r="B488" t="s">
        <v>38</v>
      </c>
      <c r="C488">
        <v>23.08</v>
      </c>
      <c r="D488">
        <v>2035</v>
      </c>
      <c r="E488" t="s">
        <v>4</v>
      </c>
    </row>
    <row r="489" spans="1:5" x14ac:dyDescent="0.2">
      <c r="A489">
        <v>83</v>
      </c>
      <c r="B489" t="s">
        <v>38</v>
      </c>
      <c r="C489">
        <v>20.97</v>
      </c>
      <c r="D489">
        <v>2035</v>
      </c>
      <c r="E489" t="s">
        <v>4</v>
      </c>
    </row>
    <row r="490" spans="1:5" x14ac:dyDescent="0.2">
      <c r="A490">
        <v>84</v>
      </c>
      <c r="B490" t="s">
        <v>38</v>
      </c>
      <c r="C490">
        <v>17.89</v>
      </c>
      <c r="D490">
        <v>2035</v>
      </c>
      <c r="E490" t="s">
        <v>4</v>
      </c>
    </row>
    <row r="491" spans="1:5" x14ac:dyDescent="0.2">
      <c r="A491">
        <v>85</v>
      </c>
      <c r="B491" t="s">
        <v>38</v>
      </c>
      <c r="C491">
        <v>15.45</v>
      </c>
      <c r="D491">
        <v>2035</v>
      </c>
      <c r="E491" t="s">
        <v>4</v>
      </c>
    </row>
    <row r="492" spans="1:5" x14ac:dyDescent="0.2">
      <c r="A492">
        <v>86</v>
      </c>
      <c r="B492" t="s">
        <v>38</v>
      </c>
      <c r="C492">
        <v>15.62</v>
      </c>
      <c r="D492">
        <v>2035</v>
      </c>
      <c r="E492" t="s">
        <v>4</v>
      </c>
    </row>
    <row r="493" spans="1:5" x14ac:dyDescent="0.2">
      <c r="A493">
        <v>87</v>
      </c>
      <c r="B493" t="s">
        <v>38</v>
      </c>
      <c r="C493">
        <v>12.24</v>
      </c>
      <c r="D493">
        <v>2035</v>
      </c>
      <c r="E493" t="s">
        <v>4</v>
      </c>
    </row>
    <row r="494" spans="1:5" x14ac:dyDescent="0.2">
      <c r="A494">
        <v>88</v>
      </c>
      <c r="B494" t="s">
        <v>38</v>
      </c>
      <c r="C494">
        <v>11.4</v>
      </c>
      <c r="D494">
        <v>2035</v>
      </c>
      <c r="E494" t="s">
        <v>4</v>
      </c>
    </row>
    <row r="495" spans="1:5" x14ac:dyDescent="0.2">
      <c r="A495">
        <v>89</v>
      </c>
      <c r="B495" t="s">
        <v>38</v>
      </c>
      <c r="C495">
        <v>9.11</v>
      </c>
      <c r="D495">
        <v>2035</v>
      </c>
      <c r="E495" t="s">
        <v>4</v>
      </c>
    </row>
    <row r="496" spans="1:5" x14ac:dyDescent="0.2">
      <c r="A496">
        <v>90</v>
      </c>
      <c r="B496" t="s">
        <v>38</v>
      </c>
      <c r="C496">
        <v>10.25</v>
      </c>
      <c r="D496">
        <v>2035</v>
      </c>
      <c r="E496" t="s">
        <v>4</v>
      </c>
    </row>
    <row r="497" spans="1:5" x14ac:dyDescent="0.2">
      <c r="A497">
        <v>91</v>
      </c>
      <c r="B497" t="s">
        <v>38</v>
      </c>
      <c r="C497">
        <v>7.71</v>
      </c>
      <c r="D497">
        <v>2035</v>
      </c>
      <c r="E497" t="s">
        <v>4</v>
      </c>
    </row>
    <row r="498" spans="1:5" x14ac:dyDescent="0.2">
      <c r="A498">
        <v>92</v>
      </c>
      <c r="B498" t="s">
        <v>38</v>
      </c>
      <c r="C498">
        <v>7.92</v>
      </c>
      <c r="D498">
        <v>2035</v>
      </c>
      <c r="E498" t="s">
        <v>4</v>
      </c>
    </row>
    <row r="499" spans="1:5" x14ac:dyDescent="0.2">
      <c r="A499">
        <v>93</v>
      </c>
      <c r="B499" t="s">
        <v>38</v>
      </c>
      <c r="C499">
        <v>6.36</v>
      </c>
      <c r="D499">
        <v>2035</v>
      </c>
      <c r="E499" t="s">
        <v>4</v>
      </c>
    </row>
    <row r="500" spans="1:5" x14ac:dyDescent="0.2">
      <c r="A500">
        <v>94</v>
      </c>
      <c r="B500" t="s">
        <v>38</v>
      </c>
      <c r="C500">
        <v>4.6399999999999997</v>
      </c>
      <c r="D500">
        <v>2035</v>
      </c>
      <c r="E500" t="s">
        <v>4</v>
      </c>
    </row>
    <row r="501" spans="1:5" x14ac:dyDescent="0.2">
      <c r="A501">
        <v>95</v>
      </c>
      <c r="B501" t="s">
        <v>38</v>
      </c>
      <c r="C501">
        <v>3.31</v>
      </c>
      <c r="D501">
        <v>2035</v>
      </c>
      <c r="E501" t="s">
        <v>4</v>
      </c>
    </row>
    <row r="502" spans="1:5" x14ac:dyDescent="0.2">
      <c r="A502">
        <v>96</v>
      </c>
      <c r="B502" t="s">
        <v>38</v>
      </c>
      <c r="C502">
        <v>2.77</v>
      </c>
      <c r="D502">
        <v>2035</v>
      </c>
      <c r="E502" t="s">
        <v>4</v>
      </c>
    </row>
    <row r="503" spans="1:5" x14ac:dyDescent="0.2">
      <c r="A503">
        <v>97</v>
      </c>
      <c r="B503" t="s">
        <v>38</v>
      </c>
      <c r="C503">
        <v>2.31</v>
      </c>
      <c r="D503">
        <v>2035</v>
      </c>
      <c r="E503" t="s">
        <v>4</v>
      </c>
    </row>
    <row r="504" spans="1:5" x14ac:dyDescent="0.2">
      <c r="A504">
        <v>98</v>
      </c>
      <c r="B504" t="s">
        <v>38</v>
      </c>
      <c r="C504">
        <v>1.1100000000000001</v>
      </c>
      <c r="D504">
        <v>2035</v>
      </c>
      <c r="E504" t="s">
        <v>4</v>
      </c>
    </row>
    <row r="505" spans="1:5" x14ac:dyDescent="0.2">
      <c r="A505">
        <v>99</v>
      </c>
      <c r="B505" t="s">
        <v>38</v>
      </c>
      <c r="C505">
        <v>1.28</v>
      </c>
      <c r="D505">
        <v>2035</v>
      </c>
      <c r="E505" t="s">
        <v>4</v>
      </c>
    </row>
    <row r="506" spans="1:5" x14ac:dyDescent="0.2">
      <c r="A506">
        <v>100</v>
      </c>
      <c r="B506" t="s">
        <v>38</v>
      </c>
      <c r="C506">
        <v>0.93</v>
      </c>
      <c r="D506">
        <v>2035</v>
      </c>
      <c r="E506" t="s">
        <v>4</v>
      </c>
    </row>
    <row r="507" spans="1:5" x14ac:dyDescent="0.2">
      <c r="A507">
        <v>0</v>
      </c>
      <c r="B507" t="s">
        <v>37</v>
      </c>
      <c r="C507">
        <v>44.98</v>
      </c>
      <c r="D507">
        <v>2035</v>
      </c>
      <c r="E507" t="s">
        <v>4</v>
      </c>
    </row>
    <row r="508" spans="1:5" x14ac:dyDescent="0.2">
      <c r="A508">
        <v>1</v>
      </c>
      <c r="B508" t="s">
        <v>37</v>
      </c>
      <c r="C508">
        <v>46.67</v>
      </c>
      <c r="D508">
        <v>2035</v>
      </c>
      <c r="E508" t="s">
        <v>4</v>
      </c>
    </row>
    <row r="509" spans="1:5" x14ac:dyDescent="0.2">
      <c r="A509">
        <v>2</v>
      </c>
      <c r="B509" t="s">
        <v>37</v>
      </c>
      <c r="C509">
        <v>48.87</v>
      </c>
      <c r="D509">
        <v>2035</v>
      </c>
      <c r="E509" t="s">
        <v>4</v>
      </c>
    </row>
    <row r="510" spans="1:5" x14ac:dyDescent="0.2">
      <c r="A510">
        <v>3</v>
      </c>
      <c r="B510" t="s">
        <v>37</v>
      </c>
      <c r="C510">
        <v>50.09</v>
      </c>
      <c r="D510">
        <v>2035</v>
      </c>
      <c r="E510" t="s">
        <v>4</v>
      </c>
    </row>
    <row r="511" spans="1:5" x14ac:dyDescent="0.2">
      <c r="A511">
        <v>4</v>
      </c>
      <c r="B511" t="s">
        <v>37</v>
      </c>
      <c r="C511">
        <v>52.57</v>
      </c>
      <c r="D511">
        <v>2035</v>
      </c>
      <c r="E511" t="s">
        <v>4</v>
      </c>
    </row>
    <row r="512" spans="1:5" x14ac:dyDescent="0.2">
      <c r="A512">
        <v>5</v>
      </c>
      <c r="B512" t="s">
        <v>37</v>
      </c>
      <c r="C512">
        <v>54.69</v>
      </c>
      <c r="D512">
        <v>2035</v>
      </c>
      <c r="E512" t="s">
        <v>4</v>
      </c>
    </row>
    <row r="513" spans="1:5" x14ac:dyDescent="0.2">
      <c r="A513">
        <v>6</v>
      </c>
      <c r="B513" t="s">
        <v>37</v>
      </c>
      <c r="C513">
        <v>57.08</v>
      </c>
      <c r="D513">
        <v>2035</v>
      </c>
      <c r="E513" t="s">
        <v>4</v>
      </c>
    </row>
    <row r="514" spans="1:5" x14ac:dyDescent="0.2">
      <c r="A514">
        <v>7</v>
      </c>
      <c r="B514" t="s">
        <v>37</v>
      </c>
      <c r="C514">
        <v>59.61</v>
      </c>
      <c r="D514">
        <v>2035</v>
      </c>
      <c r="E514" t="s">
        <v>4</v>
      </c>
    </row>
    <row r="515" spans="1:5" x14ac:dyDescent="0.2">
      <c r="A515">
        <v>8</v>
      </c>
      <c r="B515" t="s">
        <v>37</v>
      </c>
      <c r="C515">
        <v>62.01</v>
      </c>
      <c r="D515">
        <v>2035</v>
      </c>
      <c r="E515" t="s">
        <v>4</v>
      </c>
    </row>
    <row r="516" spans="1:5" x14ac:dyDescent="0.2">
      <c r="A516">
        <v>9</v>
      </c>
      <c r="B516" t="s">
        <v>37</v>
      </c>
      <c r="C516">
        <v>64.33</v>
      </c>
      <c r="D516">
        <v>2035</v>
      </c>
      <c r="E516" t="s">
        <v>4</v>
      </c>
    </row>
    <row r="517" spans="1:5" x14ac:dyDescent="0.2">
      <c r="A517">
        <v>10</v>
      </c>
      <c r="B517" t="s">
        <v>37</v>
      </c>
      <c r="C517">
        <v>65.739999999999995</v>
      </c>
      <c r="D517">
        <v>2035</v>
      </c>
      <c r="E517" t="s">
        <v>4</v>
      </c>
    </row>
    <row r="518" spans="1:5" x14ac:dyDescent="0.2">
      <c r="A518">
        <v>11</v>
      </c>
      <c r="B518" t="s">
        <v>37</v>
      </c>
      <c r="C518">
        <v>66.88</v>
      </c>
      <c r="D518">
        <v>2035</v>
      </c>
      <c r="E518" t="s">
        <v>4</v>
      </c>
    </row>
    <row r="519" spans="1:5" x14ac:dyDescent="0.2">
      <c r="A519">
        <v>12</v>
      </c>
      <c r="B519" t="s">
        <v>37</v>
      </c>
      <c r="C519">
        <v>67.84</v>
      </c>
      <c r="D519">
        <v>2035</v>
      </c>
      <c r="E519" t="s">
        <v>4</v>
      </c>
    </row>
    <row r="520" spans="1:5" x14ac:dyDescent="0.2">
      <c r="A520">
        <v>13</v>
      </c>
      <c r="B520" t="s">
        <v>37</v>
      </c>
      <c r="C520">
        <v>68.98</v>
      </c>
      <c r="D520">
        <v>2035</v>
      </c>
      <c r="E520" t="s">
        <v>4</v>
      </c>
    </row>
    <row r="521" spans="1:5" x14ac:dyDescent="0.2">
      <c r="A521">
        <v>14</v>
      </c>
      <c r="B521" t="s">
        <v>37</v>
      </c>
      <c r="C521">
        <v>69.5</v>
      </c>
      <c r="D521">
        <v>2035</v>
      </c>
      <c r="E521" t="s">
        <v>4</v>
      </c>
    </row>
    <row r="522" spans="1:5" x14ac:dyDescent="0.2">
      <c r="A522">
        <v>15</v>
      </c>
      <c r="B522" t="s">
        <v>37</v>
      </c>
      <c r="C522">
        <v>70.239999999999995</v>
      </c>
      <c r="D522">
        <v>2035</v>
      </c>
      <c r="E522" t="s">
        <v>4</v>
      </c>
    </row>
    <row r="523" spans="1:5" x14ac:dyDescent="0.2">
      <c r="A523">
        <v>16</v>
      </c>
      <c r="B523" t="s">
        <v>37</v>
      </c>
      <c r="C523">
        <v>71.680000000000007</v>
      </c>
      <c r="D523">
        <v>2035</v>
      </c>
      <c r="E523" t="s">
        <v>4</v>
      </c>
    </row>
    <row r="524" spans="1:5" x14ac:dyDescent="0.2">
      <c r="A524">
        <v>17</v>
      </c>
      <c r="B524" t="s">
        <v>37</v>
      </c>
      <c r="C524">
        <v>72.739999999999995</v>
      </c>
      <c r="D524">
        <v>2035</v>
      </c>
      <c r="E524" t="s">
        <v>4</v>
      </c>
    </row>
    <row r="525" spans="1:5" x14ac:dyDescent="0.2">
      <c r="A525">
        <v>18</v>
      </c>
      <c r="B525" t="s">
        <v>37</v>
      </c>
      <c r="C525">
        <v>74.09</v>
      </c>
      <c r="D525">
        <v>2035</v>
      </c>
      <c r="E525" t="s">
        <v>4</v>
      </c>
    </row>
    <row r="526" spans="1:5" x14ac:dyDescent="0.2">
      <c r="A526">
        <v>19</v>
      </c>
      <c r="B526" t="s">
        <v>37</v>
      </c>
      <c r="C526">
        <v>76.06</v>
      </c>
      <c r="D526">
        <v>2035</v>
      </c>
      <c r="E526" t="s">
        <v>4</v>
      </c>
    </row>
    <row r="527" spans="1:5" x14ac:dyDescent="0.2">
      <c r="A527">
        <v>20</v>
      </c>
      <c r="B527" t="s">
        <v>37</v>
      </c>
      <c r="C527">
        <v>76</v>
      </c>
      <c r="D527">
        <v>2035</v>
      </c>
      <c r="E527" t="s">
        <v>4</v>
      </c>
    </row>
    <row r="528" spans="1:5" x14ac:dyDescent="0.2">
      <c r="A528">
        <v>21</v>
      </c>
      <c r="B528" t="s">
        <v>37</v>
      </c>
      <c r="C528">
        <v>77.19</v>
      </c>
      <c r="D528">
        <v>2035</v>
      </c>
      <c r="E528" t="s">
        <v>4</v>
      </c>
    </row>
    <row r="529" spans="1:5" x14ac:dyDescent="0.2">
      <c r="A529">
        <v>22</v>
      </c>
      <c r="B529" t="s">
        <v>37</v>
      </c>
      <c r="C529">
        <v>76.86</v>
      </c>
      <c r="D529">
        <v>2035</v>
      </c>
      <c r="E529" t="s">
        <v>4</v>
      </c>
    </row>
    <row r="530" spans="1:5" x14ac:dyDescent="0.2">
      <c r="A530">
        <v>23</v>
      </c>
      <c r="B530" t="s">
        <v>37</v>
      </c>
      <c r="C530">
        <v>76.39</v>
      </c>
      <c r="D530">
        <v>2035</v>
      </c>
      <c r="E530" t="s">
        <v>4</v>
      </c>
    </row>
    <row r="531" spans="1:5" x14ac:dyDescent="0.2">
      <c r="A531">
        <v>24</v>
      </c>
      <c r="B531" t="s">
        <v>37</v>
      </c>
      <c r="C531">
        <v>38.58</v>
      </c>
      <c r="D531">
        <v>2035</v>
      </c>
      <c r="E531" t="s">
        <v>4</v>
      </c>
    </row>
    <row r="532" spans="1:5" x14ac:dyDescent="0.2">
      <c r="A532">
        <v>25</v>
      </c>
      <c r="B532" t="s">
        <v>37</v>
      </c>
      <c r="C532">
        <v>56.88</v>
      </c>
      <c r="D532">
        <v>2035</v>
      </c>
      <c r="E532" t="s">
        <v>4</v>
      </c>
    </row>
    <row r="533" spans="1:5" x14ac:dyDescent="0.2">
      <c r="A533">
        <v>26</v>
      </c>
      <c r="B533" t="s">
        <v>37</v>
      </c>
      <c r="C533">
        <v>51.58</v>
      </c>
      <c r="D533">
        <v>2035</v>
      </c>
      <c r="E533" t="s">
        <v>4</v>
      </c>
    </row>
    <row r="534" spans="1:5" x14ac:dyDescent="0.2">
      <c r="A534">
        <v>27</v>
      </c>
      <c r="B534" t="s">
        <v>37</v>
      </c>
      <c r="C534">
        <v>58.23</v>
      </c>
      <c r="D534">
        <v>2035</v>
      </c>
      <c r="E534" t="s">
        <v>4</v>
      </c>
    </row>
    <row r="535" spans="1:5" x14ac:dyDescent="0.2">
      <c r="A535">
        <v>28</v>
      </c>
      <c r="B535" t="s">
        <v>37</v>
      </c>
      <c r="C535">
        <v>54.66</v>
      </c>
      <c r="D535">
        <v>2035</v>
      </c>
      <c r="E535" t="s">
        <v>4</v>
      </c>
    </row>
    <row r="536" spans="1:5" x14ac:dyDescent="0.2">
      <c r="A536">
        <v>29</v>
      </c>
      <c r="B536" t="s">
        <v>37</v>
      </c>
      <c r="C536">
        <v>49</v>
      </c>
      <c r="D536">
        <v>2035</v>
      </c>
      <c r="E536" t="s">
        <v>4</v>
      </c>
    </row>
    <row r="537" spans="1:5" x14ac:dyDescent="0.2">
      <c r="A537">
        <v>30</v>
      </c>
      <c r="B537" t="s">
        <v>37</v>
      </c>
      <c r="C537">
        <v>41.79</v>
      </c>
      <c r="D537">
        <v>2035</v>
      </c>
      <c r="E537" t="s">
        <v>4</v>
      </c>
    </row>
    <row r="538" spans="1:5" x14ac:dyDescent="0.2">
      <c r="A538">
        <v>31</v>
      </c>
      <c r="B538" t="s">
        <v>37</v>
      </c>
      <c r="C538">
        <v>35.69</v>
      </c>
      <c r="D538">
        <v>2035</v>
      </c>
      <c r="E538" t="s">
        <v>4</v>
      </c>
    </row>
    <row r="539" spans="1:5" x14ac:dyDescent="0.2">
      <c r="A539">
        <v>32</v>
      </c>
      <c r="B539" t="s">
        <v>37</v>
      </c>
      <c r="C539">
        <v>33</v>
      </c>
      <c r="D539">
        <v>2035</v>
      </c>
      <c r="E539" t="s">
        <v>4</v>
      </c>
    </row>
    <row r="540" spans="1:5" x14ac:dyDescent="0.2">
      <c r="A540">
        <v>33</v>
      </c>
      <c r="B540" t="s">
        <v>37</v>
      </c>
      <c r="C540">
        <v>36.270000000000003</v>
      </c>
      <c r="D540">
        <v>2035</v>
      </c>
      <c r="E540" t="s">
        <v>4</v>
      </c>
    </row>
    <row r="541" spans="1:5" x14ac:dyDescent="0.2">
      <c r="A541">
        <v>34</v>
      </c>
      <c r="B541" t="s">
        <v>37</v>
      </c>
      <c r="C541">
        <v>41.04</v>
      </c>
      <c r="D541">
        <v>2035</v>
      </c>
      <c r="E541" t="s">
        <v>4</v>
      </c>
    </row>
    <row r="542" spans="1:5" x14ac:dyDescent="0.2">
      <c r="A542">
        <v>35</v>
      </c>
      <c r="B542" t="s">
        <v>37</v>
      </c>
      <c r="C542">
        <v>36.49</v>
      </c>
      <c r="D542">
        <v>2035</v>
      </c>
      <c r="E542" t="s">
        <v>4</v>
      </c>
    </row>
    <row r="543" spans="1:5" x14ac:dyDescent="0.2">
      <c r="A543">
        <v>36</v>
      </c>
      <c r="B543" t="s">
        <v>37</v>
      </c>
      <c r="C543">
        <v>40.58</v>
      </c>
      <c r="D543">
        <v>2035</v>
      </c>
      <c r="E543" t="s">
        <v>4</v>
      </c>
    </row>
    <row r="544" spans="1:5" x14ac:dyDescent="0.2">
      <c r="A544">
        <v>37</v>
      </c>
      <c r="B544" t="s">
        <v>37</v>
      </c>
      <c r="C544">
        <v>44.06</v>
      </c>
      <c r="D544">
        <v>2035</v>
      </c>
      <c r="E544" t="s">
        <v>4</v>
      </c>
    </row>
    <row r="545" spans="1:5" x14ac:dyDescent="0.2">
      <c r="A545">
        <v>38</v>
      </c>
      <c r="B545" t="s">
        <v>37</v>
      </c>
      <c r="C545">
        <v>44.61</v>
      </c>
      <c r="D545">
        <v>2035</v>
      </c>
      <c r="E545" t="s">
        <v>4</v>
      </c>
    </row>
    <row r="546" spans="1:5" x14ac:dyDescent="0.2">
      <c r="A546">
        <v>39</v>
      </c>
      <c r="B546" t="s">
        <v>37</v>
      </c>
      <c r="C546">
        <v>37.69</v>
      </c>
      <c r="D546">
        <v>2035</v>
      </c>
      <c r="E546" t="s">
        <v>4</v>
      </c>
    </row>
    <row r="547" spans="1:5" x14ac:dyDescent="0.2">
      <c r="A547">
        <v>40</v>
      </c>
      <c r="B547" t="s">
        <v>37</v>
      </c>
      <c r="C547">
        <v>46.56</v>
      </c>
      <c r="D547">
        <v>2035</v>
      </c>
      <c r="E547" t="s">
        <v>4</v>
      </c>
    </row>
    <row r="548" spans="1:5" x14ac:dyDescent="0.2">
      <c r="A548">
        <v>41</v>
      </c>
      <c r="B548" t="s">
        <v>37</v>
      </c>
      <c r="C548">
        <v>47.09</v>
      </c>
      <c r="D548">
        <v>2035</v>
      </c>
      <c r="E548" t="s">
        <v>4</v>
      </c>
    </row>
    <row r="549" spans="1:5" x14ac:dyDescent="0.2">
      <c r="A549">
        <v>42</v>
      </c>
      <c r="B549" t="s">
        <v>37</v>
      </c>
      <c r="C549">
        <v>50.45</v>
      </c>
      <c r="D549">
        <v>2035</v>
      </c>
      <c r="E549" t="s">
        <v>4</v>
      </c>
    </row>
    <row r="550" spans="1:5" x14ac:dyDescent="0.2">
      <c r="A550">
        <v>43</v>
      </c>
      <c r="B550" t="s">
        <v>37</v>
      </c>
      <c r="C550">
        <v>50.84</v>
      </c>
      <c r="D550">
        <v>2035</v>
      </c>
      <c r="E550" t="s">
        <v>4</v>
      </c>
    </row>
    <row r="551" spans="1:5" x14ac:dyDescent="0.2">
      <c r="A551">
        <v>44</v>
      </c>
      <c r="B551" t="s">
        <v>37</v>
      </c>
      <c r="C551">
        <v>32.31</v>
      </c>
      <c r="D551">
        <v>2035</v>
      </c>
      <c r="E551" t="s">
        <v>4</v>
      </c>
    </row>
    <row r="552" spans="1:5" x14ac:dyDescent="0.2">
      <c r="A552">
        <v>45</v>
      </c>
      <c r="B552" t="s">
        <v>37</v>
      </c>
      <c r="C552">
        <v>41.46</v>
      </c>
      <c r="D552">
        <v>2035</v>
      </c>
      <c r="E552" t="s">
        <v>4</v>
      </c>
    </row>
    <row r="553" spans="1:5" x14ac:dyDescent="0.2">
      <c r="A553">
        <v>46</v>
      </c>
      <c r="B553" t="s">
        <v>37</v>
      </c>
      <c r="C553">
        <v>37.58</v>
      </c>
      <c r="D553">
        <v>2035</v>
      </c>
      <c r="E553" t="s">
        <v>4</v>
      </c>
    </row>
    <row r="554" spans="1:5" x14ac:dyDescent="0.2">
      <c r="A554">
        <v>47</v>
      </c>
      <c r="B554" t="s">
        <v>37</v>
      </c>
      <c r="C554">
        <v>37.92</v>
      </c>
      <c r="D554">
        <v>2035</v>
      </c>
      <c r="E554" t="s">
        <v>4</v>
      </c>
    </row>
    <row r="555" spans="1:5" x14ac:dyDescent="0.2">
      <c r="A555">
        <v>48</v>
      </c>
      <c r="B555" t="s">
        <v>37</v>
      </c>
      <c r="C555">
        <v>38.380000000000003</v>
      </c>
      <c r="D555">
        <v>2035</v>
      </c>
      <c r="E555" t="s">
        <v>4</v>
      </c>
    </row>
    <row r="556" spans="1:5" x14ac:dyDescent="0.2">
      <c r="A556">
        <v>49</v>
      </c>
      <c r="B556" t="s">
        <v>37</v>
      </c>
      <c r="C556">
        <v>32.97</v>
      </c>
      <c r="D556">
        <v>2035</v>
      </c>
      <c r="E556" t="s">
        <v>4</v>
      </c>
    </row>
    <row r="557" spans="1:5" x14ac:dyDescent="0.2">
      <c r="A557">
        <v>50</v>
      </c>
      <c r="B557" t="s">
        <v>37</v>
      </c>
      <c r="C557">
        <v>33.75</v>
      </c>
      <c r="D557">
        <v>2035</v>
      </c>
      <c r="E557" t="s">
        <v>4</v>
      </c>
    </row>
    <row r="558" spans="1:5" x14ac:dyDescent="0.2">
      <c r="A558">
        <v>51</v>
      </c>
      <c r="B558" t="s">
        <v>37</v>
      </c>
      <c r="C558">
        <v>39.22</v>
      </c>
      <c r="D558">
        <v>2035</v>
      </c>
      <c r="E558" t="s">
        <v>4</v>
      </c>
    </row>
    <row r="559" spans="1:5" x14ac:dyDescent="0.2">
      <c r="A559">
        <v>52</v>
      </c>
      <c r="B559" t="s">
        <v>37</v>
      </c>
      <c r="C559">
        <v>43.01</v>
      </c>
      <c r="D559">
        <v>2035</v>
      </c>
      <c r="E559" t="s">
        <v>4</v>
      </c>
    </row>
    <row r="560" spans="1:5" x14ac:dyDescent="0.2">
      <c r="A560">
        <v>53</v>
      </c>
      <c r="B560" t="s">
        <v>37</v>
      </c>
      <c r="C560">
        <v>40.22</v>
      </c>
      <c r="D560">
        <v>2035</v>
      </c>
      <c r="E560" t="s">
        <v>4</v>
      </c>
    </row>
    <row r="561" spans="1:5" x14ac:dyDescent="0.2">
      <c r="A561">
        <v>54</v>
      </c>
      <c r="B561" t="s">
        <v>37</v>
      </c>
      <c r="C561">
        <v>33.92</v>
      </c>
      <c r="D561">
        <v>2035</v>
      </c>
      <c r="E561" t="s">
        <v>4</v>
      </c>
    </row>
    <row r="562" spans="1:5" x14ac:dyDescent="0.2">
      <c r="A562">
        <v>55</v>
      </c>
      <c r="B562" t="s">
        <v>37</v>
      </c>
      <c r="C562">
        <v>38.159999999999997</v>
      </c>
      <c r="D562">
        <v>2035</v>
      </c>
      <c r="E562" t="s">
        <v>4</v>
      </c>
    </row>
    <row r="563" spans="1:5" x14ac:dyDescent="0.2">
      <c r="A563">
        <v>56</v>
      </c>
      <c r="B563" t="s">
        <v>37</v>
      </c>
      <c r="C563">
        <v>34.799999999999997</v>
      </c>
      <c r="D563">
        <v>2035</v>
      </c>
      <c r="E563" t="s">
        <v>4</v>
      </c>
    </row>
    <row r="564" spans="1:5" x14ac:dyDescent="0.2">
      <c r="A564">
        <v>57</v>
      </c>
      <c r="B564" t="s">
        <v>37</v>
      </c>
      <c r="C564">
        <v>35.880000000000003</v>
      </c>
      <c r="D564">
        <v>2035</v>
      </c>
      <c r="E564" t="s">
        <v>4</v>
      </c>
    </row>
    <row r="565" spans="1:5" x14ac:dyDescent="0.2">
      <c r="A565">
        <v>58</v>
      </c>
      <c r="B565" t="s">
        <v>37</v>
      </c>
      <c r="C565">
        <v>32.24</v>
      </c>
      <c r="D565">
        <v>2035</v>
      </c>
      <c r="E565" t="s">
        <v>4</v>
      </c>
    </row>
    <row r="566" spans="1:5" x14ac:dyDescent="0.2">
      <c r="A566">
        <v>59</v>
      </c>
      <c r="B566" t="s">
        <v>37</v>
      </c>
      <c r="C566">
        <v>38</v>
      </c>
      <c r="D566">
        <v>2035</v>
      </c>
      <c r="E566" t="s">
        <v>4</v>
      </c>
    </row>
    <row r="567" spans="1:5" x14ac:dyDescent="0.2">
      <c r="A567">
        <v>60</v>
      </c>
      <c r="B567" t="s">
        <v>37</v>
      </c>
      <c r="C567">
        <v>41.37</v>
      </c>
      <c r="D567">
        <v>2035</v>
      </c>
      <c r="E567" t="s">
        <v>4</v>
      </c>
    </row>
    <row r="568" spans="1:5" x14ac:dyDescent="0.2">
      <c r="A568">
        <v>61</v>
      </c>
      <c r="B568" t="s">
        <v>37</v>
      </c>
      <c r="C568">
        <v>38.909999999999997</v>
      </c>
      <c r="D568">
        <v>2035</v>
      </c>
      <c r="E568" t="s">
        <v>4</v>
      </c>
    </row>
    <row r="569" spans="1:5" x14ac:dyDescent="0.2">
      <c r="A569">
        <v>62</v>
      </c>
      <c r="B569" t="s">
        <v>37</v>
      </c>
      <c r="C569">
        <v>36.630000000000003</v>
      </c>
      <c r="D569">
        <v>2035</v>
      </c>
      <c r="E569" t="s">
        <v>4</v>
      </c>
    </row>
    <row r="570" spans="1:5" x14ac:dyDescent="0.2">
      <c r="A570">
        <v>63</v>
      </c>
      <c r="B570" t="s">
        <v>37</v>
      </c>
      <c r="C570">
        <v>39.06</v>
      </c>
      <c r="D570">
        <v>2035</v>
      </c>
      <c r="E570" t="s">
        <v>4</v>
      </c>
    </row>
    <row r="571" spans="1:5" x14ac:dyDescent="0.2">
      <c r="A571">
        <v>64</v>
      </c>
      <c r="B571" t="s">
        <v>37</v>
      </c>
      <c r="C571">
        <v>41.51</v>
      </c>
      <c r="D571">
        <v>2035</v>
      </c>
      <c r="E571" t="s">
        <v>4</v>
      </c>
    </row>
    <row r="572" spans="1:5" x14ac:dyDescent="0.2">
      <c r="A572">
        <v>65</v>
      </c>
      <c r="B572" t="s">
        <v>37</v>
      </c>
      <c r="C572">
        <v>31.79</v>
      </c>
      <c r="D572">
        <v>2035</v>
      </c>
      <c r="E572" t="s">
        <v>4</v>
      </c>
    </row>
    <row r="573" spans="1:5" x14ac:dyDescent="0.2">
      <c r="A573">
        <v>66</v>
      </c>
      <c r="B573" t="s">
        <v>37</v>
      </c>
      <c r="C573">
        <v>31.27</v>
      </c>
      <c r="D573">
        <v>2035</v>
      </c>
      <c r="E573" t="s">
        <v>4</v>
      </c>
    </row>
    <row r="574" spans="1:5" x14ac:dyDescent="0.2">
      <c r="A574">
        <v>67</v>
      </c>
      <c r="B574" t="s">
        <v>37</v>
      </c>
      <c r="C574">
        <v>33.85</v>
      </c>
      <c r="D574">
        <v>2035</v>
      </c>
      <c r="E574" t="s">
        <v>4</v>
      </c>
    </row>
    <row r="575" spans="1:5" x14ac:dyDescent="0.2">
      <c r="A575">
        <v>68</v>
      </c>
      <c r="B575" t="s">
        <v>37</v>
      </c>
      <c r="C575">
        <v>33.49</v>
      </c>
      <c r="D575">
        <v>2035</v>
      </c>
      <c r="E575" t="s">
        <v>4</v>
      </c>
    </row>
    <row r="576" spans="1:5" x14ac:dyDescent="0.2">
      <c r="A576">
        <v>69</v>
      </c>
      <c r="B576" t="s">
        <v>37</v>
      </c>
      <c r="C576">
        <v>36.57</v>
      </c>
      <c r="D576">
        <v>2035</v>
      </c>
      <c r="E576" t="s">
        <v>4</v>
      </c>
    </row>
    <row r="577" spans="1:5" x14ac:dyDescent="0.2">
      <c r="A577">
        <v>70</v>
      </c>
      <c r="B577" t="s">
        <v>37</v>
      </c>
      <c r="C577">
        <v>42.37</v>
      </c>
      <c r="D577">
        <v>2035</v>
      </c>
      <c r="E577" t="s">
        <v>4</v>
      </c>
    </row>
    <row r="578" spans="1:5" x14ac:dyDescent="0.2">
      <c r="A578">
        <v>71</v>
      </c>
      <c r="B578" t="s">
        <v>37</v>
      </c>
      <c r="C578">
        <v>40.07</v>
      </c>
      <c r="D578">
        <v>2035</v>
      </c>
      <c r="E578" t="s">
        <v>4</v>
      </c>
    </row>
    <row r="579" spans="1:5" x14ac:dyDescent="0.2">
      <c r="A579">
        <v>72</v>
      </c>
      <c r="B579" t="s">
        <v>37</v>
      </c>
      <c r="C579">
        <v>35.85</v>
      </c>
      <c r="D579">
        <v>2035</v>
      </c>
      <c r="E579" t="s">
        <v>4</v>
      </c>
    </row>
    <row r="580" spans="1:5" x14ac:dyDescent="0.2">
      <c r="A580">
        <v>73</v>
      </c>
      <c r="B580" t="s">
        <v>37</v>
      </c>
      <c r="C580">
        <v>33.68</v>
      </c>
      <c r="D580">
        <v>2035</v>
      </c>
      <c r="E580" t="s">
        <v>4</v>
      </c>
    </row>
    <row r="581" spans="1:5" x14ac:dyDescent="0.2">
      <c r="A581">
        <v>74</v>
      </c>
      <c r="B581" t="s">
        <v>37</v>
      </c>
      <c r="C581">
        <v>28.09</v>
      </c>
      <c r="D581">
        <v>2035</v>
      </c>
      <c r="E581" t="s">
        <v>4</v>
      </c>
    </row>
    <row r="582" spans="1:5" x14ac:dyDescent="0.2">
      <c r="A582">
        <v>75</v>
      </c>
      <c r="B582" t="s">
        <v>37</v>
      </c>
      <c r="C582">
        <v>31.98</v>
      </c>
      <c r="D582">
        <v>2035</v>
      </c>
      <c r="E582" t="s">
        <v>4</v>
      </c>
    </row>
    <row r="583" spans="1:5" x14ac:dyDescent="0.2">
      <c r="A583">
        <v>76</v>
      </c>
      <c r="B583" t="s">
        <v>37</v>
      </c>
      <c r="C583">
        <v>34.229999999999997</v>
      </c>
      <c r="D583">
        <v>2035</v>
      </c>
      <c r="E583" t="s">
        <v>4</v>
      </c>
    </row>
    <row r="584" spans="1:5" x14ac:dyDescent="0.2">
      <c r="A584">
        <v>77</v>
      </c>
      <c r="B584" t="s">
        <v>37</v>
      </c>
      <c r="C584">
        <v>27.38</v>
      </c>
      <c r="D584">
        <v>2035</v>
      </c>
      <c r="E584" t="s">
        <v>4</v>
      </c>
    </row>
    <row r="585" spans="1:5" x14ac:dyDescent="0.2">
      <c r="A585">
        <v>78</v>
      </c>
      <c r="B585" t="s">
        <v>37</v>
      </c>
      <c r="C585">
        <v>21.25</v>
      </c>
      <c r="D585">
        <v>2035</v>
      </c>
      <c r="E585" t="s">
        <v>4</v>
      </c>
    </row>
    <row r="586" spans="1:5" x14ac:dyDescent="0.2">
      <c r="A586">
        <v>79</v>
      </c>
      <c r="B586" t="s">
        <v>37</v>
      </c>
      <c r="C586">
        <v>22.52</v>
      </c>
      <c r="D586">
        <v>2035</v>
      </c>
      <c r="E586" t="s">
        <v>4</v>
      </c>
    </row>
    <row r="587" spans="1:5" x14ac:dyDescent="0.2">
      <c r="A587">
        <v>80</v>
      </c>
      <c r="B587" t="s">
        <v>37</v>
      </c>
      <c r="C587">
        <v>23.93</v>
      </c>
      <c r="D587">
        <v>2035</v>
      </c>
      <c r="E587" t="s">
        <v>4</v>
      </c>
    </row>
    <row r="588" spans="1:5" x14ac:dyDescent="0.2">
      <c r="A588">
        <v>81</v>
      </c>
      <c r="B588" t="s">
        <v>37</v>
      </c>
      <c r="C588">
        <v>20.16</v>
      </c>
      <c r="D588">
        <v>2035</v>
      </c>
      <c r="E588" t="s">
        <v>4</v>
      </c>
    </row>
    <row r="589" spans="1:5" x14ac:dyDescent="0.2">
      <c r="A589">
        <v>82</v>
      </c>
      <c r="B589" t="s">
        <v>37</v>
      </c>
      <c r="C589">
        <v>16.32</v>
      </c>
      <c r="D589">
        <v>2035</v>
      </c>
      <c r="E589" t="s">
        <v>4</v>
      </c>
    </row>
    <row r="590" spans="1:5" x14ac:dyDescent="0.2">
      <c r="A590">
        <v>83</v>
      </c>
      <c r="B590" t="s">
        <v>37</v>
      </c>
      <c r="C590">
        <v>17.37</v>
      </c>
      <c r="D590">
        <v>2035</v>
      </c>
      <c r="E590" t="s">
        <v>4</v>
      </c>
    </row>
    <row r="591" spans="1:5" x14ac:dyDescent="0.2">
      <c r="A591">
        <v>84</v>
      </c>
      <c r="B591" t="s">
        <v>37</v>
      </c>
      <c r="C591">
        <v>15.86</v>
      </c>
      <c r="D591">
        <v>2035</v>
      </c>
      <c r="E591" t="s">
        <v>4</v>
      </c>
    </row>
    <row r="592" spans="1:5" x14ac:dyDescent="0.2">
      <c r="A592">
        <v>85</v>
      </c>
      <c r="B592" t="s">
        <v>37</v>
      </c>
      <c r="C592">
        <v>15.94</v>
      </c>
      <c r="D592">
        <v>2035</v>
      </c>
      <c r="E592" t="s">
        <v>4</v>
      </c>
    </row>
    <row r="593" spans="1:5" x14ac:dyDescent="0.2">
      <c r="A593">
        <v>86</v>
      </c>
      <c r="B593" t="s">
        <v>37</v>
      </c>
      <c r="C593">
        <v>14.46</v>
      </c>
      <c r="D593">
        <v>2035</v>
      </c>
      <c r="E593" t="s">
        <v>4</v>
      </c>
    </row>
    <row r="594" spans="1:5" x14ac:dyDescent="0.2">
      <c r="A594">
        <v>87</v>
      </c>
      <c r="B594" t="s">
        <v>37</v>
      </c>
      <c r="C594">
        <v>14.84</v>
      </c>
      <c r="D594">
        <v>2035</v>
      </c>
      <c r="E594" t="s">
        <v>4</v>
      </c>
    </row>
    <row r="595" spans="1:5" x14ac:dyDescent="0.2">
      <c r="A595">
        <v>88</v>
      </c>
      <c r="B595" t="s">
        <v>37</v>
      </c>
      <c r="C595">
        <v>12.04</v>
      </c>
      <c r="D595">
        <v>2035</v>
      </c>
      <c r="E595" t="s">
        <v>4</v>
      </c>
    </row>
    <row r="596" spans="1:5" x14ac:dyDescent="0.2">
      <c r="A596">
        <v>89</v>
      </c>
      <c r="B596" t="s">
        <v>37</v>
      </c>
      <c r="C596">
        <v>11.95</v>
      </c>
      <c r="D596">
        <v>2035</v>
      </c>
      <c r="E596" t="s">
        <v>4</v>
      </c>
    </row>
    <row r="597" spans="1:5" x14ac:dyDescent="0.2">
      <c r="A597">
        <v>90</v>
      </c>
      <c r="B597" t="s">
        <v>37</v>
      </c>
      <c r="C597">
        <v>7.6</v>
      </c>
      <c r="D597">
        <v>2035</v>
      </c>
      <c r="E597" t="s">
        <v>4</v>
      </c>
    </row>
    <row r="598" spans="1:5" x14ac:dyDescent="0.2">
      <c r="A598">
        <v>91</v>
      </c>
      <c r="B598" t="s">
        <v>37</v>
      </c>
      <c r="C598">
        <v>9.0299999999999994</v>
      </c>
      <c r="D598">
        <v>2035</v>
      </c>
      <c r="E598" t="s">
        <v>4</v>
      </c>
    </row>
    <row r="599" spans="1:5" x14ac:dyDescent="0.2">
      <c r="A599">
        <v>92</v>
      </c>
      <c r="B599" t="s">
        <v>37</v>
      </c>
      <c r="C599">
        <v>6.16</v>
      </c>
      <c r="D599">
        <v>2035</v>
      </c>
      <c r="E599" t="s">
        <v>4</v>
      </c>
    </row>
    <row r="600" spans="1:5" x14ac:dyDescent="0.2">
      <c r="A600">
        <v>93</v>
      </c>
      <c r="B600" t="s">
        <v>37</v>
      </c>
      <c r="C600">
        <v>4.33</v>
      </c>
      <c r="D600">
        <v>2035</v>
      </c>
      <c r="E600" t="s">
        <v>4</v>
      </c>
    </row>
    <row r="601" spans="1:5" x14ac:dyDescent="0.2">
      <c r="A601">
        <v>94</v>
      </c>
      <c r="B601" t="s">
        <v>37</v>
      </c>
      <c r="C601">
        <v>6.3</v>
      </c>
      <c r="D601">
        <v>2035</v>
      </c>
      <c r="E601" t="s">
        <v>4</v>
      </c>
    </row>
    <row r="602" spans="1:5" x14ac:dyDescent="0.2">
      <c r="A602">
        <v>95</v>
      </c>
      <c r="B602" t="s">
        <v>37</v>
      </c>
      <c r="C602">
        <v>2.38</v>
      </c>
      <c r="D602">
        <v>2035</v>
      </c>
      <c r="E602" t="s">
        <v>4</v>
      </c>
    </row>
    <row r="603" spans="1:5" x14ac:dyDescent="0.2">
      <c r="A603">
        <v>96</v>
      </c>
      <c r="B603" t="s">
        <v>37</v>
      </c>
      <c r="C603">
        <v>1.81</v>
      </c>
      <c r="D603">
        <v>2035</v>
      </c>
      <c r="E603" t="s">
        <v>4</v>
      </c>
    </row>
    <row r="604" spans="1:5" x14ac:dyDescent="0.2">
      <c r="A604">
        <v>97</v>
      </c>
      <c r="B604" t="s">
        <v>37</v>
      </c>
      <c r="C604">
        <v>1.61</v>
      </c>
      <c r="D604">
        <v>2035</v>
      </c>
      <c r="E604" t="s">
        <v>4</v>
      </c>
    </row>
    <row r="605" spans="1:5" x14ac:dyDescent="0.2">
      <c r="A605">
        <v>98</v>
      </c>
      <c r="B605" t="s">
        <v>37</v>
      </c>
      <c r="C605">
        <v>1.2</v>
      </c>
      <c r="D605">
        <v>2035</v>
      </c>
      <c r="E605" t="s">
        <v>4</v>
      </c>
    </row>
    <row r="606" spans="1:5" x14ac:dyDescent="0.2">
      <c r="A606">
        <v>99</v>
      </c>
      <c r="B606" t="s">
        <v>37</v>
      </c>
      <c r="C606">
        <v>0.93</v>
      </c>
      <c r="D606">
        <v>2035</v>
      </c>
      <c r="E606" t="s">
        <v>4</v>
      </c>
    </row>
    <row r="607" spans="1:5" x14ac:dyDescent="0.2">
      <c r="A607">
        <v>100</v>
      </c>
      <c r="B607" t="s">
        <v>37</v>
      </c>
      <c r="C607">
        <v>0.97</v>
      </c>
      <c r="D607">
        <v>2035</v>
      </c>
      <c r="E607" t="s">
        <v>4</v>
      </c>
    </row>
    <row r="608" spans="1:5" x14ac:dyDescent="0.2">
      <c r="A608">
        <v>0</v>
      </c>
      <c r="B608" t="s">
        <v>38</v>
      </c>
      <c r="C608">
        <v>717.82</v>
      </c>
      <c r="D608">
        <v>2035</v>
      </c>
      <c r="E608" t="s">
        <v>4</v>
      </c>
    </row>
    <row r="609" spans="1:5" x14ac:dyDescent="0.2">
      <c r="A609">
        <v>1</v>
      </c>
      <c r="B609" t="s">
        <v>38</v>
      </c>
      <c r="C609">
        <v>726.1</v>
      </c>
      <c r="D609">
        <v>2035</v>
      </c>
      <c r="E609" t="s">
        <v>4</v>
      </c>
    </row>
    <row r="610" spans="1:5" x14ac:dyDescent="0.2">
      <c r="A610">
        <v>2</v>
      </c>
      <c r="B610" t="s">
        <v>38</v>
      </c>
      <c r="C610">
        <v>736.94</v>
      </c>
      <c r="D610">
        <v>2035</v>
      </c>
      <c r="E610" t="s">
        <v>4</v>
      </c>
    </row>
    <row r="611" spans="1:5" x14ac:dyDescent="0.2">
      <c r="A611">
        <v>3</v>
      </c>
      <c r="B611" t="s">
        <v>38</v>
      </c>
      <c r="C611">
        <v>747.58</v>
      </c>
      <c r="D611">
        <v>2035</v>
      </c>
      <c r="E611" t="s">
        <v>4</v>
      </c>
    </row>
    <row r="612" spans="1:5" x14ac:dyDescent="0.2">
      <c r="A612">
        <v>4</v>
      </c>
      <c r="B612" t="s">
        <v>38</v>
      </c>
      <c r="C612">
        <v>759.07</v>
      </c>
      <c r="D612">
        <v>2035</v>
      </c>
      <c r="E612" t="s">
        <v>4</v>
      </c>
    </row>
    <row r="613" spans="1:5" x14ac:dyDescent="0.2">
      <c r="A613">
        <v>5</v>
      </c>
      <c r="B613" t="s">
        <v>38</v>
      </c>
      <c r="C613">
        <v>771.08</v>
      </c>
      <c r="D613">
        <v>2035</v>
      </c>
      <c r="E613" t="s">
        <v>4</v>
      </c>
    </row>
    <row r="614" spans="1:5" x14ac:dyDescent="0.2">
      <c r="A614">
        <v>6</v>
      </c>
      <c r="B614" t="s">
        <v>38</v>
      </c>
      <c r="C614">
        <v>788</v>
      </c>
      <c r="D614">
        <v>2035</v>
      </c>
      <c r="E614" t="s">
        <v>4</v>
      </c>
    </row>
    <row r="615" spans="1:5" x14ac:dyDescent="0.2">
      <c r="A615">
        <v>7</v>
      </c>
      <c r="B615" t="s">
        <v>38</v>
      </c>
      <c r="C615">
        <v>808.81</v>
      </c>
      <c r="D615">
        <v>2035</v>
      </c>
      <c r="E615" t="s">
        <v>4</v>
      </c>
    </row>
    <row r="616" spans="1:5" x14ac:dyDescent="0.2">
      <c r="A616">
        <v>8</v>
      </c>
      <c r="B616" t="s">
        <v>38</v>
      </c>
      <c r="C616">
        <v>831.98</v>
      </c>
      <c r="D616">
        <v>2035</v>
      </c>
      <c r="E616" t="s">
        <v>4</v>
      </c>
    </row>
    <row r="617" spans="1:5" x14ac:dyDescent="0.2">
      <c r="A617">
        <v>9</v>
      </c>
      <c r="B617" t="s">
        <v>38</v>
      </c>
      <c r="C617">
        <v>856.5</v>
      </c>
      <c r="D617">
        <v>2035</v>
      </c>
      <c r="E617" t="s">
        <v>4</v>
      </c>
    </row>
    <row r="618" spans="1:5" x14ac:dyDescent="0.2">
      <c r="A618">
        <v>10</v>
      </c>
      <c r="B618" t="s">
        <v>38</v>
      </c>
      <c r="C618">
        <v>876.66</v>
      </c>
      <c r="D618">
        <v>2035</v>
      </c>
      <c r="E618" t="s">
        <v>4</v>
      </c>
    </row>
    <row r="619" spans="1:5" x14ac:dyDescent="0.2">
      <c r="A619">
        <v>11</v>
      </c>
      <c r="B619" t="s">
        <v>38</v>
      </c>
      <c r="C619">
        <v>893.86</v>
      </c>
      <c r="D619">
        <v>2035</v>
      </c>
      <c r="E619" t="s">
        <v>4</v>
      </c>
    </row>
    <row r="620" spans="1:5" x14ac:dyDescent="0.2">
      <c r="A620">
        <v>12</v>
      </c>
      <c r="B620" t="s">
        <v>38</v>
      </c>
      <c r="C620">
        <v>907.17</v>
      </c>
      <c r="D620">
        <v>2035</v>
      </c>
      <c r="E620" t="s">
        <v>4</v>
      </c>
    </row>
    <row r="621" spans="1:5" x14ac:dyDescent="0.2">
      <c r="A621">
        <v>13</v>
      </c>
      <c r="B621" t="s">
        <v>38</v>
      </c>
      <c r="C621">
        <v>913.78</v>
      </c>
      <c r="D621">
        <v>2035</v>
      </c>
      <c r="E621" t="s">
        <v>4</v>
      </c>
    </row>
    <row r="622" spans="1:5" x14ac:dyDescent="0.2">
      <c r="A622">
        <v>14</v>
      </c>
      <c r="B622" t="s">
        <v>38</v>
      </c>
      <c r="C622">
        <v>1042.06</v>
      </c>
      <c r="D622">
        <v>2035</v>
      </c>
      <c r="E622" t="s">
        <v>4</v>
      </c>
    </row>
    <row r="623" spans="1:5" x14ac:dyDescent="0.2">
      <c r="A623">
        <v>15</v>
      </c>
      <c r="B623" t="s">
        <v>38</v>
      </c>
      <c r="C623">
        <v>1125.5999999999999</v>
      </c>
      <c r="D623">
        <v>2035</v>
      </c>
      <c r="E623" t="s">
        <v>4</v>
      </c>
    </row>
    <row r="624" spans="1:5" x14ac:dyDescent="0.2">
      <c r="A624">
        <v>16</v>
      </c>
      <c r="B624" t="s">
        <v>38</v>
      </c>
      <c r="C624">
        <v>1150.49</v>
      </c>
      <c r="D624">
        <v>2035</v>
      </c>
      <c r="E624" t="s">
        <v>4</v>
      </c>
    </row>
    <row r="625" spans="1:5" x14ac:dyDescent="0.2">
      <c r="A625">
        <v>17</v>
      </c>
      <c r="B625" t="s">
        <v>38</v>
      </c>
      <c r="C625">
        <v>1157.73</v>
      </c>
      <c r="D625">
        <v>2035</v>
      </c>
      <c r="E625" t="s">
        <v>4</v>
      </c>
    </row>
    <row r="626" spans="1:5" x14ac:dyDescent="0.2">
      <c r="A626">
        <v>18</v>
      </c>
      <c r="B626" t="s">
        <v>38</v>
      </c>
      <c r="C626">
        <v>1166.68</v>
      </c>
      <c r="D626">
        <v>2035</v>
      </c>
      <c r="E626" t="s">
        <v>4</v>
      </c>
    </row>
    <row r="627" spans="1:5" x14ac:dyDescent="0.2">
      <c r="A627">
        <v>19</v>
      </c>
      <c r="B627" t="s">
        <v>38</v>
      </c>
      <c r="C627">
        <v>1162.1300000000001</v>
      </c>
      <c r="D627">
        <v>2035</v>
      </c>
      <c r="E627" t="s">
        <v>4</v>
      </c>
    </row>
    <row r="628" spans="1:5" x14ac:dyDescent="0.2">
      <c r="A628">
        <v>20</v>
      </c>
      <c r="B628" t="s">
        <v>38</v>
      </c>
      <c r="C628">
        <v>1162.1600000000001</v>
      </c>
      <c r="D628">
        <v>2035</v>
      </c>
      <c r="E628" t="s">
        <v>4</v>
      </c>
    </row>
    <row r="629" spans="1:5" x14ac:dyDescent="0.2">
      <c r="A629">
        <v>21</v>
      </c>
      <c r="B629" t="s">
        <v>38</v>
      </c>
      <c r="C629">
        <v>1136.6300000000001</v>
      </c>
      <c r="D629">
        <v>2035</v>
      </c>
      <c r="E629" t="s">
        <v>4</v>
      </c>
    </row>
    <row r="630" spans="1:5" x14ac:dyDescent="0.2">
      <c r="A630">
        <v>22</v>
      </c>
      <c r="B630" t="s">
        <v>38</v>
      </c>
      <c r="C630">
        <v>1131.05</v>
      </c>
      <c r="D630">
        <v>2035</v>
      </c>
      <c r="E630" t="s">
        <v>4</v>
      </c>
    </row>
    <row r="631" spans="1:5" x14ac:dyDescent="0.2">
      <c r="A631">
        <v>23</v>
      </c>
      <c r="B631" t="s">
        <v>38</v>
      </c>
      <c r="C631">
        <v>1107.54</v>
      </c>
      <c r="D631">
        <v>2035</v>
      </c>
      <c r="E631" t="s">
        <v>4</v>
      </c>
    </row>
    <row r="632" spans="1:5" x14ac:dyDescent="0.2">
      <c r="A632">
        <v>24</v>
      </c>
      <c r="B632" t="s">
        <v>38</v>
      </c>
      <c r="C632">
        <v>960.59</v>
      </c>
      <c r="D632">
        <v>2035</v>
      </c>
      <c r="E632" t="s">
        <v>4</v>
      </c>
    </row>
    <row r="633" spans="1:5" x14ac:dyDescent="0.2">
      <c r="A633">
        <v>25</v>
      </c>
      <c r="B633" t="s">
        <v>38</v>
      </c>
      <c r="C633">
        <v>904.94</v>
      </c>
      <c r="D633">
        <v>2035</v>
      </c>
      <c r="E633" t="s">
        <v>4</v>
      </c>
    </row>
    <row r="634" spans="1:5" x14ac:dyDescent="0.2">
      <c r="A634">
        <v>26</v>
      </c>
      <c r="B634" t="s">
        <v>38</v>
      </c>
      <c r="C634">
        <v>822.75</v>
      </c>
      <c r="D634">
        <v>2035</v>
      </c>
      <c r="E634" t="s">
        <v>4</v>
      </c>
    </row>
    <row r="635" spans="1:5" x14ac:dyDescent="0.2">
      <c r="A635">
        <v>27</v>
      </c>
      <c r="B635" t="s">
        <v>38</v>
      </c>
      <c r="C635">
        <v>837.86</v>
      </c>
      <c r="D635">
        <v>2035</v>
      </c>
      <c r="E635" t="s">
        <v>4</v>
      </c>
    </row>
    <row r="636" spans="1:5" x14ac:dyDescent="0.2">
      <c r="A636">
        <v>28</v>
      </c>
      <c r="B636" t="s">
        <v>38</v>
      </c>
      <c r="C636">
        <v>884.94</v>
      </c>
      <c r="D636">
        <v>2035</v>
      </c>
      <c r="E636" t="s">
        <v>4</v>
      </c>
    </row>
    <row r="637" spans="1:5" x14ac:dyDescent="0.2">
      <c r="A637">
        <v>29</v>
      </c>
      <c r="B637" t="s">
        <v>38</v>
      </c>
      <c r="C637">
        <v>813.23</v>
      </c>
      <c r="D637">
        <v>2035</v>
      </c>
      <c r="E637" t="s">
        <v>4</v>
      </c>
    </row>
    <row r="638" spans="1:5" x14ac:dyDescent="0.2">
      <c r="A638">
        <v>30</v>
      </c>
      <c r="B638" t="s">
        <v>38</v>
      </c>
      <c r="C638">
        <v>790.44</v>
      </c>
      <c r="D638">
        <v>2035</v>
      </c>
      <c r="E638" t="s">
        <v>4</v>
      </c>
    </row>
    <row r="639" spans="1:5" x14ac:dyDescent="0.2">
      <c r="A639">
        <v>31</v>
      </c>
      <c r="B639" t="s">
        <v>38</v>
      </c>
      <c r="C639">
        <v>737.79</v>
      </c>
      <c r="D639">
        <v>2035</v>
      </c>
      <c r="E639" t="s">
        <v>4</v>
      </c>
    </row>
    <row r="640" spans="1:5" x14ac:dyDescent="0.2">
      <c r="A640">
        <v>32</v>
      </c>
      <c r="B640" t="s">
        <v>38</v>
      </c>
      <c r="C640">
        <v>730.79</v>
      </c>
      <c r="D640">
        <v>2035</v>
      </c>
      <c r="E640" t="s">
        <v>4</v>
      </c>
    </row>
    <row r="641" spans="1:5" x14ac:dyDescent="0.2">
      <c r="A641">
        <v>33</v>
      </c>
      <c r="B641" t="s">
        <v>38</v>
      </c>
      <c r="C641">
        <v>714.48</v>
      </c>
      <c r="D641">
        <v>2035</v>
      </c>
      <c r="E641" t="s">
        <v>4</v>
      </c>
    </row>
    <row r="642" spans="1:5" x14ac:dyDescent="0.2">
      <c r="A642">
        <v>34</v>
      </c>
      <c r="B642" t="s">
        <v>38</v>
      </c>
      <c r="C642">
        <v>753.13</v>
      </c>
      <c r="D642">
        <v>2035</v>
      </c>
      <c r="E642" t="s">
        <v>4</v>
      </c>
    </row>
    <row r="643" spans="1:5" x14ac:dyDescent="0.2">
      <c r="A643">
        <v>35</v>
      </c>
      <c r="B643" t="s">
        <v>38</v>
      </c>
      <c r="C643">
        <v>760.63</v>
      </c>
      <c r="D643">
        <v>2035</v>
      </c>
      <c r="E643" t="s">
        <v>4</v>
      </c>
    </row>
    <row r="644" spans="1:5" x14ac:dyDescent="0.2">
      <c r="A644">
        <v>36</v>
      </c>
      <c r="B644" t="s">
        <v>38</v>
      </c>
      <c r="C644">
        <v>731.66</v>
      </c>
      <c r="D644">
        <v>2035</v>
      </c>
      <c r="E644" t="s">
        <v>4</v>
      </c>
    </row>
    <row r="645" spans="1:5" x14ac:dyDescent="0.2">
      <c r="A645">
        <v>37</v>
      </c>
      <c r="B645" t="s">
        <v>38</v>
      </c>
      <c r="C645">
        <v>784.66</v>
      </c>
      <c r="D645">
        <v>2035</v>
      </c>
      <c r="E645" t="s">
        <v>4</v>
      </c>
    </row>
    <row r="646" spans="1:5" x14ac:dyDescent="0.2">
      <c r="A646">
        <v>38</v>
      </c>
      <c r="B646" t="s">
        <v>38</v>
      </c>
      <c r="C646">
        <v>878.42</v>
      </c>
      <c r="D646">
        <v>2035</v>
      </c>
      <c r="E646" t="s">
        <v>4</v>
      </c>
    </row>
    <row r="647" spans="1:5" x14ac:dyDescent="0.2">
      <c r="A647">
        <v>39</v>
      </c>
      <c r="B647" t="s">
        <v>38</v>
      </c>
      <c r="C647">
        <v>820.48</v>
      </c>
      <c r="D647">
        <v>2035</v>
      </c>
      <c r="E647" t="s">
        <v>4</v>
      </c>
    </row>
    <row r="648" spans="1:5" x14ac:dyDescent="0.2">
      <c r="A648">
        <v>40</v>
      </c>
      <c r="B648" t="s">
        <v>38</v>
      </c>
      <c r="C648">
        <v>785.76</v>
      </c>
      <c r="D648">
        <v>2035</v>
      </c>
      <c r="E648" t="s">
        <v>4</v>
      </c>
    </row>
    <row r="649" spans="1:5" x14ac:dyDescent="0.2">
      <c r="A649">
        <v>41</v>
      </c>
      <c r="B649" t="s">
        <v>38</v>
      </c>
      <c r="C649">
        <v>772.73</v>
      </c>
      <c r="D649">
        <v>2035</v>
      </c>
      <c r="E649" t="s">
        <v>4</v>
      </c>
    </row>
    <row r="650" spans="1:5" x14ac:dyDescent="0.2">
      <c r="A650">
        <v>42</v>
      </c>
      <c r="B650" t="s">
        <v>38</v>
      </c>
      <c r="C650">
        <v>793.13</v>
      </c>
      <c r="D650">
        <v>2035</v>
      </c>
      <c r="E650" t="s">
        <v>4</v>
      </c>
    </row>
    <row r="651" spans="1:5" x14ac:dyDescent="0.2">
      <c r="A651">
        <v>43</v>
      </c>
      <c r="B651" t="s">
        <v>38</v>
      </c>
      <c r="C651">
        <v>764.33</v>
      </c>
      <c r="D651">
        <v>2035</v>
      </c>
      <c r="E651" t="s">
        <v>4</v>
      </c>
    </row>
    <row r="652" spans="1:5" x14ac:dyDescent="0.2">
      <c r="A652">
        <v>44</v>
      </c>
      <c r="B652" t="s">
        <v>38</v>
      </c>
      <c r="C652">
        <v>752.5</v>
      </c>
      <c r="D652">
        <v>2035</v>
      </c>
      <c r="E652" t="s">
        <v>4</v>
      </c>
    </row>
    <row r="653" spans="1:5" x14ac:dyDescent="0.2">
      <c r="A653">
        <v>45</v>
      </c>
      <c r="B653" t="s">
        <v>38</v>
      </c>
      <c r="C653">
        <v>754.1</v>
      </c>
      <c r="D653">
        <v>2035</v>
      </c>
      <c r="E653" t="s">
        <v>4</v>
      </c>
    </row>
    <row r="654" spans="1:5" x14ac:dyDescent="0.2">
      <c r="A654">
        <v>46</v>
      </c>
      <c r="B654" t="s">
        <v>38</v>
      </c>
      <c r="C654">
        <v>790.98</v>
      </c>
      <c r="D654">
        <v>2035</v>
      </c>
      <c r="E654" t="s">
        <v>4</v>
      </c>
    </row>
    <row r="655" spans="1:5" x14ac:dyDescent="0.2">
      <c r="A655">
        <v>47</v>
      </c>
      <c r="B655" t="s">
        <v>38</v>
      </c>
      <c r="C655">
        <v>756.15</v>
      </c>
      <c r="D655">
        <v>2035</v>
      </c>
      <c r="E655" t="s">
        <v>4</v>
      </c>
    </row>
    <row r="656" spans="1:5" x14ac:dyDescent="0.2">
      <c r="A656">
        <v>48</v>
      </c>
      <c r="B656" t="s">
        <v>38</v>
      </c>
      <c r="C656">
        <v>736.97</v>
      </c>
      <c r="D656">
        <v>2035</v>
      </c>
      <c r="E656" t="s">
        <v>4</v>
      </c>
    </row>
    <row r="657" spans="1:5" x14ac:dyDescent="0.2">
      <c r="A657">
        <v>49</v>
      </c>
      <c r="B657" t="s">
        <v>38</v>
      </c>
      <c r="C657">
        <v>840.67</v>
      </c>
      <c r="D657">
        <v>2035</v>
      </c>
      <c r="E657" t="s">
        <v>4</v>
      </c>
    </row>
    <row r="658" spans="1:5" x14ac:dyDescent="0.2">
      <c r="A658">
        <v>50</v>
      </c>
      <c r="B658" t="s">
        <v>38</v>
      </c>
      <c r="C658">
        <v>876.07</v>
      </c>
      <c r="D658">
        <v>2035</v>
      </c>
      <c r="E658" t="s">
        <v>4</v>
      </c>
    </row>
    <row r="659" spans="1:5" x14ac:dyDescent="0.2">
      <c r="A659">
        <v>51</v>
      </c>
      <c r="B659" t="s">
        <v>38</v>
      </c>
      <c r="C659">
        <v>842.78</v>
      </c>
      <c r="D659">
        <v>2035</v>
      </c>
      <c r="E659" t="s">
        <v>4</v>
      </c>
    </row>
    <row r="660" spans="1:5" x14ac:dyDescent="0.2">
      <c r="A660">
        <v>52</v>
      </c>
      <c r="B660" t="s">
        <v>38</v>
      </c>
      <c r="C660">
        <v>882.6</v>
      </c>
      <c r="D660">
        <v>2035</v>
      </c>
      <c r="E660" t="s">
        <v>4</v>
      </c>
    </row>
    <row r="661" spans="1:5" x14ac:dyDescent="0.2">
      <c r="A661">
        <v>53</v>
      </c>
      <c r="B661" t="s">
        <v>38</v>
      </c>
      <c r="C661">
        <v>862.34</v>
      </c>
      <c r="D661">
        <v>2035</v>
      </c>
      <c r="E661" t="s">
        <v>4</v>
      </c>
    </row>
    <row r="662" spans="1:5" x14ac:dyDescent="0.2">
      <c r="A662">
        <v>54</v>
      </c>
      <c r="B662" t="s">
        <v>38</v>
      </c>
      <c r="C662">
        <v>821.8</v>
      </c>
      <c r="D662">
        <v>2035</v>
      </c>
      <c r="E662" t="s">
        <v>4</v>
      </c>
    </row>
    <row r="663" spans="1:5" x14ac:dyDescent="0.2">
      <c r="A663">
        <v>55</v>
      </c>
      <c r="B663" t="s">
        <v>38</v>
      </c>
      <c r="C663">
        <v>729.01</v>
      </c>
      <c r="D663">
        <v>2035</v>
      </c>
      <c r="E663" t="s">
        <v>4</v>
      </c>
    </row>
    <row r="664" spans="1:5" x14ac:dyDescent="0.2">
      <c r="A664">
        <v>56</v>
      </c>
      <c r="B664" t="s">
        <v>38</v>
      </c>
      <c r="C664">
        <v>623.79</v>
      </c>
      <c r="D664">
        <v>2035</v>
      </c>
      <c r="E664" t="s">
        <v>4</v>
      </c>
    </row>
    <row r="665" spans="1:5" x14ac:dyDescent="0.2">
      <c r="A665">
        <v>57</v>
      </c>
      <c r="B665" t="s">
        <v>38</v>
      </c>
      <c r="C665">
        <v>606.26</v>
      </c>
      <c r="D665">
        <v>2035</v>
      </c>
      <c r="E665" t="s">
        <v>4</v>
      </c>
    </row>
    <row r="666" spans="1:5" x14ac:dyDescent="0.2">
      <c r="A666">
        <v>58</v>
      </c>
      <c r="B666" t="s">
        <v>38</v>
      </c>
      <c r="C666">
        <v>537.04</v>
      </c>
      <c r="D666">
        <v>2035</v>
      </c>
      <c r="E666" t="s">
        <v>4</v>
      </c>
    </row>
    <row r="667" spans="1:5" x14ac:dyDescent="0.2">
      <c r="A667">
        <v>59</v>
      </c>
      <c r="B667" t="s">
        <v>38</v>
      </c>
      <c r="C667">
        <v>570.88</v>
      </c>
      <c r="D667">
        <v>2035</v>
      </c>
      <c r="E667" t="s">
        <v>4</v>
      </c>
    </row>
    <row r="668" spans="1:5" x14ac:dyDescent="0.2">
      <c r="A668">
        <v>60</v>
      </c>
      <c r="B668" t="s">
        <v>38</v>
      </c>
      <c r="C668">
        <v>532.23</v>
      </c>
      <c r="D668">
        <v>2035</v>
      </c>
      <c r="E668" t="s">
        <v>4</v>
      </c>
    </row>
    <row r="669" spans="1:5" x14ac:dyDescent="0.2">
      <c r="A669">
        <v>61</v>
      </c>
      <c r="B669" t="s">
        <v>38</v>
      </c>
      <c r="C669">
        <v>530.54</v>
      </c>
      <c r="D669">
        <v>2035</v>
      </c>
      <c r="E669" t="s">
        <v>4</v>
      </c>
    </row>
    <row r="670" spans="1:5" x14ac:dyDescent="0.2">
      <c r="A670">
        <v>62</v>
      </c>
      <c r="B670" t="s">
        <v>38</v>
      </c>
      <c r="C670">
        <v>561.66</v>
      </c>
      <c r="D670">
        <v>2035</v>
      </c>
      <c r="E670" t="s">
        <v>4</v>
      </c>
    </row>
    <row r="671" spans="1:5" x14ac:dyDescent="0.2">
      <c r="A671">
        <v>63</v>
      </c>
      <c r="B671" t="s">
        <v>38</v>
      </c>
      <c r="C671">
        <v>544.23</v>
      </c>
      <c r="D671">
        <v>2035</v>
      </c>
      <c r="E671" t="s">
        <v>4</v>
      </c>
    </row>
    <row r="672" spans="1:5" x14ac:dyDescent="0.2">
      <c r="A672">
        <v>64</v>
      </c>
      <c r="B672" t="s">
        <v>38</v>
      </c>
      <c r="C672">
        <v>558.1</v>
      </c>
      <c r="D672">
        <v>2035</v>
      </c>
      <c r="E672" t="s">
        <v>4</v>
      </c>
    </row>
    <row r="673" spans="1:5" x14ac:dyDescent="0.2">
      <c r="A673">
        <v>65</v>
      </c>
      <c r="B673" t="s">
        <v>38</v>
      </c>
      <c r="C673">
        <v>540.46</v>
      </c>
      <c r="D673">
        <v>2035</v>
      </c>
      <c r="E673" t="s">
        <v>4</v>
      </c>
    </row>
    <row r="674" spans="1:5" x14ac:dyDescent="0.2">
      <c r="A674">
        <v>66</v>
      </c>
      <c r="B674" t="s">
        <v>38</v>
      </c>
      <c r="C674">
        <v>557.57000000000005</v>
      </c>
      <c r="D674">
        <v>2035</v>
      </c>
      <c r="E674" t="s">
        <v>4</v>
      </c>
    </row>
    <row r="675" spans="1:5" x14ac:dyDescent="0.2">
      <c r="A675">
        <v>67</v>
      </c>
      <c r="B675" t="s">
        <v>38</v>
      </c>
      <c r="C675">
        <v>538.99</v>
      </c>
      <c r="D675">
        <v>2035</v>
      </c>
      <c r="E675" t="s">
        <v>4</v>
      </c>
    </row>
    <row r="676" spans="1:5" x14ac:dyDescent="0.2">
      <c r="A676">
        <v>68</v>
      </c>
      <c r="B676" t="s">
        <v>38</v>
      </c>
      <c r="C676">
        <v>504.03</v>
      </c>
      <c r="D676">
        <v>2035</v>
      </c>
      <c r="E676" t="s">
        <v>4</v>
      </c>
    </row>
    <row r="677" spans="1:5" x14ac:dyDescent="0.2">
      <c r="A677">
        <v>69</v>
      </c>
      <c r="B677" t="s">
        <v>38</v>
      </c>
      <c r="C677">
        <v>505.71</v>
      </c>
      <c r="D677">
        <v>2035</v>
      </c>
      <c r="E677" t="s">
        <v>4</v>
      </c>
    </row>
    <row r="678" spans="1:5" x14ac:dyDescent="0.2">
      <c r="A678">
        <v>70</v>
      </c>
      <c r="B678" t="s">
        <v>38</v>
      </c>
      <c r="C678">
        <v>497.15</v>
      </c>
      <c r="D678">
        <v>2035</v>
      </c>
      <c r="E678" t="s">
        <v>4</v>
      </c>
    </row>
    <row r="679" spans="1:5" x14ac:dyDescent="0.2">
      <c r="A679">
        <v>71</v>
      </c>
      <c r="B679" t="s">
        <v>38</v>
      </c>
      <c r="C679">
        <v>494.94</v>
      </c>
      <c r="D679">
        <v>2035</v>
      </c>
      <c r="E679" t="s">
        <v>4</v>
      </c>
    </row>
    <row r="680" spans="1:5" x14ac:dyDescent="0.2">
      <c r="A680">
        <v>72</v>
      </c>
      <c r="B680" t="s">
        <v>38</v>
      </c>
      <c r="C680">
        <v>465.53</v>
      </c>
      <c r="D680">
        <v>2035</v>
      </c>
      <c r="E680" t="s">
        <v>4</v>
      </c>
    </row>
    <row r="681" spans="1:5" x14ac:dyDescent="0.2">
      <c r="A681">
        <v>73</v>
      </c>
      <c r="B681" t="s">
        <v>38</v>
      </c>
      <c r="C681">
        <v>454.17</v>
      </c>
      <c r="D681">
        <v>2035</v>
      </c>
      <c r="E681" t="s">
        <v>4</v>
      </c>
    </row>
    <row r="682" spans="1:5" x14ac:dyDescent="0.2">
      <c r="A682">
        <v>74</v>
      </c>
      <c r="B682" t="s">
        <v>38</v>
      </c>
      <c r="C682">
        <v>494.96</v>
      </c>
      <c r="D682">
        <v>2035</v>
      </c>
      <c r="E682" t="s">
        <v>4</v>
      </c>
    </row>
    <row r="683" spans="1:5" x14ac:dyDescent="0.2">
      <c r="A683">
        <v>75</v>
      </c>
      <c r="B683" t="s">
        <v>38</v>
      </c>
      <c r="C683">
        <v>479.07</v>
      </c>
      <c r="D683">
        <v>2035</v>
      </c>
      <c r="E683" t="s">
        <v>4</v>
      </c>
    </row>
    <row r="684" spans="1:5" x14ac:dyDescent="0.2">
      <c r="A684">
        <v>76</v>
      </c>
      <c r="B684" t="s">
        <v>38</v>
      </c>
      <c r="C684">
        <v>442.44</v>
      </c>
      <c r="D684">
        <v>2035</v>
      </c>
      <c r="E684" t="s">
        <v>4</v>
      </c>
    </row>
    <row r="685" spans="1:5" x14ac:dyDescent="0.2">
      <c r="A685">
        <v>77</v>
      </c>
      <c r="B685" t="s">
        <v>38</v>
      </c>
      <c r="C685">
        <v>420.07</v>
      </c>
      <c r="D685">
        <v>2035</v>
      </c>
      <c r="E685" t="s">
        <v>4</v>
      </c>
    </row>
    <row r="686" spans="1:5" x14ac:dyDescent="0.2">
      <c r="A686">
        <v>78</v>
      </c>
      <c r="B686" t="s">
        <v>38</v>
      </c>
      <c r="C686">
        <v>388.13</v>
      </c>
      <c r="D686">
        <v>2035</v>
      </c>
      <c r="E686" t="s">
        <v>4</v>
      </c>
    </row>
    <row r="687" spans="1:5" x14ac:dyDescent="0.2">
      <c r="A687">
        <v>79</v>
      </c>
      <c r="B687" t="s">
        <v>38</v>
      </c>
      <c r="C687">
        <v>372.46</v>
      </c>
      <c r="D687">
        <v>2035</v>
      </c>
      <c r="E687" t="s">
        <v>4</v>
      </c>
    </row>
    <row r="688" spans="1:5" x14ac:dyDescent="0.2">
      <c r="A688">
        <v>80</v>
      </c>
      <c r="B688" t="s">
        <v>38</v>
      </c>
      <c r="C688">
        <v>342.19</v>
      </c>
      <c r="D688">
        <v>2035</v>
      </c>
      <c r="E688" t="s">
        <v>4</v>
      </c>
    </row>
    <row r="689" spans="1:5" x14ac:dyDescent="0.2">
      <c r="A689">
        <v>81</v>
      </c>
      <c r="B689" t="s">
        <v>38</v>
      </c>
      <c r="C689">
        <v>301.18</v>
      </c>
      <c r="D689">
        <v>2035</v>
      </c>
      <c r="E689" t="s">
        <v>4</v>
      </c>
    </row>
    <row r="690" spans="1:5" x14ac:dyDescent="0.2">
      <c r="A690">
        <v>82</v>
      </c>
      <c r="B690" t="s">
        <v>38</v>
      </c>
      <c r="C690">
        <v>308.10000000000002</v>
      </c>
      <c r="D690">
        <v>2035</v>
      </c>
      <c r="E690" t="s">
        <v>4</v>
      </c>
    </row>
    <row r="691" spans="1:5" x14ac:dyDescent="0.2">
      <c r="A691">
        <v>83</v>
      </c>
      <c r="B691" t="s">
        <v>38</v>
      </c>
      <c r="C691">
        <v>249.35</v>
      </c>
      <c r="D691">
        <v>2035</v>
      </c>
      <c r="E691" t="s">
        <v>4</v>
      </c>
    </row>
    <row r="692" spans="1:5" x14ac:dyDescent="0.2">
      <c r="A692">
        <v>84</v>
      </c>
      <c r="B692" t="s">
        <v>38</v>
      </c>
      <c r="C692">
        <v>228.28</v>
      </c>
      <c r="D692">
        <v>2035</v>
      </c>
      <c r="E692" t="s">
        <v>4</v>
      </c>
    </row>
    <row r="693" spans="1:5" x14ac:dyDescent="0.2">
      <c r="A693">
        <v>85</v>
      </c>
      <c r="B693" t="s">
        <v>38</v>
      </c>
      <c r="C693">
        <v>209.37</v>
      </c>
      <c r="D693">
        <v>2035</v>
      </c>
      <c r="E693" t="s">
        <v>4</v>
      </c>
    </row>
    <row r="694" spans="1:5" x14ac:dyDescent="0.2">
      <c r="A694">
        <v>86</v>
      </c>
      <c r="B694" t="s">
        <v>38</v>
      </c>
      <c r="C694">
        <v>176.54</v>
      </c>
      <c r="D694">
        <v>2035</v>
      </c>
      <c r="E694" t="s">
        <v>4</v>
      </c>
    </row>
    <row r="695" spans="1:5" x14ac:dyDescent="0.2">
      <c r="A695">
        <v>87</v>
      </c>
      <c r="B695" t="s">
        <v>38</v>
      </c>
      <c r="C695">
        <v>157.36000000000001</v>
      </c>
      <c r="D695">
        <v>2035</v>
      </c>
      <c r="E695" t="s">
        <v>4</v>
      </c>
    </row>
    <row r="696" spans="1:5" x14ac:dyDescent="0.2">
      <c r="A696">
        <v>88</v>
      </c>
      <c r="B696" t="s">
        <v>38</v>
      </c>
      <c r="C696">
        <v>143.28</v>
      </c>
      <c r="D696">
        <v>2035</v>
      </c>
      <c r="E696" t="s">
        <v>4</v>
      </c>
    </row>
    <row r="697" spans="1:5" x14ac:dyDescent="0.2">
      <c r="A697">
        <v>89</v>
      </c>
      <c r="B697" t="s">
        <v>38</v>
      </c>
      <c r="C697">
        <v>116.03</v>
      </c>
      <c r="D697">
        <v>2035</v>
      </c>
      <c r="E697" t="s">
        <v>4</v>
      </c>
    </row>
    <row r="698" spans="1:5" x14ac:dyDescent="0.2">
      <c r="A698">
        <v>90</v>
      </c>
      <c r="B698" t="s">
        <v>38</v>
      </c>
      <c r="C698">
        <v>94.23</v>
      </c>
      <c r="D698">
        <v>2035</v>
      </c>
      <c r="E698" t="s">
        <v>4</v>
      </c>
    </row>
    <row r="699" spans="1:5" x14ac:dyDescent="0.2">
      <c r="A699">
        <v>91</v>
      </c>
      <c r="B699" t="s">
        <v>38</v>
      </c>
      <c r="C699">
        <v>79.34</v>
      </c>
      <c r="D699">
        <v>2035</v>
      </c>
      <c r="E699" t="s">
        <v>4</v>
      </c>
    </row>
    <row r="700" spans="1:5" x14ac:dyDescent="0.2">
      <c r="A700">
        <v>92</v>
      </c>
      <c r="B700" t="s">
        <v>38</v>
      </c>
      <c r="C700">
        <v>69.75</v>
      </c>
      <c r="D700">
        <v>2035</v>
      </c>
      <c r="E700" t="s">
        <v>4</v>
      </c>
    </row>
    <row r="701" spans="1:5" x14ac:dyDescent="0.2">
      <c r="A701">
        <v>93</v>
      </c>
      <c r="B701" t="s">
        <v>38</v>
      </c>
      <c r="C701">
        <v>58.93</v>
      </c>
      <c r="D701">
        <v>2035</v>
      </c>
      <c r="E701" t="s">
        <v>4</v>
      </c>
    </row>
    <row r="702" spans="1:5" x14ac:dyDescent="0.2">
      <c r="A702">
        <v>94</v>
      </c>
      <c r="B702" t="s">
        <v>38</v>
      </c>
      <c r="C702">
        <v>49.75</v>
      </c>
      <c r="D702">
        <v>2035</v>
      </c>
      <c r="E702" t="s">
        <v>4</v>
      </c>
    </row>
    <row r="703" spans="1:5" x14ac:dyDescent="0.2">
      <c r="A703">
        <v>95</v>
      </c>
      <c r="B703" t="s">
        <v>38</v>
      </c>
      <c r="C703">
        <v>43.06</v>
      </c>
      <c r="D703">
        <v>2035</v>
      </c>
      <c r="E703" t="s">
        <v>4</v>
      </c>
    </row>
    <row r="704" spans="1:5" x14ac:dyDescent="0.2">
      <c r="A704">
        <v>96</v>
      </c>
      <c r="B704" t="s">
        <v>38</v>
      </c>
      <c r="C704">
        <v>34.92</v>
      </c>
      <c r="D704">
        <v>2035</v>
      </c>
      <c r="E704" t="s">
        <v>4</v>
      </c>
    </row>
    <row r="705" spans="1:5" x14ac:dyDescent="0.2">
      <c r="A705">
        <v>97</v>
      </c>
      <c r="B705" t="s">
        <v>38</v>
      </c>
      <c r="C705">
        <v>24.41</v>
      </c>
      <c r="D705">
        <v>2035</v>
      </c>
      <c r="E705" t="s">
        <v>4</v>
      </c>
    </row>
    <row r="706" spans="1:5" x14ac:dyDescent="0.2">
      <c r="A706">
        <v>98</v>
      </c>
      <c r="B706" t="s">
        <v>38</v>
      </c>
      <c r="C706">
        <v>18.600000000000001</v>
      </c>
      <c r="D706">
        <v>2035</v>
      </c>
      <c r="E706" t="s">
        <v>4</v>
      </c>
    </row>
    <row r="707" spans="1:5" x14ac:dyDescent="0.2">
      <c r="A707">
        <v>99</v>
      </c>
      <c r="B707" t="s">
        <v>38</v>
      </c>
      <c r="C707">
        <v>16.61</v>
      </c>
      <c r="D707">
        <v>2035</v>
      </c>
      <c r="E707" t="s">
        <v>4</v>
      </c>
    </row>
    <row r="708" spans="1:5" x14ac:dyDescent="0.2">
      <c r="A708">
        <v>100</v>
      </c>
      <c r="B708" t="s">
        <v>38</v>
      </c>
      <c r="C708">
        <v>14.78</v>
      </c>
      <c r="D708">
        <v>2035</v>
      </c>
      <c r="E708" t="s">
        <v>4</v>
      </c>
    </row>
    <row r="709" spans="1:5" x14ac:dyDescent="0.2">
      <c r="A709">
        <v>0</v>
      </c>
      <c r="B709" t="s">
        <v>37</v>
      </c>
      <c r="C709">
        <v>839.41</v>
      </c>
      <c r="D709">
        <v>2035</v>
      </c>
      <c r="E709" t="s">
        <v>4</v>
      </c>
    </row>
    <row r="710" spans="1:5" x14ac:dyDescent="0.2">
      <c r="A710">
        <v>1</v>
      </c>
      <c r="B710" t="s">
        <v>37</v>
      </c>
      <c r="C710">
        <v>845.06</v>
      </c>
      <c r="D710">
        <v>2035</v>
      </c>
      <c r="E710" t="s">
        <v>4</v>
      </c>
    </row>
    <row r="711" spans="1:5" x14ac:dyDescent="0.2">
      <c r="A711">
        <v>2</v>
      </c>
      <c r="B711" t="s">
        <v>37</v>
      </c>
      <c r="C711">
        <v>858.01</v>
      </c>
      <c r="D711">
        <v>2035</v>
      </c>
      <c r="E711" t="s">
        <v>4</v>
      </c>
    </row>
    <row r="712" spans="1:5" x14ac:dyDescent="0.2">
      <c r="A712">
        <v>3</v>
      </c>
      <c r="B712" t="s">
        <v>37</v>
      </c>
      <c r="C712">
        <v>870.18</v>
      </c>
      <c r="D712">
        <v>2035</v>
      </c>
      <c r="E712" t="s">
        <v>4</v>
      </c>
    </row>
    <row r="713" spans="1:5" x14ac:dyDescent="0.2">
      <c r="A713">
        <v>4</v>
      </c>
      <c r="B713" t="s">
        <v>37</v>
      </c>
      <c r="C713">
        <v>885.62</v>
      </c>
      <c r="D713">
        <v>2035</v>
      </c>
      <c r="E713" t="s">
        <v>4</v>
      </c>
    </row>
    <row r="714" spans="1:5" x14ac:dyDescent="0.2">
      <c r="A714">
        <v>5</v>
      </c>
      <c r="B714" t="s">
        <v>37</v>
      </c>
      <c r="C714">
        <v>899.55</v>
      </c>
      <c r="D714">
        <v>2035</v>
      </c>
      <c r="E714" t="s">
        <v>4</v>
      </c>
    </row>
    <row r="715" spans="1:5" x14ac:dyDescent="0.2">
      <c r="A715">
        <v>6</v>
      </c>
      <c r="B715" t="s">
        <v>37</v>
      </c>
      <c r="C715">
        <v>917.32</v>
      </c>
      <c r="D715">
        <v>2035</v>
      </c>
      <c r="E715" t="s">
        <v>4</v>
      </c>
    </row>
    <row r="716" spans="1:5" x14ac:dyDescent="0.2">
      <c r="A716">
        <v>7</v>
      </c>
      <c r="B716" t="s">
        <v>37</v>
      </c>
      <c r="C716">
        <v>937.2</v>
      </c>
      <c r="D716">
        <v>2035</v>
      </c>
      <c r="E716" t="s">
        <v>4</v>
      </c>
    </row>
    <row r="717" spans="1:5" x14ac:dyDescent="0.2">
      <c r="A717">
        <v>8</v>
      </c>
      <c r="B717" t="s">
        <v>37</v>
      </c>
      <c r="C717">
        <v>959.24</v>
      </c>
      <c r="D717">
        <v>2035</v>
      </c>
      <c r="E717" t="s">
        <v>4</v>
      </c>
    </row>
    <row r="718" spans="1:5" x14ac:dyDescent="0.2">
      <c r="A718">
        <v>9</v>
      </c>
      <c r="B718" t="s">
        <v>37</v>
      </c>
      <c r="C718">
        <v>985.91</v>
      </c>
      <c r="D718">
        <v>2035</v>
      </c>
      <c r="E718" t="s">
        <v>4</v>
      </c>
    </row>
    <row r="719" spans="1:5" x14ac:dyDescent="0.2">
      <c r="A719">
        <v>10</v>
      </c>
      <c r="B719" t="s">
        <v>37</v>
      </c>
      <c r="C719">
        <v>1011.43</v>
      </c>
      <c r="D719">
        <v>2035</v>
      </c>
      <c r="E719" t="s">
        <v>4</v>
      </c>
    </row>
    <row r="720" spans="1:5" x14ac:dyDescent="0.2">
      <c r="A720">
        <v>11</v>
      </c>
      <c r="B720" t="s">
        <v>37</v>
      </c>
      <c r="C720">
        <v>1036.43</v>
      </c>
      <c r="D720">
        <v>2035</v>
      </c>
      <c r="E720" t="s">
        <v>4</v>
      </c>
    </row>
    <row r="721" spans="1:5" x14ac:dyDescent="0.2">
      <c r="A721">
        <v>12</v>
      </c>
      <c r="B721" t="s">
        <v>37</v>
      </c>
      <c r="C721">
        <v>1055.8800000000001</v>
      </c>
      <c r="D721">
        <v>2035</v>
      </c>
      <c r="E721" t="s">
        <v>4</v>
      </c>
    </row>
    <row r="722" spans="1:5" x14ac:dyDescent="0.2">
      <c r="A722">
        <v>13</v>
      </c>
      <c r="B722" t="s">
        <v>37</v>
      </c>
      <c r="C722">
        <v>1069.1300000000001</v>
      </c>
      <c r="D722">
        <v>2035</v>
      </c>
      <c r="E722" t="s">
        <v>4</v>
      </c>
    </row>
    <row r="723" spans="1:5" x14ac:dyDescent="0.2">
      <c r="A723">
        <v>14</v>
      </c>
      <c r="B723" t="s">
        <v>37</v>
      </c>
      <c r="C723">
        <v>1085.1500000000001</v>
      </c>
      <c r="D723">
        <v>2035</v>
      </c>
      <c r="E723" t="s">
        <v>4</v>
      </c>
    </row>
    <row r="724" spans="1:5" x14ac:dyDescent="0.2">
      <c r="A724">
        <v>15</v>
      </c>
      <c r="B724" t="s">
        <v>37</v>
      </c>
      <c r="C724">
        <v>1215.74</v>
      </c>
      <c r="D724">
        <v>2035</v>
      </c>
      <c r="E724" t="s">
        <v>4</v>
      </c>
    </row>
    <row r="725" spans="1:5" x14ac:dyDescent="0.2">
      <c r="A725">
        <v>16</v>
      </c>
      <c r="B725" t="s">
        <v>37</v>
      </c>
      <c r="C725">
        <v>1298.98</v>
      </c>
      <c r="D725">
        <v>2035</v>
      </c>
      <c r="E725" t="s">
        <v>4</v>
      </c>
    </row>
    <row r="726" spans="1:5" x14ac:dyDescent="0.2">
      <c r="A726">
        <v>17</v>
      </c>
      <c r="B726" t="s">
        <v>37</v>
      </c>
      <c r="C726">
        <v>1323.22</v>
      </c>
      <c r="D726">
        <v>2035</v>
      </c>
      <c r="E726" t="s">
        <v>4</v>
      </c>
    </row>
    <row r="727" spans="1:5" x14ac:dyDescent="0.2">
      <c r="A727">
        <v>18</v>
      </c>
      <c r="B727" t="s">
        <v>37</v>
      </c>
      <c r="C727">
        <v>1324.5</v>
      </c>
      <c r="D727">
        <v>2035</v>
      </c>
      <c r="E727" t="s">
        <v>4</v>
      </c>
    </row>
    <row r="728" spans="1:5" x14ac:dyDescent="0.2">
      <c r="A728">
        <v>19</v>
      </c>
      <c r="B728" t="s">
        <v>37</v>
      </c>
      <c r="C728">
        <v>1339.78</v>
      </c>
      <c r="D728">
        <v>2035</v>
      </c>
      <c r="E728" t="s">
        <v>4</v>
      </c>
    </row>
    <row r="729" spans="1:5" x14ac:dyDescent="0.2">
      <c r="A729">
        <v>20</v>
      </c>
      <c r="B729" t="s">
        <v>37</v>
      </c>
      <c r="C729">
        <v>1334.11</v>
      </c>
      <c r="D729">
        <v>2035</v>
      </c>
      <c r="E729" t="s">
        <v>4</v>
      </c>
    </row>
    <row r="730" spans="1:5" x14ac:dyDescent="0.2">
      <c r="A730">
        <v>21</v>
      </c>
      <c r="B730" t="s">
        <v>37</v>
      </c>
      <c r="C730">
        <v>1333.2</v>
      </c>
      <c r="D730">
        <v>2035</v>
      </c>
      <c r="E730" t="s">
        <v>4</v>
      </c>
    </row>
    <row r="731" spans="1:5" x14ac:dyDescent="0.2">
      <c r="A731">
        <v>22</v>
      </c>
      <c r="B731" t="s">
        <v>37</v>
      </c>
      <c r="C731">
        <v>1309.03</v>
      </c>
      <c r="D731">
        <v>2035</v>
      </c>
      <c r="E731" t="s">
        <v>4</v>
      </c>
    </row>
    <row r="732" spans="1:5" x14ac:dyDescent="0.2">
      <c r="A732">
        <v>23</v>
      </c>
      <c r="B732" t="s">
        <v>37</v>
      </c>
      <c r="C732">
        <v>1294.74</v>
      </c>
      <c r="D732">
        <v>2035</v>
      </c>
      <c r="E732" t="s">
        <v>4</v>
      </c>
    </row>
    <row r="733" spans="1:5" x14ac:dyDescent="0.2">
      <c r="A733">
        <v>24</v>
      </c>
      <c r="B733" t="s">
        <v>37</v>
      </c>
      <c r="C733">
        <v>1205.8</v>
      </c>
      <c r="D733">
        <v>2035</v>
      </c>
      <c r="E733" t="s">
        <v>4</v>
      </c>
    </row>
    <row r="734" spans="1:5" x14ac:dyDescent="0.2">
      <c r="A734">
        <v>25</v>
      </c>
      <c r="B734" t="s">
        <v>37</v>
      </c>
      <c r="C734">
        <v>902.27</v>
      </c>
      <c r="D734">
        <v>2035</v>
      </c>
      <c r="E734" t="s">
        <v>4</v>
      </c>
    </row>
    <row r="735" spans="1:5" x14ac:dyDescent="0.2">
      <c r="A735">
        <v>26</v>
      </c>
      <c r="B735" t="s">
        <v>37</v>
      </c>
      <c r="C735">
        <v>862.15</v>
      </c>
      <c r="D735">
        <v>2035</v>
      </c>
      <c r="E735" t="s">
        <v>4</v>
      </c>
    </row>
    <row r="736" spans="1:5" x14ac:dyDescent="0.2">
      <c r="A736">
        <v>27</v>
      </c>
      <c r="B736" t="s">
        <v>37</v>
      </c>
      <c r="C736">
        <v>929.56</v>
      </c>
      <c r="D736">
        <v>2035</v>
      </c>
      <c r="E736" t="s">
        <v>4</v>
      </c>
    </row>
    <row r="737" spans="1:5" x14ac:dyDescent="0.2">
      <c r="A737">
        <v>28</v>
      </c>
      <c r="B737" t="s">
        <v>37</v>
      </c>
      <c r="C737">
        <v>901.67</v>
      </c>
      <c r="D737">
        <v>2035</v>
      </c>
      <c r="E737" t="s">
        <v>4</v>
      </c>
    </row>
    <row r="738" spans="1:5" x14ac:dyDescent="0.2">
      <c r="A738">
        <v>29</v>
      </c>
      <c r="B738" t="s">
        <v>37</v>
      </c>
      <c r="C738">
        <v>883.41</v>
      </c>
      <c r="D738">
        <v>2035</v>
      </c>
      <c r="E738" t="s">
        <v>4</v>
      </c>
    </row>
    <row r="739" spans="1:5" x14ac:dyDescent="0.2">
      <c r="A739">
        <v>30</v>
      </c>
      <c r="B739" t="s">
        <v>37</v>
      </c>
      <c r="C739">
        <v>878.18</v>
      </c>
      <c r="D739">
        <v>2035</v>
      </c>
      <c r="E739" t="s">
        <v>4</v>
      </c>
    </row>
    <row r="740" spans="1:5" x14ac:dyDescent="0.2">
      <c r="A740">
        <v>31</v>
      </c>
      <c r="B740" t="s">
        <v>37</v>
      </c>
      <c r="C740">
        <v>836.23</v>
      </c>
      <c r="D740">
        <v>2035</v>
      </c>
      <c r="E740" t="s">
        <v>4</v>
      </c>
    </row>
    <row r="741" spans="1:5" x14ac:dyDescent="0.2">
      <c r="A741">
        <v>32</v>
      </c>
      <c r="B741" t="s">
        <v>37</v>
      </c>
      <c r="C741">
        <v>794.76</v>
      </c>
      <c r="D741">
        <v>2035</v>
      </c>
      <c r="E741" t="s">
        <v>4</v>
      </c>
    </row>
    <row r="742" spans="1:5" x14ac:dyDescent="0.2">
      <c r="A742">
        <v>33</v>
      </c>
      <c r="B742" t="s">
        <v>37</v>
      </c>
      <c r="C742">
        <v>785.61</v>
      </c>
      <c r="D742">
        <v>2035</v>
      </c>
      <c r="E742" t="s">
        <v>4</v>
      </c>
    </row>
    <row r="743" spans="1:5" x14ac:dyDescent="0.2">
      <c r="A743">
        <v>34</v>
      </c>
      <c r="B743" t="s">
        <v>37</v>
      </c>
      <c r="C743">
        <v>791.35</v>
      </c>
      <c r="D743">
        <v>2035</v>
      </c>
      <c r="E743" t="s">
        <v>4</v>
      </c>
    </row>
    <row r="744" spans="1:5" x14ac:dyDescent="0.2">
      <c r="A744">
        <v>35</v>
      </c>
      <c r="B744" t="s">
        <v>37</v>
      </c>
      <c r="C744">
        <v>803.3</v>
      </c>
      <c r="D744">
        <v>2035</v>
      </c>
      <c r="E744" t="s">
        <v>4</v>
      </c>
    </row>
    <row r="745" spans="1:5" x14ac:dyDescent="0.2">
      <c r="A745">
        <v>36</v>
      </c>
      <c r="B745" t="s">
        <v>37</v>
      </c>
      <c r="C745">
        <v>818.1</v>
      </c>
      <c r="D745">
        <v>2035</v>
      </c>
      <c r="E745" t="s">
        <v>4</v>
      </c>
    </row>
    <row r="746" spans="1:5" x14ac:dyDescent="0.2">
      <c r="A746">
        <v>37</v>
      </c>
      <c r="B746" t="s">
        <v>37</v>
      </c>
      <c r="C746">
        <v>769</v>
      </c>
      <c r="D746">
        <v>2035</v>
      </c>
      <c r="E746" t="s">
        <v>4</v>
      </c>
    </row>
    <row r="747" spans="1:5" x14ac:dyDescent="0.2">
      <c r="A747">
        <v>38</v>
      </c>
      <c r="B747" t="s">
        <v>37</v>
      </c>
      <c r="C747">
        <v>786.36</v>
      </c>
      <c r="D747">
        <v>2035</v>
      </c>
      <c r="E747" t="s">
        <v>4</v>
      </c>
    </row>
    <row r="748" spans="1:5" x14ac:dyDescent="0.2">
      <c r="A748">
        <v>39</v>
      </c>
      <c r="B748" t="s">
        <v>37</v>
      </c>
      <c r="C748">
        <v>900.16</v>
      </c>
      <c r="D748">
        <v>2035</v>
      </c>
      <c r="E748" t="s">
        <v>4</v>
      </c>
    </row>
    <row r="749" spans="1:5" x14ac:dyDescent="0.2">
      <c r="A749">
        <v>40</v>
      </c>
      <c r="B749" t="s">
        <v>37</v>
      </c>
      <c r="C749">
        <v>867.72</v>
      </c>
      <c r="D749">
        <v>2035</v>
      </c>
      <c r="E749" t="s">
        <v>4</v>
      </c>
    </row>
    <row r="750" spans="1:5" x14ac:dyDescent="0.2">
      <c r="A750">
        <v>41</v>
      </c>
      <c r="B750" t="s">
        <v>37</v>
      </c>
      <c r="C750">
        <v>846.11</v>
      </c>
      <c r="D750">
        <v>2035</v>
      </c>
      <c r="E750" t="s">
        <v>4</v>
      </c>
    </row>
    <row r="751" spans="1:5" x14ac:dyDescent="0.2">
      <c r="A751">
        <v>42</v>
      </c>
      <c r="B751" t="s">
        <v>37</v>
      </c>
      <c r="C751">
        <v>835.74</v>
      </c>
      <c r="D751">
        <v>2035</v>
      </c>
      <c r="E751" t="s">
        <v>4</v>
      </c>
    </row>
    <row r="752" spans="1:5" x14ac:dyDescent="0.2">
      <c r="A752">
        <v>43</v>
      </c>
      <c r="B752" t="s">
        <v>37</v>
      </c>
      <c r="C752">
        <v>855.28</v>
      </c>
      <c r="D752">
        <v>2035</v>
      </c>
      <c r="E752" t="s">
        <v>4</v>
      </c>
    </row>
    <row r="753" spans="1:5" x14ac:dyDescent="0.2">
      <c r="A753">
        <v>44</v>
      </c>
      <c r="B753" t="s">
        <v>37</v>
      </c>
      <c r="C753">
        <v>807.57</v>
      </c>
      <c r="D753">
        <v>2035</v>
      </c>
      <c r="E753" t="s">
        <v>4</v>
      </c>
    </row>
    <row r="754" spans="1:5" x14ac:dyDescent="0.2">
      <c r="A754">
        <v>45</v>
      </c>
      <c r="B754" t="s">
        <v>37</v>
      </c>
      <c r="C754">
        <v>711.52</v>
      </c>
      <c r="D754">
        <v>2035</v>
      </c>
      <c r="E754" t="s">
        <v>4</v>
      </c>
    </row>
    <row r="755" spans="1:5" x14ac:dyDescent="0.2">
      <c r="A755">
        <v>46</v>
      </c>
      <c r="B755" t="s">
        <v>37</v>
      </c>
      <c r="C755">
        <v>722.7</v>
      </c>
      <c r="D755">
        <v>2035</v>
      </c>
      <c r="E755" t="s">
        <v>4</v>
      </c>
    </row>
    <row r="756" spans="1:5" x14ac:dyDescent="0.2">
      <c r="A756">
        <v>47</v>
      </c>
      <c r="B756" t="s">
        <v>37</v>
      </c>
      <c r="C756">
        <v>742.99</v>
      </c>
      <c r="D756">
        <v>2035</v>
      </c>
      <c r="E756" t="s">
        <v>4</v>
      </c>
    </row>
    <row r="757" spans="1:5" x14ac:dyDescent="0.2">
      <c r="A757">
        <v>48</v>
      </c>
      <c r="B757" t="s">
        <v>37</v>
      </c>
      <c r="C757">
        <v>750.1</v>
      </c>
      <c r="D757">
        <v>2035</v>
      </c>
      <c r="E757" t="s">
        <v>4</v>
      </c>
    </row>
    <row r="758" spans="1:5" x14ac:dyDescent="0.2">
      <c r="A758">
        <v>49</v>
      </c>
      <c r="B758" t="s">
        <v>37</v>
      </c>
      <c r="C758">
        <v>778.96</v>
      </c>
      <c r="D758">
        <v>2035</v>
      </c>
      <c r="E758" t="s">
        <v>4</v>
      </c>
    </row>
    <row r="759" spans="1:5" x14ac:dyDescent="0.2">
      <c r="A759">
        <v>50</v>
      </c>
      <c r="B759" t="s">
        <v>37</v>
      </c>
      <c r="C759">
        <v>798.93</v>
      </c>
      <c r="D759">
        <v>2035</v>
      </c>
      <c r="E759" t="s">
        <v>4</v>
      </c>
    </row>
    <row r="760" spans="1:5" x14ac:dyDescent="0.2">
      <c r="A760">
        <v>51</v>
      </c>
      <c r="B760" t="s">
        <v>37</v>
      </c>
      <c r="C760">
        <v>795.01</v>
      </c>
      <c r="D760">
        <v>2035</v>
      </c>
      <c r="E760" t="s">
        <v>4</v>
      </c>
    </row>
    <row r="761" spans="1:5" x14ac:dyDescent="0.2">
      <c r="A761">
        <v>52</v>
      </c>
      <c r="B761" t="s">
        <v>37</v>
      </c>
      <c r="C761">
        <v>798.8</v>
      </c>
      <c r="D761">
        <v>2035</v>
      </c>
      <c r="E761" t="s">
        <v>4</v>
      </c>
    </row>
    <row r="762" spans="1:5" x14ac:dyDescent="0.2">
      <c r="A762">
        <v>53</v>
      </c>
      <c r="B762" t="s">
        <v>37</v>
      </c>
      <c r="C762">
        <v>777.12</v>
      </c>
      <c r="D762">
        <v>2035</v>
      </c>
      <c r="E762" t="s">
        <v>4</v>
      </c>
    </row>
    <row r="763" spans="1:5" x14ac:dyDescent="0.2">
      <c r="A763">
        <v>54</v>
      </c>
      <c r="B763" t="s">
        <v>37</v>
      </c>
      <c r="C763">
        <v>712.76</v>
      </c>
      <c r="D763">
        <v>2035</v>
      </c>
      <c r="E763" t="s">
        <v>4</v>
      </c>
    </row>
    <row r="764" spans="1:5" x14ac:dyDescent="0.2">
      <c r="A764">
        <v>55</v>
      </c>
      <c r="B764" t="s">
        <v>37</v>
      </c>
      <c r="C764">
        <v>641.65</v>
      </c>
      <c r="D764">
        <v>2035</v>
      </c>
      <c r="E764" t="s">
        <v>4</v>
      </c>
    </row>
    <row r="765" spans="1:5" x14ac:dyDescent="0.2">
      <c r="A765">
        <v>56</v>
      </c>
      <c r="B765" t="s">
        <v>37</v>
      </c>
      <c r="C765">
        <v>581.88</v>
      </c>
      <c r="D765">
        <v>2035</v>
      </c>
      <c r="E765" t="s">
        <v>4</v>
      </c>
    </row>
    <row r="766" spans="1:5" x14ac:dyDescent="0.2">
      <c r="A766">
        <v>57</v>
      </c>
      <c r="B766" t="s">
        <v>37</v>
      </c>
      <c r="C766">
        <v>526.17999999999995</v>
      </c>
      <c r="D766">
        <v>2035</v>
      </c>
      <c r="E766" t="s">
        <v>4</v>
      </c>
    </row>
    <row r="767" spans="1:5" x14ac:dyDescent="0.2">
      <c r="A767">
        <v>58</v>
      </c>
      <c r="B767" t="s">
        <v>37</v>
      </c>
      <c r="C767">
        <v>520.59</v>
      </c>
      <c r="D767">
        <v>2035</v>
      </c>
      <c r="E767" t="s">
        <v>4</v>
      </c>
    </row>
    <row r="768" spans="1:5" x14ac:dyDescent="0.2">
      <c r="A768">
        <v>59</v>
      </c>
      <c r="B768" t="s">
        <v>37</v>
      </c>
      <c r="C768">
        <v>540.37</v>
      </c>
      <c r="D768">
        <v>2035</v>
      </c>
      <c r="E768" t="s">
        <v>4</v>
      </c>
    </row>
    <row r="769" spans="1:5" x14ac:dyDescent="0.2">
      <c r="A769">
        <v>60</v>
      </c>
      <c r="B769" t="s">
        <v>37</v>
      </c>
      <c r="C769">
        <v>544.38</v>
      </c>
      <c r="D769">
        <v>2035</v>
      </c>
      <c r="E769" t="s">
        <v>4</v>
      </c>
    </row>
    <row r="770" spans="1:5" x14ac:dyDescent="0.2">
      <c r="A770">
        <v>61</v>
      </c>
      <c r="B770" t="s">
        <v>37</v>
      </c>
      <c r="C770">
        <v>495.56</v>
      </c>
      <c r="D770">
        <v>2035</v>
      </c>
      <c r="E770" t="s">
        <v>4</v>
      </c>
    </row>
    <row r="771" spans="1:5" x14ac:dyDescent="0.2">
      <c r="A771">
        <v>62</v>
      </c>
      <c r="B771" t="s">
        <v>37</v>
      </c>
      <c r="C771">
        <v>481.94</v>
      </c>
      <c r="D771">
        <v>2035</v>
      </c>
      <c r="E771" t="s">
        <v>4</v>
      </c>
    </row>
    <row r="772" spans="1:5" x14ac:dyDescent="0.2">
      <c r="A772">
        <v>63</v>
      </c>
      <c r="B772" t="s">
        <v>37</v>
      </c>
      <c r="C772">
        <v>432.4</v>
      </c>
      <c r="D772">
        <v>2035</v>
      </c>
      <c r="E772" t="s">
        <v>4</v>
      </c>
    </row>
    <row r="773" spans="1:5" x14ac:dyDescent="0.2">
      <c r="A773">
        <v>64</v>
      </c>
      <c r="B773" t="s">
        <v>37</v>
      </c>
      <c r="C773">
        <v>453.12</v>
      </c>
      <c r="D773">
        <v>2035</v>
      </c>
      <c r="E773" t="s">
        <v>4</v>
      </c>
    </row>
    <row r="774" spans="1:5" x14ac:dyDescent="0.2">
      <c r="A774">
        <v>65</v>
      </c>
      <c r="B774" t="s">
        <v>37</v>
      </c>
      <c r="C774">
        <v>485.87</v>
      </c>
      <c r="D774">
        <v>2035</v>
      </c>
      <c r="E774" t="s">
        <v>4</v>
      </c>
    </row>
    <row r="775" spans="1:5" x14ac:dyDescent="0.2">
      <c r="A775">
        <v>66</v>
      </c>
      <c r="B775" t="s">
        <v>37</v>
      </c>
      <c r="C775">
        <v>457.13</v>
      </c>
      <c r="D775">
        <v>2035</v>
      </c>
      <c r="E775" t="s">
        <v>4</v>
      </c>
    </row>
    <row r="776" spans="1:5" x14ac:dyDescent="0.2">
      <c r="A776">
        <v>67</v>
      </c>
      <c r="B776" t="s">
        <v>37</v>
      </c>
      <c r="C776">
        <v>443.39</v>
      </c>
      <c r="D776">
        <v>2035</v>
      </c>
      <c r="E776" t="s">
        <v>4</v>
      </c>
    </row>
    <row r="777" spans="1:5" x14ac:dyDescent="0.2">
      <c r="A777">
        <v>68</v>
      </c>
      <c r="B777" t="s">
        <v>37</v>
      </c>
      <c r="C777">
        <v>435.95</v>
      </c>
      <c r="D777">
        <v>2035</v>
      </c>
      <c r="E777" t="s">
        <v>4</v>
      </c>
    </row>
    <row r="778" spans="1:5" x14ac:dyDescent="0.2">
      <c r="A778">
        <v>69</v>
      </c>
      <c r="B778" t="s">
        <v>37</v>
      </c>
      <c r="C778">
        <v>427.36</v>
      </c>
      <c r="D778">
        <v>2035</v>
      </c>
      <c r="E778" t="s">
        <v>4</v>
      </c>
    </row>
    <row r="779" spans="1:5" x14ac:dyDescent="0.2">
      <c r="A779">
        <v>70</v>
      </c>
      <c r="B779" t="s">
        <v>37</v>
      </c>
      <c r="C779">
        <v>440.57</v>
      </c>
      <c r="D779">
        <v>2035</v>
      </c>
      <c r="E779" t="s">
        <v>4</v>
      </c>
    </row>
    <row r="780" spans="1:5" x14ac:dyDescent="0.2">
      <c r="A780">
        <v>71</v>
      </c>
      <c r="B780" t="s">
        <v>37</v>
      </c>
      <c r="C780">
        <v>424.69</v>
      </c>
      <c r="D780">
        <v>2035</v>
      </c>
      <c r="E780" t="s">
        <v>4</v>
      </c>
    </row>
    <row r="781" spans="1:5" x14ac:dyDescent="0.2">
      <c r="A781">
        <v>72</v>
      </c>
      <c r="B781" t="s">
        <v>37</v>
      </c>
      <c r="C781">
        <v>411.65</v>
      </c>
      <c r="D781">
        <v>2035</v>
      </c>
      <c r="E781" t="s">
        <v>4</v>
      </c>
    </row>
    <row r="782" spans="1:5" x14ac:dyDescent="0.2">
      <c r="A782">
        <v>73</v>
      </c>
      <c r="B782" t="s">
        <v>37</v>
      </c>
      <c r="C782">
        <v>352.57</v>
      </c>
      <c r="D782">
        <v>2035</v>
      </c>
      <c r="E782" t="s">
        <v>4</v>
      </c>
    </row>
    <row r="783" spans="1:5" x14ac:dyDescent="0.2">
      <c r="A783">
        <v>74</v>
      </c>
      <c r="B783" t="s">
        <v>37</v>
      </c>
      <c r="C783">
        <v>380.63</v>
      </c>
      <c r="D783">
        <v>2035</v>
      </c>
      <c r="E783" t="s">
        <v>4</v>
      </c>
    </row>
    <row r="784" spans="1:5" x14ac:dyDescent="0.2">
      <c r="A784">
        <v>75</v>
      </c>
      <c r="B784" t="s">
        <v>37</v>
      </c>
      <c r="C784">
        <v>391.93</v>
      </c>
      <c r="D784">
        <v>2035</v>
      </c>
      <c r="E784" t="s">
        <v>4</v>
      </c>
    </row>
    <row r="785" spans="1:5" x14ac:dyDescent="0.2">
      <c r="A785">
        <v>76</v>
      </c>
      <c r="B785" t="s">
        <v>37</v>
      </c>
      <c r="C785">
        <v>347.17</v>
      </c>
      <c r="D785">
        <v>2035</v>
      </c>
      <c r="E785" t="s">
        <v>4</v>
      </c>
    </row>
    <row r="786" spans="1:5" x14ac:dyDescent="0.2">
      <c r="A786">
        <v>77</v>
      </c>
      <c r="B786" t="s">
        <v>37</v>
      </c>
      <c r="C786">
        <v>317.36</v>
      </c>
      <c r="D786">
        <v>2035</v>
      </c>
      <c r="E786" t="s">
        <v>4</v>
      </c>
    </row>
    <row r="787" spans="1:5" x14ac:dyDescent="0.2">
      <c r="A787">
        <v>78</v>
      </c>
      <c r="B787" t="s">
        <v>37</v>
      </c>
      <c r="C787">
        <v>291.43</v>
      </c>
      <c r="D787">
        <v>2035</v>
      </c>
      <c r="E787" t="s">
        <v>4</v>
      </c>
    </row>
    <row r="788" spans="1:5" x14ac:dyDescent="0.2">
      <c r="A788">
        <v>79</v>
      </c>
      <c r="B788" t="s">
        <v>37</v>
      </c>
      <c r="C788">
        <v>287.16000000000003</v>
      </c>
      <c r="D788">
        <v>2035</v>
      </c>
      <c r="E788" t="s">
        <v>4</v>
      </c>
    </row>
    <row r="789" spans="1:5" x14ac:dyDescent="0.2">
      <c r="A789">
        <v>80</v>
      </c>
      <c r="B789" t="s">
        <v>37</v>
      </c>
      <c r="C789">
        <v>274.42</v>
      </c>
      <c r="D789">
        <v>2035</v>
      </c>
      <c r="E789" t="s">
        <v>4</v>
      </c>
    </row>
    <row r="790" spans="1:5" x14ac:dyDescent="0.2">
      <c r="A790">
        <v>81</v>
      </c>
      <c r="B790" t="s">
        <v>37</v>
      </c>
      <c r="C790">
        <v>260.66000000000003</v>
      </c>
      <c r="D790">
        <v>2035</v>
      </c>
      <c r="E790" t="s">
        <v>4</v>
      </c>
    </row>
    <row r="791" spans="1:5" x14ac:dyDescent="0.2">
      <c r="A791">
        <v>82</v>
      </c>
      <c r="B791" t="s">
        <v>37</v>
      </c>
      <c r="C791">
        <v>206.24</v>
      </c>
      <c r="D791">
        <v>2035</v>
      </c>
      <c r="E791" t="s">
        <v>4</v>
      </c>
    </row>
    <row r="792" spans="1:5" x14ac:dyDescent="0.2">
      <c r="A792">
        <v>83</v>
      </c>
      <c r="B792" t="s">
        <v>37</v>
      </c>
      <c r="C792">
        <v>173.53</v>
      </c>
      <c r="D792">
        <v>2035</v>
      </c>
      <c r="E792" t="s">
        <v>4</v>
      </c>
    </row>
    <row r="793" spans="1:5" x14ac:dyDescent="0.2">
      <c r="A793">
        <v>84</v>
      </c>
      <c r="B793" t="s">
        <v>37</v>
      </c>
      <c r="C793">
        <v>145.69999999999999</v>
      </c>
      <c r="D793">
        <v>2035</v>
      </c>
      <c r="E793" t="s">
        <v>4</v>
      </c>
    </row>
    <row r="794" spans="1:5" x14ac:dyDescent="0.2">
      <c r="A794">
        <v>85</v>
      </c>
      <c r="B794" t="s">
        <v>37</v>
      </c>
      <c r="C794">
        <v>118.9</v>
      </c>
      <c r="D794">
        <v>2035</v>
      </c>
      <c r="E794" t="s">
        <v>4</v>
      </c>
    </row>
    <row r="795" spans="1:5" x14ac:dyDescent="0.2">
      <c r="A795">
        <v>86</v>
      </c>
      <c r="B795" t="s">
        <v>37</v>
      </c>
      <c r="C795">
        <v>101.27</v>
      </c>
      <c r="D795">
        <v>2035</v>
      </c>
      <c r="E795" t="s">
        <v>4</v>
      </c>
    </row>
    <row r="796" spans="1:5" x14ac:dyDescent="0.2">
      <c r="A796">
        <v>87</v>
      </c>
      <c r="B796" t="s">
        <v>37</v>
      </c>
      <c r="C796">
        <v>86.24</v>
      </c>
      <c r="D796">
        <v>2035</v>
      </c>
      <c r="E796" t="s">
        <v>4</v>
      </c>
    </row>
    <row r="797" spans="1:5" x14ac:dyDescent="0.2">
      <c r="A797">
        <v>88</v>
      </c>
      <c r="B797" t="s">
        <v>37</v>
      </c>
      <c r="C797">
        <v>61.87</v>
      </c>
      <c r="D797">
        <v>2035</v>
      </c>
      <c r="E797" t="s">
        <v>4</v>
      </c>
    </row>
    <row r="798" spans="1:5" x14ac:dyDescent="0.2">
      <c r="A798">
        <v>89</v>
      </c>
      <c r="B798" t="s">
        <v>37</v>
      </c>
      <c r="C798">
        <v>58.89</v>
      </c>
      <c r="D798">
        <v>2035</v>
      </c>
      <c r="E798" t="s">
        <v>4</v>
      </c>
    </row>
    <row r="799" spans="1:5" x14ac:dyDescent="0.2">
      <c r="A799">
        <v>90</v>
      </c>
      <c r="B799" t="s">
        <v>37</v>
      </c>
      <c r="C799">
        <v>51.69</v>
      </c>
      <c r="D799">
        <v>2035</v>
      </c>
      <c r="E799" t="s">
        <v>4</v>
      </c>
    </row>
    <row r="800" spans="1:5" x14ac:dyDescent="0.2">
      <c r="A800">
        <v>91</v>
      </c>
      <c r="B800" t="s">
        <v>37</v>
      </c>
      <c r="C800">
        <v>41.91</v>
      </c>
      <c r="D800">
        <v>2035</v>
      </c>
      <c r="E800" t="s">
        <v>4</v>
      </c>
    </row>
    <row r="801" spans="1:5" x14ac:dyDescent="0.2">
      <c r="A801">
        <v>92</v>
      </c>
      <c r="B801" t="s">
        <v>37</v>
      </c>
      <c r="C801">
        <v>34.340000000000003</v>
      </c>
      <c r="D801">
        <v>2035</v>
      </c>
      <c r="E801" t="s">
        <v>4</v>
      </c>
    </row>
    <row r="802" spans="1:5" x14ac:dyDescent="0.2">
      <c r="A802">
        <v>93</v>
      </c>
      <c r="B802" t="s">
        <v>37</v>
      </c>
      <c r="C802">
        <v>27.93</v>
      </c>
      <c r="D802">
        <v>2035</v>
      </c>
      <c r="E802" t="s">
        <v>4</v>
      </c>
    </row>
    <row r="803" spans="1:5" x14ac:dyDescent="0.2">
      <c r="A803">
        <v>94</v>
      </c>
      <c r="B803" t="s">
        <v>37</v>
      </c>
      <c r="C803">
        <v>24.12</v>
      </c>
      <c r="D803">
        <v>2035</v>
      </c>
      <c r="E803" t="s">
        <v>4</v>
      </c>
    </row>
    <row r="804" spans="1:5" x14ac:dyDescent="0.2">
      <c r="A804">
        <v>95</v>
      </c>
      <c r="B804" t="s">
        <v>37</v>
      </c>
      <c r="C804">
        <v>17.75</v>
      </c>
      <c r="D804">
        <v>2035</v>
      </c>
      <c r="E804" t="s">
        <v>4</v>
      </c>
    </row>
    <row r="805" spans="1:5" x14ac:dyDescent="0.2">
      <c r="A805">
        <v>96</v>
      </c>
      <c r="B805" t="s">
        <v>37</v>
      </c>
      <c r="C805">
        <v>11.99</v>
      </c>
      <c r="D805">
        <v>2035</v>
      </c>
      <c r="E805" t="s">
        <v>4</v>
      </c>
    </row>
    <row r="806" spans="1:5" x14ac:dyDescent="0.2">
      <c r="A806">
        <v>97</v>
      </c>
      <c r="B806" t="s">
        <v>37</v>
      </c>
      <c r="C806">
        <v>10.99</v>
      </c>
      <c r="D806">
        <v>2035</v>
      </c>
      <c r="E806" t="s">
        <v>4</v>
      </c>
    </row>
    <row r="807" spans="1:5" x14ac:dyDescent="0.2">
      <c r="A807">
        <v>98</v>
      </c>
      <c r="B807" t="s">
        <v>37</v>
      </c>
      <c r="C807">
        <v>7.47</v>
      </c>
      <c r="D807">
        <v>2035</v>
      </c>
      <c r="E807" t="s">
        <v>4</v>
      </c>
    </row>
    <row r="808" spans="1:5" x14ac:dyDescent="0.2">
      <c r="A808">
        <v>99</v>
      </c>
      <c r="B808" t="s">
        <v>37</v>
      </c>
      <c r="C808">
        <v>6.02</v>
      </c>
      <c r="D808">
        <v>2035</v>
      </c>
      <c r="E808" t="s">
        <v>4</v>
      </c>
    </row>
    <row r="809" spans="1:5" x14ac:dyDescent="0.2">
      <c r="A809">
        <v>100</v>
      </c>
      <c r="B809" t="s">
        <v>37</v>
      </c>
      <c r="C809">
        <v>4.16</v>
      </c>
      <c r="D809">
        <v>2035</v>
      </c>
      <c r="E809" t="s">
        <v>4</v>
      </c>
    </row>
    <row r="810" spans="1:5" x14ac:dyDescent="0.2">
      <c r="A810">
        <v>0</v>
      </c>
      <c r="B810" t="s">
        <v>38</v>
      </c>
      <c r="C810">
        <v>10.14</v>
      </c>
      <c r="D810">
        <v>2035</v>
      </c>
      <c r="E810" t="s">
        <v>4</v>
      </c>
    </row>
    <row r="811" spans="1:5" x14ac:dyDescent="0.2">
      <c r="A811">
        <v>1</v>
      </c>
      <c r="B811" t="s">
        <v>38</v>
      </c>
      <c r="C811">
        <v>10.050000000000001</v>
      </c>
      <c r="D811">
        <v>2035</v>
      </c>
      <c r="E811" t="s">
        <v>4</v>
      </c>
    </row>
    <row r="812" spans="1:5" x14ac:dyDescent="0.2">
      <c r="A812">
        <v>2</v>
      </c>
      <c r="B812" t="s">
        <v>38</v>
      </c>
      <c r="C812">
        <v>9.91</v>
      </c>
      <c r="D812">
        <v>2035</v>
      </c>
      <c r="E812" t="s">
        <v>4</v>
      </c>
    </row>
    <row r="813" spans="1:5" x14ac:dyDescent="0.2">
      <c r="A813">
        <v>3</v>
      </c>
      <c r="B813" t="s">
        <v>38</v>
      </c>
      <c r="C813">
        <v>9.75</v>
      </c>
      <c r="D813">
        <v>2035</v>
      </c>
      <c r="E813" t="s">
        <v>4</v>
      </c>
    </row>
    <row r="814" spans="1:5" x14ac:dyDescent="0.2">
      <c r="A814">
        <v>4</v>
      </c>
      <c r="B814" t="s">
        <v>38</v>
      </c>
      <c r="C814">
        <v>9.93</v>
      </c>
      <c r="D814">
        <v>2035</v>
      </c>
      <c r="E814" t="s">
        <v>4</v>
      </c>
    </row>
    <row r="815" spans="1:5" x14ac:dyDescent="0.2">
      <c r="A815">
        <v>5</v>
      </c>
      <c r="B815" t="s">
        <v>38</v>
      </c>
      <c r="C815">
        <v>10.15</v>
      </c>
      <c r="D815">
        <v>2035</v>
      </c>
      <c r="E815" t="s">
        <v>4</v>
      </c>
    </row>
    <row r="816" spans="1:5" x14ac:dyDescent="0.2">
      <c r="A816">
        <v>6</v>
      </c>
      <c r="B816" t="s">
        <v>38</v>
      </c>
      <c r="C816">
        <v>10.33</v>
      </c>
      <c r="D816">
        <v>2035</v>
      </c>
      <c r="E816" t="s">
        <v>4</v>
      </c>
    </row>
    <row r="817" spans="1:5" x14ac:dyDescent="0.2">
      <c r="A817">
        <v>7</v>
      </c>
      <c r="B817" t="s">
        <v>38</v>
      </c>
      <c r="C817">
        <v>10.29</v>
      </c>
      <c r="D817">
        <v>2035</v>
      </c>
      <c r="E817" t="s">
        <v>4</v>
      </c>
    </row>
    <row r="818" spans="1:5" x14ac:dyDescent="0.2">
      <c r="A818">
        <v>8</v>
      </c>
      <c r="B818" t="s">
        <v>38</v>
      </c>
      <c r="C818">
        <v>10.55</v>
      </c>
      <c r="D818">
        <v>2035</v>
      </c>
      <c r="E818" t="s">
        <v>4</v>
      </c>
    </row>
    <row r="819" spans="1:5" x14ac:dyDescent="0.2">
      <c r="A819">
        <v>9</v>
      </c>
      <c r="B819" t="s">
        <v>38</v>
      </c>
      <c r="C819">
        <v>11.03</v>
      </c>
      <c r="D819">
        <v>2035</v>
      </c>
      <c r="E819" t="s">
        <v>4</v>
      </c>
    </row>
    <row r="820" spans="1:5" x14ac:dyDescent="0.2">
      <c r="A820">
        <v>10</v>
      </c>
      <c r="B820" t="s">
        <v>38</v>
      </c>
      <c r="C820">
        <v>11.53</v>
      </c>
      <c r="D820">
        <v>2035</v>
      </c>
      <c r="E820" t="s">
        <v>4</v>
      </c>
    </row>
    <row r="821" spans="1:5" x14ac:dyDescent="0.2">
      <c r="A821">
        <v>11</v>
      </c>
      <c r="B821" t="s">
        <v>38</v>
      </c>
      <c r="C821">
        <v>11.6</v>
      </c>
      <c r="D821">
        <v>2035</v>
      </c>
      <c r="E821" t="s">
        <v>4</v>
      </c>
    </row>
    <row r="822" spans="1:5" x14ac:dyDescent="0.2">
      <c r="A822">
        <v>12</v>
      </c>
      <c r="B822" t="s">
        <v>38</v>
      </c>
      <c r="C822">
        <v>11.98</v>
      </c>
      <c r="D822">
        <v>2035</v>
      </c>
      <c r="E822" t="s">
        <v>4</v>
      </c>
    </row>
    <row r="823" spans="1:5" x14ac:dyDescent="0.2">
      <c r="A823">
        <v>13</v>
      </c>
      <c r="B823" t="s">
        <v>38</v>
      </c>
      <c r="C823">
        <v>12.09</v>
      </c>
      <c r="D823">
        <v>2035</v>
      </c>
      <c r="E823" t="s">
        <v>4</v>
      </c>
    </row>
    <row r="824" spans="1:5" x14ac:dyDescent="0.2">
      <c r="A824">
        <v>14</v>
      </c>
      <c r="B824" t="s">
        <v>38</v>
      </c>
      <c r="C824">
        <v>12.35</v>
      </c>
      <c r="D824">
        <v>2035</v>
      </c>
      <c r="E824" t="s">
        <v>4</v>
      </c>
    </row>
    <row r="825" spans="1:5" x14ac:dyDescent="0.2">
      <c r="A825">
        <v>15</v>
      </c>
      <c r="B825" t="s">
        <v>38</v>
      </c>
      <c r="C825">
        <v>12.89</v>
      </c>
      <c r="D825">
        <v>2035</v>
      </c>
      <c r="E825" t="s">
        <v>4</v>
      </c>
    </row>
    <row r="826" spans="1:5" x14ac:dyDescent="0.2">
      <c r="A826">
        <v>16</v>
      </c>
      <c r="B826" t="s">
        <v>38</v>
      </c>
      <c r="C826">
        <v>13.23</v>
      </c>
      <c r="D826">
        <v>2035</v>
      </c>
      <c r="E826" t="s">
        <v>4</v>
      </c>
    </row>
    <row r="827" spans="1:5" x14ac:dyDescent="0.2">
      <c r="A827">
        <v>17</v>
      </c>
      <c r="B827" t="s">
        <v>38</v>
      </c>
      <c r="C827">
        <v>13.37</v>
      </c>
      <c r="D827">
        <v>2035</v>
      </c>
      <c r="E827" t="s">
        <v>4</v>
      </c>
    </row>
    <row r="828" spans="1:5" x14ac:dyDescent="0.2">
      <c r="A828">
        <v>18</v>
      </c>
      <c r="B828" t="s">
        <v>38</v>
      </c>
      <c r="C828">
        <v>14.05</v>
      </c>
      <c r="D828">
        <v>2035</v>
      </c>
      <c r="E828" t="s">
        <v>4</v>
      </c>
    </row>
    <row r="829" spans="1:5" x14ac:dyDescent="0.2">
      <c r="A829">
        <v>19</v>
      </c>
      <c r="B829" t="s">
        <v>38</v>
      </c>
      <c r="C829">
        <v>13.86</v>
      </c>
      <c r="D829">
        <v>2035</v>
      </c>
      <c r="E829" t="s">
        <v>4</v>
      </c>
    </row>
    <row r="830" spans="1:5" x14ac:dyDescent="0.2">
      <c r="A830">
        <v>20</v>
      </c>
      <c r="B830" t="s">
        <v>38</v>
      </c>
      <c r="C830">
        <v>14.59</v>
      </c>
      <c r="D830">
        <v>2035</v>
      </c>
      <c r="E830" t="s">
        <v>4</v>
      </c>
    </row>
    <row r="831" spans="1:5" x14ac:dyDescent="0.2">
      <c r="A831">
        <v>21</v>
      </c>
      <c r="B831" t="s">
        <v>38</v>
      </c>
      <c r="C831">
        <v>14.71</v>
      </c>
      <c r="D831">
        <v>2035</v>
      </c>
      <c r="E831" t="s">
        <v>4</v>
      </c>
    </row>
    <row r="832" spans="1:5" x14ac:dyDescent="0.2">
      <c r="A832">
        <v>22</v>
      </c>
      <c r="B832" t="s">
        <v>38</v>
      </c>
      <c r="C832">
        <v>14.27</v>
      </c>
      <c r="D832">
        <v>2035</v>
      </c>
      <c r="E832" t="s">
        <v>4</v>
      </c>
    </row>
    <row r="833" spans="1:5" x14ac:dyDescent="0.2">
      <c r="A833">
        <v>23</v>
      </c>
      <c r="B833" t="s">
        <v>38</v>
      </c>
      <c r="C833">
        <v>14.43</v>
      </c>
      <c r="D833">
        <v>2035</v>
      </c>
      <c r="E833" t="s">
        <v>4</v>
      </c>
    </row>
    <row r="834" spans="1:5" x14ac:dyDescent="0.2">
      <c r="A834">
        <v>24</v>
      </c>
      <c r="B834" t="s">
        <v>38</v>
      </c>
      <c r="C834">
        <v>7.91</v>
      </c>
      <c r="D834">
        <v>2035</v>
      </c>
      <c r="E834" t="s">
        <v>4</v>
      </c>
    </row>
    <row r="835" spans="1:5" x14ac:dyDescent="0.2">
      <c r="A835">
        <v>25</v>
      </c>
      <c r="B835" t="s">
        <v>38</v>
      </c>
      <c r="C835">
        <v>8.61</v>
      </c>
      <c r="D835">
        <v>2035</v>
      </c>
      <c r="E835" t="s">
        <v>4</v>
      </c>
    </row>
    <row r="836" spans="1:5" x14ac:dyDescent="0.2">
      <c r="A836">
        <v>26</v>
      </c>
      <c r="B836" t="s">
        <v>38</v>
      </c>
      <c r="C836">
        <v>11.02</v>
      </c>
      <c r="D836">
        <v>2035</v>
      </c>
      <c r="E836" t="s">
        <v>4</v>
      </c>
    </row>
    <row r="837" spans="1:5" x14ac:dyDescent="0.2">
      <c r="A837">
        <v>27</v>
      </c>
      <c r="B837" t="s">
        <v>38</v>
      </c>
      <c r="C837">
        <v>14.79</v>
      </c>
      <c r="D837">
        <v>2035</v>
      </c>
      <c r="E837" t="s">
        <v>4</v>
      </c>
    </row>
    <row r="838" spans="1:5" x14ac:dyDescent="0.2">
      <c r="A838">
        <v>28</v>
      </c>
      <c r="B838" t="s">
        <v>38</v>
      </c>
      <c r="C838">
        <v>16.82</v>
      </c>
      <c r="D838">
        <v>2035</v>
      </c>
      <c r="E838" t="s">
        <v>4</v>
      </c>
    </row>
    <row r="839" spans="1:5" x14ac:dyDescent="0.2">
      <c r="A839">
        <v>29</v>
      </c>
      <c r="B839" t="s">
        <v>38</v>
      </c>
      <c r="C839">
        <v>11.21</v>
      </c>
      <c r="D839">
        <v>2035</v>
      </c>
      <c r="E839" t="s">
        <v>4</v>
      </c>
    </row>
    <row r="840" spans="1:5" x14ac:dyDescent="0.2">
      <c r="A840">
        <v>30</v>
      </c>
      <c r="B840" t="s">
        <v>38</v>
      </c>
      <c r="C840">
        <v>6.28</v>
      </c>
      <c r="D840">
        <v>2035</v>
      </c>
      <c r="E840" t="s">
        <v>4</v>
      </c>
    </row>
    <row r="841" spans="1:5" x14ac:dyDescent="0.2">
      <c r="A841">
        <v>31</v>
      </c>
      <c r="B841" t="s">
        <v>38</v>
      </c>
      <c r="C841">
        <v>11.85</v>
      </c>
      <c r="D841">
        <v>2035</v>
      </c>
      <c r="E841" t="s">
        <v>4</v>
      </c>
    </row>
    <row r="842" spans="1:5" x14ac:dyDescent="0.2">
      <c r="A842">
        <v>32</v>
      </c>
      <c r="B842" t="s">
        <v>38</v>
      </c>
      <c r="C842">
        <v>6.1</v>
      </c>
      <c r="D842">
        <v>2035</v>
      </c>
      <c r="E842" t="s">
        <v>4</v>
      </c>
    </row>
    <row r="843" spans="1:5" x14ac:dyDescent="0.2">
      <c r="A843">
        <v>33</v>
      </c>
      <c r="B843" t="s">
        <v>38</v>
      </c>
      <c r="C843">
        <v>8.3800000000000008</v>
      </c>
      <c r="D843">
        <v>2035</v>
      </c>
      <c r="E843" t="s">
        <v>4</v>
      </c>
    </row>
    <row r="844" spans="1:5" x14ac:dyDescent="0.2">
      <c r="A844">
        <v>34</v>
      </c>
      <c r="B844" t="s">
        <v>38</v>
      </c>
      <c r="C844">
        <v>12.04</v>
      </c>
      <c r="D844">
        <v>2035</v>
      </c>
      <c r="E844" t="s">
        <v>4</v>
      </c>
    </row>
    <row r="845" spans="1:5" x14ac:dyDescent="0.2">
      <c r="A845">
        <v>35</v>
      </c>
      <c r="B845" t="s">
        <v>38</v>
      </c>
      <c r="C845">
        <v>8.0399999999999991</v>
      </c>
      <c r="D845">
        <v>2035</v>
      </c>
      <c r="E845" t="s">
        <v>4</v>
      </c>
    </row>
    <row r="846" spans="1:5" x14ac:dyDescent="0.2">
      <c r="A846">
        <v>36</v>
      </c>
      <c r="B846" t="s">
        <v>38</v>
      </c>
      <c r="C846">
        <v>8.41</v>
      </c>
      <c r="D846">
        <v>2035</v>
      </c>
      <c r="E846" t="s">
        <v>4</v>
      </c>
    </row>
    <row r="847" spans="1:5" x14ac:dyDescent="0.2">
      <c r="A847">
        <v>37</v>
      </c>
      <c r="B847" t="s">
        <v>38</v>
      </c>
      <c r="C847">
        <v>7.82</v>
      </c>
      <c r="D847">
        <v>2035</v>
      </c>
      <c r="E847" t="s">
        <v>4</v>
      </c>
    </row>
    <row r="848" spans="1:5" x14ac:dyDescent="0.2">
      <c r="A848">
        <v>38</v>
      </c>
      <c r="B848" t="s">
        <v>38</v>
      </c>
      <c r="C848">
        <v>6.79</v>
      </c>
      <c r="D848">
        <v>2035</v>
      </c>
      <c r="E848" t="s">
        <v>4</v>
      </c>
    </row>
    <row r="849" spans="1:5" x14ac:dyDescent="0.2">
      <c r="A849">
        <v>39</v>
      </c>
      <c r="B849" t="s">
        <v>38</v>
      </c>
      <c r="C849">
        <v>12.6</v>
      </c>
      <c r="D849">
        <v>2035</v>
      </c>
      <c r="E849" t="s">
        <v>4</v>
      </c>
    </row>
    <row r="850" spans="1:5" x14ac:dyDescent="0.2">
      <c r="A850">
        <v>40</v>
      </c>
      <c r="B850" t="s">
        <v>38</v>
      </c>
      <c r="C850">
        <v>8.99</v>
      </c>
      <c r="D850">
        <v>2035</v>
      </c>
      <c r="E850" t="s">
        <v>4</v>
      </c>
    </row>
    <row r="851" spans="1:5" x14ac:dyDescent="0.2">
      <c r="A851">
        <v>41</v>
      </c>
      <c r="B851" t="s">
        <v>38</v>
      </c>
      <c r="C851">
        <v>12.36</v>
      </c>
      <c r="D851">
        <v>2035</v>
      </c>
      <c r="E851" t="s">
        <v>4</v>
      </c>
    </row>
    <row r="852" spans="1:5" x14ac:dyDescent="0.2">
      <c r="A852">
        <v>42</v>
      </c>
      <c r="B852" t="s">
        <v>38</v>
      </c>
      <c r="C852">
        <v>9.69</v>
      </c>
      <c r="D852">
        <v>2035</v>
      </c>
      <c r="E852" t="s">
        <v>4</v>
      </c>
    </row>
    <row r="853" spans="1:5" x14ac:dyDescent="0.2">
      <c r="A853">
        <v>43</v>
      </c>
      <c r="B853" t="s">
        <v>38</v>
      </c>
      <c r="C853">
        <v>9.98</v>
      </c>
      <c r="D853">
        <v>2035</v>
      </c>
      <c r="E853" t="s">
        <v>4</v>
      </c>
    </row>
    <row r="854" spans="1:5" x14ac:dyDescent="0.2">
      <c r="A854">
        <v>44</v>
      </c>
      <c r="B854" t="s">
        <v>38</v>
      </c>
      <c r="C854">
        <v>11.75</v>
      </c>
      <c r="D854">
        <v>2035</v>
      </c>
      <c r="E854" t="s">
        <v>4</v>
      </c>
    </row>
    <row r="855" spans="1:5" x14ac:dyDescent="0.2">
      <c r="A855">
        <v>45</v>
      </c>
      <c r="B855" t="s">
        <v>38</v>
      </c>
      <c r="C855">
        <v>10.59</v>
      </c>
      <c r="D855">
        <v>2035</v>
      </c>
      <c r="E855" t="s">
        <v>4</v>
      </c>
    </row>
    <row r="856" spans="1:5" x14ac:dyDescent="0.2">
      <c r="A856">
        <v>46</v>
      </c>
      <c r="B856" t="s">
        <v>38</v>
      </c>
      <c r="C856">
        <v>10.76</v>
      </c>
      <c r="D856">
        <v>2035</v>
      </c>
      <c r="E856" t="s">
        <v>4</v>
      </c>
    </row>
    <row r="857" spans="1:5" x14ac:dyDescent="0.2">
      <c r="A857">
        <v>47</v>
      </c>
      <c r="B857" t="s">
        <v>38</v>
      </c>
      <c r="C857">
        <v>13.06</v>
      </c>
      <c r="D857">
        <v>2035</v>
      </c>
      <c r="E857" t="s">
        <v>4</v>
      </c>
    </row>
    <row r="858" spans="1:5" x14ac:dyDescent="0.2">
      <c r="A858">
        <v>48</v>
      </c>
      <c r="B858" t="s">
        <v>38</v>
      </c>
      <c r="C858">
        <v>15.94</v>
      </c>
      <c r="D858">
        <v>2035</v>
      </c>
      <c r="E858" t="s">
        <v>4</v>
      </c>
    </row>
    <row r="859" spans="1:5" x14ac:dyDescent="0.2">
      <c r="A859">
        <v>49</v>
      </c>
      <c r="B859" t="s">
        <v>38</v>
      </c>
      <c r="C859">
        <v>11.5</v>
      </c>
      <c r="D859">
        <v>2035</v>
      </c>
      <c r="E859" t="s">
        <v>4</v>
      </c>
    </row>
    <row r="860" spans="1:5" x14ac:dyDescent="0.2">
      <c r="A860">
        <v>50</v>
      </c>
      <c r="B860" t="s">
        <v>38</v>
      </c>
      <c r="C860">
        <v>10.49</v>
      </c>
      <c r="D860">
        <v>2035</v>
      </c>
      <c r="E860" t="s">
        <v>4</v>
      </c>
    </row>
    <row r="861" spans="1:5" x14ac:dyDescent="0.2">
      <c r="A861">
        <v>51</v>
      </c>
      <c r="B861" t="s">
        <v>38</v>
      </c>
      <c r="C861">
        <v>11.12</v>
      </c>
      <c r="D861">
        <v>2035</v>
      </c>
      <c r="E861" t="s">
        <v>4</v>
      </c>
    </row>
    <row r="862" spans="1:5" x14ac:dyDescent="0.2">
      <c r="A862">
        <v>52</v>
      </c>
      <c r="B862" t="s">
        <v>38</v>
      </c>
      <c r="C862">
        <v>7.38</v>
      </c>
      <c r="D862">
        <v>2035</v>
      </c>
      <c r="E862" t="s">
        <v>4</v>
      </c>
    </row>
    <row r="863" spans="1:5" x14ac:dyDescent="0.2">
      <c r="A863">
        <v>53</v>
      </c>
      <c r="B863" t="s">
        <v>38</v>
      </c>
      <c r="C863">
        <v>15.8</v>
      </c>
      <c r="D863">
        <v>2035</v>
      </c>
      <c r="E863" t="s">
        <v>4</v>
      </c>
    </row>
    <row r="864" spans="1:5" x14ac:dyDescent="0.2">
      <c r="A864">
        <v>54</v>
      </c>
      <c r="B864" t="s">
        <v>38</v>
      </c>
      <c r="C864">
        <v>12.62</v>
      </c>
      <c r="D864">
        <v>2035</v>
      </c>
      <c r="E864" t="s">
        <v>4</v>
      </c>
    </row>
    <row r="865" spans="1:5" x14ac:dyDescent="0.2">
      <c r="A865">
        <v>55</v>
      </c>
      <c r="B865" t="s">
        <v>38</v>
      </c>
      <c r="C865">
        <v>10.17</v>
      </c>
      <c r="D865">
        <v>2035</v>
      </c>
      <c r="E865" t="s">
        <v>4</v>
      </c>
    </row>
    <row r="866" spans="1:5" x14ac:dyDescent="0.2">
      <c r="A866">
        <v>56</v>
      </c>
      <c r="B866" t="s">
        <v>38</v>
      </c>
      <c r="C866">
        <v>12.55</v>
      </c>
      <c r="D866">
        <v>2035</v>
      </c>
      <c r="E866" t="s">
        <v>4</v>
      </c>
    </row>
    <row r="867" spans="1:5" x14ac:dyDescent="0.2">
      <c r="A867">
        <v>57</v>
      </c>
      <c r="B867" t="s">
        <v>38</v>
      </c>
      <c r="C867">
        <v>9.48</v>
      </c>
      <c r="D867">
        <v>2035</v>
      </c>
      <c r="E867" t="s">
        <v>4</v>
      </c>
    </row>
    <row r="868" spans="1:5" x14ac:dyDescent="0.2">
      <c r="A868">
        <v>58</v>
      </c>
      <c r="B868" t="s">
        <v>38</v>
      </c>
      <c r="C868">
        <v>5.48</v>
      </c>
      <c r="D868">
        <v>2035</v>
      </c>
      <c r="E868" t="s">
        <v>4</v>
      </c>
    </row>
    <row r="869" spans="1:5" x14ac:dyDescent="0.2">
      <c r="A869">
        <v>59</v>
      </c>
      <c r="B869" t="s">
        <v>38</v>
      </c>
      <c r="C869">
        <v>3.39</v>
      </c>
      <c r="D869">
        <v>2035</v>
      </c>
      <c r="E869" t="s">
        <v>4</v>
      </c>
    </row>
    <row r="870" spans="1:5" x14ac:dyDescent="0.2">
      <c r="A870">
        <v>60</v>
      </c>
      <c r="B870" t="s">
        <v>38</v>
      </c>
      <c r="C870">
        <v>6.15</v>
      </c>
      <c r="D870">
        <v>2035</v>
      </c>
      <c r="E870" t="s">
        <v>4</v>
      </c>
    </row>
    <row r="871" spans="1:5" x14ac:dyDescent="0.2">
      <c r="A871">
        <v>61</v>
      </c>
      <c r="B871" t="s">
        <v>38</v>
      </c>
      <c r="C871">
        <v>5.61</v>
      </c>
      <c r="D871">
        <v>2035</v>
      </c>
      <c r="E871" t="s">
        <v>4</v>
      </c>
    </row>
    <row r="872" spans="1:5" x14ac:dyDescent="0.2">
      <c r="A872">
        <v>62</v>
      </c>
      <c r="B872" t="s">
        <v>38</v>
      </c>
      <c r="C872">
        <v>2.34</v>
      </c>
      <c r="D872">
        <v>2035</v>
      </c>
      <c r="E872" t="s">
        <v>4</v>
      </c>
    </row>
    <row r="873" spans="1:5" x14ac:dyDescent="0.2">
      <c r="A873">
        <v>63</v>
      </c>
      <c r="B873" t="s">
        <v>38</v>
      </c>
      <c r="C873">
        <v>12.95</v>
      </c>
      <c r="D873">
        <v>2035</v>
      </c>
      <c r="E873" t="s">
        <v>4</v>
      </c>
    </row>
    <row r="874" spans="1:5" x14ac:dyDescent="0.2">
      <c r="A874">
        <v>64</v>
      </c>
      <c r="B874" t="s">
        <v>38</v>
      </c>
      <c r="C874">
        <v>11.1</v>
      </c>
      <c r="D874">
        <v>2035</v>
      </c>
      <c r="E874" t="s">
        <v>4</v>
      </c>
    </row>
    <row r="875" spans="1:5" x14ac:dyDescent="0.2">
      <c r="A875">
        <v>65</v>
      </c>
      <c r="B875" t="s">
        <v>38</v>
      </c>
      <c r="C875">
        <v>9.42</v>
      </c>
      <c r="D875">
        <v>2035</v>
      </c>
      <c r="E875" t="s">
        <v>4</v>
      </c>
    </row>
    <row r="876" spans="1:5" x14ac:dyDescent="0.2">
      <c r="A876">
        <v>66</v>
      </c>
      <c r="B876" t="s">
        <v>38</v>
      </c>
      <c r="C876">
        <v>9.52</v>
      </c>
      <c r="D876">
        <v>2035</v>
      </c>
      <c r="E876" t="s">
        <v>4</v>
      </c>
    </row>
    <row r="877" spans="1:5" x14ac:dyDescent="0.2">
      <c r="A877">
        <v>67</v>
      </c>
      <c r="B877" t="s">
        <v>38</v>
      </c>
      <c r="C877">
        <v>7.87</v>
      </c>
      <c r="D877">
        <v>2035</v>
      </c>
      <c r="E877" t="s">
        <v>4</v>
      </c>
    </row>
    <row r="878" spans="1:5" x14ac:dyDescent="0.2">
      <c r="A878">
        <v>68</v>
      </c>
      <c r="B878" t="s">
        <v>38</v>
      </c>
      <c r="C878">
        <v>5.86</v>
      </c>
      <c r="D878">
        <v>2035</v>
      </c>
      <c r="E878" t="s">
        <v>4</v>
      </c>
    </row>
    <row r="879" spans="1:5" x14ac:dyDescent="0.2">
      <c r="A879">
        <v>69</v>
      </c>
      <c r="B879" t="s">
        <v>38</v>
      </c>
      <c r="C879">
        <v>9.1</v>
      </c>
      <c r="D879">
        <v>2035</v>
      </c>
      <c r="E879" t="s">
        <v>4</v>
      </c>
    </row>
    <row r="880" spans="1:5" x14ac:dyDescent="0.2">
      <c r="A880">
        <v>70</v>
      </c>
      <c r="B880" t="s">
        <v>38</v>
      </c>
      <c r="C880">
        <v>11.15</v>
      </c>
      <c r="D880">
        <v>2035</v>
      </c>
      <c r="E880" t="s">
        <v>4</v>
      </c>
    </row>
    <row r="881" spans="1:5" x14ac:dyDescent="0.2">
      <c r="A881">
        <v>71</v>
      </c>
      <c r="B881" t="s">
        <v>38</v>
      </c>
      <c r="C881">
        <v>8.7799999999999994</v>
      </c>
      <c r="D881">
        <v>2035</v>
      </c>
      <c r="E881" t="s">
        <v>4</v>
      </c>
    </row>
    <row r="882" spans="1:5" x14ac:dyDescent="0.2">
      <c r="A882">
        <v>72</v>
      </c>
      <c r="B882" t="s">
        <v>38</v>
      </c>
      <c r="C882">
        <v>8.2799999999999994</v>
      </c>
      <c r="D882">
        <v>2035</v>
      </c>
      <c r="E882" t="s">
        <v>4</v>
      </c>
    </row>
    <row r="883" spans="1:5" x14ac:dyDescent="0.2">
      <c r="A883">
        <v>73</v>
      </c>
      <c r="B883" t="s">
        <v>38</v>
      </c>
      <c r="C883">
        <v>9.9700000000000006</v>
      </c>
      <c r="D883">
        <v>2035</v>
      </c>
      <c r="E883" t="s">
        <v>4</v>
      </c>
    </row>
    <row r="884" spans="1:5" x14ac:dyDescent="0.2">
      <c r="A884">
        <v>74</v>
      </c>
      <c r="B884" t="s">
        <v>38</v>
      </c>
      <c r="C884">
        <v>8.5299999999999994</v>
      </c>
      <c r="D884">
        <v>2035</v>
      </c>
      <c r="E884" t="s">
        <v>4</v>
      </c>
    </row>
    <row r="885" spans="1:5" x14ac:dyDescent="0.2">
      <c r="A885">
        <v>75</v>
      </c>
      <c r="B885" t="s">
        <v>38</v>
      </c>
      <c r="C885">
        <v>6.59</v>
      </c>
      <c r="D885">
        <v>2035</v>
      </c>
      <c r="E885" t="s">
        <v>4</v>
      </c>
    </row>
    <row r="886" spans="1:5" x14ac:dyDescent="0.2">
      <c r="A886">
        <v>76</v>
      </c>
      <c r="B886" t="s">
        <v>38</v>
      </c>
      <c r="C886">
        <v>6.14</v>
      </c>
      <c r="D886">
        <v>2035</v>
      </c>
      <c r="E886" t="s">
        <v>4</v>
      </c>
    </row>
    <row r="887" spans="1:5" x14ac:dyDescent="0.2">
      <c r="A887">
        <v>77</v>
      </c>
      <c r="B887" t="s">
        <v>38</v>
      </c>
      <c r="C887">
        <v>6.57</v>
      </c>
      <c r="D887">
        <v>2035</v>
      </c>
      <c r="E887" t="s">
        <v>4</v>
      </c>
    </row>
    <row r="888" spans="1:5" x14ac:dyDescent="0.2">
      <c r="A888">
        <v>78</v>
      </c>
      <c r="B888" t="s">
        <v>38</v>
      </c>
      <c r="C888">
        <v>3.61</v>
      </c>
      <c r="D888">
        <v>2035</v>
      </c>
      <c r="E888" t="s">
        <v>4</v>
      </c>
    </row>
    <row r="889" spans="1:5" x14ac:dyDescent="0.2">
      <c r="A889">
        <v>79</v>
      </c>
      <c r="B889" t="s">
        <v>38</v>
      </c>
      <c r="C889">
        <v>7.1</v>
      </c>
      <c r="D889">
        <v>2035</v>
      </c>
      <c r="E889" t="s">
        <v>4</v>
      </c>
    </row>
    <row r="890" spans="1:5" x14ac:dyDescent="0.2">
      <c r="A890">
        <v>80</v>
      </c>
      <c r="B890" t="s">
        <v>38</v>
      </c>
      <c r="C890">
        <v>6.21</v>
      </c>
      <c r="D890">
        <v>2035</v>
      </c>
      <c r="E890" t="s">
        <v>4</v>
      </c>
    </row>
    <row r="891" spans="1:5" x14ac:dyDescent="0.2">
      <c r="A891">
        <v>81</v>
      </c>
      <c r="B891" t="s">
        <v>38</v>
      </c>
      <c r="C891">
        <v>3.68</v>
      </c>
      <c r="D891">
        <v>2035</v>
      </c>
      <c r="E891" t="s">
        <v>4</v>
      </c>
    </row>
    <row r="892" spans="1:5" x14ac:dyDescent="0.2">
      <c r="A892">
        <v>82</v>
      </c>
      <c r="B892" t="s">
        <v>38</v>
      </c>
      <c r="C892">
        <v>3.2</v>
      </c>
      <c r="D892">
        <v>2035</v>
      </c>
      <c r="E892" t="s">
        <v>4</v>
      </c>
    </row>
    <row r="893" spans="1:5" x14ac:dyDescent="0.2">
      <c r="A893">
        <v>83</v>
      </c>
      <c r="B893" t="s">
        <v>38</v>
      </c>
      <c r="C893">
        <v>1.33</v>
      </c>
      <c r="D893">
        <v>2035</v>
      </c>
      <c r="E893" t="s">
        <v>4</v>
      </c>
    </row>
    <row r="894" spans="1:5" x14ac:dyDescent="0.2">
      <c r="A894">
        <v>84</v>
      </c>
      <c r="B894" t="s">
        <v>38</v>
      </c>
      <c r="C894">
        <v>1.38</v>
      </c>
      <c r="D894">
        <v>2035</v>
      </c>
      <c r="E894" t="s">
        <v>4</v>
      </c>
    </row>
    <row r="895" spans="1:5" x14ac:dyDescent="0.2">
      <c r="A895">
        <v>85</v>
      </c>
      <c r="B895" t="s">
        <v>38</v>
      </c>
      <c r="C895">
        <v>4.2</v>
      </c>
      <c r="D895">
        <v>2035</v>
      </c>
      <c r="E895" t="s">
        <v>4</v>
      </c>
    </row>
    <row r="896" spans="1:5" x14ac:dyDescent="0.2">
      <c r="A896">
        <v>86</v>
      </c>
      <c r="B896" t="s">
        <v>38</v>
      </c>
      <c r="C896">
        <v>4.2699999999999996</v>
      </c>
      <c r="D896">
        <v>2035</v>
      </c>
      <c r="E896" t="s">
        <v>4</v>
      </c>
    </row>
    <row r="897" spans="1:5" x14ac:dyDescent="0.2">
      <c r="A897">
        <v>87</v>
      </c>
      <c r="B897" t="s">
        <v>38</v>
      </c>
      <c r="C897">
        <v>1.88</v>
      </c>
      <c r="D897">
        <v>2035</v>
      </c>
      <c r="E897" t="s">
        <v>4</v>
      </c>
    </row>
    <row r="898" spans="1:5" x14ac:dyDescent="0.2">
      <c r="A898">
        <v>88</v>
      </c>
      <c r="B898" t="s">
        <v>38</v>
      </c>
      <c r="C898">
        <v>0</v>
      </c>
      <c r="D898">
        <v>2035</v>
      </c>
      <c r="E898" t="s">
        <v>4</v>
      </c>
    </row>
    <row r="899" spans="1:5" x14ac:dyDescent="0.2">
      <c r="A899">
        <v>89</v>
      </c>
      <c r="B899" t="s">
        <v>38</v>
      </c>
      <c r="C899">
        <v>1.21</v>
      </c>
      <c r="D899">
        <v>2035</v>
      </c>
      <c r="E899" t="s">
        <v>4</v>
      </c>
    </row>
    <row r="900" spans="1:5" x14ac:dyDescent="0.2">
      <c r="A900">
        <v>90</v>
      </c>
      <c r="B900" t="s">
        <v>38</v>
      </c>
      <c r="C900">
        <v>2.13</v>
      </c>
      <c r="D900">
        <v>2035</v>
      </c>
      <c r="E900" t="s">
        <v>4</v>
      </c>
    </row>
    <row r="901" spans="1:5" x14ac:dyDescent="0.2">
      <c r="A901">
        <v>91</v>
      </c>
      <c r="B901" t="s">
        <v>38</v>
      </c>
      <c r="C901">
        <v>1.03</v>
      </c>
      <c r="D901">
        <v>2035</v>
      </c>
      <c r="E901" t="s">
        <v>4</v>
      </c>
    </row>
    <row r="902" spans="1:5" x14ac:dyDescent="0.2">
      <c r="A902">
        <v>92</v>
      </c>
      <c r="B902" t="s">
        <v>38</v>
      </c>
      <c r="C902">
        <v>0.64</v>
      </c>
      <c r="D902">
        <v>2035</v>
      </c>
      <c r="E902" t="s">
        <v>4</v>
      </c>
    </row>
    <row r="903" spans="1:5" x14ac:dyDescent="0.2">
      <c r="A903">
        <v>93</v>
      </c>
      <c r="B903" t="s">
        <v>38</v>
      </c>
      <c r="C903">
        <v>1.25</v>
      </c>
      <c r="D903">
        <v>2035</v>
      </c>
      <c r="E903" t="s">
        <v>4</v>
      </c>
    </row>
    <row r="904" spans="1:5" x14ac:dyDescent="0.2">
      <c r="A904">
        <v>94</v>
      </c>
      <c r="B904" t="s">
        <v>38</v>
      </c>
      <c r="C904">
        <v>1.47</v>
      </c>
      <c r="D904">
        <v>2035</v>
      </c>
      <c r="E904" t="s">
        <v>4</v>
      </c>
    </row>
    <row r="905" spans="1:5" x14ac:dyDescent="0.2">
      <c r="A905">
        <v>95</v>
      </c>
      <c r="B905" t="s">
        <v>38</v>
      </c>
      <c r="C905">
        <v>0.75</v>
      </c>
      <c r="D905">
        <v>2035</v>
      </c>
      <c r="E905" t="s">
        <v>4</v>
      </c>
    </row>
    <row r="906" spans="1:5" x14ac:dyDescent="0.2">
      <c r="A906">
        <v>96</v>
      </c>
      <c r="B906" t="s">
        <v>38</v>
      </c>
      <c r="C906">
        <v>0.63</v>
      </c>
      <c r="D906">
        <v>2035</v>
      </c>
      <c r="E906" t="s">
        <v>4</v>
      </c>
    </row>
    <row r="907" spans="1:5" x14ac:dyDescent="0.2">
      <c r="A907">
        <v>97</v>
      </c>
      <c r="B907" t="s">
        <v>38</v>
      </c>
      <c r="C907">
        <v>0.41</v>
      </c>
      <c r="D907">
        <v>2035</v>
      </c>
      <c r="E907" t="s">
        <v>4</v>
      </c>
    </row>
    <row r="908" spans="1:5" x14ac:dyDescent="0.2">
      <c r="A908">
        <v>98</v>
      </c>
      <c r="B908" t="s">
        <v>38</v>
      </c>
      <c r="C908">
        <v>0</v>
      </c>
      <c r="D908">
        <v>2035</v>
      </c>
      <c r="E908" t="s">
        <v>4</v>
      </c>
    </row>
    <row r="909" spans="1:5" x14ac:dyDescent="0.2">
      <c r="A909">
        <v>99</v>
      </c>
      <c r="B909" t="s">
        <v>38</v>
      </c>
      <c r="C909">
        <v>0.06</v>
      </c>
      <c r="D909">
        <v>2035</v>
      </c>
      <c r="E909" t="s">
        <v>4</v>
      </c>
    </row>
    <row r="910" spans="1:5" x14ac:dyDescent="0.2">
      <c r="A910">
        <v>100</v>
      </c>
      <c r="B910" t="s">
        <v>38</v>
      </c>
      <c r="C910">
        <v>7.0000000000000007E-2</v>
      </c>
      <c r="D910">
        <v>2035</v>
      </c>
      <c r="E910" t="s">
        <v>4</v>
      </c>
    </row>
    <row r="911" spans="1:5" x14ac:dyDescent="0.2">
      <c r="A911">
        <v>0</v>
      </c>
      <c r="B911" t="s">
        <v>37</v>
      </c>
      <c r="C911">
        <v>11.43</v>
      </c>
      <c r="D911">
        <v>2035</v>
      </c>
      <c r="E911" t="s">
        <v>4</v>
      </c>
    </row>
    <row r="912" spans="1:5" x14ac:dyDescent="0.2">
      <c r="A912">
        <v>1</v>
      </c>
      <c r="B912" t="s">
        <v>37</v>
      </c>
      <c r="C912">
        <v>11.22</v>
      </c>
      <c r="D912">
        <v>2035</v>
      </c>
      <c r="E912" t="s">
        <v>4</v>
      </c>
    </row>
    <row r="913" spans="1:5" x14ac:dyDescent="0.2">
      <c r="A913">
        <v>2</v>
      </c>
      <c r="B913" t="s">
        <v>37</v>
      </c>
      <c r="C913">
        <v>11.07</v>
      </c>
      <c r="D913">
        <v>2035</v>
      </c>
      <c r="E913" t="s">
        <v>4</v>
      </c>
    </row>
    <row r="914" spans="1:5" x14ac:dyDescent="0.2">
      <c r="A914">
        <v>3</v>
      </c>
      <c r="B914" t="s">
        <v>37</v>
      </c>
      <c r="C914">
        <v>10.88</v>
      </c>
      <c r="D914">
        <v>2035</v>
      </c>
      <c r="E914" t="s">
        <v>4</v>
      </c>
    </row>
    <row r="915" spans="1:5" x14ac:dyDescent="0.2">
      <c r="A915">
        <v>4</v>
      </c>
      <c r="B915" t="s">
        <v>37</v>
      </c>
      <c r="C915">
        <v>11.11</v>
      </c>
      <c r="D915">
        <v>2035</v>
      </c>
      <c r="E915" t="s">
        <v>4</v>
      </c>
    </row>
    <row r="916" spans="1:5" x14ac:dyDescent="0.2">
      <c r="A916">
        <v>5</v>
      </c>
      <c r="B916" t="s">
        <v>37</v>
      </c>
      <c r="C916">
        <v>11.25</v>
      </c>
      <c r="D916">
        <v>2035</v>
      </c>
      <c r="E916" t="s">
        <v>4</v>
      </c>
    </row>
    <row r="917" spans="1:5" x14ac:dyDescent="0.2">
      <c r="A917">
        <v>6</v>
      </c>
      <c r="B917" t="s">
        <v>37</v>
      </c>
      <c r="C917">
        <v>11.36</v>
      </c>
      <c r="D917">
        <v>2035</v>
      </c>
      <c r="E917" t="s">
        <v>4</v>
      </c>
    </row>
    <row r="918" spans="1:5" x14ac:dyDescent="0.2">
      <c r="A918">
        <v>7</v>
      </c>
      <c r="B918" t="s">
        <v>37</v>
      </c>
      <c r="C918">
        <v>11.28</v>
      </c>
      <c r="D918">
        <v>2035</v>
      </c>
      <c r="E918" t="s">
        <v>4</v>
      </c>
    </row>
    <row r="919" spans="1:5" x14ac:dyDescent="0.2">
      <c r="A919">
        <v>8</v>
      </c>
      <c r="B919" t="s">
        <v>37</v>
      </c>
      <c r="C919">
        <v>11.51</v>
      </c>
      <c r="D919">
        <v>2035</v>
      </c>
      <c r="E919" t="s">
        <v>4</v>
      </c>
    </row>
    <row r="920" spans="1:5" x14ac:dyDescent="0.2">
      <c r="A920">
        <v>9</v>
      </c>
      <c r="B920" t="s">
        <v>37</v>
      </c>
      <c r="C920">
        <v>11.74</v>
      </c>
      <c r="D920">
        <v>2035</v>
      </c>
      <c r="E920" t="s">
        <v>4</v>
      </c>
    </row>
    <row r="921" spans="1:5" x14ac:dyDescent="0.2">
      <c r="A921">
        <v>10</v>
      </c>
      <c r="B921" t="s">
        <v>37</v>
      </c>
      <c r="C921">
        <v>12.33</v>
      </c>
      <c r="D921">
        <v>2035</v>
      </c>
      <c r="E921" t="s">
        <v>4</v>
      </c>
    </row>
    <row r="922" spans="1:5" x14ac:dyDescent="0.2">
      <c r="A922">
        <v>11</v>
      </c>
      <c r="B922" t="s">
        <v>37</v>
      </c>
      <c r="C922">
        <v>12.54</v>
      </c>
      <c r="D922">
        <v>2035</v>
      </c>
      <c r="E922" t="s">
        <v>4</v>
      </c>
    </row>
    <row r="923" spans="1:5" x14ac:dyDescent="0.2">
      <c r="A923">
        <v>12</v>
      </c>
      <c r="B923" t="s">
        <v>37</v>
      </c>
      <c r="C923">
        <v>12.78</v>
      </c>
      <c r="D923">
        <v>2035</v>
      </c>
      <c r="E923" t="s">
        <v>4</v>
      </c>
    </row>
    <row r="924" spans="1:5" x14ac:dyDescent="0.2">
      <c r="A924">
        <v>13</v>
      </c>
      <c r="B924" t="s">
        <v>37</v>
      </c>
      <c r="C924">
        <v>12.75</v>
      </c>
      <c r="D924">
        <v>2035</v>
      </c>
      <c r="E924" t="s">
        <v>4</v>
      </c>
    </row>
    <row r="925" spans="1:5" x14ac:dyDescent="0.2">
      <c r="A925">
        <v>14</v>
      </c>
      <c r="B925" t="s">
        <v>37</v>
      </c>
      <c r="C925">
        <v>13.04</v>
      </c>
      <c r="D925">
        <v>2035</v>
      </c>
      <c r="E925" t="s">
        <v>4</v>
      </c>
    </row>
    <row r="926" spans="1:5" x14ac:dyDescent="0.2">
      <c r="A926">
        <v>15</v>
      </c>
      <c r="B926" t="s">
        <v>37</v>
      </c>
      <c r="C926">
        <v>13.33</v>
      </c>
      <c r="D926">
        <v>2035</v>
      </c>
      <c r="E926" t="s">
        <v>4</v>
      </c>
    </row>
    <row r="927" spans="1:5" x14ac:dyDescent="0.2">
      <c r="A927">
        <v>16</v>
      </c>
      <c r="B927" t="s">
        <v>37</v>
      </c>
      <c r="C927">
        <v>13.72</v>
      </c>
      <c r="D927">
        <v>2035</v>
      </c>
      <c r="E927" t="s">
        <v>4</v>
      </c>
    </row>
    <row r="928" spans="1:5" x14ac:dyDescent="0.2">
      <c r="A928">
        <v>17</v>
      </c>
      <c r="B928" t="s">
        <v>37</v>
      </c>
      <c r="C928">
        <v>13.9</v>
      </c>
      <c r="D928">
        <v>2035</v>
      </c>
      <c r="E928" t="s">
        <v>4</v>
      </c>
    </row>
    <row r="929" spans="1:5" x14ac:dyDescent="0.2">
      <c r="A929">
        <v>18</v>
      </c>
      <c r="B929" t="s">
        <v>37</v>
      </c>
      <c r="C929">
        <v>17.68</v>
      </c>
      <c r="D929">
        <v>2035</v>
      </c>
      <c r="E929" t="s">
        <v>4</v>
      </c>
    </row>
    <row r="930" spans="1:5" x14ac:dyDescent="0.2">
      <c r="A930">
        <v>19</v>
      </c>
      <c r="B930" t="s">
        <v>37</v>
      </c>
      <c r="C930">
        <v>20.58</v>
      </c>
      <c r="D930">
        <v>2035</v>
      </c>
      <c r="E930" t="s">
        <v>4</v>
      </c>
    </row>
    <row r="931" spans="1:5" x14ac:dyDescent="0.2">
      <c r="A931">
        <v>20</v>
      </c>
      <c r="B931" t="s">
        <v>37</v>
      </c>
      <c r="C931">
        <v>20.97</v>
      </c>
      <c r="D931">
        <v>2035</v>
      </c>
      <c r="E931" t="s">
        <v>4</v>
      </c>
    </row>
    <row r="932" spans="1:5" x14ac:dyDescent="0.2">
      <c r="A932">
        <v>21</v>
      </c>
      <c r="B932" t="s">
        <v>37</v>
      </c>
      <c r="C932">
        <v>17.79</v>
      </c>
      <c r="D932">
        <v>2035</v>
      </c>
      <c r="E932" t="s">
        <v>4</v>
      </c>
    </row>
    <row r="933" spans="1:5" x14ac:dyDescent="0.2">
      <c r="A933">
        <v>22</v>
      </c>
      <c r="B933" t="s">
        <v>37</v>
      </c>
      <c r="C933">
        <v>17.55</v>
      </c>
      <c r="D933">
        <v>2035</v>
      </c>
      <c r="E933" t="s">
        <v>4</v>
      </c>
    </row>
    <row r="934" spans="1:5" x14ac:dyDescent="0.2">
      <c r="A934">
        <v>23</v>
      </c>
      <c r="B934" t="s">
        <v>37</v>
      </c>
      <c r="C934">
        <v>14.16</v>
      </c>
      <c r="D934">
        <v>2035</v>
      </c>
      <c r="E934" t="s">
        <v>4</v>
      </c>
    </row>
    <row r="935" spans="1:5" x14ac:dyDescent="0.2">
      <c r="A935">
        <v>24</v>
      </c>
      <c r="B935" t="s">
        <v>37</v>
      </c>
      <c r="C935">
        <v>7.5</v>
      </c>
      <c r="D935">
        <v>2035</v>
      </c>
      <c r="E935" t="s">
        <v>4</v>
      </c>
    </row>
    <row r="936" spans="1:5" x14ac:dyDescent="0.2">
      <c r="A936">
        <v>25</v>
      </c>
      <c r="B936" t="s">
        <v>37</v>
      </c>
      <c r="C936">
        <v>10.199999999999999</v>
      </c>
      <c r="D936">
        <v>2035</v>
      </c>
      <c r="E936" t="s">
        <v>4</v>
      </c>
    </row>
    <row r="937" spans="1:5" x14ac:dyDescent="0.2">
      <c r="A937">
        <v>26</v>
      </c>
      <c r="B937" t="s">
        <v>37</v>
      </c>
      <c r="C937">
        <v>9.2799999999999994</v>
      </c>
      <c r="D937">
        <v>2035</v>
      </c>
      <c r="E937" t="s">
        <v>4</v>
      </c>
    </row>
    <row r="938" spans="1:5" x14ac:dyDescent="0.2">
      <c r="A938">
        <v>27</v>
      </c>
      <c r="B938" t="s">
        <v>37</v>
      </c>
      <c r="C938">
        <v>13.03</v>
      </c>
      <c r="D938">
        <v>2035</v>
      </c>
      <c r="E938" t="s">
        <v>4</v>
      </c>
    </row>
    <row r="939" spans="1:5" x14ac:dyDescent="0.2">
      <c r="A939">
        <v>28</v>
      </c>
      <c r="B939" t="s">
        <v>37</v>
      </c>
      <c r="C939">
        <v>10.58</v>
      </c>
      <c r="D939">
        <v>2035</v>
      </c>
      <c r="E939" t="s">
        <v>4</v>
      </c>
    </row>
    <row r="940" spans="1:5" x14ac:dyDescent="0.2">
      <c r="A940">
        <v>29</v>
      </c>
      <c r="B940" t="s">
        <v>37</v>
      </c>
      <c r="C940">
        <v>17.579999999999998</v>
      </c>
      <c r="D940">
        <v>2035</v>
      </c>
      <c r="E940" t="s">
        <v>4</v>
      </c>
    </row>
    <row r="941" spans="1:5" x14ac:dyDescent="0.2">
      <c r="A941">
        <v>30</v>
      </c>
      <c r="B941" t="s">
        <v>37</v>
      </c>
      <c r="C941">
        <v>8.59</v>
      </c>
      <c r="D941">
        <v>2035</v>
      </c>
      <c r="E941" t="s">
        <v>4</v>
      </c>
    </row>
    <row r="942" spans="1:5" x14ac:dyDescent="0.2">
      <c r="A942">
        <v>31</v>
      </c>
      <c r="B942" t="s">
        <v>37</v>
      </c>
      <c r="C942">
        <v>6.11</v>
      </c>
      <c r="D942">
        <v>2035</v>
      </c>
      <c r="E942" t="s">
        <v>4</v>
      </c>
    </row>
    <row r="943" spans="1:5" x14ac:dyDescent="0.2">
      <c r="A943">
        <v>32</v>
      </c>
      <c r="B943" t="s">
        <v>37</v>
      </c>
      <c r="C943">
        <v>4.49</v>
      </c>
      <c r="D943">
        <v>2035</v>
      </c>
      <c r="E943" t="s">
        <v>4</v>
      </c>
    </row>
    <row r="944" spans="1:5" x14ac:dyDescent="0.2">
      <c r="A944">
        <v>33</v>
      </c>
      <c r="B944" t="s">
        <v>37</v>
      </c>
      <c r="C944">
        <v>11.89</v>
      </c>
      <c r="D944">
        <v>2035</v>
      </c>
      <c r="E944" t="s">
        <v>4</v>
      </c>
    </row>
    <row r="945" spans="1:5" x14ac:dyDescent="0.2">
      <c r="A945">
        <v>34</v>
      </c>
      <c r="B945" t="s">
        <v>37</v>
      </c>
      <c r="C945">
        <v>9.59</v>
      </c>
      <c r="D945">
        <v>2035</v>
      </c>
      <c r="E945" t="s">
        <v>4</v>
      </c>
    </row>
    <row r="946" spans="1:5" x14ac:dyDescent="0.2">
      <c r="A946">
        <v>35</v>
      </c>
      <c r="B946" t="s">
        <v>37</v>
      </c>
      <c r="C946">
        <v>11.4</v>
      </c>
      <c r="D946">
        <v>2035</v>
      </c>
      <c r="E946" t="s">
        <v>4</v>
      </c>
    </row>
    <row r="947" spans="1:5" x14ac:dyDescent="0.2">
      <c r="A947">
        <v>36</v>
      </c>
      <c r="B947" t="s">
        <v>37</v>
      </c>
      <c r="C947">
        <v>10.19</v>
      </c>
      <c r="D947">
        <v>2035</v>
      </c>
      <c r="E947" t="s">
        <v>4</v>
      </c>
    </row>
    <row r="948" spans="1:5" x14ac:dyDescent="0.2">
      <c r="A948">
        <v>37</v>
      </c>
      <c r="B948" t="s">
        <v>37</v>
      </c>
      <c r="C948">
        <v>9.94</v>
      </c>
      <c r="D948">
        <v>2035</v>
      </c>
      <c r="E948" t="s">
        <v>4</v>
      </c>
    </row>
    <row r="949" spans="1:5" x14ac:dyDescent="0.2">
      <c r="A949">
        <v>38</v>
      </c>
      <c r="B949" t="s">
        <v>37</v>
      </c>
      <c r="C949">
        <v>5.64</v>
      </c>
      <c r="D949">
        <v>2035</v>
      </c>
      <c r="E949" t="s">
        <v>4</v>
      </c>
    </row>
    <row r="950" spans="1:5" x14ac:dyDescent="0.2">
      <c r="A950">
        <v>39</v>
      </c>
      <c r="B950" t="s">
        <v>37</v>
      </c>
      <c r="C950">
        <v>6.49</v>
      </c>
      <c r="D950">
        <v>2035</v>
      </c>
      <c r="E950" t="s">
        <v>4</v>
      </c>
    </row>
    <row r="951" spans="1:5" x14ac:dyDescent="0.2">
      <c r="A951">
        <v>40</v>
      </c>
      <c r="B951" t="s">
        <v>37</v>
      </c>
      <c r="C951">
        <v>10.23</v>
      </c>
      <c r="D951">
        <v>2035</v>
      </c>
      <c r="E951" t="s">
        <v>4</v>
      </c>
    </row>
    <row r="952" spans="1:5" x14ac:dyDescent="0.2">
      <c r="A952">
        <v>41</v>
      </c>
      <c r="B952" t="s">
        <v>37</v>
      </c>
      <c r="C952">
        <v>10.08</v>
      </c>
      <c r="D952">
        <v>2035</v>
      </c>
      <c r="E952" t="s">
        <v>4</v>
      </c>
    </row>
    <row r="953" spans="1:5" x14ac:dyDescent="0.2">
      <c r="A953">
        <v>42</v>
      </c>
      <c r="B953" t="s">
        <v>37</v>
      </c>
      <c r="C953">
        <v>5.98</v>
      </c>
      <c r="D953">
        <v>2035</v>
      </c>
      <c r="E953" t="s">
        <v>4</v>
      </c>
    </row>
    <row r="954" spans="1:5" x14ac:dyDescent="0.2">
      <c r="A954">
        <v>43</v>
      </c>
      <c r="B954" t="s">
        <v>37</v>
      </c>
      <c r="C954">
        <v>14.64</v>
      </c>
      <c r="D954">
        <v>2035</v>
      </c>
      <c r="E954" t="s">
        <v>4</v>
      </c>
    </row>
    <row r="955" spans="1:5" x14ac:dyDescent="0.2">
      <c r="A955">
        <v>44</v>
      </c>
      <c r="B955" t="s">
        <v>37</v>
      </c>
      <c r="C955">
        <v>14.6</v>
      </c>
      <c r="D955">
        <v>2035</v>
      </c>
      <c r="E955" t="s">
        <v>4</v>
      </c>
    </row>
    <row r="956" spans="1:5" x14ac:dyDescent="0.2">
      <c r="A956">
        <v>45</v>
      </c>
      <c r="B956" t="s">
        <v>37</v>
      </c>
      <c r="C956">
        <v>12.44</v>
      </c>
      <c r="D956">
        <v>2035</v>
      </c>
      <c r="E956" t="s">
        <v>4</v>
      </c>
    </row>
    <row r="957" spans="1:5" x14ac:dyDescent="0.2">
      <c r="A957">
        <v>46</v>
      </c>
      <c r="B957" t="s">
        <v>37</v>
      </c>
      <c r="C957">
        <v>17.559999999999999</v>
      </c>
      <c r="D957">
        <v>2035</v>
      </c>
      <c r="E957" t="s">
        <v>4</v>
      </c>
    </row>
    <row r="958" spans="1:5" x14ac:dyDescent="0.2">
      <c r="A958">
        <v>47</v>
      </c>
      <c r="B958" t="s">
        <v>37</v>
      </c>
      <c r="C958">
        <v>13.78</v>
      </c>
      <c r="D958">
        <v>2035</v>
      </c>
      <c r="E958" t="s">
        <v>4</v>
      </c>
    </row>
    <row r="959" spans="1:5" x14ac:dyDescent="0.2">
      <c r="A959">
        <v>48</v>
      </c>
      <c r="B959" t="s">
        <v>37</v>
      </c>
      <c r="C959">
        <v>10.82</v>
      </c>
      <c r="D959">
        <v>2035</v>
      </c>
      <c r="E959" t="s">
        <v>4</v>
      </c>
    </row>
    <row r="960" spans="1:5" x14ac:dyDescent="0.2">
      <c r="A960">
        <v>49</v>
      </c>
      <c r="B960" t="s">
        <v>37</v>
      </c>
      <c r="C960">
        <v>18.78</v>
      </c>
      <c r="D960">
        <v>2035</v>
      </c>
      <c r="E960" t="s">
        <v>4</v>
      </c>
    </row>
    <row r="961" spans="1:5" x14ac:dyDescent="0.2">
      <c r="A961">
        <v>50</v>
      </c>
      <c r="B961" t="s">
        <v>37</v>
      </c>
      <c r="C961">
        <v>19.649999999999999</v>
      </c>
      <c r="D961">
        <v>2035</v>
      </c>
      <c r="E961" t="s">
        <v>4</v>
      </c>
    </row>
    <row r="962" spans="1:5" x14ac:dyDescent="0.2">
      <c r="A962">
        <v>51</v>
      </c>
      <c r="B962" t="s">
        <v>37</v>
      </c>
      <c r="C962">
        <v>13.34</v>
      </c>
      <c r="D962">
        <v>2035</v>
      </c>
      <c r="E962" t="s">
        <v>4</v>
      </c>
    </row>
    <row r="963" spans="1:5" x14ac:dyDescent="0.2">
      <c r="A963">
        <v>52</v>
      </c>
      <c r="B963" t="s">
        <v>37</v>
      </c>
      <c r="C963">
        <v>11.53</v>
      </c>
      <c r="D963">
        <v>2035</v>
      </c>
      <c r="E963" t="s">
        <v>4</v>
      </c>
    </row>
    <row r="964" spans="1:5" x14ac:dyDescent="0.2">
      <c r="A964">
        <v>53</v>
      </c>
      <c r="B964" t="s">
        <v>37</v>
      </c>
      <c r="C964">
        <v>14.23</v>
      </c>
      <c r="D964">
        <v>2035</v>
      </c>
      <c r="E964" t="s">
        <v>4</v>
      </c>
    </row>
    <row r="965" spans="1:5" x14ac:dyDescent="0.2">
      <c r="A965">
        <v>54</v>
      </c>
      <c r="B965" t="s">
        <v>37</v>
      </c>
      <c r="C965">
        <v>8.4</v>
      </c>
      <c r="D965">
        <v>2035</v>
      </c>
      <c r="E965" t="s">
        <v>4</v>
      </c>
    </row>
    <row r="966" spans="1:5" x14ac:dyDescent="0.2">
      <c r="A966">
        <v>55</v>
      </c>
      <c r="B966" t="s">
        <v>37</v>
      </c>
      <c r="C966">
        <v>4.29</v>
      </c>
      <c r="D966">
        <v>2035</v>
      </c>
      <c r="E966" t="s">
        <v>4</v>
      </c>
    </row>
    <row r="967" spans="1:5" x14ac:dyDescent="0.2">
      <c r="A967">
        <v>56</v>
      </c>
      <c r="B967" t="s">
        <v>37</v>
      </c>
      <c r="C967">
        <v>7.15</v>
      </c>
      <c r="D967">
        <v>2035</v>
      </c>
      <c r="E967" t="s">
        <v>4</v>
      </c>
    </row>
    <row r="968" spans="1:5" x14ac:dyDescent="0.2">
      <c r="A968">
        <v>57</v>
      </c>
      <c r="B968" t="s">
        <v>37</v>
      </c>
      <c r="C968">
        <v>7.01</v>
      </c>
      <c r="D968">
        <v>2035</v>
      </c>
      <c r="E968" t="s">
        <v>4</v>
      </c>
    </row>
    <row r="969" spans="1:5" x14ac:dyDescent="0.2">
      <c r="A969">
        <v>58</v>
      </c>
      <c r="B969" t="s">
        <v>37</v>
      </c>
      <c r="C969">
        <v>7.01</v>
      </c>
      <c r="D969">
        <v>2035</v>
      </c>
      <c r="E969" t="s">
        <v>4</v>
      </c>
    </row>
    <row r="970" spans="1:5" x14ac:dyDescent="0.2">
      <c r="A970">
        <v>59</v>
      </c>
      <c r="B970" t="s">
        <v>37</v>
      </c>
      <c r="C970">
        <v>7</v>
      </c>
      <c r="D970">
        <v>2035</v>
      </c>
      <c r="E970" t="s">
        <v>4</v>
      </c>
    </row>
    <row r="971" spans="1:5" x14ac:dyDescent="0.2">
      <c r="A971">
        <v>60</v>
      </c>
      <c r="B971" t="s">
        <v>37</v>
      </c>
      <c r="C971">
        <v>9.1300000000000008</v>
      </c>
      <c r="D971">
        <v>2035</v>
      </c>
      <c r="E971" t="s">
        <v>4</v>
      </c>
    </row>
    <row r="972" spans="1:5" x14ac:dyDescent="0.2">
      <c r="A972">
        <v>61</v>
      </c>
      <c r="B972" t="s">
        <v>37</v>
      </c>
      <c r="C972">
        <v>5.47</v>
      </c>
      <c r="D972">
        <v>2035</v>
      </c>
      <c r="E972" t="s">
        <v>4</v>
      </c>
    </row>
    <row r="973" spans="1:5" x14ac:dyDescent="0.2">
      <c r="A973">
        <v>62</v>
      </c>
      <c r="B973" t="s">
        <v>37</v>
      </c>
      <c r="C973">
        <v>5.55</v>
      </c>
      <c r="D973">
        <v>2035</v>
      </c>
      <c r="E973" t="s">
        <v>4</v>
      </c>
    </row>
    <row r="974" spans="1:5" x14ac:dyDescent="0.2">
      <c r="A974">
        <v>63</v>
      </c>
      <c r="B974" t="s">
        <v>37</v>
      </c>
      <c r="C974">
        <v>4.79</v>
      </c>
      <c r="D974">
        <v>2035</v>
      </c>
      <c r="E974" t="s">
        <v>4</v>
      </c>
    </row>
    <row r="975" spans="1:5" x14ac:dyDescent="0.2">
      <c r="A975">
        <v>64</v>
      </c>
      <c r="B975" t="s">
        <v>37</v>
      </c>
      <c r="C975">
        <v>3.36</v>
      </c>
      <c r="D975">
        <v>2035</v>
      </c>
      <c r="E975" t="s">
        <v>4</v>
      </c>
    </row>
    <row r="976" spans="1:5" x14ac:dyDescent="0.2">
      <c r="A976">
        <v>65</v>
      </c>
      <c r="B976" t="s">
        <v>37</v>
      </c>
      <c r="C976">
        <v>7.25</v>
      </c>
      <c r="D976">
        <v>2035</v>
      </c>
      <c r="E976" t="s">
        <v>4</v>
      </c>
    </row>
    <row r="977" spans="1:5" x14ac:dyDescent="0.2">
      <c r="A977">
        <v>66</v>
      </c>
      <c r="B977" t="s">
        <v>37</v>
      </c>
      <c r="C977">
        <v>5.93</v>
      </c>
      <c r="D977">
        <v>2035</v>
      </c>
      <c r="E977" t="s">
        <v>4</v>
      </c>
    </row>
    <row r="978" spans="1:5" x14ac:dyDescent="0.2">
      <c r="A978">
        <v>67</v>
      </c>
      <c r="B978" t="s">
        <v>37</v>
      </c>
      <c r="C978">
        <v>3.7</v>
      </c>
      <c r="D978">
        <v>2035</v>
      </c>
      <c r="E978" t="s">
        <v>4</v>
      </c>
    </row>
    <row r="979" spans="1:5" x14ac:dyDescent="0.2">
      <c r="A979">
        <v>68</v>
      </c>
      <c r="B979" t="s">
        <v>37</v>
      </c>
      <c r="C979">
        <v>3.62</v>
      </c>
      <c r="D979">
        <v>2035</v>
      </c>
      <c r="E979" t="s">
        <v>4</v>
      </c>
    </row>
    <row r="980" spans="1:5" x14ac:dyDescent="0.2">
      <c r="A980">
        <v>69</v>
      </c>
      <c r="B980" t="s">
        <v>37</v>
      </c>
      <c r="C980">
        <v>4.41</v>
      </c>
      <c r="D980">
        <v>2035</v>
      </c>
      <c r="E980" t="s">
        <v>4</v>
      </c>
    </row>
    <row r="981" spans="1:5" x14ac:dyDescent="0.2">
      <c r="A981">
        <v>70</v>
      </c>
      <c r="B981" t="s">
        <v>37</v>
      </c>
      <c r="C981">
        <v>4.93</v>
      </c>
      <c r="D981">
        <v>2035</v>
      </c>
      <c r="E981" t="s">
        <v>4</v>
      </c>
    </row>
    <row r="982" spans="1:5" x14ac:dyDescent="0.2">
      <c r="A982">
        <v>71</v>
      </c>
      <c r="B982" t="s">
        <v>37</v>
      </c>
      <c r="C982">
        <v>1.82</v>
      </c>
      <c r="D982">
        <v>2035</v>
      </c>
      <c r="E982" t="s">
        <v>4</v>
      </c>
    </row>
    <row r="983" spans="1:5" x14ac:dyDescent="0.2">
      <c r="A983">
        <v>72</v>
      </c>
      <c r="B983" t="s">
        <v>37</v>
      </c>
      <c r="C983">
        <v>4.5999999999999996</v>
      </c>
      <c r="D983">
        <v>2035</v>
      </c>
      <c r="E983" t="s">
        <v>4</v>
      </c>
    </row>
    <row r="984" spans="1:5" x14ac:dyDescent="0.2">
      <c r="A984">
        <v>73</v>
      </c>
      <c r="B984" t="s">
        <v>37</v>
      </c>
      <c r="C984">
        <v>3.08</v>
      </c>
      <c r="D984">
        <v>2035</v>
      </c>
      <c r="E984" t="s">
        <v>4</v>
      </c>
    </row>
    <row r="985" spans="1:5" x14ac:dyDescent="0.2">
      <c r="A985">
        <v>74</v>
      </c>
      <c r="B985" t="s">
        <v>37</v>
      </c>
      <c r="C985">
        <v>2.69</v>
      </c>
      <c r="D985">
        <v>2035</v>
      </c>
      <c r="E985" t="s">
        <v>4</v>
      </c>
    </row>
    <row r="986" spans="1:5" x14ac:dyDescent="0.2">
      <c r="A986">
        <v>75</v>
      </c>
      <c r="B986" t="s">
        <v>37</v>
      </c>
      <c r="C986">
        <v>2.48</v>
      </c>
      <c r="D986">
        <v>2035</v>
      </c>
      <c r="E986" t="s">
        <v>4</v>
      </c>
    </row>
    <row r="987" spans="1:5" x14ac:dyDescent="0.2">
      <c r="A987">
        <v>76</v>
      </c>
      <c r="B987" t="s">
        <v>37</v>
      </c>
      <c r="C987">
        <v>3.04</v>
      </c>
      <c r="D987">
        <v>2035</v>
      </c>
      <c r="E987" t="s">
        <v>4</v>
      </c>
    </row>
    <row r="988" spans="1:5" x14ac:dyDescent="0.2">
      <c r="A988">
        <v>77</v>
      </c>
      <c r="B988" t="s">
        <v>37</v>
      </c>
      <c r="C988">
        <v>2.16</v>
      </c>
      <c r="D988">
        <v>2035</v>
      </c>
      <c r="E988" t="s">
        <v>4</v>
      </c>
    </row>
    <row r="989" spans="1:5" x14ac:dyDescent="0.2">
      <c r="A989">
        <v>78</v>
      </c>
      <c r="B989" t="s">
        <v>37</v>
      </c>
      <c r="C989">
        <v>0.85</v>
      </c>
      <c r="D989">
        <v>2035</v>
      </c>
      <c r="E989" t="s">
        <v>4</v>
      </c>
    </row>
    <row r="990" spans="1:5" x14ac:dyDescent="0.2">
      <c r="A990">
        <v>79</v>
      </c>
      <c r="B990" t="s">
        <v>37</v>
      </c>
      <c r="C990">
        <v>1.04</v>
      </c>
      <c r="D990">
        <v>2035</v>
      </c>
      <c r="E990" t="s">
        <v>4</v>
      </c>
    </row>
    <row r="991" spans="1:5" x14ac:dyDescent="0.2">
      <c r="A991">
        <v>80</v>
      </c>
      <c r="B991" t="s">
        <v>37</v>
      </c>
      <c r="C991">
        <v>1.07</v>
      </c>
      <c r="D991">
        <v>2035</v>
      </c>
      <c r="E991" t="s">
        <v>4</v>
      </c>
    </row>
    <row r="992" spans="1:5" x14ac:dyDescent="0.2">
      <c r="A992">
        <v>81</v>
      </c>
      <c r="B992" t="s">
        <v>37</v>
      </c>
      <c r="C992">
        <v>0.42</v>
      </c>
      <c r="D992">
        <v>2035</v>
      </c>
      <c r="E992" t="s">
        <v>4</v>
      </c>
    </row>
    <row r="993" spans="1:5" x14ac:dyDescent="0.2">
      <c r="A993">
        <v>82</v>
      </c>
      <c r="B993" t="s">
        <v>37</v>
      </c>
      <c r="C993">
        <v>0.87</v>
      </c>
      <c r="D993">
        <v>2035</v>
      </c>
      <c r="E993" t="s">
        <v>4</v>
      </c>
    </row>
    <row r="994" spans="1:5" x14ac:dyDescent="0.2">
      <c r="A994">
        <v>83</v>
      </c>
      <c r="B994" t="s">
        <v>37</v>
      </c>
      <c r="C994">
        <v>1.94</v>
      </c>
      <c r="D994">
        <v>2035</v>
      </c>
      <c r="E994" t="s">
        <v>4</v>
      </c>
    </row>
    <row r="995" spans="1:5" x14ac:dyDescent="0.2">
      <c r="A995">
        <v>84</v>
      </c>
      <c r="B995" t="s">
        <v>37</v>
      </c>
      <c r="C995">
        <v>2.31</v>
      </c>
      <c r="D995">
        <v>2035</v>
      </c>
      <c r="E995" t="s">
        <v>4</v>
      </c>
    </row>
    <row r="996" spans="1:5" x14ac:dyDescent="0.2">
      <c r="A996">
        <v>85</v>
      </c>
      <c r="B996" t="s">
        <v>37</v>
      </c>
      <c r="C996">
        <v>1.08</v>
      </c>
      <c r="D996">
        <v>2035</v>
      </c>
      <c r="E996" t="s">
        <v>4</v>
      </c>
    </row>
    <row r="997" spans="1:5" x14ac:dyDescent="0.2">
      <c r="A997">
        <v>86</v>
      </c>
      <c r="B997" t="s">
        <v>37</v>
      </c>
      <c r="C997">
        <v>1.4</v>
      </c>
      <c r="D997">
        <v>2035</v>
      </c>
      <c r="E997" t="s">
        <v>4</v>
      </c>
    </row>
    <row r="998" spans="1:5" x14ac:dyDescent="0.2">
      <c r="A998">
        <v>87</v>
      </c>
      <c r="B998" t="s">
        <v>37</v>
      </c>
      <c r="C998">
        <v>0.56000000000000005</v>
      </c>
      <c r="D998">
        <v>2035</v>
      </c>
      <c r="E998" t="s">
        <v>4</v>
      </c>
    </row>
    <row r="999" spans="1:5" x14ac:dyDescent="0.2">
      <c r="A999">
        <v>88</v>
      </c>
      <c r="B999" t="s">
        <v>37</v>
      </c>
      <c r="C999">
        <v>0.62</v>
      </c>
      <c r="D999">
        <v>2035</v>
      </c>
      <c r="E999" t="s">
        <v>4</v>
      </c>
    </row>
    <row r="1000" spans="1:5" x14ac:dyDescent="0.2">
      <c r="A1000">
        <v>89</v>
      </c>
      <c r="B1000" t="s">
        <v>37</v>
      </c>
      <c r="C1000">
        <v>0.74</v>
      </c>
      <c r="D1000">
        <v>2035</v>
      </c>
      <c r="E1000" t="s">
        <v>4</v>
      </c>
    </row>
    <row r="1001" spans="1:5" x14ac:dyDescent="0.2">
      <c r="A1001">
        <v>90</v>
      </c>
      <c r="B1001" t="s">
        <v>37</v>
      </c>
      <c r="C1001">
        <v>1.28</v>
      </c>
      <c r="D1001">
        <v>2035</v>
      </c>
      <c r="E1001" t="s">
        <v>4</v>
      </c>
    </row>
    <row r="1002" spans="1:5" x14ac:dyDescent="0.2">
      <c r="A1002">
        <v>91</v>
      </c>
      <c r="B1002" t="s">
        <v>37</v>
      </c>
      <c r="C1002">
        <v>0.87</v>
      </c>
      <c r="D1002">
        <v>2035</v>
      </c>
      <c r="E1002" t="s">
        <v>4</v>
      </c>
    </row>
    <row r="1003" spans="1:5" x14ac:dyDescent="0.2">
      <c r="A1003">
        <v>92</v>
      </c>
      <c r="B1003" t="s">
        <v>37</v>
      </c>
      <c r="C1003">
        <v>0.4</v>
      </c>
      <c r="D1003">
        <v>2035</v>
      </c>
      <c r="E1003" t="s">
        <v>4</v>
      </c>
    </row>
    <row r="1004" spans="1:5" x14ac:dyDescent="0.2">
      <c r="A1004">
        <v>93</v>
      </c>
      <c r="B1004" t="s">
        <v>37</v>
      </c>
      <c r="C1004">
        <v>0.28999999999999998</v>
      </c>
      <c r="D1004">
        <v>2035</v>
      </c>
      <c r="E1004" t="s">
        <v>4</v>
      </c>
    </row>
    <row r="1005" spans="1:5" x14ac:dyDescent="0.2">
      <c r="A1005">
        <v>94</v>
      </c>
      <c r="B1005" t="s">
        <v>37</v>
      </c>
      <c r="C1005">
        <v>0.51</v>
      </c>
      <c r="D1005">
        <v>2035</v>
      </c>
      <c r="E1005" t="s">
        <v>4</v>
      </c>
    </row>
    <row r="1006" spans="1:5" x14ac:dyDescent="0.2">
      <c r="A1006">
        <v>95</v>
      </c>
      <c r="B1006" t="s">
        <v>37</v>
      </c>
      <c r="C1006">
        <v>0</v>
      </c>
      <c r="D1006">
        <v>2035</v>
      </c>
      <c r="E1006" t="s">
        <v>4</v>
      </c>
    </row>
    <row r="1007" spans="1:5" x14ac:dyDescent="0.2">
      <c r="A1007">
        <v>96</v>
      </c>
      <c r="B1007" t="s">
        <v>37</v>
      </c>
      <c r="C1007">
        <v>0.62</v>
      </c>
      <c r="D1007">
        <v>2035</v>
      </c>
      <c r="E1007" t="s">
        <v>4</v>
      </c>
    </row>
    <row r="1008" spans="1:5" x14ac:dyDescent="0.2">
      <c r="A1008">
        <v>97</v>
      </c>
      <c r="B1008" t="s">
        <v>37</v>
      </c>
      <c r="C1008">
        <v>0.37</v>
      </c>
      <c r="D1008">
        <v>2035</v>
      </c>
      <c r="E1008" t="s">
        <v>4</v>
      </c>
    </row>
    <row r="1009" spans="1:5" x14ac:dyDescent="0.2">
      <c r="A1009">
        <v>98</v>
      </c>
      <c r="B1009" t="s">
        <v>37</v>
      </c>
      <c r="C1009">
        <v>0</v>
      </c>
      <c r="D1009">
        <v>2035</v>
      </c>
      <c r="E1009" t="s">
        <v>4</v>
      </c>
    </row>
    <row r="1010" spans="1:5" x14ac:dyDescent="0.2">
      <c r="A1010">
        <v>99</v>
      </c>
      <c r="B1010" t="s">
        <v>37</v>
      </c>
      <c r="C1010">
        <v>0.15</v>
      </c>
      <c r="D1010">
        <v>2035</v>
      </c>
      <c r="E1010" t="s">
        <v>4</v>
      </c>
    </row>
    <row r="1011" spans="1:5" x14ac:dyDescent="0.2">
      <c r="A1011">
        <v>100</v>
      </c>
      <c r="B1011" t="s">
        <v>37</v>
      </c>
      <c r="C1011">
        <v>0</v>
      </c>
      <c r="D1011">
        <v>2035</v>
      </c>
      <c r="E1011" t="s">
        <v>4</v>
      </c>
    </row>
    <row r="1012" spans="1:5" x14ac:dyDescent="0.2">
      <c r="A1012">
        <v>0</v>
      </c>
      <c r="B1012" t="s">
        <v>38</v>
      </c>
      <c r="C1012">
        <v>6000.57</v>
      </c>
      <c r="D1012">
        <v>2035</v>
      </c>
      <c r="E1012" t="s">
        <v>4</v>
      </c>
    </row>
    <row r="1013" spans="1:5" x14ac:dyDescent="0.2">
      <c r="A1013">
        <v>1</v>
      </c>
      <c r="B1013" t="s">
        <v>38</v>
      </c>
      <c r="C1013">
        <v>5996.74</v>
      </c>
      <c r="D1013">
        <v>2035</v>
      </c>
      <c r="E1013" t="s">
        <v>4</v>
      </c>
    </row>
    <row r="1014" spans="1:5" x14ac:dyDescent="0.2">
      <c r="A1014">
        <v>2</v>
      </c>
      <c r="B1014" t="s">
        <v>38</v>
      </c>
      <c r="C1014">
        <v>6001.12</v>
      </c>
      <c r="D1014">
        <v>2035</v>
      </c>
      <c r="E1014" t="s">
        <v>4</v>
      </c>
    </row>
    <row r="1015" spans="1:5" x14ac:dyDescent="0.2">
      <c r="A1015">
        <v>3</v>
      </c>
      <c r="B1015" t="s">
        <v>38</v>
      </c>
      <c r="C1015">
        <v>6003.14</v>
      </c>
      <c r="D1015">
        <v>2035</v>
      </c>
      <c r="E1015" t="s">
        <v>4</v>
      </c>
    </row>
    <row r="1016" spans="1:5" x14ac:dyDescent="0.2">
      <c r="A1016">
        <v>4</v>
      </c>
      <c r="B1016" t="s">
        <v>38</v>
      </c>
      <c r="C1016">
        <v>5999.25</v>
      </c>
      <c r="D1016">
        <v>2035</v>
      </c>
      <c r="E1016" t="s">
        <v>4</v>
      </c>
    </row>
    <row r="1017" spans="1:5" x14ac:dyDescent="0.2">
      <c r="A1017">
        <v>5</v>
      </c>
      <c r="B1017" t="s">
        <v>38</v>
      </c>
      <c r="C1017">
        <v>5982.82</v>
      </c>
      <c r="D1017">
        <v>2035</v>
      </c>
      <c r="E1017" t="s">
        <v>4</v>
      </c>
    </row>
    <row r="1018" spans="1:5" x14ac:dyDescent="0.2">
      <c r="A1018">
        <v>6</v>
      </c>
      <c r="B1018" t="s">
        <v>38</v>
      </c>
      <c r="C1018">
        <v>5960.24</v>
      </c>
      <c r="D1018">
        <v>2035</v>
      </c>
      <c r="E1018" t="s">
        <v>4</v>
      </c>
    </row>
    <row r="1019" spans="1:5" x14ac:dyDescent="0.2">
      <c r="A1019">
        <v>7</v>
      </c>
      <c r="B1019" t="s">
        <v>38</v>
      </c>
      <c r="C1019">
        <v>5919.88</v>
      </c>
      <c r="D1019">
        <v>2035</v>
      </c>
      <c r="E1019" t="s">
        <v>4</v>
      </c>
    </row>
    <row r="1020" spans="1:5" x14ac:dyDescent="0.2">
      <c r="A1020">
        <v>8</v>
      </c>
      <c r="B1020" t="s">
        <v>38</v>
      </c>
      <c r="C1020">
        <v>5877.53</v>
      </c>
      <c r="D1020">
        <v>2035</v>
      </c>
      <c r="E1020" t="s">
        <v>4</v>
      </c>
    </row>
    <row r="1021" spans="1:5" x14ac:dyDescent="0.2">
      <c r="A1021">
        <v>9</v>
      </c>
      <c r="B1021" t="s">
        <v>38</v>
      </c>
      <c r="C1021">
        <v>5841.69</v>
      </c>
      <c r="D1021">
        <v>2035</v>
      </c>
      <c r="E1021" t="s">
        <v>4</v>
      </c>
    </row>
    <row r="1022" spans="1:5" x14ac:dyDescent="0.2">
      <c r="A1022">
        <v>10</v>
      </c>
      <c r="B1022" t="s">
        <v>38</v>
      </c>
      <c r="C1022">
        <v>5804.28</v>
      </c>
      <c r="D1022">
        <v>2035</v>
      </c>
      <c r="E1022" t="s">
        <v>4</v>
      </c>
    </row>
    <row r="1023" spans="1:5" x14ac:dyDescent="0.2">
      <c r="A1023">
        <v>11</v>
      </c>
      <c r="B1023" t="s">
        <v>38</v>
      </c>
      <c r="C1023">
        <v>5771.84</v>
      </c>
      <c r="D1023">
        <v>2035</v>
      </c>
      <c r="E1023" t="s">
        <v>4</v>
      </c>
    </row>
    <row r="1024" spans="1:5" x14ac:dyDescent="0.2">
      <c r="A1024">
        <v>12</v>
      </c>
      <c r="B1024" t="s">
        <v>38</v>
      </c>
      <c r="C1024">
        <v>5742.56</v>
      </c>
      <c r="D1024">
        <v>2035</v>
      </c>
      <c r="E1024" t="s">
        <v>4</v>
      </c>
    </row>
    <row r="1025" spans="1:5" x14ac:dyDescent="0.2">
      <c r="A1025">
        <v>13</v>
      </c>
      <c r="B1025" t="s">
        <v>38</v>
      </c>
      <c r="C1025">
        <v>5718.85</v>
      </c>
      <c r="D1025">
        <v>2035</v>
      </c>
      <c r="E1025" t="s">
        <v>4</v>
      </c>
    </row>
    <row r="1026" spans="1:5" x14ac:dyDescent="0.2">
      <c r="A1026">
        <v>14</v>
      </c>
      <c r="B1026" t="s">
        <v>38</v>
      </c>
      <c r="C1026">
        <v>5696.68</v>
      </c>
      <c r="D1026">
        <v>2035</v>
      </c>
      <c r="E1026" t="s">
        <v>4</v>
      </c>
    </row>
    <row r="1027" spans="1:5" x14ac:dyDescent="0.2">
      <c r="A1027">
        <v>15</v>
      </c>
      <c r="B1027" t="s">
        <v>38</v>
      </c>
      <c r="C1027">
        <v>5674.64</v>
      </c>
      <c r="D1027">
        <v>2035</v>
      </c>
      <c r="E1027" t="s">
        <v>4</v>
      </c>
    </row>
    <row r="1028" spans="1:5" x14ac:dyDescent="0.2">
      <c r="A1028">
        <v>16</v>
      </c>
      <c r="B1028" t="s">
        <v>38</v>
      </c>
      <c r="C1028">
        <v>5642.07</v>
      </c>
      <c r="D1028">
        <v>2035</v>
      </c>
      <c r="E1028" t="s">
        <v>4</v>
      </c>
    </row>
    <row r="1029" spans="1:5" x14ac:dyDescent="0.2">
      <c r="A1029">
        <v>17</v>
      </c>
      <c r="B1029" t="s">
        <v>38</v>
      </c>
      <c r="C1029">
        <v>6056.86</v>
      </c>
      <c r="D1029">
        <v>2035</v>
      </c>
      <c r="E1029" t="s">
        <v>4</v>
      </c>
    </row>
    <row r="1030" spans="1:5" x14ac:dyDescent="0.2">
      <c r="A1030">
        <v>18</v>
      </c>
      <c r="B1030" t="s">
        <v>38</v>
      </c>
      <c r="C1030">
        <v>6017.33</v>
      </c>
      <c r="D1030">
        <v>2035</v>
      </c>
      <c r="E1030" t="s">
        <v>4</v>
      </c>
    </row>
    <row r="1031" spans="1:5" x14ac:dyDescent="0.2">
      <c r="A1031">
        <v>19</v>
      </c>
      <c r="B1031" t="s">
        <v>38</v>
      </c>
      <c r="C1031">
        <v>5782.5</v>
      </c>
      <c r="D1031">
        <v>2035</v>
      </c>
      <c r="E1031" t="s">
        <v>4</v>
      </c>
    </row>
    <row r="1032" spans="1:5" x14ac:dyDescent="0.2">
      <c r="A1032">
        <v>20</v>
      </c>
      <c r="B1032" t="s">
        <v>38</v>
      </c>
      <c r="C1032">
        <v>5565.87</v>
      </c>
      <c r="D1032">
        <v>2035</v>
      </c>
      <c r="E1032" t="s">
        <v>4</v>
      </c>
    </row>
    <row r="1033" spans="1:5" x14ac:dyDescent="0.2">
      <c r="A1033">
        <v>21</v>
      </c>
      <c r="B1033" t="s">
        <v>38</v>
      </c>
      <c r="C1033">
        <v>5487.27</v>
      </c>
      <c r="D1033">
        <v>2035</v>
      </c>
      <c r="E1033" t="s">
        <v>4</v>
      </c>
    </row>
    <row r="1034" spans="1:5" x14ac:dyDescent="0.2">
      <c r="A1034">
        <v>22</v>
      </c>
      <c r="B1034" t="s">
        <v>38</v>
      </c>
      <c r="C1034">
        <v>5430.52</v>
      </c>
      <c r="D1034">
        <v>2035</v>
      </c>
      <c r="E1034" t="s">
        <v>4</v>
      </c>
    </row>
    <row r="1035" spans="1:5" x14ac:dyDescent="0.2">
      <c r="A1035">
        <v>23</v>
      </c>
      <c r="B1035" t="s">
        <v>38</v>
      </c>
      <c r="C1035">
        <v>5333.63</v>
      </c>
      <c r="D1035">
        <v>2035</v>
      </c>
      <c r="E1035" t="s">
        <v>4</v>
      </c>
    </row>
    <row r="1036" spans="1:5" x14ac:dyDescent="0.2">
      <c r="A1036">
        <v>24</v>
      </c>
      <c r="B1036" t="s">
        <v>38</v>
      </c>
      <c r="C1036">
        <v>5365.53</v>
      </c>
      <c r="D1036">
        <v>2035</v>
      </c>
      <c r="E1036" t="s">
        <v>4</v>
      </c>
    </row>
    <row r="1037" spans="1:5" x14ac:dyDescent="0.2">
      <c r="A1037">
        <v>25</v>
      </c>
      <c r="B1037" t="s">
        <v>38</v>
      </c>
      <c r="C1037">
        <v>5607.95</v>
      </c>
      <c r="D1037">
        <v>2035</v>
      </c>
      <c r="E1037" t="s">
        <v>4</v>
      </c>
    </row>
    <row r="1038" spans="1:5" x14ac:dyDescent="0.2">
      <c r="A1038">
        <v>26</v>
      </c>
      <c r="B1038" t="s">
        <v>38</v>
      </c>
      <c r="C1038">
        <v>5747.99</v>
      </c>
      <c r="D1038">
        <v>2035</v>
      </c>
      <c r="E1038" t="s">
        <v>4</v>
      </c>
    </row>
    <row r="1039" spans="1:5" x14ac:dyDescent="0.2">
      <c r="A1039">
        <v>27</v>
      </c>
      <c r="B1039" t="s">
        <v>38</v>
      </c>
      <c r="C1039">
        <v>5978.78</v>
      </c>
      <c r="D1039">
        <v>2035</v>
      </c>
      <c r="E1039" t="s">
        <v>4</v>
      </c>
    </row>
    <row r="1040" spans="1:5" x14ac:dyDescent="0.2">
      <c r="A1040">
        <v>28</v>
      </c>
      <c r="B1040" t="s">
        <v>38</v>
      </c>
      <c r="C1040">
        <v>6028.06</v>
      </c>
      <c r="D1040">
        <v>2035</v>
      </c>
      <c r="E1040" t="s">
        <v>4</v>
      </c>
    </row>
    <row r="1041" spans="1:5" x14ac:dyDescent="0.2">
      <c r="A1041">
        <v>29</v>
      </c>
      <c r="B1041" t="s">
        <v>38</v>
      </c>
      <c r="C1041">
        <v>5869.5</v>
      </c>
      <c r="D1041">
        <v>2035</v>
      </c>
      <c r="E1041" t="s">
        <v>4</v>
      </c>
    </row>
    <row r="1042" spans="1:5" x14ac:dyDescent="0.2">
      <c r="A1042">
        <v>30</v>
      </c>
      <c r="B1042" t="s">
        <v>38</v>
      </c>
      <c r="C1042">
        <v>5895.88</v>
      </c>
      <c r="D1042">
        <v>2035</v>
      </c>
      <c r="E1042" t="s">
        <v>4</v>
      </c>
    </row>
    <row r="1043" spans="1:5" x14ac:dyDescent="0.2">
      <c r="A1043">
        <v>31</v>
      </c>
      <c r="B1043" t="s">
        <v>38</v>
      </c>
      <c r="C1043">
        <v>5793.52</v>
      </c>
      <c r="D1043">
        <v>2035</v>
      </c>
      <c r="E1043" t="s">
        <v>4</v>
      </c>
    </row>
    <row r="1044" spans="1:5" x14ac:dyDescent="0.2">
      <c r="A1044">
        <v>32</v>
      </c>
      <c r="B1044" t="s">
        <v>38</v>
      </c>
      <c r="C1044">
        <v>5656.84</v>
      </c>
      <c r="D1044">
        <v>2035</v>
      </c>
      <c r="E1044" t="s">
        <v>4</v>
      </c>
    </row>
    <row r="1045" spans="1:5" x14ac:dyDescent="0.2">
      <c r="A1045">
        <v>33</v>
      </c>
      <c r="B1045" t="s">
        <v>38</v>
      </c>
      <c r="C1045">
        <v>5573.26</v>
      </c>
      <c r="D1045">
        <v>2035</v>
      </c>
      <c r="E1045" t="s">
        <v>4</v>
      </c>
    </row>
    <row r="1046" spans="1:5" x14ac:dyDescent="0.2">
      <c r="A1046">
        <v>34</v>
      </c>
      <c r="B1046" t="s">
        <v>38</v>
      </c>
      <c r="C1046">
        <v>5553.32</v>
      </c>
      <c r="D1046">
        <v>2035</v>
      </c>
      <c r="E1046" t="s">
        <v>4</v>
      </c>
    </row>
    <row r="1047" spans="1:5" x14ac:dyDescent="0.2">
      <c r="A1047">
        <v>35</v>
      </c>
      <c r="B1047" t="s">
        <v>38</v>
      </c>
      <c r="C1047">
        <v>5497.03</v>
      </c>
      <c r="D1047">
        <v>2035</v>
      </c>
      <c r="E1047" t="s">
        <v>4</v>
      </c>
    </row>
    <row r="1048" spans="1:5" x14ac:dyDescent="0.2">
      <c r="A1048">
        <v>36</v>
      </c>
      <c r="B1048" t="s">
        <v>38</v>
      </c>
      <c r="C1048">
        <v>5404.38</v>
      </c>
      <c r="D1048">
        <v>2035</v>
      </c>
      <c r="E1048" t="s">
        <v>4</v>
      </c>
    </row>
    <row r="1049" spans="1:5" x14ac:dyDescent="0.2">
      <c r="A1049">
        <v>37</v>
      </c>
      <c r="B1049" t="s">
        <v>38</v>
      </c>
      <c r="C1049">
        <v>5270.11</v>
      </c>
      <c r="D1049">
        <v>2035</v>
      </c>
      <c r="E1049" t="s">
        <v>4</v>
      </c>
    </row>
    <row r="1050" spans="1:5" x14ac:dyDescent="0.2">
      <c r="A1050">
        <v>38</v>
      </c>
      <c r="B1050" t="s">
        <v>38</v>
      </c>
      <c r="C1050">
        <v>5316.05</v>
      </c>
      <c r="D1050">
        <v>2035</v>
      </c>
      <c r="E1050" t="s">
        <v>4</v>
      </c>
    </row>
    <row r="1051" spans="1:5" x14ac:dyDescent="0.2">
      <c r="A1051">
        <v>39</v>
      </c>
      <c r="B1051" t="s">
        <v>38</v>
      </c>
      <c r="C1051">
        <v>5254.8</v>
      </c>
      <c r="D1051">
        <v>2035</v>
      </c>
      <c r="E1051" t="s">
        <v>4</v>
      </c>
    </row>
    <row r="1052" spans="1:5" x14ac:dyDescent="0.2">
      <c r="A1052">
        <v>40</v>
      </c>
      <c r="B1052" t="s">
        <v>38</v>
      </c>
      <c r="C1052">
        <v>5205.84</v>
      </c>
      <c r="D1052">
        <v>2035</v>
      </c>
      <c r="E1052" t="s">
        <v>4</v>
      </c>
    </row>
    <row r="1053" spans="1:5" x14ac:dyDescent="0.2">
      <c r="A1053">
        <v>41</v>
      </c>
      <c r="B1053" t="s">
        <v>38</v>
      </c>
      <c r="C1053">
        <v>5344.9</v>
      </c>
      <c r="D1053">
        <v>2035</v>
      </c>
      <c r="E1053" t="s">
        <v>4</v>
      </c>
    </row>
    <row r="1054" spans="1:5" x14ac:dyDescent="0.2">
      <c r="A1054">
        <v>42</v>
      </c>
      <c r="B1054" t="s">
        <v>38</v>
      </c>
      <c r="C1054">
        <v>5015.0600000000004</v>
      </c>
      <c r="D1054">
        <v>2035</v>
      </c>
      <c r="E1054" t="s">
        <v>4</v>
      </c>
    </row>
    <row r="1055" spans="1:5" x14ac:dyDescent="0.2">
      <c r="A1055">
        <v>43</v>
      </c>
      <c r="B1055" t="s">
        <v>38</v>
      </c>
      <c r="C1055">
        <v>4917.51</v>
      </c>
      <c r="D1055">
        <v>2035</v>
      </c>
      <c r="E1055" t="s">
        <v>4</v>
      </c>
    </row>
    <row r="1056" spans="1:5" x14ac:dyDescent="0.2">
      <c r="A1056">
        <v>44</v>
      </c>
      <c r="B1056" t="s">
        <v>38</v>
      </c>
      <c r="C1056">
        <v>4883.91</v>
      </c>
      <c r="D1056">
        <v>2035</v>
      </c>
      <c r="E1056" t="s">
        <v>4</v>
      </c>
    </row>
    <row r="1057" spans="1:5" x14ac:dyDescent="0.2">
      <c r="A1057">
        <v>45</v>
      </c>
      <c r="B1057" t="s">
        <v>38</v>
      </c>
      <c r="C1057">
        <v>4758.9799999999996</v>
      </c>
      <c r="D1057">
        <v>2035</v>
      </c>
      <c r="E1057" t="s">
        <v>4</v>
      </c>
    </row>
    <row r="1058" spans="1:5" x14ac:dyDescent="0.2">
      <c r="A1058">
        <v>46</v>
      </c>
      <c r="B1058" t="s">
        <v>38</v>
      </c>
      <c r="C1058">
        <v>4565.53</v>
      </c>
      <c r="D1058">
        <v>2035</v>
      </c>
      <c r="E1058" t="s">
        <v>4</v>
      </c>
    </row>
    <row r="1059" spans="1:5" x14ac:dyDescent="0.2">
      <c r="A1059">
        <v>47</v>
      </c>
      <c r="B1059" t="s">
        <v>38</v>
      </c>
      <c r="C1059">
        <v>4422.96</v>
      </c>
      <c r="D1059">
        <v>2035</v>
      </c>
      <c r="E1059" t="s">
        <v>4</v>
      </c>
    </row>
    <row r="1060" spans="1:5" x14ac:dyDescent="0.2">
      <c r="A1060">
        <v>48</v>
      </c>
      <c r="B1060" t="s">
        <v>38</v>
      </c>
      <c r="C1060">
        <v>4398</v>
      </c>
      <c r="D1060">
        <v>2035</v>
      </c>
      <c r="E1060" t="s">
        <v>4</v>
      </c>
    </row>
    <row r="1061" spans="1:5" x14ac:dyDescent="0.2">
      <c r="A1061">
        <v>49</v>
      </c>
      <c r="B1061" t="s">
        <v>38</v>
      </c>
      <c r="C1061">
        <v>4334.09</v>
      </c>
      <c r="D1061">
        <v>2035</v>
      </c>
      <c r="E1061" t="s">
        <v>4</v>
      </c>
    </row>
    <row r="1062" spans="1:5" x14ac:dyDescent="0.2">
      <c r="A1062">
        <v>50</v>
      </c>
      <c r="B1062" t="s">
        <v>38</v>
      </c>
      <c r="C1062">
        <v>4249.6000000000004</v>
      </c>
      <c r="D1062">
        <v>2035</v>
      </c>
      <c r="E1062" t="s">
        <v>4</v>
      </c>
    </row>
    <row r="1063" spans="1:5" x14ac:dyDescent="0.2">
      <c r="A1063">
        <v>51</v>
      </c>
      <c r="B1063" t="s">
        <v>38</v>
      </c>
      <c r="C1063">
        <v>4035.12</v>
      </c>
      <c r="D1063">
        <v>2035</v>
      </c>
      <c r="E1063" t="s">
        <v>4</v>
      </c>
    </row>
    <row r="1064" spans="1:5" x14ac:dyDescent="0.2">
      <c r="A1064">
        <v>52</v>
      </c>
      <c r="B1064" t="s">
        <v>38</v>
      </c>
      <c r="C1064">
        <v>4127.84</v>
      </c>
      <c r="D1064">
        <v>2035</v>
      </c>
      <c r="E1064" t="s">
        <v>4</v>
      </c>
    </row>
    <row r="1065" spans="1:5" x14ac:dyDescent="0.2">
      <c r="A1065">
        <v>53</v>
      </c>
      <c r="B1065" t="s">
        <v>38</v>
      </c>
      <c r="C1065">
        <v>4103.59</v>
      </c>
      <c r="D1065">
        <v>2035</v>
      </c>
      <c r="E1065" t="s">
        <v>4</v>
      </c>
    </row>
    <row r="1066" spans="1:5" x14ac:dyDescent="0.2">
      <c r="A1066">
        <v>54</v>
      </c>
      <c r="B1066" t="s">
        <v>38</v>
      </c>
      <c r="C1066">
        <v>3983.43</v>
      </c>
      <c r="D1066">
        <v>2035</v>
      </c>
      <c r="E1066" t="s">
        <v>4</v>
      </c>
    </row>
    <row r="1067" spans="1:5" x14ac:dyDescent="0.2">
      <c r="A1067">
        <v>55</v>
      </c>
      <c r="B1067" t="s">
        <v>38</v>
      </c>
      <c r="C1067">
        <v>3916.93</v>
      </c>
      <c r="D1067">
        <v>2035</v>
      </c>
      <c r="E1067" t="s">
        <v>4</v>
      </c>
    </row>
    <row r="1068" spans="1:5" x14ac:dyDescent="0.2">
      <c r="A1068">
        <v>56</v>
      </c>
      <c r="B1068" t="s">
        <v>38</v>
      </c>
      <c r="C1068">
        <v>3700.15</v>
      </c>
      <c r="D1068">
        <v>2035</v>
      </c>
      <c r="E1068" t="s">
        <v>4</v>
      </c>
    </row>
    <row r="1069" spans="1:5" x14ac:dyDescent="0.2">
      <c r="A1069">
        <v>57</v>
      </c>
      <c r="B1069" t="s">
        <v>38</v>
      </c>
      <c r="C1069">
        <v>3686.51</v>
      </c>
      <c r="D1069">
        <v>2035</v>
      </c>
      <c r="E1069" t="s">
        <v>4</v>
      </c>
    </row>
    <row r="1070" spans="1:5" x14ac:dyDescent="0.2">
      <c r="A1070">
        <v>58</v>
      </c>
      <c r="B1070" t="s">
        <v>38</v>
      </c>
      <c r="C1070">
        <v>3585.49</v>
      </c>
      <c r="D1070">
        <v>2035</v>
      </c>
      <c r="E1070" t="s">
        <v>4</v>
      </c>
    </row>
    <row r="1071" spans="1:5" x14ac:dyDescent="0.2">
      <c r="A1071">
        <v>59</v>
      </c>
      <c r="B1071" t="s">
        <v>38</v>
      </c>
      <c r="C1071">
        <v>3406.99</v>
      </c>
      <c r="D1071">
        <v>2035</v>
      </c>
      <c r="E1071" t="s">
        <v>4</v>
      </c>
    </row>
    <row r="1072" spans="1:5" x14ac:dyDescent="0.2">
      <c r="A1072">
        <v>60</v>
      </c>
      <c r="B1072" t="s">
        <v>38</v>
      </c>
      <c r="C1072">
        <v>3465.48</v>
      </c>
      <c r="D1072">
        <v>2035</v>
      </c>
      <c r="E1072" t="s">
        <v>4</v>
      </c>
    </row>
    <row r="1073" spans="1:5" x14ac:dyDescent="0.2">
      <c r="A1073">
        <v>61</v>
      </c>
      <c r="B1073" t="s">
        <v>38</v>
      </c>
      <c r="C1073">
        <v>3246.11</v>
      </c>
      <c r="D1073">
        <v>2035</v>
      </c>
      <c r="E1073" t="s">
        <v>4</v>
      </c>
    </row>
    <row r="1074" spans="1:5" x14ac:dyDescent="0.2">
      <c r="A1074">
        <v>62</v>
      </c>
      <c r="B1074" t="s">
        <v>38</v>
      </c>
      <c r="C1074">
        <v>3219.97</v>
      </c>
      <c r="D1074">
        <v>2035</v>
      </c>
      <c r="E1074" t="s">
        <v>4</v>
      </c>
    </row>
    <row r="1075" spans="1:5" x14ac:dyDescent="0.2">
      <c r="A1075">
        <v>63</v>
      </c>
      <c r="B1075" t="s">
        <v>38</v>
      </c>
      <c r="C1075">
        <v>3182.86</v>
      </c>
      <c r="D1075">
        <v>2035</v>
      </c>
      <c r="E1075" t="s">
        <v>4</v>
      </c>
    </row>
    <row r="1076" spans="1:5" x14ac:dyDescent="0.2">
      <c r="A1076">
        <v>64</v>
      </c>
      <c r="B1076" t="s">
        <v>38</v>
      </c>
      <c r="C1076">
        <v>3151.29</v>
      </c>
      <c r="D1076">
        <v>2035</v>
      </c>
      <c r="E1076" t="s">
        <v>4</v>
      </c>
    </row>
    <row r="1077" spans="1:5" x14ac:dyDescent="0.2">
      <c r="A1077">
        <v>65</v>
      </c>
      <c r="B1077" t="s">
        <v>38</v>
      </c>
      <c r="C1077">
        <v>2996.75</v>
      </c>
      <c r="D1077">
        <v>2035</v>
      </c>
      <c r="E1077" t="s">
        <v>4</v>
      </c>
    </row>
    <row r="1078" spans="1:5" x14ac:dyDescent="0.2">
      <c r="A1078">
        <v>66</v>
      </c>
      <c r="B1078" t="s">
        <v>38</v>
      </c>
      <c r="C1078">
        <v>2739.53</v>
      </c>
      <c r="D1078">
        <v>2035</v>
      </c>
      <c r="E1078" t="s">
        <v>4</v>
      </c>
    </row>
    <row r="1079" spans="1:5" x14ac:dyDescent="0.2">
      <c r="A1079">
        <v>67</v>
      </c>
      <c r="B1079" t="s">
        <v>38</v>
      </c>
      <c r="C1079">
        <v>2762.42</v>
      </c>
      <c r="D1079">
        <v>2035</v>
      </c>
      <c r="E1079" t="s">
        <v>4</v>
      </c>
    </row>
    <row r="1080" spans="1:5" x14ac:dyDescent="0.2">
      <c r="A1080">
        <v>68</v>
      </c>
      <c r="B1080" t="s">
        <v>38</v>
      </c>
      <c r="C1080">
        <v>2706.27</v>
      </c>
      <c r="D1080">
        <v>2035</v>
      </c>
      <c r="E1080" t="s">
        <v>4</v>
      </c>
    </row>
    <row r="1081" spans="1:5" x14ac:dyDescent="0.2">
      <c r="A1081">
        <v>69</v>
      </c>
      <c r="B1081" t="s">
        <v>38</v>
      </c>
      <c r="C1081">
        <v>2673.84</v>
      </c>
      <c r="D1081">
        <v>2035</v>
      </c>
      <c r="E1081" t="s">
        <v>4</v>
      </c>
    </row>
    <row r="1082" spans="1:5" x14ac:dyDescent="0.2">
      <c r="A1082">
        <v>70</v>
      </c>
      <c r="B1082" t="s">
        <v>38</v>
      </c>
      <c r="C1082">
        <v>2643.04</v>
      </c>
      <c r="D1082">
        <v>2035</v>
      </c>
      <c r="E1082" t="s">
        <v>4</v>
      </c>
    </row>
    <row r="1083" spans="1:5" x14ac:dyDescent="0.2">
      <c r="A1083">
        <v>71</v>
      </c>
      <c r="B1083" t="s">
        <v>38</v>
      </c>
      <c r="C1083">
        <v>2605.08</v>
      </c>
      <c r="D1083">
        <v>2035</v>
      </c>
      <c r="E1083" t="s">
        <v>4</v>
      </c>
    </row>
    <row r="1084" spans="1:5" x14ac:dyDescent="0.2">
      <c r="A1084">
        <v>72</v>
      </c>
      <c r="B1084" t="s">
        <v>38</v>
      </c>
      <c r="C1084">
        <v>2476.89</v>
      </c>
      <c r="D1084">
        <v>2035</v>
      </c>
      <c r="E1084" t="s">
        <v>4</v>
      </c>
    </row>
    <row r="1085" spans="1:5" x14ac:dyDescent="0.2">
      <c r="A1085">
        <v>73</v>
      </c>
      <c r="B1085" t="s">
        <v>38</v>
      </c>
      <c r="C1085">
        <v>2316.2399999999998</v>
      </c>
      <c r="D1085">
        <v>2035</v>
      </c>
      <c r="E1085" t="s">
        <v>4</v>
      </c>
    </row>
    <row r="1086" spans="1:5" x14ac:dyDescent="0.2">
      <c r="A1086">
        <v>74</v>
      </c>
      <c r="B1086" t="s">
        <v>38</v>
      </c>
      <c r="C1086">
        <v>2234.6</v>
      </c>
      <c r="D1086">
        <v>2035</v>
      </c>
      <c r="E1086" t="s">
        <v>4</v>
      </c>
    </row>
    <row r="1087" spans="1:5" x14ac:dyDescent="0.2">
      <c r="A1087">
        <v>75</v>
      </c>
      <c r="B1087" t="s">
        <v>38</v>
      </c>
      <c r="C1087">
        <v>2141.06</v>
      </c>
      <c r="D1087">
        <v>2035</v>
      </c>
      <c r="E1087" t="s">
        <v>4</v>
      </c>
    </row>
    <row r="1088" spans="1:5" x14ac:dyDescent="0.2">
      <c r="A1088">
        <v>76</v>
      </c>
      <c r="B1088" t="s">
        <v>38</v>
      </c>
      <c r="C1088">
        <v>2001.37</v>
      </c>
      <c r="D1088">
        <v>2035</v>
      </c>
      <c r="E1088" t="s">
        <v>4</v>
      </c>
    </row>
    <row r="1089" spans="1:5" x14ac:dyDescent="0.2">
      <c r="A1089">
        <v>77</v>
      </c>
      <c r="B1089" t="s">
        <v>38</v>
      </c>
      <c r="C1089">
        <v>1933.6</v>
      </c>
      <c r="D1089">
        <v>2035</v>
      </c>
      <c r="E1089" t="s">
        <v>4</v>
      </c>
    </row>
    <row r="1090" spans="1:5" x14ac:dyDescent="0.2">
      <c r="A1090">
        <v>78</v>
      </c>
      <c r="B1090" t="s">
        <v>38</v>
      </c>
      <c r="C1090">
        <v>1804.24</v>
      </c>
      <c r="D1090">
        <v>2035</v>
      </c>
      <c r="E1090" t="s">
        <v>4</v>
      </c>
    </row>
    <row r="1091" spans="1:5" x14ac:dyDescent="0.2">
      <c r="A1091">
        <v>79</v>
      </c>
      <c r="B1091" t="s">
        <v>38</v>
      </c>
      <c r="C1091">
        <v>1718.48</v>
      </c>
      <c r="D1091">
        <v>2035</v>
      </c>
      <c r="E1091" t="s">
        <v>4</v>
      </c>
    </row>
    <row r="1092" spans="1:5" x14ac:dyDescent="0.2">
      <c r="A1092">
        <v>80</v>
      </c>
      <c r="B1092" t="s">
        <v>38</v>
      </c>
      <c r="C1092">
        <v>1641.03</v>
      </c>
      <c r="D1092">
        <v>2035</v>
      </c>
      <c r="E1092" t="s">
        <v>4</v>
      </c>
    </row>
    <row r="1093" spans="1:5" x14ac:dyDescent="0.2">
      <c r="A1093">
        <v>81</v>
      </c>
      <c r="B1093" t="s">
        <v>38</v>
      </c>
      <c r="C1093">
        <v>1437.97</v>
      </c>
      <c r="D1093">
        <v>2035</v>
      </c>
      <c r="E1093" t="s">
        <v>4</v>
      </c>
    </row>
    <row r="1094" spans="1:5" x14ac:dyDescent="0.2">
      <c r="A1094">
        <v>82</v>
      </c>
      <c r="B1094" t="s">
        <v>38</v>
      </c>
      <c r="C1094">
        <v>1305.0899999999999</v>
      </c>
      <c r="D1094">
        <v>2035</v>
      </c>
      <c r="E1094" t="s">
        <v>4</v>
      </c>
    </row>
    <row r="1095" spans="1:5" x14ac:dyDescent="0.2">
      <c r="A1095">
        <v>83</v>
      </c>
      <c r="B1095" t="s">
        <v>38</v>
      </c>
      <c r="C1095">
        <v>1217.49</v>
      </c>
      <c r="D1095">
        <v>2035</v>
      </c>
      <c r="E1095" t="s">
        <v>4</v>
      </c>
    </row>
    <row r="1096" spans="1:5" x14ac:dyDescent="0.2">
      <c r="A1096">
        <v>84</v>
      </c>
      <c r="B1096" t="s">
        <v>38</v>
      </c>
      <c r="C1096">
        <v>1120.83</v>
      </c>
      <c r="D1096">
        <v>2035</v>
      </c>
      <c r="E1096" t="s">
        <v>4</v>
      </c>
    </row>
    <row r="1097" spans="1:5" x14ac:dyDescent="0.2">
      <c r="A1097">
        <v>85</v>
      </c>
      <c r="B1097" t="s">
        <v>38</v>
      </c>
      <c r="C1097">
        <v>1019.74</v>
      </c>
      <c r="D1097">
        <v>2035</v>
      </c>
      <c r="E1097" t="s">
        <v>4</v>
      </c>
    </row>
    <row r="1098" spans="1:5" x14ac:dyDescent="0.2">
      <c r="A1098">
        <v>86</v>
      </c>
      <c r="B1098" t="s">
        <v>38</v>
      </c>
      <c r="C1098">
        <v>883.81</v>
      </c>
      <c r="D1098">
        <v>2035</v>
      </c>
      <c r="E1098" t="s">
        <v>4</v>
      </c>
    </row>
    <row r="1099" spans="1:5" x14ac:dyDescent="0.2">
      <c r="A1099">
        <v>87</v>
      </c>
      <c r="B1099" t="s">
        <v>38</v>
      </c>
      <c r="C1099">
        <v>795.58</v>
      </c>
      <c r="D1099">
        <v>2035</v>
      </c>
      <c r="E1099" t="s">
        <v>4</v>
      </c>
    </row>
    <row r="1100" spans="1:5" x14ac:dyDescent="0.2">
      <c r="A1100">
        <v>88</v>
      </c>
      <c r="B1100" t="s">
        <v>38</v>
      </c>
      <c r="C1100">
        <v>660.17</v>
      </c>
      <c r="D1100">
        <v>2035</v>
      </c>
      <c r="E1100" t="s">
        <v>4</v>
      </c>
    </row>
    <row r="1101" spans="1:5" x14ac:dyDescent="0.2">
      <c r="A1101">
        <v>89</v>
      </c>
      <c r="B1101" t="s">
        <v>38</v>
      </c>
      <c r="C1101">
        <v>567.71</v>
      </c>
      <c r="D1101">
        <v>2035</v>
      </c>
      <c r="E1101" t="s">
        <v>4</v>
      </c>
    </row>
    <row r="1102" spans="1:5" x14ac:dyDescent="0.2">
      <c r="A1102">
        <v>90</v>
      </c>
      <c r="B1102" t="s">
        <v>38</v>
      </c>
      <c r="C1102">
        <v>521.84</v>
      </c>
      <c r="D1102">
        <v>2035</v>
      </c>
      <c r="E1102" t="s">
        <v>4</v>
      </c>
    </row>
    <row r="1103" spans="1:5" x14ac:dyDescent="0.2">
      <c r="A1103">
        <v>91</v>
      </c>
      <c r="B1103" t="s">
        <v>38</v>
      </c>
      <c r="C1103">
        <v>442.95</v>
      </c>
      <c r="D1103">
        <v>2035</v>
      </c>
      <c r="E1103" t="s">
        <v>4</v>
      </c>
    </row>
    <row r="1104" spans="1:5" x14ac:dyDescent="0.2">
      <c r="A1104">
        <v>92</v>
      </c>
      <c r="B1104" t="s">
        <v>38</v>
      </c>
      <c r="C1104">
        <v>353.02</v>
      </c>
      <c r="D1104">
        <v>2035</v>
      </c>
      <c r="E1104" t="s">
        <v>4</v>
      </c>
    </row>
    <row r="1105" spans="1:5" x14ac:dyDescent="0.2">
      <c r="A1105">
        <v>93</v>
      </c>
      <c r="B1105" t="s">
        <v>38</v>
      </c>
      <c r="C1105">
        <v>304.54000000000002</v>
      </c>
      <c r="D1105">
        <v>2035</v>
      </c>
      <c r="E1105" t="s">
        <v>4</v>
      </c>
    </row>
    <row r="1106" spans="1:5" x14ac:dyDescent="0.2">
      <c r="A1106">
        <v>94</v>
      </c>
      <c r="B1106" t="s">
        <v>38</v>
      </c>
      <c r="C1106">
        <v>265.01</v>
      </c>
      <c r="D1106">
        <v>2035</v>
      </c>
      <c r="E1106" t="s">
        <v>4</v>
      </c>
    </row>
    <row r="1107" spans="1:5" x14ac:dyDescent="0.2">
      <c r="A1107">
        <v>95</v>
      </c>
      <c r="B1107" t="s">
        <v>38</v>
      </c>
      <c r="C1107">
        <v>213.37</v>
      </c>
      <c r="D1107">
        <v>2035</v>
      </c>
      <c r="E1107" t="s">
        <v>4</v>
      </c>
    </row>
    <row r="1108" spans="1:5" x14ac:dyDescent="0.2">
      <c r="A1108">
        <v>96</v>
      </c>
      <c r="B1108" t="s">
        <v>38</v>
      </c>
      <c r="C1108">
        <v>172.01</v>
      </c>
      <c r="D1108">
        <v>2035</v>
      </c>
      <c r="E1108" t="s">
        <v>4</v>
      </c>
    </row>
    <row r="1109" spans="1:5" x14ac:dyDescent="0.2">
      <c r="A1109">
        <v>97</v>
      </c>
      <c r="B1109" t="s">
        <v>38</v>
      </c>
      <c r="C1109">
        <v>143.59</v>
      </c>
      <c r="D1109">
        <v>2035</v>
      </c>
      <c r="E1109" t="s">
        <v>4</v>
      </c>
    </row>
    <row r="1110" spans="1:5" x14ac:dyDescent="0.2">
      <c r="A1110">
        <v>98</v>
      </c>
      <c r="B1110" t="s">
        <v>38</v>
      </c>
      <c r="C1110">
        <v>116.23</v>
      </c>
      <c r="D1110">
        <v>2035</v>
      </c>
      <c r="E1110" t="s">
        <v>4</v>
      </c>
    </row>
    <row r="1111" spans="1:5" x14ac:dyDescent="0.2">
      <c r="A1111">
        <v>99</v>
      </c>
      <c r="B1111" t="s">
        <v>38</v>
      </c>
      <c r="C1111">
        <v>93.1</v>
      </c>
      <c r="D1111">
        <v>2035</v>
      </c>
      <c r="E1111" t="s">
        <v>4</v>
      </c>
    </row>
    <row r="1112" spans="1:5" x14ac:dyDescent="0.2">
      <c r="A1112">
        <v>100</v>
      </c>
      <c r="B1112" t="s">
        <v>38</v>
      </c>
      <c r="C1112">
        <v>75.150000000000006</v>
      </c>
      <c r="D1112">
        <v>2035</v>
      </c>
      <c r="E1112" t="s">
        <v>4</v>
      </c>
    </row>
    <row r="1113" spans="1:5" x14ac:dyDescent="0.2">
      <c r="A1113">
        <v>0</v>
      </c>
      <c r="B1113" t="s">
        <v>37</v>
      </c>
      <c r="C1113">
        <v>6497.68</v>
      </c>
      <c r="D1113">
        <v>2035</v>
      </c>
      <c r="E1113" t="s">
        <v>4</v>
      </c>
    </row>
    <row r="1114" spans="1:5" x14ac:dyDescent="0.2">
      <c r="A1114">
        <v>1</v>
      </c>
      <c r="B1114" t="s">
        <v>37</v>
      </c>
      <c r="C1114">
        <v>6485.12</v>
      </c>
      <c r="D1114">
        <v>2035</v>
      </c>
      <c r="E1114" t="s">
        <v>4</v>
      </c>
    </row>
    <row r="1115" spans="1:5" x14ac:dyDescent="0.2">
      <c r="A1115">
        <v>2</v>
      </c>
      <c r="B1115" t="s">
        <v>37</v>
      </c>
      <c r="C1115">
        <v>6492.97</v>
      </c>
      <c r="D1115">
        <v>2035</v>
      </c>
      <c r="E1115" t="s">
        <v>4</v>
      </c>
    </row>
    <row r="1116" spans="1:5" x14ac:dyDescent="0.2">
      <c r="A1116">
        <v>3</v>
      </c>
      <c r="B1116" t="s">
        <v>37</v>
      </c>
      <c r="C1116">
        <v>6499.99</v>
      </c>
      <c r="D1116">
        <v>2035</v>
      </c>
      <c r="E1116" t="s">
        <v>4</v>
      </c>
    </row>
    <row r="1117" spans="1:5" x14ac:dyDescent="0.2">
      <c r="A1117">
        <v>4</v>
      </c>
      <c r="B1117" t="s">
        <v>37</v>
      </c>
      <c r="C1117">
        <v>6501.03</v>
      </c>
      <c r="D1117">
        <v>2035</v>
      </c>
      <c r="E1117" t="s">
        <v>4</v>
      </c>
    </row>
    <row r="1118" spans="1:5" x14ac:dyDescent="0.2">
      <c r="A1118">
        <v>5</v>
      </c>
      <c r="B1118" t="s">
        <v>37</v>
      </c>
      <c r="C1118">
        <v>6487.91</v>
      </c>
      <c r="D1118">
        <v>2035</v>
      </c>
      <c r="E1118" t="s">
        <v>4</v>
      </c>
    </row>
    <row r="1119" spans="1:5" x14ac:dyDescent="0.2">
      <c r="A1119">
        <v>6</v>
      </c>
      <c r="B1119" t="s">
        <v>37</v>
      </c>
      <c r="C1119">
        <v>6470.15</v>
      </c>
      <c r="D1119">
        <v>2035</v>
      </c>
      <c r="E1119" t="s">
        <v>4</v>
      </c>
    </row>
    <row r="1120" spans="1:5" x14ac:dyDescent="0.2">
      <c r="A1120">
        <v>7</v>
      </c>
      <c r="B1120" t="s">
        <v>37</v>
      </c>
      <c r="C1120">
        <v>6433.92</v>
      </c>
      <c r="D1120">
        <v>2035</v>
      </c>
      <c r="E1120" t="s">
        <v>4</v>
      </c>
    </row>
    <row r="1121" spans="1:5" x14ac:dyDescent="0.2">
      <c r="A1121">
        <v>8</v>
      </c>
      <c r="B1121" t="s">
        <v>37</v>
      </c>
      <c r="C1121">
        <v>6394.18</v>
      </c>
      <c r="D1121">
        <v>2035</v>
      </c>
      <c r="E1121" t="s">
        <v>4</v>
      </c>
    </row>
    <row r="1122" spans="1:5" x14ac:dyDescent="0.2">
      <c r="A1122">
        <v>9</v>
      </c>
      <c r="B1122" t="s">
        <v>37</v>
      </c>
      <c r="C1122">
        <v>6361.23</v>
      </c>
      <c r="D1122">
        <v>2035</v>
      </c>
      <c r="E1122" t="s">
        <v>4</v>
      </c>
    </row>
    <row r="1123" spans="1:5" x14ac:dyDescent="0.2">
      <c r="A1123">
        <v>10</v>
      </c>
      <c r="B1123" t="s">
        <v>37</v>
      </c>
      <c r="C1123">
        <v>6323.22</v>
      </c>
      <c r="D1123">
        <v>2035</v>
      </c>
      <c r="E1123" t="s">
        <v>4</v>
      </c>
    </row>
    <row r="1124" spans="1:5" x14ac:dyDescent="0.2">
      <c r="A1124">
        <v>11</v>
      </c>
      <c r="B1124" t="s">
        <v>37</v>
      </c>
      <c r="C1124">
        <v>6292.69</v>
      </c>
      <c r="D1124">
        <v>2035</v>
      </c>
      <c r="E1124" t="s">
        <v>4</v>
      </c>
    </row>
    <row r="1125" spans="1:5" x14ac:dyDescent="0.2">
      <c r="A1125">
        <v>12</v>
      </c>
      <c r="B1125" t="s">
        <v>37</v>
      </c>
      <c r="C1125">
        <v>6267.16</v>
      </c>
      <c r="D1125">
        <v>2035</v>
      </c>
      <c r="E1125" t="s">
        <v>4</v>
      </c>
    </row>
    <row r="1126" spans="1:5" x14ac:dyDescent="0.2">
      <c r="A1126">
        <v>13</v>
      </c>
      <c r="B1126" t="s">
        <v>37</v>
      </c>
      <c r="C1126">
        <v>6250.44</v>
      </c>
      <c r="D1126">
        <v>2035</v>
      </c>
      <c r="E1126" t="s">
        <v>4</v>
      </c>
    </row>
    <row r="1127" spans="1:5" x14ac:dyDescent="0.2">
      <c r="A1127">
        <v>14</v>
      </c>
      <c r="B1127" t="s">
        <v>37</v>
      </c>
      <c r="C1127">
        <v>6236.58</v>
      </c>
      <c r="D1127">
        <v>2035</v>
      </c>
      <c r="E1127" t="s">
        <v>4</v>
      </c>
    </row>
    <row r="1128" spans="1:5" x14ac:dyDescent="0.2">
      <c r="A1128">
        <v>15</v>
      </c>
      <c r="B1128" t="s">
        <v>37</v>
      </c>
      <c r="C1128">
        <v>6224.27</v>
      </c>
      <c r="D1128">
        <v>2035</v>
      </c>
      <c r="E1128" t="s">
        <v>4</v>
      </c>
    </row>
    <row r="1129" spans="1:5" x14ac:dyDescent="0.2">
      <c r="A1129">
        <v>16</v>
      </c>
      <c r="B1129" t="s">
        <v>37</v>
      </c>
      <c r="C1129">
        <v>6199.72</v>
      </c>
      <c r="D1129">
        <v>2035</v>
      </c>
      <c r="E1129" t="s">
        <v>4</v>
      </c>
    </row>
    <row r="1130" spans="1:5" x14ac:dyDescent="0.2">
      <c r="A1130">
        <v>17</v>
      </c>
      <c r="B1130" t="s">
        <v>37</v>
      </c>
      <c r="C1130">
        <v>6178.24</v>
      </c>
      <c r="D1130">
        <v>2035</v>
      </c>
      <c r="E1130" t="s">
        <v>4</v>
      </c>
    </row>
    <row r="1131" spans="1:5" x14ac:dyDescent="0.2">
      <c r="A1131">
        <v>18</v>
      </c>
      <c r="B1131" t="s">
        <v>37</v>
      </c>
      <c r="C1131">
        <v>6917.46</v>
      </c>
      <c r="D1131">
        <v>2035</v>
      </c>
      <c r="E1131" t="s">
        <v>4</v>
      </c>
    </row>
    <row r="1132" spans="1:5" x14ac:dyDescent="0.2">
      <c r="A1132">
        <v>19</v>
      </c>
      <c r="B1132" t="s">
        <v>37</v>
      </c>
      <c r="C1132">
        <v>6608.61</v>
      </c>
      <c r="D1132">
        <v>2035</v>
      </c>
      <c r="E1132" t="s">
        <v>4</v>
      </c>
    </row>
    <row r="1133" spans="1:5" x14ac:dyDescent="0.2">
      <c r="A1133">
        <v>20</v>
      </c>
      <c r="B1133" t="s">
        <v>37</v>
      </c>
      <c r="C1133">
        <v>6310.07</v>
      </c>
      <c r="D1133">
        <v>2035</v>
      </c>
      <c r="E1133" t="s">
        <v>4</v>
      </c>
    </row>
    <row r="1134" spans="1:5" x14ac:dyDescent="0.2">
      <c r="A1134">
        <v>21</v>
      </c>
      <c r="B1134" t="s">
        <v>37</v>
      </c>
      <c r="C1134">
        <v>6037.21</v>
      </c>
      <c r="D1134">
        <v>2035</v>
      </c>
      <c r="E1134" t="s">
        <v>4</v>
      </c>
    </row>
    <row r="1135" spans="1:5" x14ac:dyDescent="0.2">
      <c r="A1135">
        <v>22</v>
      </c>
      <c r="B1135" t="s">
        <v>37</v>
      </c>
      <c r="C1135">
        <v>5969.21</v>
      </c>
      <c r="D1135">
        <v>2035</v>
      </c>
      <c r="E1135" t="s">
        <v>4</v>
      </c>
    </row>
    <row r="1136" spans="1:5" x14ac:dyDescent="0.2">
      <c r="A1136">
        <v>23</v>
      </c>
      <c r="B1136" t="s">
        <v>37</v>
      </c>
      <c r="C1136">
        <v>5899.99</v>
      </c>
      <c r="D1136">
        <v>2035</v>
      </c>
      <c r="E1136" t="s">
        <v>4</v>
      </c>
    </row>
    <row r="1137" spans="1:5" x14ac:dyDescent="0.2">
      <c r="A1137">
        <v>24</v>
      </c>
      <c r="B1137" t="s">
        <v>37</v>
      </c>
      <c r="C1137">
        <v>5905.82</v>
      </c>
      <c r="D1137">
        <v>2035</v>
      </c>
      <c r="E1137" t="s">
        <v>4</v>
      </c>
    </row>
    <row r="1138" spans="1:5" x14ac:dyDescent="0.2">
      <c r="A1138">
        <v>25</v>
      </c>
      <c r="B1138" t="s">
        <v>37</v>
      </c>
      <c r="C1138">
        <v>5659.66</v>
      </c>
      <c r="D1138">
        <v>2035</v>
      </c>
      <c r="E1138" t="s">
        <v>4</v>
      </c>
    </row>
    <row r="1139" spans="1:5" x14ac:dyDescent="0.2">
      <c r="A1139">
        <v>26</v>
      </c>
      <c r="B1139" t="s">
        <v>37</v>
      </c>
      <c r="C1139">
        <v>5807.84</v>
      </c>
      <c r="D1139">
        <v>2035</v>
      </c>
      <c r="E1139" t="s">
        <v>4</v>
      </c>
    </row>
    <row r="1140" spans="1:5" x14ac:dyDescent="0.2">
      <c r="A1140">
        <v>27</v>
      </c>
      <c r="B1140" t="s">
        <v>37</v>
      </c>
      <c r="C1140">
        <v>6192.91</v>
      </c>
      <c r="D1140">
        <v>2035</v>
      </c>
      <c r="E1140" t="s">
        <v>4</v>
      </c>
    </row>
    <row r="1141" spans="1:5" x14ac:dyDescent="0.2">
      <c r="A1141">
        <v>28</v>
      </c>
      <c r="B1141" t="s">
        <v>37</v>
      </c>
      <c r="C1141">
        <v>6211.93</v>
      </c>
      <c r="D1141">
        <v>2035</v>
      </c>
      <c r="E1141" t="s">
        <v>4</v>
      </c>
    </row>
    <row r="1142" spans="1:5" x14ac:dyDescent="0.2">
      <c r="A1142">
        <v>29</v>
      </c>
      <c r="B1142" t="s">
        <v>37</v>
      </c>
      <c r="C1142">
        <v>6014.96</v>
      </c>
      <c r="D1142">
        <v>2035</v>
      </c>
      <c r="E1142" t="s">
        <v>4</v>
      </c>
    </row>
    <row r="1143" spans="1:5" x14ac:dyDescent="0.2">
      <c r="A1143">
        <v>30</v>
      </c>
      <c r="B1143" t="s">
        <v>37</v>
      </c>
      <c r="C1143">
        <v>5832.29</v>
      </c>
      <c r="D1143">
        <v>2035</v>
      </c>
      <c r="E1143" t="s">
        <v>4</v>
      </c>
    </row>
    <row r="1144" spans="1:5" x14ac:dyDescent="0.2">
      <c r="A1144">
        <v>31</v>
      </c>
      <c r="B1144" t="s">
        <v>37</v>
      </c>
      <c r="C1144">
        <v>5737.3</v>
      </c>
      <c r="D1144">
        <v>2035</v>
      </c>
      <c r="E1144" t="s">
        <v>4</v>
      </c>
    </row>
    <row r="1145" spans="1:5" x14ac:dyDescent="0.2">
      <c r="A1145">
        <v>32</v>
      </c>
      <c r="B1145" t="s">
        <v>37</v>
      </c>
      <c r="C1145">
        <v>5607.56</v>
      </c>
      <c r="D1145">
        <v>2035</v>
      </c>
      <c r="E1145" t="s">
        <v>4</v>
      </c>
    </row>
    <row r="1146" spans="1:5" x14ac:dyDescent="0.2">
      <c r="A1146">
        <v>33</v>
      </c>
      <c r="B1146" t="s">
        <v>37</v>
      </c>
      <c r="C1146">
        <v>5333.49</v>
      </c>
      <c r="D1146">
        <v>2035</v>
      </c>
      <c r="E1146" t="s">
        <v>4</v>
      </c>
    </row>
    <row r="1147" spans="1:5" x14ac:dyDescent="0.2">
      <c r="A1147">
        <v>34</v>
      </c>
      <c r="B1147" t="s">
        <v>37</v>
      </c>
      <c r="C1147">
        <v>5324.45</v>
      </c>
      <c r="D1147">
        <v>2035</v>
      </c>
      <c r="E1147" t="s">
        <v>4</v>
      </c>
    </row>
    <row r="1148" spans="1:5" x14ac:dyDescent="0.2">
      <c r="A1148">
        <v>35</v>
      </c>
      <c r="B1148" t="s">
        <v>37</v>
      </c>
      <c r="C1148">
        <v>5287.32</v>
      </c>
      <c r="D1148">
        <v>2035</v>
      </c>
      <c r="E1148" t="s">
        <v>4</v>
      </c>
    </row>
    <row r="1149" spans="1:5" x14ac:dyDescent="0.2">
      <c r="A1149">
        <v>36</v>
      </c>
      <c r="B1149" t="s">
        <v>37</v>
      </c>
      <c r="C1149">
        <v>5147.1499999999996</v>
      </c>
      <c r="D1149">
        <v>2035</v>
      </c>
      <c r="E1149" t="s">
        <v>4</v>
      </c>
    </row>
    <row r="1150" spans="1:5" x14ac:dyDescent="0.2">
      <c r="A1150">
        <v>37</v>
      </c>
      <c r="B1150" t="s">
        <v>37</v>
      </c>
      <c r="C1150">
        <v>5093.3599999999997</v>
      </c>
      <c r="D1150">
        <v>2035</v>
      </c>
      <c r="E1150" t="s">
        <v>4</v>
      </c>
    </row>
    <row r="1151" spans="1:5" x14ac:dyDescent="0.2">
      <c r="A1151">
        <v>38</v>
      </c>
      <c r="B1151" t="s">
        <v>37</v>
      </c>
      <c r="C1151">
        <v>4891.03</v>
      </c>
      <c r="D1151">
        <v>2035</v>
      </c>
      <c r="E1151" t="s">
        <v>4</v>
      </c>
    </row>
    <row r="1152" spans="1:5" x14ac:dyDescent="0.2">
      <c r="A1152">
        <v>39</v>
      </c>
      <c r="B1152" t="s">
        <v>37</v>
      </c>
      <c r="C1152">
        <v>4748.6099999999997</v>
      </c>
      <c r="D1152">
        <v>2035</v>
      </c>
      <c r="E1152" t="s">
        <v>4</v>
      </c>
    </row>
    <row r="1153" spans="1:5" x14ac:dyDescent="0.2">
      <c r="A1153">
        <v>40</v>
      </c>
      <c r="B1153" t="s">
        <v>37</v>
      </c>
      <c r="C1153">
        <v>4825.49</v>
      </c>
      <c r="D1153">
        <v>2035</v>
      </c>
      <c r="E1153" t="s">
        <v>4</v>
      </c>
    </row>
    <row r="1154" spans="1:5" x14ac:dyDescent="0.2">
      <c r="A1154">
        <v>41</v>
      </c>
      <c r="B1154" t="s">
        <v>37</v>
      </c>
      <c r="C1154">
        <v>4930.32</v>
      </c>
      <c r="D1154">
        <v>2035</v>
      </c>
      <c r="E1154" t="s">
        <v>4</v>
      </c>
    </row>
    <row r="1155" spans="1:5" x14ac:dyDescent="0.2">
      <c r="A1155">
        <v>42</v>
      </c>
      <c r="B1155" t="s">
        <v>37</v>
      </c>
      <c r="C1155">
        <v>4983.82</v>
      </c>
      <c r="D1155">
        <v>2035</v>
      </c>
      <c r="E1155" t="s">
        <v>4</v>
      </c>
    </row>
    <row r="1156" spans="1:5" x14ac:dyDescent="0.2">
      <c r="A1156">
        <v>43</v>
      </c>
      <c r="B1156" t="s">
        <v>37</v>
      </c>
      <c r="C1156">
        <v>4424.8</v>
      </c>
      <c r="D1156">
        <v>2035</v>
      </c>
      <c r="E1156" t="s">
        <v>4</v>
      </c>
    </row>
    <row r="1157" spans="1:5" x14ac:dyDescent="0.2">
      <c r="A1157">
        <v>44</v>
      </c>
      <c r="B1157" t="s">
        <v>37</v>
      </c>
      <c r="C1157">
        <v>4382.99</v>
      </c>
      <c r="D1157">
        <v>2035</v>
      </c>
      <c r="E1157" t="s">
        <v>4</v>
      </c>
    </row>
    <row r="1158" spans="1:5" x14ac:dyDescent="0.2">
      <c r="A1158">
        <v>45</v>
      </c>
      <c r="B1158" t="s">
        <v>37</v>
      </c>
      <c r="C1158">
        <v>4313.5200000000004</v>
      </c>
      <c r="D1158">
        <v>2035</v>
      </c>
      <c r="E1158" t="s">
        <v>4</v>
      </c>
    </row>
    <row r="1159" spans="1:5" x14ac:dyDescent="0.2">
      <c r="A1159">
        <v>46</v>
      </c>
      <c r="B1159" t="s">
        <v>37</v>
      </c>
      <c r="C1159">
        <v>4170.16</v>
      </c>
      <c r="D1159">
        <v>2035</v>
      </c>
      <c r="E1159" t="s">
        <v>4</v>
      </c>
    </row>
    <row r="1160" spans="1:5" x14ac:dyDescent="0.2">
      <c r="A1160">
        <v>47</v>
      </c>
      <c r="B1160" t="s">
        <v>37</v>
      </c>
      <c r="C1160">
        <v>4188.29</v>
      </c>
      <c r="D1160">
        <v>2035</v>
      </c>
      <c r="E1160" t="s">
        <v>4</v>
      </c>
    </row>
    <row r="1161" spans="1:5" x14ac:dyDescent="0.2">
      <c r="A1161">
        <v>48</v>
      </c>
      <c r="B1161" t="s">
        <v>37</v>
      </c>
      <c r="C1161">
        <v>4156.4399999999996</v>
      </c>
      <c r="D1161">
        <v>2035</v>
      </c>
      <c r="E1161" t="s">
        <v>4</v>
      </c>
    </row>
    <row r="1162" spans="1:5" x14ac:dyDescent="0.2">
      <c r="A1162">
        <v>49</v>
      </c>
      <c r="B1162" t="s">
        <v>37</v>
      </c>
      <c r="C1162">
        <v>4215.71</v>
      </c>
      <c r="D1162">
        <v>2035</v>
      </c>
      <c r="E1162" t="s">
        <v>4</v>
      </c>
    </row>
    <row r="1163" spans="1:5" x14ac:dyDescent="0.2">
      <c r="A1163">
        <v>50</v>
      </c>
      <c r="B1163" t="s">
        <v>37</v>
      </c>
      <c r="C1163">
        <v>4148.6400000000003</v>
      </c>
      <c r="D1163">
        <v>2035</v>
      </c>
      <c r="E1163" t="s">
        <v>4</v>
      </c>
    </row>
    <row r="1164" spans="1:5" x14ac:dyDescent="0.2">
      <c r="A1164">
        <v>51</v>
      </c>
      <c r="B1164" t="s">
        <v>37</v>
      </c>
      <c r="C1164">
        <v>3902.77</v>
      </c>
      <c r="D1164">
        <v>2035</v>
      </c>
      <c r="E1164" t="s">
        <v>4</v>
      </c>
    </row>
    <row r="1165" spans="1:5" x14ac:dyDescent="0.2">
      <c r="A1165">
        <v>52</v>
      </c>
      <c r="B1165" t="s">
        <v>37</v>
      </c>
      <c r="C1165">
        <v>3924.99</v>
      </c>
      <c r="D1165">
        <v>2035</v>
      </c>
      <c r="E1165" t="s">
        <v>4</v>
      </c>
    </row>
    <row r="1166" spans="1:5" x14ac:dyDescent="0.2">
      <c r="A1166">
        <v>53</v>
      </c>
      <c r="B1166" t="s">
        <v>37</v>
      </c>
      <c r="C1166">
        <v>3752.58</v>
      </c>
      <c r="D1166">
        <v>2035</v>
      </c>
      <c r="E1166" t="s">
        <v>4</v>
      </c>
    </row>
    <row r="1167" spans="1:5" x14ac:dyDescent="0.2">
      <c r="A1167">
        <v>54</v>
      </c>
      <c r="B1167" t="s">
        <v>37</v>
      </c>
      <c r="C1167">
        <v>3766.19</v>
      </c>
      <c r="D1167">
        <v>2035</v>
      </c>
      <c r="E1167" t="s">
        <v>4</v>
      </c>
    </row>
    <row r="1168" spans="1:5" x14ac:dyDescent="0.2">
      <c r="A1168">
        <v>55</v>
      </c>
      <c r="B1168" t="s">
        <v>37</v>
      </c>
      <c r="C1168">
        <v>3737.89</v>
      </c>
      <c r="D1168">
        <v>2035</v>
      </c>
      <c r="E1168" t="s">
        <v>4</v>
      </c>
    </row>
    <row r="1169" spans="1:5" x14ac:dyDescent="0.2">
      <c r="A1169">
        <v>56</v>
      </c>
      <c r="B1169" t="s">
        <v>37</v>
      </c>
      <c r="C1169">
        <v>3446.59</v>
      </c>
      <c r="D1169">
        <v>2035</v>
      </c>
      <c r="E1169" t="s">
        <v>4</v>
      </c>
    </row>
    <row r="1170" spans="1:5" x14ac:dyDescent="0.2">
      <c r="A1170">
        <v>57</v>
      </c>
      <c r="B1170" t="s">
        <v>37</v>
      </c>
      <c r="C1170">
        <v>3392.21</v>
      </c>
      <c r="D1170">
        <v>2035</v>
      </c>
      <c r="E1170" t="s">
        <v>4</v>
      </c>
    </row>
    <row r="1171" spans="1:5" x14ac:dyDescent="0.2">
      <c r="A1171">
        <v>58</v>
      </c>
      <c r="B1171" t="s">
        <v>37</v>
      </c>
      <c r="C1171">
        <v>3297.34</v>
      </c>
      <c r="D1171">
        <v>2035</v>
      </c>
      <c r="E1171" t="s">
        <v>4</v>
      </c>
    </row>
    <row r="1172" spans="1:5" x14ac:dyDescent="0.2">
      <c r="A1172">
        <v>59</v>
      </c>
      <c r="B1172" t="s">
        <v>37</v>
      </c>
      <c r="C1172">
        <v>3320.48</v>
      </c>
      <c r="D1172">
        <v>2035</v>
      </c>
      <c r="E1172" t="s">
        <v>4</v>
      </c>
    </row>
    <row r="1173" spans="1:5" x14ac:dyDescent="0.2">
      <c r="A1173">
        <v>60</v>
      </c>
      <c r="B1173" t="s">
        <v>37</v>
      </c>
      <c r="C1173">
        <v>3239.98</v>
      </c>
      <c r="D1173">
        <v>2035</v>
      </c>
      <c r="E1173" t="s">
        <v>4</v>
      </c>
    </row>
    <row r="1174" spans="1:5" x14ac:dyDescent="0.2">
      <c r="A1174">
        <v>61</v>
      </c>
      <c r="B1174" t="s">
        <v>37</v>
      </c>
      <c r="C1174">
        <v>3047.62</v>
      </c>
      <c r="D1174">
        <v>2035</v>
      </c>
      <c r="E1174" t="s">
        <v>4</v>
      </c>
    </row>
    <row r="1175" spans="1:5" x14ac:dyDescent="0.2">
      <c r="A1175">
        <v>62</v>
      </c>
      <c r="B1175" t="s">
        <v>37</v>
      </c>
      <c r="C1175">
        <v>2916.27</v>
      </c>
      <c r="D1175">
        <v>2035</v>
      </c>
      <c r="E1175" t="s">
        <v>4</v>
      </c>
    </row>
    <row r="1176" spans="1:5" x14ac:dyDescent="0.2">
      <c r="A1176">
        <v>63</v>
      </c>
      <c r="B1176" t="s">
        <v>37</v>
      </c>
      <c r="C1176">
        <v>2820.21</v>
      </c>
      <c r="D1176">
        <v>2035</v>
      </c>
      <c r="E1176" t="s">
        <v>4</v>
      </c>
    </row>
    <row r="1177" spans="1:5" x14ac:dyDescent="0.2">
      <c r="A1177">
        <v>64</v>
      </c>
      <c r="B1177" t="s">
        <v>37</v>
      </c>
      <c r="C1177">
        <v>2870.59</v>
      </c>
      <c r="D1177">
        <v>2035</v>
      </c>
      <c r="E1177" t="s">
        <v>4</v>
      </c>
    </row>
    <row r="1178" spans="1:5" x14ac:dyDescent="0.2">
      <c r="A1178">
        <v>65</v>
      </c>
      <c r="B1178" t="s">
        <v>37</v>
      </c>
      <c r="C1178">
        <v>2876.93</v>
      </c>
      <c r="D1178">
        <v>2035</v>
      </c>
      <c r="E1178" t="s">
        <v>4</v>
      </c>
    </row>
    <row r="1179" spans="1:5" x14ac:dyDescent="0.2">
      <c r="A1179">
        <v>66</v>
      </c>
      <c r="B1179" t="s">
        <v>37</v>
      </c>
      <c r="C1179">
        <v>2684</v>
      </c>
      <c r="D1179">
        <v>2035</v>
      </c>
      <c r="E1179" t="s">
        <v>4</v>
      </c>
    </row>
    <row r="1180" spans="1:5" x14ac:dyDescent="0.2">
      <c r="A1180">
        <v>67</v>
      </c>
      <c r="B1180" t="s">
        <v>37</v>
      </c>
      <c r="C1180">
        <v>2593.96</v>
      </c>
      <c r="D1180">
        <v>2035</v>
      </c>
      <c r="E1180" t="s">
        <v>4</v>
      </c>
    </row>
    <row r="1181" spans="1:5" x14ac:dyDescent="0.2">
      <c r="A1181">
        <v>68</v>
      </c>
      <c r="B1181" t="s">
        <v>37</v>
      </c>
      <c r="C1181">
        <v>2504.04</v>
      </c>
      <c r="D1181">
        <v>2035</v>
      </c>
      <c r="E1181" t="s">
        <v>4</v>
      </c>
    </row>
    <row r="1182" spans="1:5" x14ac:dyDescent="0.2">
      <c r="A1182">
        <v>69</v>
      </c>
      <c r="B1182" t="s">
        <v>37</v>
      </c>
      <c r="C1182">
        <v>2515.9699999999998</v>
      </c>
      <c r="D1182">
        <v>2035</v>
      </c>
      <c r="E1182" t="s">
        <v>4</v>
      </c>
    </row>
    <row r="1183" spans="1:5" x14ac:dyDescent="0.2">
      <c r="A1183">
        <v>70</v>
      </c>
      <c r="B1183" t="s">
        <v>37</v>
      </c>
      <c r="C1183">
        <v>2481.35</v>
      </c>
      <c r="D1183">
        <v>2035</v>
      </c>
      <c r="E1183" t="s">
        <v>4</v>
      </c>
    </row>
    <row r="1184" spans="1:5" x14ac:dyDescent="0.2">
      <c r="A1184">
        <v>71</v>
      </c>
      <c r="B1184" t="s">
        <v>37</v>
      </c>
      <c r="C1184">
        <v>2375.69</v>
      </c>
      <c r="D1184">
        <v>2035</v>
      </c>
      <c r="E1184" t="s">
        <v>4</v>
      </c>
    </row>
    <row r="1185" spans="1:5" x14ac:dyDescent="0.2">
      <c r="A1185">
        <v>72</v>
      </c>
      <c r="B1185" t="s">
        <v>37</v>
      </c>
      <c r="C1185">
        <v>2174.2399999999998</v>
      </c>
      <c r="D1185">
        <v>2035</v>
      </c>
      <c r="E1185" t="s">
        <v>4</v>
      </c>
    </row>
    <row r="1186" spans="1:5" x14ac:dyDescent="0.2">
      <c r="A1186">
        <v>73</v>
      </c>
      <c r="B1186" t="s">
        <v>37</v>
      </c>
      <c r="C1186">
        <v>2085.16</v>
      </c>
      <c r="D1186">
        <v>2035</v>
      </c>
      <c r="E1186" t="s">
        <v>4</v>
      </c>
    </row>
    <row r="1187" spans="1:5" x14ac:dyDescent="0.2">
      <c r="A1187">
        <v>74</v>
      </c>
      <c r="B1187" t="s">
        <v>37</v>
      </c>
      <c r="C1187">
        <v>1995.29</v>
      </c>
      <c r="D1187">
        <v>2035</v>
      </c>
      <c r="E1187" t="s">
        <v>4</v>
      </c>
    </row>
    <row r="1188" spans="1:5" x14ac:dyDescent="0.2">
      <c r="A1188">
        <v>75</v>
      </c>
      <c r="B1188" t="s">
        <v>37</v>
      </c>
      <c r="C1188">
        <v>1958.68</v>
      </c>
      <c r="D1188">
        <v>2035</v>
      </c>
      <c r="E1188" t="s">
        <v>4</v>
      </c>
    </row>
    <row r="1189" spans="1:5" x14ac:dyDescent="0.2">
      <c r="A1189">
        <v>76</v>
      </c>
      <c r="B1189" t="s">
        <v>37</v>
      </c>
      <c r="C1189">
        <v>1765.09</v>
      </c>
      <c r="D1189">
        <v>2035</v>
      </c>
      <c r="E1189" t="s">
        <v>4</v>
      </c>
    </row>
    <row r="1190" spans="1:5" x14ac:dyDescent="0.2">
      <c r="A1190">
        <v>77</v>
      </c>
      <c r="B1190" t="s">
        <v>37</v>
      </c>
      <c r="C1190">
        <v>1657.4</v>
      </c>
      <c r="D1190">
        <v>2035</v>
      </c>
      <c r="E1190" t="s">
        <v>4</v>
      </c>
    </row>
    <row r="1191" spans="1:5" x14ac:dyDescent="0.2">
      <c r="A1191">
        <v>78</v>
      </c>
      <c r="B1191" t="s">
        <v>37</v>
      </c>
      <c r="C1191">
        <v>1539.64</v>
      </c>
      <c r="D1191">
        <v>2035</v>
      </c>
      <c r="E1191" t="s">
        <v>4</v>
      </c>
    </row>
    <row r="1192" spans="1:5" x14ac:dyDescent="0.2">
      <c r="A1192">
        <v>79</v>
      </c>
      <c r="B1192" t="s">
        <v>37</v>
      </c>
      <c r="C1192">
        <v>1413.46</v>
      </c>
      <c r="D1192">
        <v>2035</v>
      </c>
      <c r="E1192" t="s">
        <v>4</v>
      </c>
    </row>
    <row r="1193" spans="1:5" x14ac:dyDescent="0.2">
      <c r="A1193">
        <v>80</v>
      </c>
      <c r="B1193" t="s">
        <v>37</v>
      </c>
      <c r="C1193">
        <v>1304.17</v>
      </c>
      <c r="D1193">
        <v>2035</v>
      </c>
      <c r="E1193" t="s">
        <v>4</v>
      </c>
    </row>
    <row r="1194" spans="1:5" x14ac:dyDescent="0.2">
      <c r="A1194">
        <v>81</v>
      </c>
      <c r="B1194" t="s">
        <v>37</v>
      </c>
      <c r="C1194">
        <v>1166.51</v>
      </c>
      <c r="D1194">
        <v>2035</v>
      </c>
      <c r="E1194" t="s">
        <v>4</v>
      </c>
    </row>
    <row r="1195" spans="1:5" x14ac:dyDescent="0.2">
      <c r="A1195">
        <v>82</v>
      </c>
      <c r="B1195" t="s">
        <v>37</v>
      </c>
      <c r="C1195">
        <v>1018.43</v>
      </c>
      <c r="D1195">
        <v>2035</v>
      </c>
      <c r="E1195" t="s">
        <v>4</v>
      </c>
    </row>
    <row r="1196" spans="1:5" x14ac:dyDescent="0.2">
      <c r="A1196">
        <v>83</v>
      </c>
      <c r="B1196" t="s">
        <v>37</v>
      </c>
      <c r="C1196">
        <v>948.77</v>
      </c>
      <c r="D1196">
        <v>2035</v>
      </c>
      <c r="E1196" t="s">
        <v>4</v>
      </c>
    </row>
    <row r="1197" spans="1:5" x14ac:dyDescent="0.2">
      <c r="A1197">
        <v>84</v>
      </c>
      <c r="B1197" t="s">
        <v>37</v>
      </c>
      <c r="C1197">
        <v>842.94</v>
      </c>
      <c r="D1197">
        <v>2035</v>
      </c>
      <c r="E1197" t="s">
        <v>4</v>
      </c>
    </row>
    <row r="1198" spans="1:5" x14ac:dyDescent="0.2">
      <c r="A1198">
        <v>85</v>
      </c>
      <c r="B1198" t="s">
        <v>37</v>
      </c>
      <c r="C1198">
        <v>760.28</v>
      </c>
      <c r="D1198">
        <v>2035</v>
      </c>
      <c r="E1198" t="s">
        <v>4</v>
      </c>
    </row>
    <row r="1199" spans="1:5" x14ac:dyDescent="0.2">
      <c r="A1199">
        <v>86</v>
      </c>
      <c r="B1199" t="s">
        <v>37</v>
      </c>
      <c r="C1199">
        <v>661.39</v>
      </c>
      <c r="D1199">
        <v>2035</v>
      </c>
      <c r="E1199" t="s">
        <v>4</v>
      </c>
    </row>
    <row r="1200" spans="1:5" x14ac:dyDescent="0.2">
      <c r="A1200">
        <v>87</v>
      </c>
      <c r="B1200" t="s">
        <v>37</v>
      </c>
      <c r="C1200">
        <v>553.91999999999996</v>
      </c>
      <c r="D1200">
        <v>2035</v>
      </c>
      <c r="E1200" t="s">
        <v>4</v>
      </c>
    </row>
    <row r="1201" spans="1:5" x14ac:dyDescent="0.2">
      <c r="A1201">
        <v>88</v>
      </c>
      <c r="B1201" t="s">
        <v>37</v>
      </c>
      <c r="C1201">
        <v>485.04</v>
      </c>
      <c r="D1201">
        <v>2035</v>
      </c>
      <c r="E1201" t="s">
        <v>4</v>
      </c>
    </row>
    <row r="1202" spans="1:5" x14ac:dyDescent="0.2">
      <c r="A1202">
        <v>89</v>
      </c>
      <c r="B1202" t="s">
        <v>37</v>
      </c>
      <c r="C1202">
        <v>410.71</v>
      </c>
      <c r="D1202">
        <v>2035</v>
      </c>
      <c r="E1202" t="s">
        <v>4</v>
      </c>
    </row>
    <row r="1203" spans="1:5" x14ac:dyDescent="0.2">
      <c r="A1203">
        <v>90</v>
      </c>
      <c r="B1203" t="s">
        <v>37</v>
      </c>
      <c r="C1203">
        <v>348.73</v>
      </c>
      <c r="D1203">
        <v>2035</v>
      </c>
      <c r="E1203" t="s">
        <v>4</v>
      </c>
    </row>
    <row r="1204" spans="1:5" x14ac:dyDescent="0.2">
      <c r="A1204">
        <v>91</v>
      </c>
      <c r="B1204" t="s">
        <v>37</v>
      </c>
      <c r="C1204">
        <v>276.81</v>
      </c>
      <c r="D1204">
        <v>2035</v>
      </c>
      <c r="E1204" t="s">
        <v>4</v>
      </c>
    </row>
    <row r="1205" spans="1:5" x14ac:dyDescent="0.2">
      <c r="A1205">
        <v>92</v>
      </c>
      <c r="B1205" t="s">
        <v>37</v>
      </c>
      <c r="C1205">
        <v>235.41</v>
      </c>
      <c r="D1205">
        <v>2035</v>
      </c>
      <c r="E1205" t="s">
        <v>4</v>
      </c>
    </row>
    <row r="1206" spans="1:5" x14ac:dyDescent="0.2">
      <c r="A1206">
        <v>93</v>
      </c>
      <c r="B1206" t="s">
        <v>37</v>
      </c>
      <c r="C1206">
        <v>189.71</v>
      </c>
      <c r="D1206">
        <v>2035</v>
      </c>
      <c r="E1206" t="s">
        <v>4</v>
      </c>
    </row>
    <row r="1207" spans="1:5" x14ac:dyDescent="0.2">
      <c r="A1207">
        <v>94</v>
      </c>
      <c r="B1207" t="s">
        <v>37</v>
      </c>
      <c r="C1207">
        <v>153.74</v>
      </c>
      <c r="D1207">
        <v>2035</v>
      </c>
      <c r="E1207" t="s">
        <v>4</v>
      </c>
    </row>
    <row r="1208" spans="1:5" x14ac:dyDescent="0.2">
      <c r="A1208">
        <v>95</v>
      </c>
      <c r="B1208" t="s">
        <v>37</v>
      </c>
      <c r="C1208">
        <v>126.59</v>
      </c>
      <c r="D1208">
        <v>2035</v>
      </c>
      <c r="E1208" t="s">
        <v>4</v>
      </c>
    </row>
    <row r="1209" spans="1:5" x14ac:dyDescent="0.2">
      <c r="A1209">
        <v>96</v>
      </c>
      <c r="B1209" t="s">
        <v>37</v>
      </c>
      <c r="C1209">
        <v>103.91</v>
      </c>
      <c r="D1209">
        <v>2035</v>
      </c>
      <c r="E1209" t="s">
        <v>4</v>
      </c>
    </row>
    <row r="1210" spans="1:5" x14ac:dyDescent="0.2">
      <c r="A1210">
        <v>97</v>
      </c>
      <c r="B1210" t="s">
        <v>37</v>
      </c>
      <c r="C1210">
        <v>81.27</v>
      </c>
      <c r="D1210">
        <v>2035</v>
      </c>
      <c r="E1210" t="s">
        <v>4</v>
      </c>
    </row>
    <row r="1211" spans="1:5" x14ac:dyDescent="0.2">
      <c r="A1211">
        <v>98</v>
      </c>
      <c r="B1211" t="s">
        <v>37</v>
      </c>
      <c r="C1211">
        <v>70.31</v>
      </c>
      <c r="D1211">
        <v>2035</v>
      </c>
      <c r="E1211" t="s">
        <v>4</v>
      </c>
    </row>
    <row r="1212" spans="1:5" x14ac:dyDescent="0.2">
      <c r="A1212">
        <v>99</v>
      </c>
      <c r="B1212" t="s">
        <v>37</v>
      </c>
      <c r="C1212">
        <v>55.42</v>
      </c>
      <c r="D1212">
        <v>2035</v>
      </c>
      <c r="E1212" t="s">
        <v>4</v>
      </c>
    </row>
    <row r="1213" spans="1:5" x14ac:dyDescent="0.2">
      <c r="A1213">
        <v>100</v>
      </c>
      <c r="B1213" t="s">
        <v>37</v>
      </c>
      <c r="C1213">
        <v>39.93</v>
      </c>
      <c r="D1213">
        <v>2035</v>
      </c>
      <c r="E1213" t="s">
        <v>4</v>
      </c>
    </row>
    <row r="1214" spans="1:5" x14ac:dyDescent="0.2">
      <c r="A1214">
        <v>0</v>
      </c>
      <c r="B1214" t="s">
        <v>38</v>
      </c>
      <c r="C1214">
        <v>213.72</v>
      </c>
      <c r="D1214">
        <v>2035</v>
      </c>
      <c r="E1214" t="s">
        <v>4</v>
      </c>
    </row>
    <row r="1215" spans="1:5" x14ac:dyDescent="0.2">
      <c r="A1215">
        <v>1</v>
      </c>
      <c r="B1215" t="s">
        <v>38</v>
      </c>
      <c r="C1215">
        <v>215.09</v>
      </c>
      <c r="D1215">
        <v>2035</v>
      </c>
      <c r="E1215" t="s">
        <v>4</v>
      </c>
    </row>
    <row r="1216" spans="1:5" x14ac:dyDescent="0.2">
      <c r="A1216">
        <v>2</v>
      </c>
      <c r="B1216" t="s">
        <v>38</v>
      </c>
      <c r="C1216">
        <v>213.87</v>
      </c>
      <c r="D1216">
        <v>2035</v>
      </c>
      <c r="E1216" t="s">
        <v>4</v>
      </c>
    </row>
    <row r="1217" spans="1:5" x14ac:dyDescent="0.2">
      <c r="A1217">
        <v>3</v>
      </c>
      <c r="B1217" t="s">
        <v>38</v>
      </c>
      <c r="C1217">
        <v>213.57</v>
      </c>
      <c r="D1217">
        <v>2035</v>
      </c>
      <c r="E1217" t="s">
        <v>4</v>
      </c>
    </row>
    <row r="1218" spans="1:5" x14ac:dyDescent="0.2">
      <c r="A1218">
        <v>4</v>
      </c>
      <c r="B1218" t="s">
        <v>38</v>
      </c>
      <c r="C1218">
        <v>212.29</v>
      </c>
      <c r="D1218">
        <v>2035</v>
      </c>
      <c r="E1218" t="s">
        <v>4</v>
      </c>
    </row>
    <row r="1219" spans="1:5" x14ac:dyDescent="0.2">
      <c r="A1219">
        <v>5</v>
      </c>
      <c r="B1219" t="s">
        <v>38</v>
      </c>
      <c r="C1219">
        <v>213.38</v>
      </c>
      <c r="D1219">
        <v>2035</v>
      </c>
      <c r="E1219" t="s">
        <v>4</v>
      </c>
    </row>
    <row r="1220" spans="1:5" x14ac:dyDescent="0.2">
      <c r="A1220">
        <v>6</v>
      </c>
      <c r="B1220" t="s">
        <v>38</v>
      </c>
      <c r="C1220">
        <v>215.79</v>
      </c>
      <c r="D1220">
        <v>2035</v>
      </c>
      <c r="E1220" t="s">
        <v>4</v>
      </c>
    </row>
    <row r="1221" spans="1:5" x14ac:dyDescent="0.2">
      <c r="A1221">
        <v>7</v>
      </c>
      <c r="B1221" t="s">
        <v>38</v>
      </c>
      <c r="C1221">
        <v>216.66</v>
      </c>
      <c r="D1221">
        <v>2035</v>
      </c>
      <c r="E1221" t="s">
        <v>4</v>
      </c>
    </row>
    <row r="1222" spans="1:5" x14ac:dyDescent="0.2">
      <c r="A1222">
        <v>8</v>
      </c>
      <c r="B1222" t="s">
        <v>38</v>
      </c>
      <c r="C1222">
        <v>216.54</v>
      </c>
      <c r="D1222">
        <v>2035</v>
      </c>
      <c r="E1222" t="s">
        <v>4</v>
      </c>
    </row>
    <row r="1223" spans="1:5" x14ac:dyDescent="0.2">
      <c r="A1223">
        <v>9</v>
      </c>
      <c r="B1223" t="s">
        <v>38</v>
      </c>
      <c r="C1223">
        <v>212.97</v>
      </c>
      <c r="D1223">
        <v>2035</v>
      </c>
      <c r="E1223" t="s">
        <v>4</v>
      </c>
    </row>
    <row r="1224" spans="1:5" x14ac:dyDescent="0.2">
      <c r="A1224">
        <v>10</v>
      </c>
      <c r="B1224" t="s">
        <v>38</v>
      </c>
      <c r="C1224">
        <v>212.22</v>
      </c>
      <c r="D1224">
        <v>2035</v>
      </c>
      <c r="E1224" t="s">
        <v>4</v>
      </c>
    </row>
    <row r="1225" spans="1:5" x14ac:dyDescent="0.2">
      <c r="A1225">
        <v>11</v>
      </c>
      <c r="B1225" t="s">
        <v>38</v>
      </c>
      <c r="C1225">
        <v>212.32</v>
      </c>
      <c r="D1225">
        <v>2035</v>
      </c>
      <c r="E1225" t="s">
        <v>4</v>
      </c>
    </row>
    <row r="1226" spans="1:5" x14ac:dyDescent="0.2">
      <c r="A1226">
        <v>12</v>
      </c>
      <c r="B1226" t="s">
        <v>38</v>
      </c>
      <c r="C1226">
        <v>213.12</v>
      </c>
      <c r="D1226">
        <v>2035</v>
      </c>
      <c r="E1226" t="s">
        <v>4</v>
      </c>
    </row>
    <row r="1227" spans="1:5" x14ac:dyDescent="0.2">
      <c r="A1227">
        <v>13</v>
      </c>
      <c r="B1227" t="s">
        <v>38</v>
      </c>
      <c r="C1227">
        <v>214.15</v>
      </c>
      <c r="D1227">
        <v>2035</v>
      </c>
      <c r="E1227" t="s">
        <v>4</v>
      </c>
    </row>
    <row r="1228" spans="1:5" x14ac:dyDescent="0.2">
      <c r="A1228">
        <v>14</v>
      </c>
      <c r="B1228" t="s">
        <v>38</v>
      </c>
      <c r="C1228">
        <v>214.1</v>
      </c>
      <c r="D1228">
        <v>2035</v>
      </c>
      <c r="E1228" t="s">
        <v>4</v>
      </c>
    </row>
    <row r="1229" spans="1:5" x14ac:dyDescent="0.2">
      <c r="A1229">
        <v>15</v>
      </c>
      <c r="B1229" t="s">
        <v>38</v>
      </c>
      <c r="C1229">
        <v>214.11</v>
      </c>
      <c r="D1229">
        <v>2035</v>
      </c>
      <c r="E1229" t="s">
        <v>4</v>
      </c>
    </row>
    <row r="1230" spans="1:5" x14ac:dyDescent="0.2">
      <c r="A1230">
        <v>16</v>
      </c>
      <c r="B1230" t="s">
        <v>38</v>
      </c>
      <c r="C1230">
        <v>211.58</v>
      </c>
      <c r="D1230">
        <v>2035</v>
      </c>
      <c r="E1230" t="s">
        <v>4</v>
      </c>
    </row>
    <row r="1231" spans="1:5" x14ac:dyDescent="0.2">
      <c r="A1231">
        <v>17</v>
      </c>
      <c r="B1231" t="s">
        <v>38</v>
      </c>
      <c r="C1231">
        <v>241.98</v>
      </c>
      <c r="D1231">
        <v>2035</v>
      </c>
      <c r="E1231" t="s">
        <v>4</v>
      </c>
    </row>
    <row r="1232" spans="1:5" x14ac:dyDescent="0.2">
      <c r="A1232">
        <v>18</v>
      </c>
      <c r="B1232" t="s">
        <v>38</v>
      </c>
      <c r="C1232">
        <v>228.81</v>
      </c>
      <c r="D1232">
        <v>2035</v>
      </c>
      <c r="E1232" t="s">
        <v>4</v>
      </c>
    </row>
    <row r="1233" spans="1:5" x14ac:dyDescent="0.2">
      <c r="A1233">
        <v>19</v>
      </c>
      <c r="B1233" t="s">
        <v>38</v>
      </c>
      <c r="C1233">
        <v>215.42</v>
      </c>
      <c r="D1233">
        <v>2035</v>
      </c>
      <c r="E1233" t="s">
        <v>4</v>
      </c>
    </row>
    <row r="1234" spans="1:5" x14ac:dyDescent="0.2">
      <c r="A1234">
        <v>20</v>
      </c>
      <c r="B1234" t="s">
        <v>38</v>
      </c>
      <c r="C1234">
        <v>203.12</v>
      </c>
      <c r="D1234">
        <v>2035</v>
      </c>
      <c r="E1234" t="s">
        <v>4</v>
      </c>
    </row>
    <row r="1235" spans="1:5" x14ac:dyDescent="0.2">
      <c r="A1235">
        <v>21</v>
      </c>
      <c r="B1235" t="s">
        <v>38</v>
      </c>
      <c r="C1235">
        <v>197.6</v>
      </c>
      <c r="D1235">
        <v>2035</v>
      </c>
      <c r="E1235" t="s">
        <v>4</v>
      </c>
    </row>
    <row r="1236" spans="1:5" x14ac:dyDescent="0.2">
      <c r="A1236">
        <v>22</v>
      </c>
      <c r="B1236" t="s">
        <v>38</v>
      </c>
      <c r="C1236">
        <v>193.63</v>
      </c>
      <c r="D1236">
        <v>2035</v>
      </c>
      <c r="E1236" t="s">
        <v>4</v>
      </c>
    </row>
    <row r="1237" spans="1:5" x14ac:dyDescent="0.2">
      <c r="A1237">
        <v>23</v>
      </c>
      <c r="B1237" t="s">
        <v>38</v>
      </c>
      <c r="C1237">
        <v>187.3</v>
      </c>
      <c r="D1237">
        <v>2035</v>
      </c>
      <c r="E1237" t="s">
        <v>4</v>
      </c>
    </row>
    <row r="1238" spans="1:5" x14ac:dyDescent="0.2">
      <c r="A1238">
        <v>24</v>
      </c>
      <c r="B1238" t="s">
        <v>38</v>
      </c>
      <c r="C1238">
        <v>249.12</v>
      </c>
      <c r="D1238">
        <v>2035</v>
      </c>
      <c r="E1238" t="s">
        <v>4</v>
      </c>
    </row>
    <row r="1239" spans="1:5" x14ac:dyDescent="0.2">
      <c r="A1239">
        <v>25</v>
      </c>
      <c r="B1239" t="s">
        <v>38</v>
      </c>
      <c r="C1239">
        <v>222.62</v>
      </c>
      <c r="D1239">
        <v>2035</v>
      </c>
      <c r="E1239" t="s">
        <v>4</v>
      </c>
    </row>
    <row r="1240" spans="1:5" x14ac:dyDescent="0.2">
      <c r="A1240">
        <v>26</v>
      </c>
      <c r="B1240" t="s">
        <v>38</v>
      </c>
      <c r="C1240">
        <v>187.7</v>
      </c>
      <c r="D1240">
        <v>2035</v>
      </c>
      <c r="E1240" t="s">
        <v>4</v>
      </c>
    </row>
    <row r="1241" spans="1:5" x14ac:dyDescent="0.2">
      <c r="A1241">
        <v>27</v>
      </c>
      <c r="B1241" t="s">
        <v>38</v>
      </c>
      <c r="C1241">
        <v>184.66</v>
      </c>
      <c r="D1241">
        <v>2035</v>
      </c>
      <c r="E1241" t="s">
        <v>4</v>
      </c>
    </row>
    <row r="1242" spans="1:5" x14ac:dyDescent="0.2">
      <c r="A1242">
        <v>28</v>
      </c>
      <c r="B1242" t="s">
        <v>38</v>
      </c>
      <c r="C1242">
        <v>197.36</v>
      </c>
      <c r="D1242">
        <v>2035</v>
      </c>
      <c r="E1242" t="s">
        <v>4</v>
      </c>
    </row>
    <row r="1243" spans="1:5" x14ac:dyDescent="0.2">
      <c r="A1243">
        <v>29</v>
      </c>
      <c r="B1243" t="s">
        <v>38</v>
      </c>
      <c r="C1243">
        <v>214.4</v>
      </c>
      <c r="D1243">
        <v>2035</v>
      </c>
      <c r="E1243" t="s">
        <v>4</v>
      </c>
    </row>
    <row r="1244" spans="1:5" x14ac:dyDescent="0.2">
      <c r="A1244">
        <v>30</v>
      </c>
      <c r="B1244" t="s">
        <v>38</v>
      </c>
      <c r="C1244">
        <v>193.94</v>
      </c>
      <c r="D1244">
        <v>2035</v>
      </c>
      <c r="E1244" t="s">
        <v>4</v>
      </c>
    </row>
    <row r="1245" spans="1:5" x14ac:dyDescent="0.2">
      <c r="A1245">
        <v>31</v>
      </c>
      <c r="B1245" t="s">
        <v>38</v>
      </c>
      <c r="C1245">
        <v>193.89</v>
      </c>
      <c r="D1245">
        <v>2035</v>
      </c>
      <c r="E1245" t="s">
        <v>4</v>
      </c>
    </row>
    <row r="1246" spans="1:5" x14ac:dyDescent="0.2">
      <c r="A1246">
        <v>32</v>
      </c>
      <c r="B1246" t="s">
        <v>38</v>
      </c>
      <c r="C1246">
        <v>187.52</v>
      </c>
      <c r="D1246">
        <v>2035</v>
      </c>
      <c r="E1246" t="s">
        <v>4</v>
      </c>
    </row>
    <row r="1247" spans="1:5" x14ac:dyDescent="0.2">
      <c r="A1247">
        <v>33</v>
      </c>
      <c r="B1247" t="s">
        <v>38</v>
      </c>
      <c r="C1247">
        <v>164.73</v>
      </c>
      <c r="D1247">
        <v>2035</v>
      </c>
      <c r="E1247" t="s">
        <v>4</v>
      </c>
    </row>
    <row r="1248" spans="1:5" x14ac:dyDescent="0.2">
      <c r="A1248">
        <v>34</v>
      </c>
      <c r="B1248" t="s">
        <v>38</v>
      </c>
      <c r="C1248">
        <v>184.09</v>
      </c>
      <c r="D1248">
        <v>2035</v>
      </c>
      <c r="E1248" t="s">
        <v>4</v>
      </c>
    </row>
    <row r="1249" spans="1:5" x14ac:dyDescent="0.2">
      <c r="A1249">
        <v>35</v>
      </c>
      <c r="B1249" t="s">
        <v>38</v>
      </c>
      <c r="C1249">
        <v>182.88</v>
      </c>
      <c r="D1249">
        <v>2035</v>
      </c>
      <c r="E1249" t="s">
        <v>4</v>
      </c>
    </row>
    <row r="1250" spans="1:5" x14ac:dyDescent="0.2">
      <c r="A1250">
        <v>36</v>
      </c>
      <c r="B1250" t="s">
        <v>38</v>
      </c>
      <c r="C1250">
        <v>206.52</v>
      </c>
      <c r="D1250">
        <v>2035</v>
      </c>
      <c r="E1250" t="s">
        <v>4</v>
      </c>
    </row>
    <row r="1251" spans="1:5" x14ac:dyDescent="0.2">
      <c r="A1251">
        <v>37</v>
      </c>
      <c r="B1251" t="s">
        <v>38</v>
      </c>
      <c r="C1251">
        <v>191.69</v>
      </c>
      <c r="D1251">
        <v>2035</v>
      </c>
      <c r="E1251" t="s">
        <v>4</v>
      </c>
    </row>
    <row r="1252" spans="1:5" x14ac:dyDescent="0.2">
      <c r="A1252">
        <v>38</v>
      </c>
      <c r="B1252" t="s">
        <v>38</v>
      </c>
      <c r="C1252">
        <v>198.77</v>
      </c>
      <c r="D1252">
        <v>2035</v>
      </c>
      <c r="E1252" t="s">
        <v>4</v>
      </c>
    </row>
    <row r="1253" spans="1:5" x14ac:dyDescent="0.2">
      <c r="A1253">
        <v>39</v>
      </c>
      <c r="B1253" t="s">
        <v>38</v>
      </c>
      <c r="C1253">
        <v>188.59</v>
      </c>
      <c r="D1253">
        <v>2035</v>
      </c>
      <c r="E1253" t="s">
        <v>4</v>
      </c>
    </row>
    <row r="1254" spans="1:5" x14ac:dyDescent="0.2">
      <c r="A1254">
        <v>40</v>
      </c>
      <c r="B1254" t="s">
        <v>38</v>
      </c>
      <c r="C1254">
        <v>196.91</v>
      </c>
      <c r="D1254">
        <v>2035</v>
      </c>
      <c r="E1254" t="s">
        <v>4</v>
      </c>
    </row>
    <row r="1255" spans="1:5" x14ac:dyDescent="0.2">
      <c r="A1255">
        <v>41</v>
      </c>
      <c r="B1255" t="s">
        <v>38</v>
      </c>
      <c r="C1255">
        <v>193.19</v>
      </c>
      <c r="D1255">
        <v>2035</v>
      </c>
      <c r="E1255" t="s">
        <v>4</v>
      </c>
    </row>
    <row r="1256" spans="1:5" x14ac:dyDescent="0.2">
      <c r="A1256">
        <v>42</v>
      </c>
      <c r="B1256" t="s">
        <v>38</v>
      </c>
      <c r="C1256">
        <v>162.07</v>
      </c>
      <c r="D1256">
        <v>2035</v>
      </c>
      <c r="E1256" t="s">
        <v>4</v>
      </c>
    </row>
    <row r="1257" spans="1:5" x14ac:dyDescent="0.2">
      <c r="A1257">
        <v>43</v>
      </c>
      <c r="B1257" t="s">
        <v>38</v>
      </c>
      <c r="C1257">
        <v>159.5</v>
      </c>
      <c r="D1257">
        <v>2035</v>
      </c>
      <c r="E1257" t="s">
        <v>4</v>
      </c>
    </row>
    <row r="1258" spans="1:5" x14ac:dyDescent="0.2">
      <c r="A1258">
        <v>44</v>
      </c>
      <c r="B1258" t="s">
        <v>38</v>
      </c>
      <c r="C1258">
        <v>152.38</v>
      </c>
      <c r="D1258">
        <v>2035</v>
      </c>
      <c r="E1258" t="s">
        <v>4</v>
      </c>
    </row>
    <row r="1259" spans="1:5" x14ac:dyDescent="0.2">
      <c r="A1259">
        <v>45</v>
      </c>
      <c r="B1259" t="s">
        <v>38</v>
      </c>
      <c r="C1259">
        <v>152.69999999999999</v>
      </c>
      <c r="D1259">
        <v>2035</v>
      </c>
      <c r="E1259" t="s">
        <v>4</v>
      </c>
    </row>
    <row r="1260" spans="1:5" x14ac:dyDescent="0.2">
      <c r="A1260">
        <v>46</v>
      </c>
      <c r="B1260" t="s">
        <v>38</v>
      </c>
      <c r="C1260">
        <v>147.96</v>
      </c>
      <c r="D1260">
        <v>2035</v>
      </c>
      <c r="E1260" t="s">
        <v>4</v>
      </c>
    </row>
    <row r="1261" spans="1:5" x14ac:dyDescent="0.2">
      <c r="A1261">
        <v>47</v>
      </c>
      <c r="B1261" t="s">
        <v>38</v>
      </c>
      <c r="C1261">
        <v>141.84</v>
      </c>
      <c r="D1261">
        <v>2035</v>
      </c>
      <c r="E1261" t="s">
        <v>4</v>
      </c>
    </row>
    <row r="1262" spans="1:5" x14ac:dyDescent="0.2">
      <c r="A1262">
        <v>48</v>
      </c>
      <c r="B1262" t="s">
        <v>38</v>
      </c>
      <c r="C1262">
        <v>144.35</v>
      </c>
      <c r="D1262">
        <v>2035</v>
      </c>
      <c r="E1262" t="s">
        <v>4</v>
      </c>
    </row>
    <row r="1263" spans="1:5" x14ac:dyDescent="0.2">
      <c r="A1263">
        <v>49</v>
      </c>
      <c r="B1263" t="s">
        <v>38</v>
      </c>
      <c r="C1263">
        <v>153.31</v>
      </c>
      <c r="D1263">
        <v>2035</v>
      </c>
      <c r="E1263" t="s">
        <v>4</v>
      </c>
    </row>
    <row r="1264" spans="1:5" x14ac:dyDescent="0.2">
      <c r="A1264">
        <v>50</v>
      </c>
      <c r="B1264" t="s">
        <v>38</v>
      </c>
      <c r="C1264">
        <v>147.28</v>
      </c>
      <c r="D1264">
        <v>2035</v>
      </c>
      <c r="E1264" t="s">
        <v>4</v>
      </c>
    </row>
    <row r="1265" spans="1:5" x14ac:dyDescent="0.2">
      <c r="A1265">
        <v>51</v>
      </c>
      <c r="B1265" t="s">
        <v>38</v>
      </c>
      <c r="C1265">
        <v>125.98</v>
      </c>
      <c r="D1265">
        <v>2035</v>
      </c>
      <c r="E1265" t="s">
        <v>4</v>
      </c>
    </row>
    <row r="1266" spans="1:5" x14ac:dyDescent="0.2">
      <c r="A1266">
        <v>52</v>
      </c>
      <c r="B1266" t="s">
        <v>38</v>
      </c>
      <c r="C1266">
        <v>138.27000000000001</v>
      </c>
      <c r="D1266">
        <v>2035</v>
      </c>
      <c r="E1266" t="s">
        <v>4</v>
      </c>
    </row>
    <row r="1267" spans="1:5" x14ac:dyDescent="0.2">
      <c r="A1267">
        <v>53</v>
      </c>
      <c r="B1267" t="s">
        <v>38</v>
      </c>
      <c r="C1267">
        <v>127.34</v>
      </c>
      <c r="D1267">
        <v>2035</v>
      </c>
      <c r="E1267" t="s">
        <v>4</v>
      </c>
    </row>
    <row r="1268" spans="1:5" x14ac:dyDescent="0.2">
      <c r="A1268">
        <v>54</v>
      </c>
      <c r="B1268" t="s">
        <v>38</v>
      </c>
      <c r="C1268">
        <v>115.47</v>
      </c>
      <c r="D1268">
        <v>2035</v>
      </c>
      <c r="E1268" t="s">
        <v>4</v>
      </c>
    </row>
    <row r="1269" spans="1:5" x14ac:dyDescent="0.2">
      <c r="A1269">
        <v>55</v>
      </c>
      <c r="B1269" t="s">
        <v>38</v>
      </c>
      <c r="C1269">
        <v>117.82</v>
      </c>
      <c r="D1269">
        <v>2035</v>
      </c>
      <c r="E1269" t="s">
        <v>4</v>
      </c>
    </row>
    <row r="1270" spans="1:5" x14ac:dyDescent="0.2">
      <c r="A1270">
        <v>56</v>
      </c>
      <c r="B1270" t="s">
        <v>38</v>
      </c>
      <c r="C1270">
        <v>103.34</v>
      </c>
      <c r="D1270">
        <v>2035</v>
      </c>
      <c r="E1270" t="s">
        <v>4</v>
      </c>
    </row>
    <row r="1271" spans="1:5" x14ac:dyDescent="0.2">
      <c r="A1271">
        <v>57</v>
      </c>
      <c r="B1271" t="s">
        <v>38</v>
      </c>
      <c r="C1271">
        <v>95.12</v>
      </c>
      <c r="D1271">
        <v>2035</v>
      </c>
      <c r="E1271" t="s">
        <v>4</v>
      </c>
    </row>
    <row r="1272" spans="1:5" x14ac:dyDescent="0.2">
      <c r="A1272">
        <v>58</v>
      </c>
      <c r="B1272" t="s">
        <v>38</v>
      </c>
      <c r="C1272">
        <v>92.12</v>
      </c>
      <c r="D1272">
        <v>2035</v>
      </c>
      <c r="E1272" t="s">
        <v>4</v>
      </c>
    </row>
    <row r="1273" spans="1:5" x14ac:dyDescent="0.2">
      <c r="A1273">
        <v>59</v>
      </c>
      <c r="B1273" t="s">
        <v>38</v>
      </c>
      <c r="C1273">
        <v>94.69</v>
      </c>
      <c r="D1273">
        <v>2035</v>
      </c>
      <c r="E1273" t="s">
        <v>4</v>
      </c>
    </row>
    <row r="1274" spans="1:5" x14ac:dyDescent="0.2">
      <c r="A1274">
        <v>60</v>
      </c>
      <c r="B1274" t="s">
        <v>38</v>
      </c>
      <c r="C1274">
        <v>98.27</v>
      </c>
      <c r="D1274">
        <v>2035</v>
      </c>
      <c r="E1274" t="s">
        <v>4</v>
      </c>
    </row>
    <row r="1275" spans="1:5" x14ac:dyDescent="0.2">
      <c r="A1275">
        <v>61</v>
      </c>
      <c r="B1275" t="s">
        <v>38</v>
      </c>
      <c r="C1275">
        <v>73.36</v>
      </c>
      <c r="D1275">
        <v>2035</v>
      </c>
      <c r="E1275" t="s">
        <v>4</v>
      </c>
    </row>
    <row r="1276" spans="1:5" x14ac:dyDescent="0.2">
      <c r="A1276">
        <v>62</v>
      </c>
      <c r="B1276" t="s">
        <v>38</v>
      </c>
      <c r="C1276">
        <v>77.37</v>
      </c>
      <c r="D1276">
        <v>2035</v>
      </c>
      <c r="E1276" t="s">
        <v>4</v>
      </c>
    </row>
    <row r="1277" spans="1:5" x14ac:dyDescent="0.2">
      <c r="A1277">
        <v>63</v>
      </c>
      <c r="B1277" t="s">
        <v>38</v>
      </c>
      <c r="C1277">
        <v>76.34</v>
      </c>
      <c r="D1277">
        <v>2035</v>
      </c>
      <c r="E1277" t="s">
        <v>4</v>
      </c>
    </row>
    <row r="1278" spans="1:5" x14ac:dyDescent="0.2">
      <c r="A1278">
        <v>64</v>
      </c>
      <c r="B1278" t="s">
        <v>38</v>
      </c>
      <c r="C1278">
        <v>74.819999999999993</v>
      </c>
      <c r="D1278">
        <v>2035</v>
      </c>
      <c r="E1278" t="s">
        <v>4</v>
      </c>
    </row>
    <row r="1279" spans="1:5" x14ac:dyDescent="0.2">
      <c r="A1279">
        <v>65</v>
      </c>
      <c r="B1279" t="s">
        <v>38</v>
      </c>
      <c r="C1279">
        <v>79.33</v>
      </c>
      <c r="D1279">
        <v>2035</v>
      </c>
      <c r="E1279" t="s">
        <v>4</v>
      </c>
    </row>
    <row r="1280" spans="1:5" x14ac:dyDescent="0.2">
      <c r="A1280">
        <v>66</v>
      </c>
      <c r="B1280" t="s">
        <v>38</v>
      </c>
      <c r="C1280">
        <v>76.72</v>
      </c>
      <c r="D1280">
        <v>2035</v>
      </c>
      <c r="E1280" t="s">
        <v>4</v>
      </c>
    </row>
    <row r="1281" spans="1:5" x14ac:dyDescent="0.2">
      <c r="A1281">
        <v>67</v>
      </c>
      <c r="B1281" t="s">
        <v>38</v>
      </c>
      <c r="C1281">
        <v>67.75</v>
      </c>
      <c r="D1281">
        <v>2035</v>
      </c>
      <c r="E1281" t="s">
        <v>4</v>
      </c>
    </row>
    <row r="1282" spans="1:5" x14ac:dyDescent="0.2">
      <c r="A1282">
        <v>68</v>
      </c>
      <c r="B1282" t="s">
        <v>38</v>
      </c>
      <c r="C1282">
        <v>81.290000000000006</v>
      </c>
      <c r="D1282">
        <v>2035</v>
      </c>
      <c r="E1282" t="s">
        <v>4</v>
      </c>
    </row>
    <row r="1283" spans="1:5" x14ac:dyDescent="0.2">
      <c r="A1283">
        <v>69</v>
      </c>
      <c r="B1283" t="s">
        <v>38</v>
      </c>
      <c r="C1283">
        <v>71.95</v>
      </c>
      <c r="D1283">
        <v>2035</v>
      </c>
      <c r="E1283" t="s">
        <v>4</v>
      </c>
    </row>
    <row r="1284" spans="1:5" x14ac:dyDescent="0.2">
      <c r="A1284">
        <v>70</v>
      </c>
      <c r="B1284" t="s">
        <v>38</v>
      </c>
      <c r="C1284">
        <v>69.05</v>
      </c>
      <c r="D1284">
        <v>2035</v>
      </c>
      <c r="E1284" t="s">
        <v>4</v>
      </c>
    </row>
    <row r="1285" spans="1:5" x14ac:dyDescent="0.2">
      <c r="A1285">
        <v>71</v>
      </c>
      <c r="B1285" t="s">
        <v>38</v>
      </c>
      <c r="C1285">
        <v>70.959999999999994</v>
      </c>
      <c r="D1285">
        <v>2035</v>
      </c>
      <c r="E1285" t="s">
        <v>4</v>
      </c>
    </row>
    <row r="1286" spans="1:5" x14ac:dyDescent="0.2">
      <c r="A1286">
        <v>72</v>
      </c>
      <c r="B1286" t="s">
        <v>38</v>
      </c>
      <c r="C1286">
        <v>60.14</v>
      </c>
      <c r="D1286">
        <v>2035</v>
      </c>
      <c r="E1286" t="s">
        <v>4</v>
      </c>
    </row>
    <row r="1287" spans="1:5" x14ac:dyDescent="0.2">
      <c r="A1287">
        <v>73</v>
      </c>
      <c r="B1287" t="s">
        <v>38</v>
      </c>
      <c r="C1287">
        <v>72.33</v>
      </c>
      <c r="D1287">
        <v>2035</v>
      </c>
      <c r="E1287" t="s">
        <v>4</v>
      </c>
    </row>
    <row r="1288" spans="1:5" x14ac:dyDescent="0.2">
      <c r="A1288">
        <v>74</v>
      </c>
      <c r="B1288" t="s">
        <v>38</v>
      </c>
      <c r="C1288">
        <v>82.51</v>
      </c>
      <c r="D1288">
        <v>2035</v>
      </c>
      <c r="E1288" t="s">
        <v>4</v>
      </c>
    </row>
    <row r="1289" spans="1:5" x14ac:dyDescent="0.2">
      <c r="A1289">
        <v>75</v>
      </c>
      <c r="B1289" t="s">
        <v>38</v>
      </c>
      <c r="C1289">
        <v>78.14</v>
      </c>
      <c r="D1289">
        <v>2035</v>
      </c>
      <c r="E1289" t="s">
        <v>4</v>
      </c>
    </row>
    <row r="1290" spans="1:5" x14ac:dyDescent="0.2">
      <c r="A1290">
        <v>76</v>
      </c>
      <c r="B1290" t="s">
        <v>38</v>
      </c>
      <c r="C1290">
        <v>62.3</v>
      </c>
      <c r="D1290">
        <v>2035</v>
      </c>
      <c r="E1290" t="s">
        <v>4</v>
      </c>
    </row>
    <row r="1291" spans="1:5" x14ac:dyDescent="0.2">
      <c r="A1291">
        <v>77</v>
      </c>
      <c r="B1291" t="s">
        <v>38</v>
      </c>
      <c r="C1291">
        <v>69.28</v>
      </c>
      <c r="D1291">
        <v>2035</v>
      </c>
      <c r="E1291" t="s">
        <v>4</v>
      </c>
    </row>
    <row r="1292" spans="1:5" x14ac:dyDescent="0.2">
      <c r="A1292">
        <v>78</v>
      </c>
      <c r="B1292" t="s">
        <v>38</v>
      </c>
      <c r="C1292">
        <v>54.43</v>
      </c>
      <c r="D1292">
        <v>2035</v>
      </c>
      <c r="E1292" t="s">
        <v>4</v>
      </c>
    </row>
    <row r="1293" spans="1:5" x14ac:dyDescent="0.2">
      <c r="A1293">
        <v>79</v>
      </c>
      <c r="B1293" t="s">
        <v>38</v>
      </c>
      <c r="C1293">
        <v>43.18</v>
      </c>
      <c r="D1293">
        <v>2035</v>
      </c>
      <c r="E1293" t="s">
        <v>4</v>
      </c>
    </row>
    <row r="1294" spans="1:5" x14ac:dyDescent="0.2">
      <c r="A1294">
        <v>80</v>
      </c>
      <c r="B1294" t="s">
        <v>38</v>
      </c>
      <c r="C1294">
        <v>49.59</v>
      </c>
      <c r="D1294">
        <v>2035</v>
      </c>
      <c r="E1294" t="s">
        <v>4</v>
      </c>
    </row>
    <row r="1295" spans="1:5" x14ac:dyDescent="0.2">
      <c r="A1295">
        <v>81</v>
      </c>
      <c r="B1295" t="s">
        <v>38</v>
      </c>
      <c r="C1295">
        <v>45.18</v>
      </c>
      <c r="D1295">
        <v>2035</v>
      </c>
      <c r="E1295" t="s">
        <v>4</v>
      </c>
    </row>
    <row r="1296" spans="1:5" x14ac:dyDescent="0.2">
      <c r="A1296">
        <v>82</v>
      </c>
      <c r="B1296" t="s">
        <v>38</v>
      </c>
      <c r="C1296">
        <v>42.39</v>
      </c>
      <c r="D1296">
        <v>2035</v>
      </c>
      <c r="E1296" t="s">
        <v>4</v>
      </c>
    </row>
    <row r="1297" spans="1:5" x14ac:dyDescent="0.2">
      <c r="A1297">
        <v>83</v>
      </c>
      <c r="B1297" t="s">
        <v>38</v>
      </c>
      <c r="C1297">
        <v>37.700000000000003</v>
      </c>
      <c r="D1297">
        <v>2035</v>
      </c>
      <c r="E1297" t="s">
        <v>4</v>
      </c>
    </row>
    <row r="1298" spans="1:5" x14ac:dyDescent="0.2">
      <c r="A1298">
        <v>84</v>
      </c>
      <c r="B1298" t="s">
        <v>38</v>
      </c>
      <c r="C1298">
        <v>34.64</v>
      </c>
      <c r="D1298">
        <v>2035</v>
      </c>
      <c r="E1298" t="s">
        <v>4</v>
      </c>
    </row>
    <row r="1299" spans="1:5" x14ac:dyDescent="0.2">
      <c r="A1299">
        <v>85</v>
      </c>
      <c r="B1299" t="s">
        <v>38</v>
      </c>
      <c r="C1299">
        <v>32.130000000000003</v>
      </c>
      <c r="D1299">
        <v>2035</v>
      </c>
      <c r="E1299" t="s">
        <v>4</v>
      </c>
    </row>
    <row r="1300" spans="1:5" x14ac:dyDescent="0.2">
      <c r="A1300">
        <v>86</v>
      </c>
      <c r="B1300" t="s">
        <v>38</v>
      </c>
      <c r="C1300">
        <v>27.69</v>
      </c>
      <c r="D1300">
        <v>2035</v>
      </c>
      <c r="E1300" t="s">
        <v>4</v>
      </c>
    </row>
    <row r="1301" spans="1:5" x14ac:dyDescent="0.2">
      <c r="A1301">
        <v>87</v>
      </c>
      <c r="B1301" t="s">
        <v>38</v>
      </c>
      <c r="C1301">
        <v>25.05</v>
      </c>
      <c r="D1301">
        <v>2035</v>
      </c>
      <c r="E1301" t="s">
        <v>4</v>
      </c>
    </row>
    <row r="1302" spans="1:5" x14ac:dyDescent="0.2">
      <c r="A1302">
        <v>88</v>
      </c>
      <c r="B1302" t="s">
        <v>38</v>
      </c>
      <c r="C1302">
        <v>27.82</v>
      </c>
      <c r="D1302">
        <v>2035</v>
      </c>
      <c r="E1302" t="s">
        <v>4</v>
      </c>
    </row>
    <row r="1303" spans="1:5" x14ac:dyDescent="0.2">
      <c r="A1303">
        <v>89</v>
      </c>
      <c r="B1303" t="s">
        <v>38</v>
      </c>
      <c r="C1303">
        <v>20.34</v>
      </c>
      <c r="D1303">
        <v>2035</v>
      </c>
      <c r="E1303" t="s">
        <v>4</v>
      </c>
    </row>
    <row r="1304" spans="1:5" x14ac:dyDescent="0.2">
      <c r="A1304">
        <v>90</v>
      </c>
      <c r="B1304" t="s">
        <v>38</v>
      </c>
      <c r="C1304">
        <v>17.61</v>
      </c>
      <c r="D1304">
        <v>2035</v>
      </c>
      <c r="E1304" t="s">
        <v>4</v>
      </c>
    </row>
    <row r="1305" spans="1:5" x14ac:dyDescent="0.2">
      <c r="A1305">
        <v>91</v>
      </c>
      <c r="B1305" t="s">
        <v>38</v>
      </c>
      <c r="C1305">
        <v>26.18</v>
      </c>
      <c r="D1305">
        <v>2035</v>
      </c>
      <c r="E1305" t="s">
        <v>4</v>
      </c>
    </row>
    <row r="1306" spans="1:5" x14ac:dyDescent="0.2">
      <c r="A1306">
        <v>92</v>
      </c>
      <c r="B1306" t="s">
        <v>38</v>
      </c>
      <c r="C1306">
        <v>17.07</v>
      </c>
      <c r="D1306">
        <v>2035</v>
      </c>
      <c r="E1306" t="s">
        <v>4</v>
      </c>
    </row>
    <row r="1307" spans="1:5" x14ac:dyDescent="0.2">
      <c r="A1307">
        <v>93</v>
      </c>
      <c r="B1307" t="s">
        <v>38</v>
      </c>
      <c r="C1307">
        <v>13.78</v>
      </c>
      <c r="D1307">
        <v>2035</v>
      </c>
      <c r="E1307" t="s">
        <v>4</v>
      </c>
    </row>
    <row r="1308" spans="1:5" x14ac:dyDescent="0.2">
      <c r="A1308">
        <v>94</v>
      </c>
      <c r="B1308" t="s">
        <v>38</v>
      </c>
      <c r="C1308">
        <v>16.190000000000001</v>
      </c>
      <c r="D1308">
        <v>2035</v>
      </c>
      <c r="E1308" t="s">
        <v>4</v>
      </c>
    </row>
    <row r="1309" spans="1:5" x14ac:dyDescent="0.2">
      <c r="A1309">
        <v>95</v>
      </c>
      <c r="B1309" t="s">
        <v>38</v>
      </c>
      <c r="C1309">
        <v>18.010000000000002</v>
      </c>
      <c r="D1309">
        <v>2035</v>
      </c>
      <c r="E1309" t="s">
        <v>4</v>
      </c>
    </row>
    <row r="1310" spans="1:5" x14ac:dyDescent="0.2">
      <c r="A1310">
        <v>96</v>
      </c>
      <c r="B1310" t="s">
        <v>38</v>
      </c>
      <c r="C1310">
        <v>12.95</v>
      </c>
      <c r="D1310">
        <v>2035</v>
      </c>
      <c r="E1310" t="s">
        <v>4</v>
      </c>
    </row>
    <row r="1311" spans="1:5" x14ac:dyDescent="0.2">
      <c r="A1311">
        <v>97</v>
      </c>
      <c r="B1311" t="s">
        <v>38</v>
      </c>
      <c r="C1311">
        <v>11.55</v>
      </c>
      <c r="D1311">
        <v>2035</v>
      </c>
      <c r="E1311" t="s">
        <v>4</v>
      </c>
    </row>
    <row r="1312" spans="1:5" x14ac:dyDescent="0.2">
      <c r="A1312">
        <v>98</v>
      </c>
      <c r="B1312" t="s">
        <v>38</v>
      </c>
      <c r="C1312">
        <v>7.31</v>
      </c>
      <c r="D1312">
        <v>2035</v>
      </c>
      <c r="E1312" t="s">
        <v>4</v>
      </c>
    </row>
    <row r="1313" spans="1:5" x14ac:dyDescent="0.2">
      <c r="A1313">
        <v>99</v>
      </c>
      <c r="B1313" t="s">
        <v>38</v>
      </c>
      <c r="C1313">
        <v>6.27</v>
      </c>
      <c r="D1313">
        <v>2035</v>
      </c>
      <c r="E1313" t="s">
        <v>4</v>
      </c>
    </row>
    <row r="1314" spans="1:5" x14ac:dyDescent="0.2">
      <c r="A1314">
        <v>100</v>
      </c>
      <c r="B1314" t="s">
        <v>38</v>
      </c>
      <c r="C1314">
        <v>7.16</v>
      </c>
      <c r="D1314">
        <v>2035</v>
      </c>
      <c r="E1314" t="s">
        <v>4</v>
      </c>
    </row>
    <row r="1315" spans="1:5" x14ac:dyDescent="0.2">
      <c r="A1315">
        <v>0</v>
      </c>
      <c r="B1315" t="s">
        <v>37</v>
      </c>
      <c r="C1315">
        <v>235.23</v>
      </c>
      <c r="D1315">
        <v>2035</v>
      </c>
      <c r="E1315" t="s">
        <v>4</v>
      </c>
    </row>
    <row r="1316" spans="1:5" x14ac:dyDescent="0.2">
      <c r="A1316">
        <v>1</v>
      </c>
      <c r="B1316" t="s">
        <v>37</v>
      </c>
      <c r="C1316">
        <v>237</v>
      </c>
      <c r="D1316">
        <v>2035</v>
      </c>
      <c r="E1316" t="s">
        <v>4</v>
      </c>
    </row>
    <row r="1317" spans="1:5" x14ac:dyDescent="0.2">
      <c r="A1317">
        <v>2</v>
      </c>
      <c r="B1317" t="s">
        <v>37</v>
      </c>
      <c r="C1317">
        <v>238.25</v>
      </c>
      <c r="D1317">
        <v>2035</v>
      </c>
      <c r="E1317" t="s">
        <v>4</v>
      </c>
    </row>
    <row r="1318" spans="1:5" x14ac:dyDescent="0.2">
      <c r="A1318">
        <v>3</v>
      </c>
      <c r="B1318" t="s">
        <v>37</v>
      </c>
      <c r="C1318">
        <v>238.23</v>
      </c>
      <c r="D1318">
        <v>2035</v>
      </c>
      <c r="E1318" t="s">
        <v>4</v>
      </c>
    </row>
    <row r="1319" spans="1:5" x14ac:dyDescent="0.2">
      <c r="A1319">
        <v>4</v>
      </c>
      <c r="B1319" t="s">
        <v>37</v>
      </c>
      <c r="C1319">
        <v>235.69</v>
      </c>
      <c r="D1319">
        <v>2035</v>
      </c>
      <c r="E1319" t="s">
        <v>4</v>
      </c>
    </row>
    <row r="1320" spans="1:5" x14ac:dyDescent="0.2">
      <c r="A1320">
        <v>5</v>
      </c>
      <c r="B1320" t="s">
        <v>37</v>
      </c>
      <c r="C1320">
        <v>235.03</v>
      </c>
      <c r="D1320">
        <v>2035</v>
      </c>
      <c r="E1320" t="s">
        <v>4</v>
      </c>
    </row>
    <row r="1321" spans="1:5" x14ac:dyDescent="0.2">
      <c r="A1321">
        <v>6</v>
      </c>
      <c r="B1321" t="s">
        <v>37</v>
      </c>
      <c r="C1321">
        <v>237.06</v>
      </c>
      <c r="D1321">
        <v>2035</v>
      </c>
      <c r="E1321" t="s">
        <v>4</v>
      </c>
    </row>
    <row r="1322" spans="1:5" x14ac:dyDescent="0.2">
      <c r="A1322">
        <v>7</v>
      </c>
      <c r="B1322" t="s">
        <v>37</v>
      </c>
      <c r="C1322">
        <v>238.88</v>
      </c>
      <c r="D1322">
        <v>2035</v>
      </c>
      <c r="E1322" t="s">
        <v>4</v>
      </c>
    </row>
    <row r="1323" spans="1:5" x14ac:dyDescent="0.2">
      <c r="A1323">
        <v>8</v>
      </c>
      <c r="B1323" t="s">
        <v>37</v>
      </c>
      <c r="C1323">
        <v>240.67</v>
      </c>
      <c r="D1323">
        <v>2035</v>
      </c>
      <c r="E1323" t="s">
        <v>4</v>
      </c>
    </row>
    <row r="1324" spans="1:5" x14ac:dyDescent="0.2">
      <c r="A1324">
        <v>9</v>
      </c>
      <c r="B1324" t="s">
        <v>37</v>
      </c>
      <c r="C1324">
        <v>239.43</v>
      </c>
      <c r="D1324">
        <v>2035</v>
      </c>
      <c r="E1324" t="s">
        <v>4</v>
      </c>
    </row>
    <row r="1325" spans="1:5" x14ac:dyDescent="0.2">
      <c r="A1325">
        <v>10</v>
      </c>
      <c r="B1325" t="s">
        <v>37</v>
      </c>
      <c r="C1325">
        <v>239.45</v>
      </c>
      <c r="D1325">
        <v>2035</v>
      </c>
      <c r="E1325" t="s">
        <v>4</v>
      </c>
    </row>
    <row r="1326" spans="1:5" x14ac:dyDescent="0.2">
      <c r="A1326">
        <v>11</v>
      </c>
      <c r="B1326" t="s">
        <v>37</v>
      </c>
      <c r="C1326">
        <v>239.36</v>
      </c>
      <c r="D1326">
        <v>2035</v>
      </c>
      <c r="E1326" t="s">
        <v>4</v>
      </c>
    </row>
    <row r="1327" spans="1:5" x14ac:dyDescent="0.2">
      <c r="A1327">
        <v>12</v>
      </c>
      <c r="B1327" t="s">
        <v>37</v>
      </c>
      <c r="C1327">
        <v>239.74</v>
      </c>
      <c r="D1327">
        <v>2035</v>
      </c>
      <c r="E1327" t="s">
        <v>4</v>
      </c>
    </row>
    <row r="1328" spans="1:5" x14ac:dyDescent="0.2">
      <c r="A1328">
        <v>13</v>
      </c>
      <c r="B1328" t="s">
        <v>37</v>
      </c>
      <c r="C1328">
        <v>240.13</v>
      </c>
      <c r="D1328">
        <v>2035</v>
      </c>
      <c r="E1328" t="s">
        <v>4</v>
      </c>
    </row>
    <row r="1329" spans="1:5" x14ac:dyDescent="0.2">
      <c r="A1329">
        <v>14</v>
      </c>
      <c r="B1329" t="s">
        <v>37</v>
      </c>
      <c r="C1329">
        <v>239.09</v>
      </c>
      <c r="D1329">
        <v>2035</v>
      </c>
      <c r="E1329" t="s">
        <v>4</v>
      </c>
    </row>
    <row r="1330" spans="1:5" x14ac:dyDescent="0.2">
      <c r="A1330">
        <v>15</v>
      </c>
      <c r="B1330" t="s">
        <v>37</v>
      </c>
      <c r="C1330">
        <v>238.65</v>
      </c>
      <c r="D1330">
        <v>2035</v>
      </c>
      <c r="E1330" t="s">
        <v>4</v>
      </c>
    </row>
    <row r="1331" spans="1:5" x14ac:dyDescent="0.2">
      <c r="A1331">
        <v>16</v>
      </c>
      <c r="B1331" t="s">
        <v>37</v>
      </c>
      <c r="C1331">
        <v>236.07</v>
      </c>
      <c r="D1331">
        <v>2035</v>
      </c>
      <c r="E1331" t="s">
        <v>4</v>
      </c>
    </row>
    <row r="1332" spans="1:5" x14ac:dyDescent="0.2">
      <c r="A1332">
        <v>17</v>
      </c>
      <c r="B1332" t="s">
        <v>37</v>
      </c>
      <c r="C1332">
        <v>234.98</v>
      </c>
      <c r="D1332">
        <v>2035</v>
      </c>
      <c r="E1332" t="s">
        <v>4</v>
      </c>
    </row>
    <row r="1333" spans="1:5" x14ac:dyDescent="0.2">
      <c r="A1333">
        <v>18</v>
      </c>
      <c r="B1333" t="s">
        <v>37</v>
      </c>
      <c r="C1333">
        <v>240.05</v>
      </c>
      <c r="D1333">
        <v>2035</v>
      </c>
      <c r="E1333" t="s">
        <v>4</v>
      </c>
    </row>
    <row r="1334" spans="1:5" x14ac:dyDescent="0.2">
      <c r="A1334">
        <v>19</v>
      </c>
      <c r="B1334" t="s">
        <v>37</v>
      </c>
      <c r="C1334">
        <v>235.73</v>
      </c>
      <c r="D1334">
        <v>2035</v>
      </c>
      <c r="E1334" t="s">
        <v>4</v>
      </c>
    </row>
    <row r="1335" spans="1:5" x14ac:dyDescent="0.2">
      <c r="A1335">
        <v>20</v>
      </c>
      <c r="B1335" t="s">
        <v>37</v>
      </c>
      <c r="C1335">
        <v>230.73</v>
      </c>
      <c r="D1335">
        <v>2035</v>
      </c>
      <c r="E1335" t="s">
        <v>4</v>
      </c>
    </row>
    <row r="1336" spans="1:5" x14ac:dyDescent="0.2">
      <c r="A1336">
        <v>21</v>
      </c>
      <c r="B1336" t="s">
        <v>37</v>
      </c>
      <c r="C1336">
        <v>222.24</v>
      </c>
      <c r="D1336">
        <v>2035</v>
      </c>
      <c r="E1336" t="s">
        <v>4</v>
      </c>
    </row>
    <row r="1337" spans="1:5" x14ac:dyDescent="0.2">
      <c r="A1337">
        <v>22</v>
      </c>
      <c r="B1337" t="s">
        <v>37</v>
      </c>
      <c r="C1337">
        <v>216.4</v>
      </c>
      <c r="D1337">
        <v>2035</v>
      </c>
      <c r="E1337" t="s">
        <v>4</v>
      </c>
    </row>
    <row r="1338" spans="1:5" x14ac:dyDescent="0.2">
      <c r="A1338">
        <v>23</v>
      </c>
      <c r="B1338" t="s">
        <v>37</v>
      </c>
      <c r="C1338">
        <v>209.55</v>
      </c>
      <c r="D1338">
        <v>2035</v>
      </c>
      <c r="E1338" t="s">
        <v>4</v>
      </c>
    </row>
    <row r="1339" spans="1:5" x14ac:dyDescent="0.2">
      <c r="A1339">
        <v>24</v>
      </c>
      <c r="B1339" t="s">
        <v>37</v>
      </c>
      <c r="C1339">
        <v>277.51</v>
      </c>
      <c r="D1339">
        <v>2035</v>
      </c>
      <c r="E1339" t="s">
        <v>4</v>
      </c>
    </row>
    <row r="1340" spans="1:5" x14ac:dyDescent="0.2">
      <c r="A1340">
        <v>25</v>
      </c>
      <c r="B1340" t="s">
        <v>37</v>
      </c>
      <c r="C1340">
        <v>238.86</v>
      </c>
      <c r="D1340">
        <v>2035</v>
      </c>
      <c r="E1340" t="s">
        <v>4</v>
      </c>
    </row>
    <row r="1341" spans="1:5" x14ac:dyDescent="0.2">
      <c r="A1341">
        <v>26</v>
      </c>
      <c r="B1341" t="s">
        <v>37</v>
      </c>
      <c r="C1341">
        <v>215.39</v>
      </c>
      <c r="D1341">
        <v>2035</v>
      </c>
      <c r="E1341" t="s">
        <v>4</v>
      </c>
    </row>
    <row r="1342" spans="1:5" x14ac:dyDescent="0.2">
      <c r="A1342">
        <v>27</v>
      </c>
      <c r="B1342" t="s">
        <v>37</v>
      </c>
      <c r="C1342">
        <v>200</v>
      </c>
      <c r="D1342">
        <v>2035</v>
      </c>
      <c r="E1342" t="s">
        <v>4</v>
      </c>
    </row>
    <row r="1343" spans="1:5" x14ac:dyDescent="0.2">
      <c r="A1343">
        <v>28</v>
      </c>
      <c r="B1343" t="s">
        <v>37</v>
      </c>
      <c r="C1343">
        <v>202.31</v>
      </c>
      <c r="D1343">
        <v>2035</v>
      </c>
      <c r="E1343" t="s">
        <v>4</v>
      </c>
    </row>
    <row r="1344" spans="1:5" x14ac:dyDescent="0.2">
      <c r="A1344">
        <v>29</v>
      </c>
      <c r="B1344" t="s">
        <v>37</v>
      </c>
      <c r="C1344">
        <v>195.82</v>
      </c>
      <c r="D1344">
        <v>2035</v>
      </c>
      <c r="E1344" t="s">
        <v>4</v>
      </c>
    </row>
    <row r="1345" spans="1:5" x14ac:dyDescent="0.2">
      <c r="A1345">
        <v>30</v>
      </c>
      <c r="B1345" t="s">
        <v>37</v>
      </c>
      <c r="C1345">
        <v>205.76</v>
      </c>
      <c r="D1345">
        <v>2035</v>
      </c>
      <c r="E1345" t="s">
        <v>4</v>
      </c>
    </row>
    <row r="1346" spans="1:5" x14ac:dyDescent="0.2">
      <c r="A1346">
        <v>31</v>
      </c>
      <c r="B1346" t="s">
        <v>37</v>
      </c>
      <c r="C1346">
        <v>190.75</v>
      </c>
      <c r="D1346">
        <v>2035</v>
      </c>
      <c r="E1346" t="s">
        <v>4</v>
      </c>
    </row>
    <row r="1347" spans="1:5" x14ac:dyDescent="0.2">
      <c r="A1347">
        <v>32</v>
      </c>
      <c r="B1347" t="s">
        <v>37</v>
      </c>
      <c r="C1347">
        <v>187.99</v>
      </c>
      <c r="D1347">
        <v>2035</v>
      </c>
      <c r="E1347" t="s">
        <v>4</v>
      </c>
    </row>
    <row r="1348" spans="1:5" x14ac:dyDescent="0.2">
      <c r="A1348">
        <v>33</v>
      </c>
      <c r="B1348" t="s">
        <v>37</v>
      </c>
      <c r="C1348">
        <v>183.08</v>
      </c>
      <c r="D1348">
        <v>2035</v>
      </c>
      <c r="E1348" t="s">
        <v>4</v>
      </c>
    </row>
    <row r="1349" spans="1:5" x14ac:dyDescent="0.2">
      <c r="A1349">
        <v>34</v>
      </c>
      <c r="B1349" t="s">
        <v>37</v>
      </c>
      <c r="C1349">
        <v>176</v>
      </c>
      <c r="D1349">
        <v>2035</v>
      </c>
      <c r="E1349" t="s">
        <v>4</v>
      </c>
    </row>
    <row r="1350" spans="1:5" x14ac:dyDescent="0.2">
      <c r="A1350">
        <v>35</v>
      </c>
      <c r="B1350" t="s">
        <v>37</v>
      </c>
      <c r="C1350">
        <v>218.06</v>
      </c>
      <c r="D1350">
        <v>2035</v>
      </c>
      <c r="E1350" t="s">
        <v>4</v>
      </c>
    </row>
    <row r="1351" spans="1:5" x14ac:dyDescent="0.2">
      <c r="A1351">
        <v>36</v>
      </c>
      <c r="B1351" t="s">
        <v>37</v>
      </c>
      <c r="C1351">
        <v>202.9</v>
      </c>
      <c r="D1351">
        <v>2035</v>
      </c>
      <c r="E1351" t="s">
        <v>4</v>
      </c>
    </row>
    <row r="1352" spans="1:5" x14ac:dyDescent="0.2">
      <c r="A1352">
        <v>37</v>
      </c>
      <c r="B1352" t="s">
        <v>37</v>
      </c>
      <c r="C1352">
        <v>179.32</v>
      </c>
      <c r="D1352">
        <v>2035</v>
      </c>
      <c r="E1352" t="s">
        <v>4</v>
      </c>
    </row>
    <row r="1353" spans="1:5" x14ac:dyDescent="0.2">
      <c r="A1353">
        <v>38</v>
      </c>
      <c r="B1353" t="s">
        <v>37</v>
      </c>
      <c r="C1353">
        <v>191.5</v>
      </c>
      <c r="D1353">
        <v>2035</v>
      </c>
      <c r="E1353" t="s">
        <v>4</v>
      </c>
    </row>
    <row r="1354" spans="1:5" x14ac:dyDescent="0.2">
      <c r="A1354">
        <v>39</v>
      </c>
      <c r="B1354" t="s">
        <v>37</v>
      </c>
      <c r="C1354">
        <v>186.34</v>
      </c>
      <c r="D1354">
        <v>2035</v>
      </c>
      <c r="E1354" t="s">
        <v>4</v>
      </c>
    </row>
    <row r="1355" spans="1:5" x14ac:dyDescent="0.2">
      <c r="A1355">
        <v>40</v>
      </c>
      <c r="B1355" t="s">
        <v>37</v>
      </c>
      <c r="C1355">
        <v>201.15</v>
      </c>
      <c r="D1355">
        <v>2035</v>
      </c>
      <c r="E1355" t="s">
        <v>4</v>
      </c>
    </row>
    <row r="1356" spans="1:5" x14ac:dyDescent="0.2">
      <c r="A1356">
        <v>41</v>
      </c>
      <c r="B1356" t="s">
        <v>37</v>
      </c>
      <c r="C1356">
        <v>205.87</v>
      </c>
      <c r="D1356">
        <v>2035</v>
      </c>
      <c r="E1356" t="s">
        <v>4</v>
      </c>
    </row>
    <row r="1357" spans="1:5" x14ac:dyDescent="0.2">
      <c r="A1357">
        <v>42</v>
      </c>
      <c r="B1357" t="s">
        <v>37</v>
      </c>
      <c r="C1357">
        <v>200.21</v>
      </c>
      <c r="D1357">
        <v>2035</v>
      </c>
      <c r="E1357" t="s">
        <v>4</v>
      </c>
    </row>
    <row r="1358" spans="1:5" x14ac:dyDescent="0.2">
      <c r="A1358">
        <v>43</v>
      </c>
      <c r="B1358" t="s">
        <v>37</v>
      </c>
      <c r="C1358">
        <v>172.81</v>
      </c>
      <c r="D1358">
        <v>2035</v>
      </c>
      <c r="E1358" t="s">
        <v>4</v>
      </c>
    </row>
    <row r="1359" spans="1:5" x14ac:dyDescent="0.2">
      <c r="A1359">
        <v>44</v>
      </c>
      <c r="B1359" t="s">
        <v>37</v>
      </c>
      <c r="C1359">
        <v>177.04</v>
      </c>
      <c r="D1359">
        <v>2035</v>
      </c>
      <c r="E1359" t="s">
        <v>4</v>
      </c>
    </row>
    <row r="1360" spans="1:5" x14ac:dyDescent="0.2">
      <c r="A1360">
        <v>45</v>
      </c>
      <c r="B1360" t="s">
        <v>37</v>
      </c>
      <c r="C1360">
        <v>142.46</v>
      </c>
      <c r="D1360">
        <v>2035</v>
      </c>
      <c r="E1360" t="s">
        <v>4</v>
      </c>
    </row>
    <row r="1361" spans="1:5" x14ac:dyDescent="0.2">
      <c r="A1361">
        <v>46</v>
      </c>
      <c r="B1361" t="s">
        <v>37</v>
      </c>
      <c r="C1361">
        <v>130.94999999999999</v>
      </c>
      <c r="D1361">
        <v>2035</v>
      </c>
      <c r="E1361" t="s">
        <v>4</v>
      </c>
    </row>
    <row r="1362" spans="1:5" x14ac:dyDescent="0.2">
      <c r="A1362">
        <v>47</v>
      </c>
      <c r="B1362" t="s">
        <v>37</v>
      </c>
      <c r="C1362">
        <v>127.87</v>
      </c>
      <c r="D1362">
        <v>2035</v>
      </c>
      <c r="E1362" t="s">
        <v>4</v>
      </c>
    </row>
    <row r="1363" spans="1:5" x14ac:dyDescent="0.2">
      <c r="A1363">
        <v>48</v>
      </c>
      <c r="B1363" t="s">
        <v>37</v>
      </c>
      <c r="C1363">
        <v>127.13</v>
      </c>
      <c r="D1363">
        <v>2035</v>
      </c>
      <c r="E1363" t="s">
        <v>4</v>
      </c>
    </row>
    <row r="1364" spans="1:5" x14ac:dyDescent="0.2">
      <c r="A1364">
        <v>49</v>
      </c>
      <c r="B1364" t="s">
        <v>37</v>
      </c>
      <c r="C1364">
        <v>113.37</v>
      </c>
      <c r="D1364">
        <v>2035</v>
      </c>
      <c r="E1364" t="s">
        <v>4</v>
      </c>
    </row>
    <row r="1365" spans="1:5" x14ac:dyDescent="0.2">
      <c r="A1365">
        <v>50</v>
      </c>
      <c r="B1365" t="s">
        <v>37</v>
      </c>
      <c r="C1365">
        <v>135.69</v>
      </c>
      <c r="D1365">
        <v>2035</v>
      </c>
      <c r="E1365" t="s">
        <v>4</v>
      </c>
    </row>
    <row r="1366" spans="1:5" x14ac:dyDescent="0.2">
      <c r="A1366">
        <v>51</v>
      </c>
      <c r="B1366" t="s">
        <v>37</v>
      </c>
      <c r="C1366">
        <v>137.77000000000001</v>
      </c>
      <c r="D1366">
        <v>2035</v>
      </c>
      <c r="E1366" t="s">
        <v>4</v>
      </c>
    </row>
    <row r="1367" spans="1:5" x14ac:dyDescent="0.2">
      <c r="A1367">
        <v>52</v>
      </c>
      <c r="B1367" t="s">
        <v>37</v>
      </c>
      <c r="C1367">
        <v>119.04</v>
      </c>
      <c r="D1367">
        <v>2035</v>
      </c>
      <c r="E1367" t="s">
        <v>4</v>
      </c>
    </row>
    <row r="1368" spans="1:5" x14ac:dyDescent="0.2">
      <c r="A1368">
        <v>53</v>
      </c>
      <c r="B1368" t="s">
        <v>37</v>
      </c>
      <c r="C1368">
        <v>137.88</v>
      </c>
      <c r="D1368">
        <v>2035</v>
      </c>
      <c r="E1368" t="s">
        <v>4</v>
      </c>
    </row>
    <row r="1369" spans="1:5" x14ac:dyDescent="0.2">
      <c r="A1369">
        <v>54</v>
      </c>
      <c r="B1369" t="s">
        <v>37</v>
      </c>
      <c r="C1369">
        <v>115.98</v>
      </c>
      <c r="D1369">
        <v>2035</v>
      </c>
      <c r="E1369" t="s">
        <v>4</v>
      </c>
    </row>
    <row r="1370" spans="1:5" x14ac:dyDescent="0.2">
      <c r="A1370">
        <v>55</v>
      </c>
      <c r="B1370" t="s">
        <v>37</v>
      </c>
      <c r="C1370">
        <v>104.51</v>
      </c>
      <c r="D1370">
        <v>2035</v>
      </c>
      <c r="E1370" t="s">
        <v>4</v>
      </c>
    </row>
    <row r="1371" spans="1:5" x14ac:dyDescent="0.2">
      <c r="A1371">
        <v>56</v>
      </c>
      <c r="B1371" t="s">
        <v>37</v>
      </c>
      <c r="C1371">
        <v>111.6</v>
      </c>
      <c r="D1371">
        <v>2035</v>
      </c>
      <c r="E1371" t="s">
        <v>4</v>
      </c>
    </row>
    <row r="1372" spans="1:5" x14ac:dyDescent="0.2">
      <c r="A1372">
        <v>57</v>
      </c>
      <c r="B1372" t="s">
        <v>37</v>
      </c>
      <c r="C1372">
        <v>100.57</v>
      </c>
      <c r="D1372">
        <v>2035</v>
      </c>
      <c r="E1372" t="s">
        <v>4</v>
      </c>
    </row>
    <row r="1373" spans="1:5" x14ac:dyDescent="0.2">
      <c r="A1373">
        <v>58</v>
      </c>
      <c r="B1373" t="s">
        <v>37</v>
      </c>
      <c r="C1373">
        <v>90.47</v>
      </c>
      <c r="D1373">
        <v>2035</v>
      </c>
      <c r="E1373" t="s">
        <v>4</v>
      </c>
    </row>
    <row r="1374" spans="1:5" x14ac:dyDescent="0.2">
      <c r="A1374">
        <v>59</v>
      </c>
      <c r="B1374" t="s">
        <v>37</v>
      </c>
      <c r="C1374">
        <v>80.400000000000006</v>
      </c>
      <c r="D1374">
        <v>2035</v>
      </c>
      <c r="E1374" t="s">
        <v>4</v>
      </c>
    </row>
    <row r="1375" spans="1:5" x14ac:dyDescent="0.2">
      <c r="A1375">
        <v>60</v>
      </c>
      <c r="B1375" t="s">
        <v>37</v>
      </c>
      <c r="C1375">
        <v>72.78</v>
      </c>
      <c r="D1375">
        <v>2035</v>
      </c>
      <c r="E1375" t="s">
        <v>4</v>
      </c>
    </row>
    <row r="1376" spans="1:5" x14ac:dyDescent="0.2">
      <c r="A1376">
        <v>61</v>
      </c>
      <c r="B1376" t="s">
        <v>37</v>
      </c>
      <c r="C1376">
        <v>82.84</v>
      </c>
      <c r="D1376">
        <v>2035</v>
      </c>
      <c r="E1376" t="s">
        <v>4</v>
      </c>
    </row>
    <row r="1377" spans="1:5" x14ac:dyDescent="0.2">
      <c r="A1377">
        <v>62</v>
      </c>
      <c r="B1377" t="s">
        <v>37</v>
      </c>
      <c r="C1377">
        <v>86.47</v>
      </c>
      <c r="D1377">
        <v>2035</v>
      </c>
      <c r="E1377" t="s">
        <v>4</v>
      </c>
    </row>
    <row r="1378" spans="1:5" x14ac:dyDescent="0.2">
      <c r="A1378">
        <v>63</v>
      </c>
      <c r="B1378" t="s">
        <v>37</v>
      </c>
      <c r="C1378">
        <v>70.19</v>
      </c>
      <c r="D1378">
        <v>2035</v>
      </c>
      <c r="E1378" t="s">
        <v>4</v>
      </c>
    </row>
    <row r="1379" spans="1:5" x14ac:dyDescent="0.2">
      <c r="A1379">
        <v>64</v>
      </c>
      <c r="B1379" t="s">
        <v>37</v>
      </c>
      <c r="C1379">
        <v>73.760000000000005</v>
      </c>
      <c r="D1379">
        <v>2035</v>
      </c>
      <c r="E1379" t="s">
        <v>4</v>
      </c>
    </row>
    <row r="1380" spans="1:5" x14ac:dyDescent="0.2">
      <c r="A1380">
        <v>65</v>
      </c>
      <c r="B1380" t="s">
        <v>37</v>
      </c>
      <c r="C1380">
        <v>61.4</v>
      </c>
      <c r="D1380">
        <v>2035</v>
      </c>
      <c r="E1380" t="s">
        <v>4</v>
      </c>
    </row>
    <row r="1381" spans="1:5" x14ac:dyDescent="0.2">
      <c r="A1381">
        <v>66</v>
      </c>
      <c r="B1381" t="s">
        <v>37</v>
      </c>
      <c r="C1381">
        <v>61.86</v>
      </c>
      <c r="D1381">
        <v>2035</v>
      </c>
      <c r="E1381" t="s">
        <v>4</v>
      </c>
    </row>
    <row r="1382" spans="1:5" x14ac:dyDescent="0.2">
      <c r="A1382">
        <v>67</v>
      </c>
      <c r="B1382" t="s">
        <v>37</v>
      </c>
      <c r="C1382">
        <v>59.52</v>
      </c>
      <c r="D1382">
        <v>2035</v>
      </c>
      <c r="E1382" t="s">
        <v>4</v>
      </c>
    </row>
    <row r="1383" spans="1:5" x14ac:dyDescent="0.2">
      <c r="A1383">
        <v>68</v>
      </c>
      <c r="B1383" t="s">
        <v>37</v>
      </c>
      <c r="C1383">
        <v>62.55</v>
      </c>
      <c r="D1383">
        <v>2035</v>
      </c>
      <c r="E1383" t="s">
        <v>4</v>
      </c>
    </row>
    <row r="1384" spans="1:5" x14ac:dyDescent="0.2">
      <c r="A1384">
        <v>69</v>
      </c>
      <c r="B1384" t="s">
        <v>37</v>
      </c>
      <c r="C1384">
        <v>54.77</v>
      </c>
      <c r="D1384">
        <v>2035</v>
      </c>
      <c r="E1384" t="s">
        <v>4</v>
      </c>
    </row>
    <row r="1385" spans="1:5" x14ac:dyDescent="0.2">
      <c r="A1385">
        <v>70</v>
      </c>
      <c r="B1385" t="s">
        <v>37</v>
      </c>
      <c r="C1385">
        <v>64.58</v>
      </c>
      <c r="D1385">
        <v>2035</v>
      </c>
      <c r="E1385" t="s">
        <v>4</v>
      </c>
    </row>
    <row r="1386" spans="1:5" x14ac:dyDescent="0.2">
      <c r="A1386">
        <v>71</v>
      </c>
      <c r="B1386" t="s">
        <v>37</v>
      </c>
      <c r="C1386">
        <v>57.27</v>
      </c>
      <c r="D1386">
        <v>2035</v>
      </c>
      <c r="E1386" t="s">
        <v>4</v>
      </c>
    </row>
    <row r="1387" spans="1:5" x14ac:dyDescent="0.2">
      <c r="A1387">
        <v>72</v>
      </c>
      <c r="B1387" t="s">
        <v>37</v>
      </c>
      <c r="C1387">
        <v>52.4</v>
      </c>
      <c r="D1387">
        <v>2035</v>
      </c>
      <c r="E1387" t="s">
        <v>4</v>
      </c>
    </row>
    <row r="1388" spans="1:5" x14ac:dyDescent="0.2">
      <c r="A1388">
        <v>73</v>
      </c>
      <c r="B1388" t="s">
        <v>37</v>
      </c>
      <c r="C1388">
        <v>46.26</v>
      </c>
      <c r="D1388">
        <v>2035</v>
      </c>
      <c r="E1388" t="s">
        <v>4</v>
      </c>
    </row>
    <row r="1389" spans="1:5" x14ac:dyDescent="0.2">
      <c r="A1389">
        <v>74</v>
      </c>
      <c r="B1389" t="s">
        <v>37</v>
      </c>
      <c r="C1389">
        <v>44.69</v>
      </c>
      <c r="D1389">
        <v>2035</v>
      </c>
      <c r="E1389" t="s">
        <v>4</v>
      </c>
    </row>
    <row r="1390" spans="1:5" x14ac:dyDescent="0.2">
      <c r="A1390">
        <v>75</v>
      </c>
      <c r="B1390" t="s">
        <v>37</v>
      </c>
      <c r="C1390">
        <v>41.27</v>
      </c>
      <c r="D1390">
        <v>2035</v>
      </c>
      <c r="E1390" t="s">
        <v>4</v>
      </c>
    </row>
    <row r="1391" spans="1:5" x14ac:dyDescent="0.2">
      <c r="A1391">
        <v>76</v>
      </c>
      <c r="B1391" t="s">
        <v>37</v>
      </c>
      <c r="C1391">
        <v>38.53</v>
      </c>
      <c r="D1391">
        <v>2035</v>
      </c>
      <c r="E1391" t="s">
        <v>4</v>
      </c>
    </row>
    <row r="1392" spans="1:5" x14ac:dyDescent="0.2">
      <c r="A1392">
        <v>77</v>
      </c>
      <c r="B1392" t="s">
        <v>37</v>
      </c>
      <c r="C1392">
        <v>34.409999999999997</v>
      </c>
      <c r="D1392">
        <v>2035</v>
      </c>
      <c r="E1392" t="s">
        <v>4</v>
      </c>
    </row>
    <row r="1393" spans="1:5" x14ac:dyDescent="0.2">
      <c r="A1393">
        <v>78</v>
      </c>
      <c r="B1393" t="s">
        <v>37</v>
      </c>
      <c r="C1393">
        <v>30.4</v>
      </c>
      <c r="D1393">
        <v>2035</v>
      </c>
      <c r="E1393" t="s">
        <v>4</v>
      </c>
    </row>
    <row r="1394" spans="1:5" x14ac:dyDescent="0.2">
      <c r="A1394">
        <v>79</v>
      </c>
      <c r="B1394" t="s">
        <v>37</v>
      </c>
      <c r="C1394">
        <v>24.38</v>
      </c>
      <c r="D1394">
        <v>2035</v>
      </c>
      <c r="E1394" t="s">
        <v>4</v>
      </c>
    </row>
    <row r="1395" spans="1:5" x14ac:dyDescent="0.2">
      <c r="A1395">
        <v>80</v>
      </c>
      <c r="B1395" t="s">
        <v>37</v>
      </c>
      <c r="C1395">
        <v>22.33</v>
      </c>
      <c r="D1395">
        <v>2035</v>
      </c>
      <c r="E1395" t="s">
        <v>4</v>
      </c>
    </row>
    <row r="1396" spans="1:5" x14ac:dyDescent="0.2">
      <c r="A1396">
        <v>81</v>
      </c>
      <c r="B1396" t="s">
        <v>37</v>
      </c>
      <c r="C1396">
        <v>22.51</v>
      </c>
      <c r="D1396">
        <v>2035</v>
      </c>
      <c r="E1396" t="s">
        <v>4</v>
      </c>
    </row>
    <row r="1397" spans="1:5" x14ac:dyDescent="0.2">
      <c r="A1397">
        <v>82</v>
      </c>
      <c r="B1397" t="s">
        <v>37</v>
      </c>
      <c r="C1397">
        <v>20.79</v>
      </c>
      <c r="D1397">
        <v>2035</v>
      </c>
      <c r="E1397" t="s">
        <v>4</v>
      </c>
    </row>
    <row r="1398" spans="1:5" x14ac:dyDescent="0.2">
      <c r="A1398">
        <v>83</v>
      </c>
      <c r="B1398" t="s">
        <v>37</v>
      </c>
      <c r="C1398">
        <v>18.3</v>
      </c>
      <c r="D1398">
        <v>2035</v>
      </c>
      <c r="E1398" t="s">
        <v>4</v>
      </c>
    </row>
    <row r="1399" spans="1:5" x14ac:dyDescent="0.2">
      <c r="A1399">
        <v>84</v>
      </c>
      <c r="B1399" t="s">
        <v>37</v>
      </c>
      <c r="C1399">
        <v>15.89</v>
      </c>
      <c r="D1399">
        <v>2035</v>
      </c>
      <c r="E1399" t="s">
        <v>4</v>
      </c>
    </row>
    <row r="1400" spans="1:5" x14ac:dyDescent="0.2">
      <c r="A1400">
        <v>85</v>
      </c>
      <c r="B1400" t="s">
        <v>37</v>
      </c>
      <c r="C1400">
        <v>16.100000000000001</v>
      </c>
      <c r="D1400">
        <v>2035</v>
      </c>
      <c r="E1400" t="s">
        <v>4</v>
      </c>
    </row>
    <row r="1401" spans="1:5" x14ac:dyDescent="0.2">
      <c r="A1401">
        <v>86</v>
      </c>
      <c r="B1401" t="s">
        <v>37</v>
      </c>
      <c r="C1401">
        <v>12.11</v>
      </c>
      <c r="D1401">
        <v>2035</v>
      </c>
      <c r="E1401" t="s">
        <v>4</v>
      </c>
    </row>
    <row r="1402" spans="1:5" x14ac:dyDescent="0.2">
      <c r="A1402">
        <v>87</v>
      </c>
      <c r="B1402" t="s">
        <v>37</v>
      </c>
      <c r="C1402">
        <v>11.33</v>
      </c>
      <c r="D1402">
        <v>2035</v>
      </c>
      <c r="E1402" t="s">
        <v>4</v>
      </c>
    </row>
    <row r="1403" spans="1:5" x14ac:dyDescent="0.2">
      <c r="A1403">
        <v>88</v>
      </c>
      <c r="B1403" t="s">
        <v>37</v>
      </c>
      <c r="C1403">
        <v>10.48</v>
      </c>
      <c r="D1403">
        <v>2035</v>
      </c>
      <c r="E1403" t="s">
        <v>4</v>
      </c>
    </row>
    <row r="1404" spans="1:5" x14ac:dyDescent="0.2">
      <c r="A1404">
        <v>89</v>
      </c>
      <c r="B1404" t="s">
        <v>37</v>
      </c>
      <c r="C1404">
        <v>7.73</v>
      </c>
      <c r="D1404">
        <v>2035</v>
      </c>
      <c r="E1404" t="s">
        <v>4</v>
      </c>
    </row>
    <row r="1405" spans="1:5" x14ac:dyDescent="0.2">
      <c r="A1405">
        <v>90</v>
      </c>
      <c r="B1405" t="s">
        <v>37</v>
      </c>
      <c r="C1405">
        <v>7.11</v>
      </c>
      <c r="D1405">
        <v>2035</v>
      </c>
      <c r="E1405" t="s">
        <v>4</v>
      </c>
    </row>
    <row r="1406" spans="1:5" x14ac:dyDescent="0.2">
      <c r="A1406">
        <v>91</v>
      </c>
      <c r="B1406" t="s">
        <v>37</v>
      </c>
      <c r="C1406">
        <v>8.5</v>
      </c>
      <c r="D1406">
        <v>2035</v>
      </c>
      <c r="E1406" t="s">
        <v>4</v>
      </c>
    </row>
    <row r="1407" spans="1:5" x14ac:dyDescent="0.2">
      <c r="A1407">
        <v>92</v>
      </c>
      <c r="B1407" t="s">
        <v>37</v>
      </c>
      <c r="C1407">
        <v>9.99</v>
      </c>
      <c r="D1407">
        <v>2035</v>
      </c>
      <c r="E1407" t="s">
        <v>4</v>
      </c>
    </row>
    <row r="1408" spans="1:5" x14ac:dyDescent="0.2">
      <c r="A1408">
        <v>93</v>
      </c>
      <c r="B1408" t="s">
        <v>37</v>
      </c>
      <c r="C1408">
        <v>7.32</v>
      </c>
      <c r="D1408">
        <v>2035</v>
      </c>
      <c r="E1408" t="s">
        <v>4</v>
      </c>
    </row>
    <row r="1409" spans="1:5" x14ac:dyDescent="0.2">
      <c r="A1409">
        <v>94</v>
      </c>
      <c r="B1409" t="s">
        <v>37</v>
      </c>
      <c r="C1409">
        <v>4.91</v>
      </c>
      <c r="D1409">
        <v>2035</v>
      </c>
      <c r="E1409" t="s">
        <v>4</v>
      </c>
    </row>
    <row r="1410" spans="1:5" x14ac:dyDescent="0.2">
      <c r="A1410">
        <v>95</v>
      </c>
      <c r="B1410" t="s">
        <v>37</v>
      </c>
      <c r="C1410">
        <v>5.58</v>
      </c>
      <c r="D1410">
        <v>2035</v>
      </c>
      <c r="E1410" t="s">
        <v>4</v>
      </c>
    </row>
    <row r="1411" spans="1:5" x14ac:dyDescent="0.2">
      <c r="A1411">
        <v>96</v>
      </c>
      <c r="B1411" t="s">
        <v>37</v>
      </c>
      <c r="C1411">
        <v>5.2</v>
      </c>
      <c r="D1411">
        <v>2035</v>
      </c>
      <c r="E1411" t="s">
        <v>4</v>
      </c>
    </row>
    <row r="1412" spans="1:5" x14ac:dyDescent="0.2">
      <c r="A1412">
        <v>97</v>
      </c>
      <c r="B1412" t="s">
        <v>37</v>
      </c>
      <c r="C1412">
        <v>4.8600000000000003</v>
      </c>
      <c r="D1412">
        <v>2035</v>
      </c>
      <c r="E1412" t="s">
        <v>4</v>
      </c>
    </row>
    <row r="1413" spans="1:5" x14ac:dyDescent="0.2">
      <c r="A1413">
        <v>98</v>
      </c>
      <c r="B1413" t="s">
        <v>37</v>
      </c>
      <c r="C1413">
        <v>5.01</v>
      </c>
      <c r="D1413">
        <v>2035</v>
      </c>
      <c r="E1413" t="s">
        <v>4</v>
      </c>
    </row>
    <row r="1414" spans="1:5" x14ac:dyDescent="0.2">
      <c r="A1414">
        <v>99</v>
      </c>
      <c r="B1414" t="s">
        <v>37</v>
      </c>
      <c r="C1414">
        <v>3.52</v>
      </c>
      <c r="D1414">
        <v>2035</v>
      </c>
      <c r="E1414" t="s">
        <v>4</v>
      </c>
    </row>
    <row r="1415" spans="1:5" x14ac:dyDescent="0.2">
      <c r="A1415">
        <v>100</v>
      </c>
      <c r="B1415" t="s">
        <v>37</v>
      </c>
      <c r="C1415">
        <v>3.66</v>
      </c>
      <c r="D1415">
        <v>2035</v>
      </c>
      <c r="E1415" t="s">
        <v>4</v>
      </c>
    </row>
    <row r="2022" spans="3:3" x14ac:dyDescent="0.2">
      <c r="C2022" s="19"/>
    </row>
    <row r="2023" spans="3:3" x14ac:dyDescent="0.2">
      <c r="C2023" s="19"/>
    </row>
    <row r="2024" spans="3:3" x14ac:dyDescent="0.2">
      <c r="C2024" s="19"/>
    </row>
    <row r="2025" spans="3:3" x14ac:dyDescent="0.2">
      <c r="C2025" s="19"/>
    </row>
    <row r="2026" spans="3:3" x14ac:dyDescent="0.2">
      <c r="C2026" s="19"/>
    </row>
    <row r="2027" spans="3:3" x14ac:dyDescent="0.2">
      <c r="C2027" s="19"/>
    </row>
    <row r="2028" spans="3:3" x14ac:dyDescent="0.2">
      <c r="C2028" s="19"/>
    </row>
    <row r="2029" spans="3:3" x14ac:dyDescent="0.2">
      <c r="C2029" s="19"/>
    </row>
    <row r="2030" spans="3:3" x14ac:dyDescent="0.2">
      <c r="C2030" s="19"/>
    </row>
    <row r="2123" spans="3:3" x14ac:dyDescent="0.2">
      <c r="C2123" s="19"/>
    </row>
    <row r="2124" spans="3:3" x14ac:dyDescent="0.2">
      <c r="C2124" s="19"/>
    </row>
    <row r="2125" spans="3:3" x14ac:dyDescent="0.2">
      <c r="C2125" s="19"/>
    </row>
    <row r="2126" spans="3:3" x14ac:dyDescent="0.2">
      <c r="C2126" s="19"/>
    </row>
    <row r="2127" spans="3:3" x14ac:dyDescent="0.2">
      <c r="C2127" s="19"/>
    </row>
    <row r="2128" spans="3:3" x14ac:dyDescent="0.2">
      <c r="C2128" s="19"/>
    </row>
    <row r="2129" spans="3:3" x14ac:dyDescent="0.2">
      <c r="C2129" s="19"/>
    </row>
    <row r="2130" spans="3:3" x14ac:dyDescent="0.2">
      <c r="C2130" s="19"/>
    </row>
    <row r="2131" spans="3:3" x14ac:dyDescent="0.2">
      <c r="C2131" s="19"/>
    </row>
    <row r="3216" spans="3:3" x14ac:dyDescent="0.2">
      <c r="C3216" s="19"/>
    </row>
    <row r="3567" spans="3:3" x14ac:dyDescent="0.2">
      <c r="C3567" s="19"/>
    </row>
    <row r="3572" spans="3:3" x14ac:dyDescent="0.2">
      <c r="C3572" s="19"/>
    </row>
    <row r="3574" spans="3:3" x14ac:dyDescent="0.2">
      <c r="C3574" s="19"/>
    </row>
    <row r="10832" spans="3:3" x14ac:dyDescent="0.2">
      <c r="C10832" s="19"/>
    </row>
    <row r="11260" spans="3:3" x14ac:dyDescent="0.2">
      <c r="C11260" s="19"/>
    </row>
    <row r="11264" spans="3:3" x14ac:dyDescent="0.2">
      <c r="C11264" s="19"/>
    </row>
    <row r="15075" spans="3:3" x14ac:dyDescent="0.2">
      <c r="C15075" s="19"/>
    </row>
    <row r="18755" spans="3:3" x14ac:dyDescent="0.2">
      <c r="C18755" s="19"/>
    </row>
    <row r="18756" spans="3:3" x14ac:dyDescent="0.2">
      <c r="C18756" s="19"/>
    </row>
    <row r="18758" spans="3:3" x14ac:dyDescent="0.2">
      <c r="C18758" s="19"/>
    </row>
    <row r="19204" spans="3:3" x14ac:dyDescent="0.2">
      <c r="C19204" s="19"/>
    </row>
    <row r="19206" spans="3:3" x14ac:dyDescent="0.2">
      <c r="C19206" s="19"/>
    </row>
    <row r="19213" spans="3:3" x14ac:dyDescent="0.2">
      <c r="C19213" s="19"/>
    </row>
    <row r="19214" spans="3:3" x14ac:dyDescent="0.2">
      <c r="C19214" s="19"/>
    </row>
    <row r="19215" spans="3:3" x14ac:dyDescent="0.2">
      <c r="C19215" s="19"/>
    </row>
    <row r="19303" spans="3:3" x14ac:dyDescent="0.2">
      <c r="C19303" s="19"/>
    </row>
    <row r="19304" spans="3:3" x14ac:dyDescent="0.2">
      <c r="C19304" s="19"/>
    </row>
    <row r="19305" spans="3:3" x14ac:dyDescent="0.2">
      <c r="C19305" s="19"/>
    </row>
    <row r="19306" spans="3:3" x14ac:dyDescent="0.2">
      <c r="C19306" s="19"/>
    </row>
    <row r="19307" spans="3:3" x14ac:dyDescent="0.2">
      <c r="C19307" s="19"/>
    </row>
    <row r="19315" spans="3:3" x14ac:dyDescent="0.2">
      <c r="C19315" s="19"/>
    </row>
    <row r="24791" spans="3:3" x14ac:dyDescent="0.2">
      <c r="C24791" s="19"/>
    </row>
    <row r="30628" spans="3:3" x14ac:dyDescent="0.2">
      <c r="C30628" s="19"/>
    </row>
    <row r="34871" spans="3:3" x14ac:dyDescent="0.2">
      <c r="C34871" s="19"/>
    </row>
    <row r="36160" spans="3:3" x14ac:dyDescent="0.2">
      <c r="C36160" s="19"/>
    </row>
    <row r="36161" spans="3:3" x14ac:dyDescent="0.2">
      <c r="C36161" s="19"/>
    </row>
    <row r="36162" spans="3:3" x14ac:dyDescent="0.2">
      <c r="C36162" s="19"/>
    </row>
    <row r="36163" spans="3:3" x14ac:dyDescent="0.2">
      <c r="C36163" s="19"/>
    </row>
    <row r="36164" spans="3:3" x14ac:dyDescent="0.2">
      <c r="C36164" s="19"/>
    </row>
    <row r="36165" spans="3:3" x14ac:dyDescent="0.2">
      <c r="C36165" s="19"/>
    </row>
    <row r="36166" spans="3:3" x14ac:dyDescent="0.2">
      <c r="C36166" s="19"/>
    </row>
    <row r="36167" spans="3:3" x14ac:dyDescent="0.2">
      <c r="C36167" s="19"/>
    </row>
    <row r="36168" spans="3:3" x14ac:dyDescent="0.2">
      <c r="C36168" s="19"/>
    </row>
    <row r="36169" spans="3:3" x14ac:dyDescent="0.2">
      <c r="C36169" s="19"/>
    </row>
    <row r="36170" spans="3:3" x14ac:dyDescent="0.2">
      <c r="C36170" s="19"/>
    </row>
    <row r="36171" spans="3:3" x14ac:dyDescent="0.2">
      <c r="C36171" s="19"/>
    </row>
    <row r="36172" spans="3:3" x14ac:dyDescent="0.2">
      <c r="C36172" s="19"/>
    </row>
    <row r="36173" spans="3:3" x14ac:dyDescent="0.2">
      <c r="C36173" s="19"/>
    </row>
    <row r="36174" spans="3:3" x14ac:dyDescent="0.2">
      <c r="C36174" s="19"/>
    </row>
    <row r="36175" spans="3:3" x14ac:dyDescent="0.2">
      <c r="C36175" s="19"/>
    </row>
    <row r="36176" spans="3:3" x14ac:dyDescent="0.2">
      <c r="C36176" s="19"/>
    </row>
    <row r="36177" spans="3:3" x14ac:dyDescent="0.2">
      <c r="C36177" s="19"/>
    </row>
    <row r="36178" spans="3:3" x14ac:dyDescent="0.2">
      <c r="C36178" s="19"/>
    </row>
    <row r="36179" spans="3:3" x14ac:dyDescent="0.2">
      <c r="C36179" s="19"/>
    </row>
    <row r="36180" spans="3:3" x14ac:dyDescent="0.2">
      <c r="C36180" s="19"/>
    </row>
    <row r="36181" spans="3:3" x14ac:dyDescent="0.2">
      <c r="C36181" s="19"/>
    </row>
    <row r="36182" spans="3:3" x14ac:dyDescent="0.2">
      <c r="C36182" s="19"/>
    </row>
    <row r="36183" spans="3:3" x14ac:dyDescent="0.2">
      <c r="C36183" s="19"/>
    </row>
    <row r="36261" spans="3:3" x14ac:dyDescent="0.2">
      <c r="C36261" s="19"/>
    </row>
    <row r="36262" spans="3:3" x14ac:dyDescent="0.2">
      <c r="C36262" s="19"/>
    </row>
    <row r="36263" spans="3:3" x14ac:dyDescent="0.2">
      <c r="C36263" s="19"/>
    </row>
    <row r="36264" spans="3:3" x14ac:dyDescent="0.2">
      <c r="C36264" s="19"/>
    </row>
    <row r="36265" spans="3:3" x14ac:dyDescent="0.2">
      <c r="C36265" s="19"/>
    </row>
    <row r="36266" spans="3:3" x14ac:dyDescent="0.2">
      <c r="C36266" s="19"/>
    </row>
    <row r="36267" spans="3:3" x14ac:dyDescent="0.2">
      <c r="C36267" s="19"/>
    </row>
    <row r="36268" spans="3:3" x14ac:dyDescent="0.2">
      <c r="C36268" s="19"/>
    </row>
    <row r="36269" spans="3:3" x14ac:dyDescent="0.2">
      <c r="C36269" s="19"/>
    </row>
    <row r="36274" spans="3:3" x14ac:dyDescent="0.2">
      <c r="C36274" s="19"/>
    </row>
    <row r="36275" spans="3:3" x14ac:dyDescent="0.2">
      <c r="C36275" s="19"/>
    </row>
    <row r="36276" spans="3:3" x14ac:dyDescent="0.2">
      <c r="C36276" s="19"/>
    </row>
    <row r="36278" spans="3:3" x14ac:dyDescent="0.2">
      <c r="C36278" s="19"/>
    </row>
    <row r="36280" spans="3:3" x14ac:dyDescent="0.2">
      <c r="C36280" s="19"/>
    </row>
    <row r="36281" spans="3:3" x14ac:dyDescent="0.2">
      <c r="C36281" s="19"/>
    </row>
    <row r="44644" spans="3:3" x14ac:dyDescent="0.2">
      <c r="C44644" s="19"/>
    </row>
    <row r="44645" spans="3:3" x14ac:dyDescent="0.2">
      <c r="C44645" s="19"/>
    </row>
    <row r="44646" spans="3:3" x14ac:dyDescent="0.2">
      <c r="C44646" s="19"/>
    </row>
    <row r="44647" spans="3:3" x14ac:dyDescent="0.2">
      <c r="C44647" s="19"/>
    </row>
    <row r="44648" spans="3:3" x14ac:dyDescent="0.2">
      <c r="C44648" s="19"/>
    </row>
    <row r="44649" spans="3:3" x14ac:dyDescent="0.2">
      <c r="C44649" s="19"/>
    </row>
    <row r="44650" spans="3:3" x14ac:dyDescent="0.2">
      <c r="C44650" s="19"/>
    </row>
    <row r="44651" spans="3:3" x14ac:dyDescent="0.2">
      <c r="C44651" s="19"/>
    </row>
    <row r="44652" spans="3:3" x14ac:dyDescent="0.2">
      <c r="C44652" s="19"/>
    </row>
    <row r="44653" spans="3:3" x14ac:dyDescent="0.2">
      <c r="C44653" s="19"/>
    </row>
    <row r="44654" spans="3:3" x14ac:dyDescent="0.2">
      <c r="C44654" s="19"/>
    </row>
    <row r="44655" spans="3:3" x14ac:dyDescent="0.2">
      <c r="C44655" s="19"/>
    </row>
    <row r="44656" spans="3:3" x14ac:dyDescent="0.2">
      <c r="C44656" s="19"/>
    </row>
    <row r="44657" spans="3:3" x14ac:dyDescent="0.2">
      <c r="C44657" s="19"/>
    </row>
    <row r="44658" spans="3:3" x14ac:dyDescent="0.2">
      <c r="C44658" s="19"/>
    </row>
    <row r="44659" spans="3:3" x14ac:dyDescent="0.2">
      <c r="C44659" s="19"/>
    </row>
    <row r="44660" spans="3:3" x14ac:dyDescent="0.2">
      <c r="C44660" s="19"/>
    </row>
    <row r="44661" spans="3:3" x14ac:dyDescent="0.2">
      <c r="C44661" s="19"/>
    </row>
    <row r="44662" spans="3:3" x14ac:dyDescent="0.2">
      <c r="C44662" s="19"/>
    </row>
    <row r="44663" spans="3:3" x14ac:dyDescent="0.2">
      <c r="C44663" s="19"/>
    </row>
    <row r="44664" spans="3:3" x14ac:dyDescent="0.2">
      <c r="C44664" s="19"/>
    </row>
    <row r="44665" spans="3:3" x14ac:dyDescent="0.2">
      <c r="C44665" s="19"/>
    </row>
    <row r="44666" spans="3:3" x14ac:dyDescent="0.2">
      <c r="C44666" s="19"/>
    </row>
    <row r="44667" spans="3:3" x14ac:dyDescent="0.2">
      <c r="C44667" s="19"/>
    </row>
    <row r="44745" spans="3:3" x14ac:dyDescent="0.2">
      <c r="C44745" s="19"/>
    </row>
    <row r="44746" spans="3:3" x14ac:dyDescent="0.2">
      <c r="C44746" s="19"/>
    </row>
    <row r="44747" spans="3:3" x14ac:dyDescent="0.2">
      <c r="C44747" s="19"/>
    </row>
    <row r="44748" spans="3:3" x14ac:dyDescent="0.2">
      <c r="C44748" s="19"/>
    </row>
    <row r="44749" spans="3:3" x14ac:dyDescent="0.2">
      <c r="C44749" s="19"/>
    </row>
    <row r="44750" spans="3:3" x14ac:dyDescent="0.2">
      <c r="C44750" s="19"/>
    </row>
    <row r="44751" spans="3:3" x14ac:dyDescent="0.2">
      <c r="C44751" s="19"/>
    </row>
    <row r="44752" spans="3:3" x14ac:dyDescent="0.2">
      <c r="C44752" s="19"/>
    </row>
    <row r="44753" spans="3:3" x14ac:dyDescent="0.2">
      <c r="C44753" s="19"/>
    </row>
    <row r="44754" spans="3:3" x14ac:dyDescent="0.2">
      <c r="C44754" s="19"/>
    </row>
    <row r="44755" spans="3:3" x14ac:dyDescent="0.2">
      <c r="C44755" s="19"/>
    </row>
    <row r="44756" spans="3:3" x14ac:dyDescent="0.2">
      <c r="C44756" s="19"/>
    </row>
    <row r="44757" spans="3:3" x14ac:dyDescent="0.2">
      <c r="C44757" s="19"/>
    </row>
    <row r="44758" spans="3:3" x14ac:dyDescent="0.2">
      <c r="C44758" s="19"/>
    </row>
    <row r="44759" spans="3:3" x14ac:dyDescent="0.2">
      <c r="C44759" s="19"/>
    </row>
    <row r="44760" spans="3:3" x14ac:dyDescent="0.2">
      <c r="C44760" s="19"/>
    </row>
    <row r="44761" spans="3:3" x14ac:dyDescent="0.2">
      <c r="C44761" s="19"/>
    </row>
    <row r="44762" spans="3:3" x14ac:dyDescent="0.2">
      <c r="C44762" s="19"/>
    </row>
    <row r="44763" spans="3:3" x14ac:dyDescent="0.2">
      <c r="C44763" s="19"/>
    </row>
    <row r="55547" spans="3:3" x14ac:dyDescent="0.2">
      <c r="C55547" s="19"/>
    </row>
    <row r="55993" spans="3:3" x14ac:dyDescent="0.2">
      <c r="C55993" s="19"/>
    </row>
    <row r="56093" spans="3:3" x14ac:dyDescent="0.2">
      <c r="C56093" s="19"/>
    </row>
    <row r="58376" spans="3:3" x14ac:dyDescent="0.2">
      <c r="C58376" s="19"/>
    </row>
    <row r="58831" spans="3:3" x14ac:dyDescent="0.2">
      <c r="C58831" s="19"/>
    </row>
    <row r="61761" spans="3:3" x14ac:dyDescent="0.2">
      <c r="C61761" s="19"/>
    </row>
    <row r="64240" spans="3:3" x14ac:dyDescent="0.2">
      <c r="C64240" s="19"/>
    </row>
    <row r="64241" spans="3:3" x14ac:dyDescent="0.2">
      <c r="C64241" s="19"/>
    </row>
    <row r="64242" spans="3:3" x14ac:dyDescent="0.2">
      <c r="C64242" s="19"/>
    </row>
    <row r="64243" spans="3:3" x14ac:dyDescent="0.2">
      <c r="C64243" s="19"/>
    </row>
    <row r="64244" spans="3:3" x14ac:dyDescent="0.2">
      <c r="C64244" s="19"/>
    </row>
    <row r="64245" spans="3:3" x14ac:dyDescent="0.2">
      <c r="C64245" s="19"/>
    </row>
    <row r="64246" spans="3:3" x14ac:dyDescent="0.2">
      <c r="C64246" s="19"/>
    </row>
    <row r="64341" spans="3:3" x14ac:dyDescent="0.2">
      <c r="C64341" s="19"/>
    </row>
    <row r="64342" spans="3:3" x14ac:dyDescent="0.2">
      <c r="C64342" s="19"/>
    </row>
    <row r="64343" spans="3:3" x14ac:dyDescent="0.2">
      <c r="C64343" s="19"/>
    </row>
    <row r="64344" spans="3:3" x14ac:dyDescent="0.2">
      <c r="C64344" s="19"/>
    </row>
    <row r="64345" spans="3:3" x14ac:dyDescent="0.2">
      <c r="C64345" s="19"/>
    </row>
    <row r="64346" spans="3:3" x14ac:dyDescent="0.2">
      <c r="C64346" s="19"/>
    </row>
    <row r="64347" spans="3:3" x14ac:dyDescent="0.2">
      <c r="C64347" s="19"/>
    </row>
    <row r="74359" spans="3:3" x14ac:dyDescent="0.2">
      <c r="C74359" s="19"/>
    </row>
    <row r="74360" spans="3:3" x14ac:dyDescent="0.2">
      <c r="C74360" s="19"/>
    </row>
    <row r="74361" spans="3:3" x14ac:dyDescent="0.2">
      <c r="C74361" s="19"/>
    </row>
    <row r="74460" spans="3:3" x14ac:dyDescent="0.2">
      <c r="C74460" s="19"/>
    </row>
    <row r="76737" spans="3:3" x14ac:dyDescent="0.2">
      <c r="C76737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B2:T233"/>
  <sheetViews>
    <sheetView showGridLines="0" zoomScaleNormal="100" workbookViewId="0"/>
  </sheetViews>
  <sheetFormatPr defaultRowHeight="12.75" x14ac:dyDescent="0.2"/>
  <cols>
    <col min="1" max="1" width="3.5703125" style="7" customWidth="1"/>
    <col min="2" max="2" width="27.28515625" style="7" customWidth="1"/>
    <col min="3" max="3" width="11.42578125" style="7" bestFit="1" customWidth="1"/>
    <col min="4" max="4" width="9.140625" style="7"/>
    <col min="5" max="5" width="11.140625" style="7" bestFit="1" customWidth="1"/>
    <col min="6" max="9" width="9.140625" style="7"/>
    <col min="10" max="10" width="10.5703125" style="7" bestFit="1" customWidth="1"/>
    <col min="11" max="11" width="7.7109375" style="7" bestFit="1" customWidth="1"/>
    <col min="12" max="12" width="9.42578125" style="7" customWidth="1"/>
    <col min="13" max="14" width="9.140625" style="7"/>
    <col min="15" max="15" width="15.85546875" style="28" customWidth="1"/>
    <col min="16" max="16" width="16.85546875" style="7" customWidth="1"/>
    <col min="17" max="17" width="16" style="7" customWidth="1"/>
    <col min="18" max="18" width="24.85546875" style="7" customWidth="1"/>
    <col min="19" max="16384" width="9.140625" style="7"/>
  </cols>
  <sheetData>
    <row r="2" spans="2:20" x14ac:dyDescent="0.2">
      <c r="B2" s="81" t="s">
        <v>228</v>
      </c>
    </row>
    <row r="3" spans="2:20" ht="12.75" customHeight="1" x14ac:dyDescent="0.2"/>
    <row r="4" spans="2:20" x14ac:dyDescent="0.2">
      <c r="P4" s="567" t="s">
        <v>290</v>
      </c>
      <c r="Q4" s="567"/>
    </row>
    <row r="5" spans="2:20" x14ac:dyDescent="0.2">
      <c r="C5" s="7" t="s">
        <v>70</v>
      </c>
      <c r="E5" s="394" t="s">
        <v>3</v>
      </c>
      <c r="F5" s="394"/>
      <c r="G5" s="394"/>
      <c r="H5" s="394"/>
      <c r="I5" s="394"/>
      <c r="J5" s="395" t="s">
        <v>4</v>
      </c>
      <c r="K5" s="395"/>
      <c r="L5" s="395"/>
      <c r="M5" s="395"/>
      <c r="N5" s="395"/>
      <c r="O5" s="392" t="s">
        <v>61</v>
      </c>
      <c r="P5" s="567"/>
      <c r="Q5" s="567"/>
    </row>
    <row r="6" spans="2:20" x14ac:dyDescent="0.2">
      <c r="B6" s="363"/>
      <c r="C6" s="364" t="s">
        <v>24</v>
      </c>
      <c r="D6" s="371" t="s">
        <v>25</v>
      </c>
      <c r="E6" s="338" t="s">
        <v>29</v>
      </c>
      <c r="F6" s="365" t="s">
        <v>30</v>
      </c>
      <c r="G6" s="365" t="s">
        <v>26</v>
      </c>
      <c r="H6" s="365" t="s">
        <v>27</v>
      </c>
      <c r="I6" s="365" t="s">
        <v>28</v>
      </c>
      <c r="J6" s="365" t="str">
        <f>E6</f>
        <v>population</v>
      </c>
      <c r="K6" s="365" t="str">
        <f>F6</f>
        <v>deaths</v>
      </c>
      <c r="L6" s="365" t="str">
        <f>G6</f>
        <v>yll</v>
      </c>
      <c r="M6" s="365" t="str">
        <f>H6</f>
        <v>yld</v>
      </c>
      <c r="N6" s="365" t="str">
        <f>I6</f>
        <v>daly</v>
      </c>
      <c r="O6" s="393"/>
      <c r="P6" s="568" t="s">
        <v>4</v>
      </c>
      <c r="Q6" s="569" t="s">
        <v>3</v>
      </c>
    </row>
    <row r="7" spans="2:20" x14ac:dyDescent="0.2">
      <c r="B7" s="8" t="s">
        <v>8</v>
      </c>
      <c r="C7" s="6">
        <v>2</v>
      </c>
      <c r="D7" s="372" t="s">
        <v>9</v>
      </c>
      <c r="E7" s="31">
        <v>9881935</v>
      </c>
      <c r="F7" s="33">
        <v>0</v>
      </c>
      <c r="G7" s="32">
        <v>0</v>
      </c>
      <c r="H7" s="32">
        <v>0</v>
      </c>
      <c r="I7" s="33">
        <f t="shared" ref="I7:I15" si="0">G7+H7</f>
        <v>0</v>
      </c>
      <c r="J7" s="31">
        <v>38504</v>
      </c>
      <c r="K7" s="34">
        <v>0</v>
      </c>
      <c r="L7" s="29">
        <f>$O7*G7/$E7*$J7</f>
        <v>0</v>
      </c>
      <c r="M7" s="29">
        <f t="shared" ref="M7:N7" si="1">$O7*H7/$E7*$J7</f>
        <v>0</v>
      </c>
      <c r="N7" s="29">
        <f t="shared" si="1"/>
        <v>0</v>
      </c>
      <c r="O7" s="369">
        <f t="shared" ref="O7:O15" si="2">IF(OR(F7 = 0, K7 = 0),1,(K7/J7)/(F7/E7))</f>
        <v>1</v>
      </c>
      <c r="P7" s="570">
        <f>K7/J7*100000</f>
        <v>0</v>
      </c>
      <c r="Q7" s="570">
        <f>(F7/E7)*100000</f>
        <v>0</v>
      </c>
    </row>
    <row r="8" spans="2:20" x14ac:dyDescent="0.2">
      <c r="B8" s="8" t="s">
        <v>8</v>
      </c>
      <c r="C8" s="6">
        <v>2</v>
      </c>
      <c r="D8" s="372" t="s">
        <v>10</v>
      </c>
      <c r="E8" s="31">
        <v>20056351</v>
      </c>
      <c r="F8" s="33">
        <v>0</v>
      </c>
      <c r="G8" s="32">
        <v>0</v>
      </c>
      <c r="H8" s="32">
        <v>0</v>
      </c>
      <c r="I8" s="33">
        <f t="shared" si="0"/>
        <v>0</v>
      </c>
      <c r="J8" s="31">
        <v>73835</v>
      </c>
      <c r="K8" s="34">
        <v>0</v>
      </c>
      <c r="L8" s="29">
        <f t="shared" ref="L8:L22" si="3">$O8*G8/$E8*$J8</f>
        <v>0</v>
      </c>
      <c r="M8" s="29">
        <f t="shared" ref="M8:M22" si="4">$O8*H8/$E8*$J8</f>
        <v>0</v>
      </c>
      <c r="N8" s="29">
        <f t="shared" ref="N8:N22" si="5">$O8*I8/$E8*$J8</f>
        <v>0</v>
      </c>
      <c r="O8" s="369">
        <f t="shared" si="2"/>
        <v>1</v>
      </c>
      <c r="P8" s="570">
        <f t="shared" ref="P8:P71" si="6">K8/J8*100000</f>
        <v>0</v>
      </c>
      <c r="Q8" s="570">
        <f t="shared" ref="Q8:Q71" si="7">(F8/E8)*100000</f>
        <v>0</v>
      </c>
    </row>
    <row r="9" spans="2:20" x14ac:dyDescent="0.2">
      <c r="B9" s="8" t="s">
        <v>8</v>
      </c>
      <c r="C9" s="6">
        <v>2</v>
      </c>
      <c r="D9" s="372" t="s">
        <v>11</v>
      </c>
      <c r="E9" s="31">
        <v>31774758</v>
      </c>
      <c r="F9" s="33">
        <v>0</v>
      </c>
      <c r="G9" s="32">
        <v>0</v>
      </c>
      <c r="H9" s="32">
        <v>0</v>
      </c>
      <c r="I9" s="33">
        <f t="shared" si="0"/>
        <v>0</v>
      </c>
      <c r="J9" s="31">
        <v>110381</v>
      </c>
      <c r="K9" s="34">
        <v>0</v>
      </c>
      <c r="L9" s="29">
        <f t="shared" si="3"/>
        <v>0</v>
      </c>
      <c r="M9" s="29">
        <f t="shared" si="4"/>
        <v>0</v>
      </c>
      <c r="N9" s="29">
        <f t="shared" si="5"/>
        <v>0</v>
      </c>
      <c r="O9" s="369">
        <f t="shared" si="2"/>
        <v>1</v>
      </c>
      <c r="P9" s="570">
        <f t="shared" si="6"/>
        <v>0</v>
      </c>
      <c r="Q9" s="570">
        <f t="shared" si="7"/>
        <v>0</v>
      </c>
    </row>
    <row r="10" spans="2:20" x14ac:dyDescent="0.2">
      <c r="B10" s="8" t="s">
        <v>8</v>
      </c>
      <c r="C10" s="6">
        <v>2</v>
      </c>
      <c r="D10" s="372" t="s">
        <v>12</v>
      </c>
      <c r="E10" s="31">
        <v>30600206</v>
      </c>
      <c r="F10" s="33">
        <v>0</v>
      </c>
      <c r="G10" s="32">
        <v>0</v>
      </c>
      <c r="H10" s="32">
        <v>0</v>
      </c>
      <c r="I10" s="33">
        <f t="shared" si="0"/>
        <v>0</v>
      </c>
      <c r="J10" s="31">
        <v>87117</v>
      </c>
      <c r="K10" s="34">
        <v>0</v>
      </c>
      <c r="L10" s="29">
        <f t="shared" si="3"/>
        <v>0</v>
      </c>
      <c r="M10" s="29">
        <f t="shared" si="4"/>
        <v>0</v>
      </c>
      <c r="N10" s="29">
        <f t="shared" si="5"/>
        <v>0</v>
      </c>
      <c r="O10" s="369">
        <f t="shared" si="2"/>
        <v>1</v>
      </c>
      <c r="P10" s="570">
        <f t="shared" si="6"/>
        <v>0</v>
      </c>
      <c r="Q10" s="570">
        <f t="shared" si="7"/>
        <v>0</v>
      </c>
    </row>
    <row r="11" spans="2:20" x14ac:dyDescent="0.2">
      <c r="B11" s="8" t="s">
        <v>8</v>
      </c>
      <c r="C11" s="6">
        <v>2</v>
      </c>
      <c r="D11" s="372" t="s">
        <v>13</v>
      </c>
      <c r="E11" s="31">
        <v>33005514</v>
      </c>
      <c r="F11" s="33">
        <v>0</v>
      </c>
      <c r="G11" s="32">
        <v>0</v>
      </c>
      <c r="H11" s="32">
        <v>0</v>
      </c>
      <c r="I11" s="33">
        <f t="shared" si="0"/>
        <v>0</v>
      </c>
      <c r="J11" s="31">
        <v>82694</v>
      </c>
      <c r="K11" s="34">
        <v>0</v>
      </c>
      <c r="L11" s="29">
        <f t="shared" si="3"/>
        <v>0</v>
      </c>
      <c r="M11" s="29">
        <f t="shared" si="4"/>
        <v>0</v>
      </c>
      <c r="N11" s="29">
        <f t="shared" si="5"/>
        <v>0</v>
      </c>
      <c r="O11" s="369">
        <f t="shared" si="2"/>
        <v>1</v>
      </c>
      <c r="P11" s="570">
        <f t="shared" si="6"/>
        <v>0</v>
      </c>
      <c r="Q11" s="570">
        <f t="shared" si="7"/>
        <v>0</v>
      </c>
    </row>
    <row r="12" spans="2:20" x14ac:dyDescent="0.2">
      <c r="B12" s="8" t="s">
        <v>8</v>
      </c>
      <c r="C12" s="6">
        <v>2</v>
      </c>
      <c r="D12" s="372" t="s">
        <v>14</v>
      </c>
      <c r="E12" s="31">
        <v>15323140</v>
      </c>
      <c r="F12" s="33">
        <v>0</v>
      </c>
      <c r="G12" s="32">
        <v>0</v>
      </c>
      <c r="H12" s="32">
        <v>0</v>
      </c>
      <c r="I12" s="33">
        <f t="shared" si="0"/>
        <v>0</v>
      </c>
      <c r="J12" s="31">
        <v>35399</v>
      </c>
      <c r="K12" s="34">
        <v>0</v>
      </c>
      <c r="L12" s="29">
        <f t="shared" si="3"/>
        <v>0</v>
      </c>
      <c r="M12" s="29">
        <f t="shared" si="4"/>
        <v>0</v>
      </c>
      <c r="N12" s="29">
        <f t="shared" si="5"/>
        <v>0</v>
      </c>
      <c r="O12" s="369">
        <f t="shared" si="2"/>
        <v>1</v>
      </c>
      <c r="P12" s="570">
        <f t="shared" si="6"/>
        <v>0</v>
      </c>
      <c r="Q12" s="570">
        <f t="shared" si="7"/>
        <v>0</v>
      </c>
    </row>
    <row r="13" spans="2:20" x14ac:dyDescent="0.2">
      <c r="B13" s="8" t="s">
        <v>8</v>
      </c>
      <c r="C13" s="6">
        <v>2</v>
      </c>
      <c r="D13" s="372" t="s">
        <v>15</v>
      </c>
      <c r="E13" s="31">
        <v>9169601</v>
      </c>
      <c r="F13" s="33">
        <v>0</v>
      </c>
      <c r="G13" s="32">
        <v>0</v>
      </c>
      <c r="H13" s="32">
        <v>0</v>
      </c>
      <c r="I13" s="33">
        <f t="shared" si="0"/>
        <v>0</v>
      </c>
      <c r="J13" s="31">
        <v>20855</v>
      </c>
      <c r="K13" s="34">
        <v>0</v>
      </c>
      <c r="L13" s="29">
        <f t="shared" si="3"/>
        <v>0</v>
      </c>
      <c r="M13" s="29">
        <f t="shared" si="4"/>
        <v>0</v>
      </c>
      <c r="N13" s="29">
        <f t="shared" si="5"/>
        <v>0</v>
      </c>
      <c r="O13" s="369">
        <f t="shared" si="2"/>
        <v>1</v>
      </c>
      <c r="P13" s="570">
        <f t="shared" si="6"/>
        <v>0</v>
      </c>
      <c r="Q13" s="570">
        <f t="shared" si="7"/>
        <v>0</v>
      </c>
    </row>
    <row r="14" spans="2:20" x14ac:dyDescent="0.2">
      <c r="B14" s="8" t="s">
        <v>8</v>
      </c>
      <c r="C14" s="6">
        <v>2</v>
      </c>
      <c r="D14" s="372" t="s">
        <v>16</v>
      </c>
      <c r="E14" s="31">
        <v>7152707</v>
      </c>
      <c r="F14" s="33">
        <v>0</v>
      </c>
      <c r="G14" s="32">
        <v>0</v>
      </c>
      <c r="H14" s="32">
        <v>0</v>
      </c>
      <c r="I14" s="33">
        <f t="shared" si="0"/>
        <v>0</v>
      </c>
      <c r="J14" s="31">
        <v>16854</v>
      </c>
      <c r="K14" s="34">
        <v>0</v>
      </c>
      <c r="L14" s="29">
        <f t="shared" si="3"/>
        <v>0</v>
      </c>
      <c r="M14" s="29">
        <f t="shared" si="4"/>
        <v>0</v>
      </c>
      <c r="N14" s="29">
        <f t="shared" si="5"/>
        <v>0</v>
      </c>
      <c r="O14" s="369">
        <f t="shared" si="2"/>
        <v>1</v>
      </c>
      <c r="P14" s="570">
        <f t="shared" si="6"/>
        <v>0</v>
      </c>
      <c r="Q14" s="570">
        <f t="shared" si="7"/>
        <v>0</v>
      </c>
    </row>
    <row r="15" spans="2:20" x14ac:dyDescent="0.2">
      <c r="B15" s="8" t="s">
        <v>8</v>
      </c>
      <c r="C15" s="6">
        <v>1</v>
      </c>
      <c r="D15" s="372" t="s">
        <v>9</v>
      </c>
      <c r="E15" s="31">
        <v>10319427</v>
      </c>
      <c r="F15" s="32">
        <v>0</v>
      </c>
      <c r="G15" s="32">
        <v>0</v>
      </c>
      <c r="H15" s="32">
        <v>0</v>
      </c>
      <c r="I15" s="33">
        <f t="shared" si="0"/>
        <v>0</v>
      </c>
      <c r="J15" s="31">
        <v>40476</v>
      </c>
      <c r="K15" s="34">
        <v>0</v>
      </c>
      <c r="L15" s="29">
        <f t="shared" si="3"/>
        <v>0</v>
      </c>
      <c r="M15" s="29">
        <f t="shared" si="4"/>
        <v>0</v>
      </c>
      <c r="N15" s="29">
        <f t="shared" si="5"/>
        <v>0</v>
      </c>
      <c r="O15" s="369">
        <f t="shared" si="2"/>
        <v>1</v>
      </c>
      <c r="P15" s="570">
        <f t="shared" si="6"/>
        <v>0</v>
      </c>
      <c r="Q15" s="570">
        <f t="shared" si="7"/>
        <v>0</v>
      </c>
      <c r="R15"/>
      <c r="S15"/>
      <c r="T15"/>
    </row>
    <row r="16" spans="2:20" x14ac:dyDescent="0.2">
      <c r="B16" s="8" t="s">
        <v>8</v>
      </c>
      <c r="C16" s="6">
        <v>1</v>
      </c>
      <c r="D16" s="372" t="s">
        <v>10</v>
      </c>
      <c r="E16" s="31">
        <v>20969500</v>
      </c>
      <c r="F16" s="32">
        <v>0</v>
      </c>
      <c r="G16" s="32">
        <v>0</v>
      </c>
      <c r="H16" s="32">
        <v>0</v>
      </c>
      <c r="I16" s="33">
        <f t="shared" ref="I16:I73" si="8">G16+H16</f>
        <v>0</v>
      </c>
      <c r="J16" s="31">
        <v>76614</v>
      </c>
      <c r="K16" s="34">
        <v>0</v>
      </c>
      <c r="L16" s="29">
        <f t="shared" si="3"/>
        <v>0</v>
      </c>
      <c r="M16" s="29">
        <f t="shared" si="4"/>
        <v>0</v>
      </c>
      <c r="N16" s="29">
        <f t="shared" si="5"/>
        <v>0</v>
      </c>
      <c r="O16" s="369">
        <f t="shared" ref="O16:O73" si="9">IF(OR(F16 = 0, K16 = 0),1,(K16/J16)/(F16/E16))</f>
        <v>1</v>
      </c>
      <c r="P16" s="570">
        <f t="shared" si="6"/>
        <v>0</v>
      </c>
      <c r="Q16" s="570">
        <f t="shared" si="7"/>
        <v>0</v>
      </c>
      <c r="R16"/>
      <c r="S16"/>
      <c r="T16"/>
    </row>
    <row r="17" spans="2:20" x14ac:dyDescent="0.2">
      <c r="B17" s="8" t="s">
        <v>8</v>
      </c>
      <c r="C17" s="6">
        <v>1</v>
      </c>
      <c r="D17" s="372" t="s">
        <v>11</v>
      </c>
      <c r="E17" s="31">
        <v>32953433</v>
      </c>
      <c r="F17" s="32">
        <v>94.716930000000005</v>
      </c>
      <c r="G17" s="32">
        <v>5665.1390000000001</v>
      </c>
      <c r="H17" s="32">
        <v>300.30263000000002</v>
      </c>
      <c r="I17" s="33">
        <f t="shared" si="8"/>
        <v>5965.4416300000003</v>
      </c>
      <c r="J17" s="31">
        <v>116710</v>
      </c>
      <c r="K17" s="34">
        <v>0</v>
      </c>
      <c r="L17" s="29">
        <f t="shared" si="3"/>
        <v>20.064021029007812</v>
      </c>
      <c r="M17" s="29">
        <f t="shared" si="4"/>
        <v>1.0635711292143675</v>
      </c>
      <c r="N17" s="29">
        <f t="shared" si="5"/>
        <v>21.127592158222182</v>
      </c>
      <c r="O17" s="369">
        <f t="shared" si="9"/>
        <v>1</v>
      </c>
      <c r="P17" s="570">
        <f t="shared" si="6"/>
        <v>0</v>
      </c>
      <c r="Q17" s="570">
        <f t="shared" si="7"/>
        <v>0.28742659376338725</v>
      </c>
      <c r="R17"/>
      <c r="S17"/>
      <c r="T17"/>
    </row>
    <row r="18" spans="2:20" x14ac:dyDescent="0.2">
      <c r="B18" s="8" t="s">
        <v>8</v>
      </c>
      <c r="C18" s="6">
        <v>1</v>
      </c>
      <c r="D18" s="372" t="s">
        <v>12</v>
      </c>
      <c r="E18" s="31">
        <v>30432499</v>
      </c>
      <c r="F18" s="32">
        <v>2492.761</v>
      </c>
      <c r="G18" s="32">
        <v>116347.2</v>
      </c>
      <c r="H18" s="32">
        <v>8597.7450000000008</v>
      </c>
      <c r="I18" s="33">
        <f t="shared" si="8"/>
        <v>124944.94499999999</v>
      </c>
      <c r="J18" s="31">
        <v>89486</v>
      </c>
      <c r="K18" s="34">
        <v>3</v>
      </c>
      <c r="L18" s="29">
        <f t="shared" si="3"/>
        <v>140.02208795789088</v>
      </c>
      <c r="M18" s="29">
        <f t="shared" si="4"/>
        <v>10.347255513063628</v>
      </c>
      <c r="N18" s="29">
        <f t="shared" si="5"/>
        <v>150.36934347095448</v>
      </c>
      <c r="O18" s="369">
        <f t="shared" si="9"/>
        <v>0.40928246089484438</v>
      </c>
      <c r="P18" s="570">
        <f t="shared" si="6"/>
        <v>3.352479717497709</v>
      </c>
      <c r="Q18" s="570">
        <f t="shared" si="7"/>
        <v>8.191115031335416</v>
      </c>
      <c r="R18"/>
      <c r="S18"/>
      <c r="T18"/>
    </row>
    <row r="19" spans="2:20" x14ac:dyDescent="0.2">
      <c r="B19" s="8" t="s">
        <v>8</v>
      </c>
      <c r="C19" s="6">
        <v>1</v>
      </c>
      <c r="D19" s="372" t="s">
        <v>13</v>
      </c>
      <c r="E19" s="31">
        <v>31666007</v>
      </c>
      <c r="F19" s="32">
        <v>10670.67</v>
      </c>
      <c r="G19" s="32">
        <v>361032</v>
      </c>
      <c r="H19" s="32">
        <v>42267.199999999997</v>
      </c>
      <c r="I19" s="33">
        <f t="shared" si="8"/>
        <v>403299.2</v>
      </c>
      <c r="J19" s="31">
        <v>81265</v>
      </c>
      <c r="K19" s="34">
        <v>21</v>
      </c>
      <c r="L19" s="29">
        <f t="shared" si="3"/>
        <v>710.51508480723328</v>
      </c>
      <c r="M19" s="29">
        <f t="shared" si="4"/>
        <v>83.182330631534853</v>
      </c>
      <c r="N19" s="29">
        <f t="shared" si="5"/>
        <v>793.69741543876819</v>
      </c>
      <c r="O19" s="369">
        <f t="shared" si="9"/>
        <v>0.7668622673750537</v>
      </c>
      <c r="P19" s="570">
        <f t="shared" si="6"/>
        <v>25.84138312926844</v>
      </c>
      <c r="Q19" s="570">
        <f t="shared" si="7"/>
        <v>33.69755460484803</v>
      </c>
      <c r="R19"/>
      <c r="S19"/>
      <c r="T19"/>
    </row>
    <row r="20" spans="2:20" x14ac:dyDescent="0.2">
      <c r="B20" s="8" t="s">
        <v>8</v>
      </c>
      <c r="C20" s="6">
        <v>1</v>
      </c>
      <c r="D20" s="372" t="s">
        <v>14</v>
      </c>
      <c r="E20" s="31">
        <v>13930047</v>
      </c>
      <c r="F20" s="32">
        <v>9557.9599999999991</v>
      </c>
      <c r="G20" s="32">
        <v>223173.7</v>
      </c>
      <c r="H20" s="32">
        <v>39838.800000000003</v>
      </c>
      <c r="I20" s="33">
        <f t="shared" si="8"/>
        <v>263012.5</v>
      </c>
      <c r="J20" s="31">
        <v>33077</v>
      </c>
      <c r="K20" s="34">
        <v>18</v>
      </c>
      <c r="L20" s="29">
        <f t="shared" si="3"/>
        <v>420.29121276925207</v>
      </c>
      <c r="M20" s="29">
        <f t="shared" si="4"/>
        <v>75.02630268383632</v>
      </c>
      <c r="N20" s="29">
        <f t="shared" si="5"/>
        <v>495.31751545308845</v>
      </c>
      <c r="O20" s="369">
        <f t="shared" si="9"/>
        <v>0.7931106193723213</v>
      </c>
      <c r="P20" s="570">
        <f t="shared" si="6"/>
        <v>54.418478096562566</v>
      </c>
      <c r="Q20" s="570">
        <f t="shared" si="7"/>
        <v>68.613982422313427</v>
      </c>
      <c r="R20"/>
      <c r="S20"/>
      <c r="T20"/>
    </row>
    <row r="21" spans="2:20" x14ac:dyDescent="0.2">
      <c r="B21" s="8" t="s">
        <v>8</v>
      </c>
      <c r="C21" s="6">
        <v>1</v>
      </c>
      <c r="D21" s="372" t="s">
        <v>15</v>
      </c>
      <c r="E21" s="31">
        <v>7426360</v>
      </c>
      <c r="F21" s="32">
        <v>8317.74</v>
      </c>
      <c r="G21" s="32">
        <v>122873.9</v>
      </c>
      <c r="H21" s="32">
        <v>34594.9</v>
      </c>
      <c r="I21" s="33">
        <f t="shared" si="8"/>
        <v>157468.79999999999</v>
      </c>
      <c r="J21" s="31">
        <v>16815</v>
      </c>
      <c r="K21" s="34">
        <v>11</v>
      </c>
      <c r="L21" s="29">
        <f t="shared" si="3"/>
        <v>162.49761353444563</v>
      </c>
      <c r="M21" s="29">
        <f t="shared" si="4"/>
        <v>45.750877041119338</v>
      </c>
      <c r="N21" s="29">
        <f t="shared" si="5"/>
        <v>208.24849057556494</v>
      </c>
      <c r="O21" s="369">
        <f t="shared" si="9"/>
        <v>0.58407211288303262</v>
      </c>
      <c r="P21" s="570">
        <f t="shared" si="6"/>
        <v>65.417781742491826</v>
      </c>
      <c r="Q21" s="570">
        <f t="shared" si="7"/>
        <v>112.00291933060073</v>
      </c>
      <c r="R21"/>
      <c r="S21"/>
      <c r="T21"/>
    </row>
    <row r="22" spans="2:20" x14ac:dyDescent="0.2">
      <c r="B22" s="8" t="s">
        <v>8</v>
      </c>
      <c r="C22" s="6">
        <v>1</v>
      </c>
      <c r="D22" s="372" t="s">
        <v>16</v>
      </c>
      <c r="E22" s="31">
        <v>4084053</v>
      </c>
      <c r="F22" s="32">
        <v>11428</v>
      </c>
      <c r="G22" s="32">
        <v>62575</v>
      </c>
      <c r="H22" s="32">
        <v>35683.199999999997</v>
      </c>
      <c r="I22" s="33">
        <f t="shared" si="8"/>
        <v>98258.2</v>
      </c>
      <c r="J22" s="31">
        <v>10368</v>
      </c>
      <c r="K22" s="34">
        <v>26</v>
      </c>
      <c r="L22" s="29">
        <f t="shared" si="3"/>
        <v>142.36524326216309</v>
      </c>
      <c r="M22" s="29">
        <f t="shared" si="4"/>
        <v>81.183339166958348</v>
      </c>
      <c r="N22" s="29">
        <f t="shared" si="5"/>
        <v>223.54858242912144</v>
      </c>
      <c r="O22" s="369">
        <f t="shared" si="9"/>
        <v>0.8961887692185535</v>
      </c>
      <c r="P22" s="570">
        <f t="shared" si="6"/>
        <v>250.77160493827159</v>
      </c>
      <c r="Q22" s="570">
        <f t="shared" si="7"/>
        <v>279.82007089526019</v>
      </c>
      <c r="R22"/>
      <c r="S22"/>
      <c r="T22"/>
    </row>
    <row r="23" spans="2:20" x14ac:dyDescent="0.2">
      <c r="B23" s="8" t="s">
        <v>17</v>
      </c>
      <c r="C23" s="6"/>
      <c r="D23" s="372"/>
      <c r="E23" s="31">
        <f>SUM(E7:E22)</f>
        <v>308745538</v>
      </c>
      <c r="F23" s="31">
        <f t="shared" ref="F23:K23" si="10">SUM(F7:F22)</f>
        <v>42561.847929999996</v>
      </c>
      <c r="G23" s="31">
        <f t="shared" si="10"/>
        <v>891666.93900000001</v>
      </c>
      <c r="H23" s="31">
        <f t="shared" si="10"/>
        <v>161282.14763000002</v>
      </c>
      <c r="I23" s="31">
        <f t="shared" si="10"/>
        <v>1052949.08663</v>
      </c>
      <c r="J23" s="31">
        <f t="shared" si="10"/>
        <v>930450</v>
      </c>
      <c r="K23" s="31">
        <f t="shared" si="10"/>
        <v>79</v>
      </c>
      <c r="L23" s="29">
        <f t="shared" ref="L23" si="11">$O23*G23/$E23*$J23</f>
        <v>1655.0429928900883</v>
      </c>
      <c r="M23" s="29">
        <f t="shared" ref="M23" si="12">$O23*H23/$E23*$J23</f>
        <v>299.35940948158924</v>
      </c>
      <c r="N23" s="29">
        <f t="shared" ref="N23" si="13">$O23*I23/$E23*$J23</f>
        <v>1954.4024023716772</v>
      </c>
      <c r="O23" s="369">
        <f t="shared" si="9"/>
        <v>0.6159057594224675</v>
      </c>
      <c r="P23" s="570">
        <f>SUMPRODUCT(P7:P22,E7:E22)/E23</f>
        <v>10.326789679302465</v>
      </c>
      <c r="Q23" s="570">
        <f t="shared" si="7"/>
        <v>13.785413128788278</v>
      </c>
      <c r="R23" s="18"/>
    </row>
    <row r="24" spans="2:20" x14ac:dyDescent="0.2">
      <c r="B24" s="8" t="s">
        <v>18</v>
      </c>
      <c r="C24" s="6">
        <v>2</v>
      </c>
      <c r="D24" s="372" t="s">
        <v>9</v>
      </c>
      <c r="E24" s="31">
        <v>9881935</v>
      </c>
      <c r="F24" s="32">
        <v>0</v>
      </c>
      <c r="G24" s="32">
        <v>0</v>
      </c>
      <c r="H24" s="32">
        <v>0</v>
      </c>
      <c r="I24" s="33">
        <f t="shared" ref="I24:I31" si="14">G24+H24</f>
        <v>0</v>
      </c>
      <c r="J24" s="31">
        <v>38504</v>
      </c>
      <c r="K24" s="34">
        <v>0</v>
      </c>
      <c r="L24" s="29">
        <f t="shared" ref="L24:L87" si="15">$O24*G24/$E24*$J24</f>
        <v>0</v>
      </c>
      <c r="M24" s="29">
        <f t="shared" ref="M24:M87" si="16">$O24*H24/$E24*$J24</f>
        <v>0</v>
      </c>
      <c r="N24" s="29">
        <f t="shared" ref="N24:N87" si="17">$O24*I24/$E24*$J24</f>
        <v>0</v>
      </c>
      <c r="O24" s="369">
        <f t="shared" ref="O24:O31" si="18">IF(OR(F24 = 0, K24 = 0),1,(K24/J24)/(F24/E24))</f>
        <v>1</v>
      </c>
      <c r="P24" s="570">
        <f t="shared" si="6"/>
        <v>0</v>
      </c>
      <c r="Q24" s="570">
        <f t="shared" si="7"/>
        <v>0</v>
      </c>
      <c r="R24" s="18"/>
    </row>
    <row r="25" spans="2:20" x14ac:dyDescent="0.2">
      <c r="B25" s="8" t="s">
        <v>18</v>
      </c>
      <c r="C25" s="6">
        <v>2</v>
      </c>
      <c r="D25" s="372" t="s">
        <v>10</v>
      </c>
      <c r="E25" s="31">
        <v>20056351</v>
      </c>
      <c r="F25" s="32">
        <v>0</v>
      </c>
      <c r="G25" s="32">
        <v>0</v>
      </c>
      <c r="H25" s="32">
        <v>0</v>
      </c>
      <c r="I25" s="33">
        <f t="shared" si="14"/>
        <v>0</v>
      </c>
      <c r="J25" s="31">
        <v>73835</v>
      </c>
      <c r="K25" s="34">
        <v>0</v>
      </c>
      <c r="L25" s="29">
        <f t="shared" si="15"/>
        <v>0</v>
      </c>
      <c r="M25" s="29">
        <f t="shared" si="16"/>
        <v>0</v>
      </c>
      <c r="N25" s="29">
        <f t="shared" si="17"/>
        <v>0</v>
      </c>
      <c r="O25" s="369">
        <f t="shared" si="18"/>
        <v>1</v>
      </c>
      <c r="P25" s="570">
        <f t="shared" si="6"/>
        <v>0</v>
      </c>
      <c r="Q25" s="570">
        <f t="shared" si="7"/>
        <v>0</v>
      </c>
      <c r="R25" s="18"/>
    </row>
    <row r="26" spans="2:20" x14ac:dyDescent="0.2">
      <c r="B26" s="8" t="s">
        <v>18</v>
      </c>
      <c r="C26" s="6">
        <v>2</v>
      </c>
      <c r="D26" s="372" t="s">
        <v>11</v>
      </c>
      <c r="E26" s="31">
        <v>31774758</v>
      </c>
      <c r="F26" s="32">
        <v>103.2166</v>
      </c>
      <c r="G26" s="32">
        <v>6312.1040000000003</v>
      </c>
      <c r="H26" s="32">
        <v>146.88910000000001</v>
      </c>
      <c r="I26" s="33">
        <f t="shared" si="14"/>
        <v>6458.9931000000006</v>
      </c>
      <c r="J26" s="31">
        <v>110381</v>
      </c>
      <c r="K26" s="34">
        <v>1</v>
      </c>
      <c r="L26" s="29">
        <f t="shared" si="15"/>
        <v>61.153961668956356</v>
      </c>
      <c r="M26" s="29">
        <f t="shared" si="16"/>
        <v>1.4231150803262267</v>
      </c>
      <c r="N26" s="29">
        <f t="shared" si="17"/>
        <v>62.577076749282583</v>
      </c>
      <c r="O26" s="369">
        <f t="shared" si="18"/>
        <v>2.7889349080798409</v>
      </c>
      <c r="P26" s="570">
        <f t="shared" si="6"/>
        <v>0.905953017276524</v>
      </c>
      <c r="Q26" s="570">
        <f t="shared" si="7"/>
        <v>0.32483835124723842</v>
      </c>
      <c r="R26" s="18"/>
    </row>
    <row r="27" spans="2:20" x14ac:dyDescent="0.2">
      <c r="B27" s="8" t="s">
        <v>18</v>
      </c>
      <c r="C27" s="6">
        <v>2</v>
      </c>
      <c r="D27" s="372" t="s">
        <v>12</v>
      </c>
      <c r="E27" s="31">
        <v>30600206</v>
      </c>
      <c r="F27" s="32">
        <v>803.8</v>
      </c>
      <c r="G27" s="32">
        <v>37653.11</v>
      </c>
      <c r="H27" s="32">
        <v>1298.8050000000001</v>
      </c>
      <c r="I27" s="33">
        <f t="shared" si="14"/>
        <v>38951.915000000001</v>
      </c>
      <c r="J27" s="31">
        <v>87117</v>
      </c>
      <c r="K27" s="34">
        <v>0</v>
      </c>
      <c r="L27" s="29">
        <f t="shared" si="15"/>
        <v>107.19620592979015</v>
      </c>
      <c r="M27" s="29">
        <f t="shared" si="16"/>
        <v>3.6976220089825538</v>
      </c>
      <c r="N27" s="29">
        <f t="shared" si="17"/>
        <v>110.8938279387727</v>
      </c>
      <c r="O27" s="369">
        <f t="shared" si="18"/>
        <v>1</v>
      </c>
      <c r="P27" s="570">
        <f t="shared" si="6"/>
        <v>0</v>
      </c>
      <c r="Q27" s="570">
        <f t="shared" si="7"/>
        <v>2.6267797020712869</v>
      </c>
      <c r="R27" s="18"/>
    </row>
    <row r="28" spans="2:20" x14ac:dyDescent="0.2">
      <c r="B28" s="8" t="s">
        <v>18</v>
      </c>
      <c r="C28" s="6">
        <v>2</v>
      </c>
      <c r="D28" s="372" t="s">
        <v>13</v>
      </c>
      <c r="E28" s="31">
        <v>33005514</v>
      </c>
      <c r="F28" s="32">
        <v>5451.97</v>
      </c>
      <c r="G28" s="32">
        <v>181482.4</v>
      </c>
      <c r="H28" s="32">
        <v>8305.17</v>
      </c>
      <c r="I28" s="33">
        <f t="shared" si="14"/>
        <v>189787.57</v>
      </c>
      <c r="J28" s="31">
        <v>82694</v>
      </c>
      <c r="K28" s="34">
        <v>21</v>
      </c>
      <c r="L28" s="29">
        <f t="shared" si="15"/>
        <v>699.03730211281413</v>
      </c>
      <c r="M28" s="29">
        <f t="shared" si="16"/>
        <v>31.990009115970921</v>
      </c>
      <c r="N28" s="29">
        <f t="shared" si="17"/>
        <v>731.02731122878515</v>
      </c>
      <c r="O28" s="369">
        <f t="shared" si="18"/>
        <v>1.5373697733982417</v>
      </c>
      <c r="P28" s="570">
        <f t="shared" si="6"/>
        <v>25.394829129078289</v>
      </c>
      <c r="Q28" s="570">
        <f t="shared" si="7"/>
        <v>16.518361144140947</v>
      </c>
      <c r="R28" s="18"/>
    </row>
    <row r="29" spans="2:20" x14ac:dyDescent="0.2">
      <c r="B29" s="8" t="s">
        <v>18</v>
      </c>
      <c r="C29" s="6">
        <v>2</v>
      </c>
      <c r="D29" s="372" t="s">
        <v>14</v>
      </c>
      <c r="E29" s="31">
        <v>15323140</v>
      </c>
      <c r="F29" s="32">
        <v>7354.05</v>
      </c>
      <c r="G29" s="32">
        <v>170263.3</v>
      </c>
      <c r="H29" s="32">
        <v>9603.35</v>
      </c>
      <c r="I29" s="33">
        <f t="shared" si="14"/>
        <v>179866.65</v>
      </c>
      <c r="J29" s="31">
        <v>35399</v>
      </c>
      <c r="K29" s="34">
        <v>11</v>
      </c>
      <c r="L29" s="29">
        <f t="shared" si="15"/>
        <v>254.67549173584621</v>
      </c>
      <c r="M29" s="29">
        <f t="shared" si="16"/>
        <v>14.364445441627403</v>
      </c>
      <c r="N29" s="29">
        <f t="shared" si="17"/>
        <v>269.03993717747363</v>
      </c>
      <c r="O29" s="369">
        <f t="shared" si="18"/>
        <v>0.64747481877636748</v>
      </c>
      <c r="P29" s="570">
        <f t="shared" si="6"/>
        <v>31.074324133450098</v>
      </c>
      <c r="Q29" s="570">
        <f t="shared" si="7"/>
        <v>47.993100630810652</v>
      </c>
      <c r="R29" s="18"/>
    </row>
    <row r="30" spans="2:20" x14ac:dyDescent="0.2">
      <c r="B30" s="8" t="s">
        <v>18</v>
      </c>
      <c r="C30" s="6">
        <v>2</v>
      </c>
      <c r="D30" s="372" t="s">
        <v>15</v>
      </c>
      <c r="E30" s="31">
        <v>9169601</v>
      </c>
      <c r="F30" s="32">
        <v>8376.92</v>
      </c>
      <c r="G30" s="32">
        <v>123770.5</v>
      </c>
      <c r="H30" s="32">
        <v>9438.77</v>
      </c>
      <c r="I30" s="33">
        <f t="shared" si="14"/>
        <v>133209.26999999999</v>
      </c>
      <c r="J30" s="31">
        <v>20855</v>
      </c>
      <c r="K30" s="34">
        <v>21</v>
      </c>
      <c r="L30" s="29">
        <f t="shared" si="15"/>
        <v>310.27877788017548</v>
      </c>
      <c r="M30" s="29">
        <f t="shared" si="16"/>
        <v>23.661938994284291</v>
      </c>
      <c r="N30" s="29">
        <f t="shared" si="17"/>
        <v>333.94071687445972</v>
      </c>
      <c r="O30" s="369">
        <f t="shared" si="18"/>
        <v>1.1022374713709304</v>
      </c>
      <c r="P30" s="570">
        <f t="shared" si="6"/>
        <v>100.69527691201151</v>
      </c>
      <c r="Q30" s="570">
        <f t="shared" si="7"/>
        <v>91.35533814393888</v>
      </c>
      <c r="R30" s="18"/>
    </row>
    <row r="31" spans="2:20" x14ac:dyDescent="0.2">
      <c r="B31" s="8" t="s">
        <v>18</v>
      </c>
      <c r="C31" s="6">
        <v>2</v>
      </c>
      <c r="D31" s="372" t="s">
        <v>16</v>
      </c>
      <c r="E31" s="31">
        <v>7152707</v>
      </c>
      <c r="F31" s="32">
        <v>9741.3700000000008</v>
      </c>
      <c r="G31" s="32">
        <v>62005.5</v>
      </c>
      <c r="H31" s="32">
        <v>8061.82</v>
      </c>
      <c r="I31" s="33">
        <f t="shared" si="14"/>
        <v>70067.320000000007</v>
      </c>
      <c r="J31" s="31">
        <v>16854</v>
      </c>
      <c r="K31" s="34">
        <v>16</v>
      </c>
      <c r="L31" s="29">
        <f t="shared" si="15"/>
        <v>101.84275928334515</v>
      </c>
      <c r="M31" s="29">
        <f t="shared" si="16"/>
        <v>13.2413736466226</v>
      </c>
      <c r="N31" s="29">
        <f t="shared" si="17"/>
        <v>115.08413292996775</v>
      </c>
      <c r="O31" s="369">
        <f t="shared" si="18"/>
        <v>0.69705554943119874</v>
      </c>
      <c r="P31" s="570">
        <f t="shared" si="6"/>
        <v>94.932953601518932</v>
      </c>
      <c r="Q31" s="570">
        <f t="shared" si="7"/>
        <v>136.19137481795354</v>
      </c>
      <c r="R31" s="18"/>
    </row>
    <row r="32" spans="2:20" x14ac:dyDescent="0.2">
      <c r="B32" s="8" t="s">
        <v>18</v>
      </c>
      <c r="C32" s="6">
        <v>1</v>
      </c>
      <c r="D32" s="372" t="s">
        <v>9</v>
      </c>
      <c r="E32" s="31">
        <v>10319427</v>
      </c>
      <c r="F32" s="32">
        <v>0</v>
      </c>
      <c r="G32" s="32">
        <v>0</v>
      </c>
      <c r="H32" s="32">
        <v>0</v>
      </c>
      <c r="I32" s="33">
        <f t="shared" si="8"/>
        <v>0</v>
      </c>
      <c r="J32" s="31">
        <v>40476</v>
      </c>
      <c r="K32" s="34">
        <v>0</v>
      </c>
      <c r="L32" s="29">
        <f t="shared" si="15"/>
        <v>0</v>
      </c>
      <c r="M32" s="29">
        <f t="shared" si="16"/>
        <v>0</v>
      </c>
      <c r="N32" s="29">
        <f t="shared" si="17"/>
        <v>0</v>
      </c>
      <c r="O32" s="369">
        <f t="shared" si="9"/>
        <v>1</v>
      </c>
      <c r="P32" s="570">
        <f t="shared" si="6"/>
        <v>0</v>
      </c>
      <c r="Q32" s="570">
        <f t="shared" si="7"/>
        <v>0</v>
      </c>
      <c r="R32" s="18"/>
    </row>
    <row r="33" spans="2:18" x14ac:dyDescent="0.2">
      <c r="B33" s="8" t="s">
        <v>18</v>
      </c>
      <c r="C33" s="6">
        <v>1</v>
      </c>
      <c r="D33" s="372" t="s">
        <v>10</v>
      </c>
      <c r="E33" s="31">
        <v>20969500</v>
      </c>
      <c r="F33" s="32">
        <v>0</v>
      </c>
      <c r="G33" s="32">
        <v>0</v>
      </c>
      <c r="H33" s="32">
        <v>0</v>
      </c>
      <c r="I33" s="33">
        <f t="shared" si="8"/>
        <v>0</v>
      </c>
      <c r="J33" s="31">
        <v>76614</v>
      </c>
      <c r="K33" s="34">
        <v>0</v>
      </c>
      <c r="L33" s="29">
        <f t="shared" si="15"/>
        <v>0</v>
      </c>
      <c r="M33" s="29">
        <f t="shared" si="16"/>
        <v>0</v>
      </c>
      <c r="N33" s="29">
        <f t="shared" si="17"/>
        <v>0</v>
      </c>
      <c r="O33" s="369">
        <f t="shared" si="9"/>
        <v>1</v>
      </c>
      <c r="P33" s="570">
        <f t="shared" si="6"/>
        <v>0</v>
      </c>
      <c r="Q33" s="570">
        <f t="shared" si="7"/>
        <v>0</v>
      </c>
      <c r="R33" s="18"/>
    </row>
    <row r="34" spans="2:18" x14ac:dyDescent="0.2">
      <c r="B34" s="8" t="s">
        <v>18</v>
      </c>
      <c r="C34" s="6">
        <v>1</v>
      </c>
      <c r="D34" s="372" t="s">
        <v>11</v>
      </c>
      <c r="E34" s="31">
        <v>32953433</v>
      </c>
      <c r="F34" s="32">
        <v>67.92313</v>
      </c>
      <c r="G34" s="32">
        <v>4136.2629999999999</v>
      </c>
      <c r="H34" s="32">
        <v>116.4747</v>
      </c>
      <c r="I34" s="33">
        <f t="shared" si="8"/>
        <v>4252.7376999999997</v>
      </c>
      <c r="J34" s="31">
        <v>116710</v>
      </c>
      <c r="K34" s="34">
        <v>0</v>
      </c>
      <c r="L34" s="29">
        <f t="shared" si="15"/>
        <v>14.649255351635139</v>
      </c>
      <c r="M34" s="29">
        <f t="shared" si="16"/>
        <v>0.41251429667434042</v>
      </c>
      <c r="N34" s="29">
        <f t="shared" si="17"/>
        <v>15.061769648309479</v>
      </c>
      <c r="O34" s="369">
        <f t="shared" si="9"/>
        <v>1</v>
      </c>
      <c r="P34" s="570">
        <f t="shared" si="6"/>
        <v>0</v>
      </c>
      <c r="Q34" s="570">
        <f t="shared" si="7"/>
        <v>0.20611852488934915</v>
      </c>
      <c r="R34" s="18"/>
    </row>
    <row r="35" spans="2:18" x14ac:dyDescent="0.2">
      <c r="B35" s="8" t="s">
        <v>18</v>
      </c>
      <c r="C35" s="6">
        <v>1</v>
      </c>
      <c r="D35" s="372" t="s">
        <v>12</v>
      </c>
      <c r="E35" s="31">
        <v>30432499</v>
      </c>
      <c r="F35" s="32">
        <v>702.66330000000005</v>
      </c>
      <c r="G35" s="32">
        <v>32869.550000000003</v>
      </c>
      <c r="H35" s="32">
        <v>1243.095</v>
      </c>
      <c r="I35" s="33">
        <f t="shared" si="8"/>
        <v>34112.645000000004</v>
      </c>
      <c r="J35" s="31">
        <v>89486</v>
      </c>
      <c r="K35" s="34">
        <v>2</v>
      </c>
      <c r="L35" s="29">
        <f t="shared" si="15"/>
        <v>93.557042185069292</v>
      </c>
      <c r="M35" s="29">
        <f t="shared" si="16"/>
        <v>3.5382380152770181</v>
      </c>
      <c r="N35" s="29">
        <f t="shared" si="17"/>
        <v>97.095280200346323</v>
      </c>
      <c r="O35" s="369">
        <f t="shared" si="9"/>
        <v>0.96797746184902789</v>
      </c>
      <c r="P35" s="570">
        <f t="shared" si="6"/>
        <v>2.2349864783318059</v>
      </c>
      <c r="Q35" s="570">
        <f t="shared" si="7"/>
        <v>2.3089240880283941</v>
      </c>
      <c r="R35" s="18"/>
    </row>
    <row r="36" spans="2:18" x14ac:dyDescent="0.2">
      <c r="B36" s="8" t="s">
        <v>18</v>
      </c>
      <c r="C36" s="6">
        <v>1</v>
      </c>
      <c r="D36" s="372" t="s">
        <v>13</v>
      </c>
      <c r="E36" s="31">
        <v>31666007</v>
      </c>
      <c r="F36" s="32">
        <v>4273.8370000000004</v>
      </c>
      <c r="G36" s="32">
        <v>142695</v>
      </c>
      <c r="H36" s="32">
        <v>6929.54</v>
      </c>
      <c r="I36" s="33">
        <f t="shared" si="8"/>
        <v>149624.54</v>
      </c>
      <c r="J36" s="31">
        <v>81265</v>
      </c>
      <c r="K36" s="34">
        <v>9</v>
      </c>
      <c r="L36" s="29">
        <f t="shared" si="15"/>
        <v>300.49227427250969</v>
      </c>
      <c r="M36" s="29">
        <f t="shared" si="16"/>
        <v>14.592475099073736</v>
      </c>
      <c r="N36" s="29">
        <f t="shared" si="17"/>
        <v>315.08474937158343</v>
      </c>
      <c r="O36" s="369">
        <f t="shared" si="9"/>
        <v>0.82056751251302462</v>
      </c>
      <c r="P36" s="570">
        <f t="shared" si="6"/>
        <v>11.07487848397219</v>
      </c>
      <c r="Q36" s="570">
        <f t="shared" si="7"/>
        <v>13.496608524087044</v>
      </c>
    </row>
    <row r="37" spans="2:18" x14ac:dyDescent="0.2">
      <c r="B37" s="8" t="s">
        <v>18</v>
      </c>
      <c r="C37" s="6">
        <v>1</v>
      </c>
      <c r="D37" s="372" t="s">
        <v>14</v>
      </c>
      <c r="E37" s="31">
        <v>13930047</v>
      </c>
      <c r="F37" s="32">
        <v>5497.69</v>
      </c>
      <c r="G37" s="32">
        <v>126962.6</v>
      </c>
      <c r="H37" s="32">
        <v>7703.3</v>
      </c>
      <c r="I37" s="33">
        <f t="shared" si="8"/>
        <v>134665.9</v>
      </c>
      <c r="J37" s="31">
        <v>33077</v>
      </c>
      <c r="K37" s="34">
        <v>6</v>
      </c>
      <c r="L37" s="29">
        <f t="shared" si="15"/>
        <v>138.56285094285056</v>
      </c>
      <c r="M37" s="29">
        <f t="shared" si="16"/>
        <v>8.4071309950179067</v>
      </c>
      <c r="N37" s="29">
        <f t="shared" si="17"/>
        <v>146.96998193786845</v>
      </c>
      <c r="O37" s="369">
        <f t="shared" si="9"/>
        <v>0.45961846857715827</v>
      </c>
      <c r="P37" s="570">
        <f t="shared" si="6"/>
        <v>18.139492698854191</v>
      </c>
      <c r="Q37" s="570">
        <f t="shared" si="7"/>
        <v>39.466413860628037</v>
      </c>
    </row>
    <row r="38" spans="2:18" x14ac:dyDescent="0.2">
      <c r="B38" s="8" t="s">
        <v>18</v>
      </c>
      <c r="C38" s="6">
        <v>1</v>
      </c>
      <c r="D38" s="372" t="s">
        <v>15</v>
      </c>
      <c r="E38" s="31">
        <v>7426360</v>
      </c>
      <c r="F38" s="32">
        <v>7400.1</v>
      </c>
      <c r="G38" s="32">
        <v>108048.7</v>
      </c>
      <c r="H38" s="32">
        <v>8795.9500000000007</v>
      </c>
      <c r="I38" s="33">
        <f t="shared" si="8"/>
        <v>116844.65</v>
      </c>
      <c r="J38" s="31">
        <v>16815</v>
      </c>
      <c r="K38" s="34">
        <v>9</v>
      </c>
      <c r="L38" s="29">
        <f t="shared" si="15"/>
        <v>131.408805286415</v>
      </c>
      <c r="M38" s="29">
        <f t="shared" si="16"/>
        <v>10.697632464426155</v>
      </c>
      <c r="N38" s="29">
        <f t="shared" si="17"/>
        <v>142.10643775084117</v>
      </c>
      <c r="O38" s="369">
        <f t="shared" si="9"/>
        <v>0.53713573632181177</v>
      </c>
      <c r="P38" s="570">
        <f t="shared" si="6"/>
        <v>53.523639607493308</v>
      </c>
      <c r="Q38" s="570">
        <f t="shared" si="7"/>
        <v>99.646394734432491</v>
      </c>
    </row>
    <row r="39" spans="2:18" x14ac:dyDescent="0.2">
      <c r="B39" s="8" t="s">
        <v>18</v>
      </c>
      <c r="C39" s="6">
        <v>1</v>
      </c>
      <c r="D39" s="372" t="s">
        <v>16</v>
      </c>
      <c r="E39" s="31">
        <v>4084053</v>
      </c>
      <c r="F39" s="32">
        <v>14135</v>
      </c>
      <c r="G39" s="32">
        <v>77397.7</v>
      </c>
      <c r="H39" s="32">
        <v>11593.9</v>
      </c>
      <c r="I39" s="33">
        <f t="shared" si="8"/>
        <v>88991.599999999991</v>
      </c>
      <c r="J39" s="31">
        <v>10368</v>
      </c>
      <c r="K39" s="34">
        <v>15</v>
      </c>
      <c r="L39" s="29">
        <f t="shared" si="15"/>
        <v>82.134099752387698</v>
      </c>
      <c r="M39" s="29">
        <f t="shared" si="16"/>
        <v>12.30339582596392</v>
      </c>
      <c r="N39" s="29">
        <f t="shared" si="17"/>
        <v>94.437495578351601</v>
      </c>
      <c r="O39" s="369">
        <f t="shared" si="9"/>
        <v>0.41801496236685926</v>
      </c>
      <c r="P39" s="570">
        <f t="shared" si="6"/>
        <v>144.67592592592592</v>
      </c>
      <c r="Q39" s="570">
        <f t="shared" si="7"/>
        <v>346.10226654747134</v>
      </c>
    </row>
    <row r="40" spans="2:18" x14ac:dyDescent="0.2">
      <c r="B40" s="8" t="s">
        <v>19</v>
      </c>
      <c r="C40" s="6"/>
      <c r="D40" s="372"/>
      <c r="E40" s="31">
        <f>SUM(E24:E39)</f>
        <v>308745538</v>
      </c>
      <c r="F40" s="31">
        <f t="shared" ref="F40:K40" si="19">SUM(F24:F39)</f>
        <v>63908.540030000004</v>
      </c>
      <c r="G40" s="31">
        <f t="shared" si="19"/>
        <v>1073596.727</v>
      </c>
      <c r="H40" s="31">
        <f t="shared" si="19"/>
        <v>73237.063800000004</v>
      </c>
      <c r="I40" s="31">
        <f t="shared" si="19"/>
        <v>1146833.7908000001</v>
      </c>
      <c r="J40" s="31">
        <f t="shared" si="19"/>
        <v>930450</v>
      </c>
      <c r="K40" s="31">
        <f t="shared" si="19"/>
        <v>111</v>
      </c>
      <c r="L40" s="29">
        <f t="shared" si="15"/>
        <v>1864.6840725990526</v>
      </c>
      <c r="M40" s="29">
        <f t="shared" si="16"/>
        <v>127.20231252323914</v>
      </c>
      <c r="N40" s="29">
        <f t="shared" si="17"/>
        <v>1991.886385122292</v>
      </c>
      <c r="O40" s="369">
        <f t="shared" si="9"/>
        <v>0.57633067065789212</v>
      </c>
      <c r="P40" s="570">
        <f>SUMPRODUCT(P24:P39,E24:E39)/E40</f>
        <v>14.915916011435927</v>
      </c>
      <c r="Q40" s="570">
        <f t="shared" si="7"/>
        <v>20.69942142127411</v>
      </c>
    </row>
    <row r="41" spans="2:18" x14ac:dyDescent="0.2">
      <c r="B41" s="8" t="s">
        <v>20</v>
      </c>
      <c r="C41" s="6">
        <v>2</v>
      </c>
      <c r="D41" s="372" t="s">
        <v>9</v>
      </c>
      <c r="E41" s="31">
        <v>9881935</v>
      </c>
      <c r="F41" s="32">
        <v>11.817600000000001</v>
      </c>
      <c r="G41" s="32">
        <v>1001.78</v>
      </c>
      <c r="H41" s="32">
        <v>3.7901899999999999</v>
      </c>
      <c r="I41" s="33">
        <f t="shared" ref="I41:I48" si="20">G41+H41</f>
        <v>1005.57019</v>
      </c>
      <c r="J41" s="31">
        <v>38504</v>
      </c>
      <c r="K41" s="34">
        <v>0</v>
      </c>
      <c r="L41" s="29">
        <f t="shared" si="15"/>
        <v>3.9033384777374063</v>
      </c>
      <c r="M41" s="29">
        <f t="shared" si="16"/>
        <v>1.4768107234058917E-2</v>
      </c>
      <c r="N41" s="29">
        <f t="shared" si="17"/>
        <v>3.9181065849714654</v>
      </c>
      <c r="O41" s="369">
        <f t="shared" ref="O41:O48" si="21">IF(OR(F41 = 0, K41 = 0),1,(K41/J41)/(F41/E41))</f>
        <v>1</v>
      </c>
      <c r="P41" s="570">
        <f t="shared" si="6"/>
        <v>0</v>
      </c>
      <c r="Q41" s="570">
        <f t="shared" si="7"/>
        <v>0.11958791471508363</v>
      </c>
    </row>
    <row r="42" spans="2:18" x14ac:dyDescent="0.2">
      <c r="B42" s="8" t="s">
        <v>20</v>
      </c>
      <c r="C42" s="6">
        <v>2</v>
      </c>
      <c r="D42" s="372" t="s">
        <v>10</v>
      </c>
      <c r="E42" s="31">
        <v>20056351</v>
      </c>
      <c r="F42" s="32">
        <v>5.9893200000000002</v>
      </c>
      <c r="G42" s="32">
        <v>451.255</v>
      </c>
      <c r="H42" s="32">
        <v>15.956899999999999</v>
      </c>
      <c r="I42" s="33">
        <f t="shared" si="20"/>
        <v>467.21190000000001</v>
      </c>
      <c r="J42" s="31">
        <v>73835</v>
      </c>
      <c r="K42" s="34">
        <v>0</v>
      </c>
      <c r="L42" s="29">
        <f t="shared" si="15"/>
        <v>1.661240019433246</v>
      </c>
      <c r="M42" s="29">
        <f t="shared" si="16"/>
        <v>5.8743373183885741E-2</v>
      </c>
      <c r="N42" s="29">
        <f t="shared" si="17"/>
        <v>1.7199833926171317</v>
      </c>
      <c r="O42" s="369">
        <f t="shared" si="21"/>
        <v>1</v>
      </c>
      <c r="P42" s="570">
        <f t="shared" si="6"/>
        <v>0</v>
      </c>
      <c r="Q42" s="570">
        <f t="shared" si="7"/>
        <v>2.9862461022944806E-2</v>
      </c>
    </row>
    <row r="43" spans="2:18" x14ac:dyDescent="0.2">
      <c r="B43" s="8" t="s">
        <v>20</v>
      </c>
      <c r="C43" s="6">
        <v>2</v>
      </c>
      <c r="D43" s="372" t="s">
        <v>11</v>
      </c>
      <c r="E43" s="31">
        <v>31774758</v>
      </c>
      <c r="F43" s="32">
        <v>119.23090000000001</v>
      </c>
      <c r="G43" s="32">
        <v>7325.4620000000004</v>
      </c>
      <c r="H43" s="32">
        <v>169.47049999999999</v>
      </c>
      <c r="I43" s="33">
        <f t="shared" si="20"/>
        <v>7494.9325000000008</v>
      </c>
      <c r="J43" s="31">
        <v>110381</v>
      </c>
      <c r="K43" s="34">
        <v>0</v>
      </c>
      <c r="L43" s="29">
        <f t="shared" si="15"/>
        <v>25.447615400312415</v>
      </c>
      <c r="M43" s="29">
        <f t="shared" si="16"/>
        <v>0.58871646671549782</v>
      </c>
      <c r="N43" s="29">
        <f t="shared" si="17"/>
        <v>26.036331867027911</v>
      </c>
      <c r="O43" s="369">
        <f t="shared" si="21"/>
        <v>1</v>
      </c>
      <c r="P43" s="570">
        <f t="shared" si="6"/>
        <v>0</v>
      </c>
      <c r="Q43" s="570">
        <f t="shared" si="7"/>
        <v>0.37523779095343546</v>
      </c>
    </row>
    <row r="44" spans="2:18" x14ac:dyDescent="0.2">
      <c r="B44" s="8" t="s">
        <v>20</v>
      </c>
      <c r="C44" s="6">
        <v>2</v>
      </c>
      <c r="D44" s="372" t="s">
        <v>12</v>
      </c>
      <c r="E44" s="31">
        <v>30600206</v>
      </c>
      <c r="F44" s="32">
        <v>877.197</v>
      </c>
      <c r="G44" s="32">
        <v>41127.96</v>
      </c>
      <c r="H44" s="32">
        <v>539.30399999999997</v>
      </c>
      <c r="I44" s="33">
        <f t="shared" si="20"/>
        <v>41667.263999999996</v>
      </c>
      <c r="J44" s="31">
        <v>87117</v>
      </c>
      <c r="K44" s="34">
        <v>2</v>
      </c>
      <c r="L44" s="29">
        <f t="shared" si="15"/>
        <v>93.771319327357475</v>
      </c>
      <c r="M44" s="29">
        <f t="shared" si="16"/>
        <v>1.2296074883977033</v>
      </c>
      <c r="N44" s="29">
        <f t="shared" si="17"/>
        <v>95.000926815755193</v>
      </c>
      <c r="O44" s="369">
        <f t="shared" si="21"/>
        <v>0.80085574734979803</v>
      </c>
      <c r="P44" s="570">
        <f t="shared" si="6"/>
        <v>2.2957631690714786</v>
      </c>
      <c r="Q44" s="570">
        <f t="shared" si="7"/>
        <v>2.8666375644660693</v>
      </c>
    </row>
    <row r="45" spans="2:18" x14ac:dyDescent="0.2">
      <c r="B45" s="8" t="s">
        <v>20</v>
      </c>
      <c r="C45" s="6">
        <v>2</v>
      </c>
      <c r="D45" s="372" t="s">
        <v>13</v>
      </c>
      <c r="E45" s="31">
        <v>33005514</v>
      </c>
      <c r="F45" s="32">
        <v>3916.6190000000001</v>
      </c>
      <c r="G45" s="32">
        <v>132797.6</v>
      </c>
      <c r="H45" s="32">
        <v>1838.921</v>
      </c>
      <c r="I45" s="33">
        <f t="shared" si="20"/>
        <v>134636.52100000001</v>
      </c>
      <c r="J45" s="31">
        <v>82694</v>
      </c>
      <c r="K45" s="34">
        <v>7</v>
      </c>
      <c r="L45" s="29">
        <f t="shared" si="15"/>
        <v>237.34328000757799</v>
      </c>
      <c r="M45" s="29">
        <f t="shared" si="16"/>
        <v>3.2866222116575554</v>
      </c>
      <c r="N45" s="29">
        <f t="shared" si="17"/>
        <v>240.62990221923553</v>
      </c>
      <c r="O45" s="369">
        <f t="shared" si="21"/>
        <v>0.71334433120964902</v>
      </c>
      <c r="P45" s="570">
        <f t="shared" si="6"/>
        <v>8.4649430430260963</v>
      </c>
      <c r="Q45" s="570">
        <f t="shared" si="7"/>
        <v>11.866559630006066</v>
      </c>
    </row>
    <row r="46" spans="2:18" x14ac:dyDescent="0.2">
      <c r="B46" s="8" t="s">
        <v>20</v>
      </c>
      <c r="C46" s="6">
        <v>2</v>
      </c>
      <c r="D46" s="372" t="s">
        <v>14</v>
      </c>
      <c r="E46" s="31">
        <v>15323140</v>
      </c>
      <c r="F46" s="32">
        <v>3302.63</v>
      </c>
      <c r="G46" s="32">
        <v>77095</v>
      </c>
      <c r="H46" s="32">
        <v>1721.971</v>
      </c>
      <c r="I46" s="33">
        <f t="shared" si="20"/>
        <v>78816.971000000005</v>
      </c>
      <c r="J46" s="31">
        <v>35399</v>
      </c>
      <c r="K46" s="34">
        <v>15</v>
      </c>
      <c r="L46" s="29">
        <f t="shared" si="15"/>
        <v>350.15275704514278</v>
      </c>
      <c r="M46" s="29">
        <f t="shared" si="16"/>
        <v>7.820907882505761</v>
      </c>
      <c r="N46" s="29">
        <f t="shared" si="17"/>
        <v>357.9736649276486</v>
      </c>
      <c r="O46" s="369">
        <f t="shared" si="21"/>
        <v>1.96602082322092</v>
      </c>
      <c r="P46" s="570">
        <f t="shared" si="6"/>
        <v>42.37407836379559</v>
      </c>
      <c r="Q46" s="570">
        <f t="shared" si="7"/>
        <v>21.553219509839369</v>
      </c>
    </row>
    <row r="47" spans="2:18" x14ac:dyDescent="0.2">
      <c r="B47" s="8" t="s">
        <v>20</v>
      </c>
      <c r="C47" s="6">
        <v>2</v>
      </c>
      <c r="D47" s="372" t="s">
        <v>15</v>
      </c>
      <c r="E47" s="31">
        <v>9169601</v>
      </c>
      <c r="F47" s="32">
        <v>3287.73</v>
      </c>
      <c r="G47" s="32">
        <v>48299.3</v>
      </c>
      <c r="H47" s="32">
        <v>1770.018</v>
      </c>
      <c r="I47" s="33">
        <f t="shared" si="20"/>
        <v>50069.317999999999</v>
      </c>
      <c r="J47" s="31">
        <v>20855</v>
      </c>
      <c r="K47" s="34">
        <v>19</v>
      </c>
      <c r="L47" s="29">
        <f t="shared" si="15"/>
        <v>279.12471522904866</v>
      </c>
      <c r="M47" s="29">
        <f t="shared" si="16"/>
        <v>10.22904618079952</v>
      </c>
      <c r="N47" s="29">
        <f t="shared" si="17"/>
        <v>289.35376140984818</v>
      </c>
      <c r="O47" s="369">
        <f t="shared" si="21"/>
        <v>2.5409592528939124</v>
      </c>
      <c r="P47" s="570">
        <f t="shared" si="6"/>
        <v>91.105250539438984</v>
      </c>
      <c r="Q47" s="570">
        <f t="shared" si="7"/>
        <v>35.854668049351325</v>
      </c>
    </row>
    <row r="48" spans="2:18" x14ac:dyDescent="0.2">
      <c r="B48" s="8" t="s">
        <v>20</v>
      </c>
      <c r="C48" s="6">
        <v>2</v>
      </c>
      <c r="D48" s="372" t="s">
        <v>16</v>
      </c>
      <c r="E48" s="31">
        <v>7152707</v>
      </c>
      <c r="F48" s="32">
        <v>6812.66</v>
      </c>
      <c r="G48" s="32">
        <v>43363.8</v>
      </c>
      <c r="H48" s="32">
        <v>2050.46</v>
      </c>
      <c r="I48" s="33">
        <f t="shared" si="20"/>
        <v>45414.26</v>
      </c>
      <c r="J48" s="31">
        <v>16854</v>
      </c>
      <c r="K48" s="34">
        <v>50</v>
      </c>
      <c r="L48" s="29">
        <f t="shared" si="15"/>
        <v>318.25894731279709</v>
      </c>
      <c r="M48" s="29">
        <f t="shared" si="16"/>
        <v>15.04889426450168</v>
      </c>
      <c r="N48" s="29">
        <f t="shared" si="17"/>
        <v>333.3078415772988</v>
      </c>
      <c r="O48" s="369">
        <f t="shared" si="21"/>
        <v>3.114732359296239</v>
      </c>
      <c r="P48" s="570">
        <f t="shared" si="6"/>
        <v>296.66548000474666</v>
      </c>
      <c r="Q48" s="570">
        <f t="shared" si="7"/>
        <v>95.245897811835434</v>
      </c>
    </row>
    <row r="49" spans="2:17" x14ac:dyDescent="0.2">
      <c r="B49" s="8" t="s">
        <v>20</v>
      </c>
      <c r="C49" s="6">
        <v>1</v>
      </c>
      <c r="D49" s="372" t="s">
        <v>9</v>
      </c>
      <c r="E49" s="31">
        <v>10319427</v>
      </c>
      <c r="F49" s="32">
        <v>6.9508200000000002</v>
      </c>
      <c r="G49" s="32">
        <v>589.04200000000003</v>
      </c>
      <c r="H49" s="32">
        <v>2.4030300000000002</v>
      </c>
      <c r="I49" s="33">
        <f t="shared" si="8"/>
        <v>591.44502999999997</v>
      </c>
      <c r="J49" s="31">
        <v>40476</v>
      </c>
      <c r="K49" s="34">
        <v>0</v>
      </c>
      <c r="L49" s="29">
        <f t="shared" si="15"/>
        <v>2.3104057998569107</v>
      </c>
      <c r="M49" s="29">
        <f t="shared" si="16"/>
        <v>9.4254305282647968E-3</v>
      </c>
      <c r="N49" s="29">
        <f t="shared" si="17"/>
        <v>2.3198312303851751</v>
      </c>
      <c r="O49" s="369">
        <f t="shared" si="9"/>
        <v>1</v>
      </c>
      <c r="P49" s="570">
        <f t="shared" si="6"/>
        <v>0</v>
      </c>
      <c r="Q49" s="570">
        <f t="shared" si="7"/>
        <v>6.7356646837077289E-2</v>
      </c>
    </row>
    <row r="50" spans="2:17" x14ac:dyDescent="0.2">
      <c r="B50" s="8" t="s">
        <v>20</v>
      </c>
      <c r="C50" s="6">
        <v>1</v>
      </c>
      <c r="D50" s="372" t="s">
        <v>10</v>
      </c>
      <c r="E50" s="31">
        <v>20969500</v>
      </c>
      <c r="F50" s="32">
        <v>3.0499299999999998</v>
      </c>
      <c r="G50" s="32">
        <v>231.584</v>
      </c>
      <c r="H50" s="32">
        <v>11.4907</v>
      </c>
      <c r="I50" s="33">
        <f t="shared" si="8"/>
        <v>243.07470000000001</v>
      </c>
      <c r="J50" s="31">
        <v>76614</v>
      </c>
      <c r="K50" s="34">
        <v>0</v>
      </c>
      <c r="L50" s="29">
        <f t="shared" si="15"/>
        <v>0.84611347795607916</v>
      </c>
      <c r="M50" s="29">
        <f t="shared" si="16"/>
        <v>4.1982330995016574E-2</v>
      </c>
      <c r="N50" s="29">
        <f t="shared" si="17"/>
        <v>0.88809580895109563</v>
      </c>
      <c r="O50" s="369">
        <f t="shared" si="9"/>
        <v>1</v>
      </c>
      <c r="P50" s="570">
        <f t="shared" si="6"/>
        <v>0</v>
      </c>
      <c r="Q50" s="570">
        <f t="shared" si="7"/>
        <v>1.4544600491189585E-2</v>
      </c>
    </row>
    <row r="51" spans="2:17" x14ac:dyDescent="0.2">
      <c r="B51" s="8" t="s">
        <v>20</v>
      </c>
      <c r="C51" s="6">
        <v>1</v>
      </c>
      <c r="D51" s="372" t="s">
        <v>11</v>
      </c>
      <c r="E51" s="31">
        <v>32953433</v>
      </c>
      <c r="F51" s="32">
        <v>32.130459999999999</v>
      </c>
      <c r="G51" s="32">
        <v>1972.473</v>
      </c>
      <c r="H51" s="32">
        <v>136.7576</v>
      </c>
      <c r="I51" s="33">
        <f t="shared" si="8"/>
        <v>2109.2305999999999</v>
      </c>
      <c r="J51" s="31">
        <v>116710</v>
      </c>
      <c r="K51" s="34">
        <v>1</v>
      </c>
      <c r="L51" s="29">
        <f t="shared" si="15"/>
        <v>61.389503916221557</v>
      </c>
      <c r="M51" s="29">
        <f t="shared" si="16"/>
        <v>4.2563225051866667</v>
      </c>
      <c r="N51" s="29">
        <f t="shared" si="17"/>
        <v>65.645826421408216</v>
      </c>
      <c r="O51" s="369">
        <f t="shared" si="9"/>
        <v>8.787708707740137</v>
      </c>
      <c r="P51" s="570">
        <f t="shared" si="6"/>
        <v>0.85682460800274185</v>
      </c>
      <c r="Q51" s="570">
        <f t="shared" si="7"/>
        <v>9.750261831597333E-2</v>
      </c>
    </row>
    <row r="52" spans="2:17" x14ac:dyDescent="0.2">
      <c r="B52" s="8" t="s">
        <v>20</v>
      </c>
      <c r="C52" s="6">
        <v>1</v>
      </c>
      <c r="D52" s="372" t="s">
        <v>12</v>
      </c>
      <c r="E52" s="31">
        <v>30432499</v>
      </c>
      <c r="F52" s="32">
        <v>346.87029999999999</v>
      </c>
      <c r="G52" s="32">
        <v>16094.11</v>
      </c>
      <c r="H52" s="32">
        <v>583.34799999999996</v>
      </c>
      <c r="I52" s="33">
        <f t="shared" si="8"/>
        <v>16677.457999999999</v>
      </c>
      <c r="J52" s="31">
        <v>89486</v>
      </c>
      <c r="K52" s="34">
        <v>3</v>
      </c>
      <c r="L52" s="29">
        <f t="shared" si="15"/>
        <v>139.19418872125976</v>
      </c>
      <c r="M52" s="29">
        <f t="shared" si="16"/>
        <v>5.0452402526246836</v>
      </c>
      <c r="N52" s="29">
        <f t="shared" si="17"/>
        <v>144.23942897388443</v>
      </c>
      <c r="O52" s="369">
        <f t="shared" si="9"/>
        <v>2.9412819618822743</v>
      </c>
      <c r="P52" s="570">
        <f t="shared" si="6"/>
        <v>3.352479717497709</v>
      </c>
      <c r="Q52" s="570">
        <f t="shared" si="7"/>
        <v>1.1398022226173408</v>
      </c>
    </row>
    <row r="53" spans="2:17" x14ac:dyDescent="0.2">
      <c r="B53" s="8" t="s">
        <v>20</v>
      </c>
      <c r="C53" s="6">
        <v>1</v>
      </c>
      <c r="D53" s="372" t="s">
        <v>13</v>
      </c>
      <c r="E53" s="31">
        <v>31666007</v>
      </c>
      <c r="F53" s="32">
        <v>1884.7270000000001</v>
      </c>
      <c r="G53" s="32">
        <v>63493</v>
      </c>
      <c r="H53" s="32">
        <v>2074.1680000000001</v>
      </c>
      <c r="I53" s="33">
        <f t="shared" si="8"/>
        <v>65567.168000000005</v>
      </c>
      <c r="J53" s="31">
        <v>81265</v>
      </c>
      <c r="K53" s="34">
        <v>5</v>
      </c>
      <c r="L53" s="29">
        <f t="shared" si="15"/>
        <v>168.44084050369096</v>
      </c>
      <c r="M53" s="29">
        <f t="shared" si="16"/>
        <v>5.5025688070473873</v>
      </c>
      <c r="N53" s="29">
        <f t="shared" si="17"/>
        <v>173.94340931073836</v>
      </c>
      <c r="O53" s="369">
        <f t="shared" si="9"/>
        <v>1.0337399869748678</v>
      </c>
      <c r="P53" s="570">
        <f t="shared" si="6"/>
        <v>6.1527102688734381</v>
      </c>
      <c r="Q53" s="570">
        <f t="shared" si="7"/>
        <v>5.9518934610227303</v>
      </c>
    </row>
    <row r="54" spans="2:17" x14ac:dyDescent="0.2">
      <c r="B54" s="8" t="s">
        <v>20</v>
      </c>
      <c r="C54" s="6">
        <v>1</v>
      </c>
      <c r="D54" s="372" t="s">
        <v>14</v>
      </c>
      <c r="E54" s="31">
        <v>13930047</v>
      </c>
      <c r="F54" s="32">
        <v>2316.5500000000002</v>
      </c>
      <c r="G54" s="32">
        <v>53449</v>
      </c>
      <c r="H54" s="32">
        <v>2108.46</v>
      </c>
      <c r="I54" s="33">
        <f t="shared" si="8"/>
        <v>55557.46</v>
      </c>
      <c r="J54" s="31">
        <v>33077</v>
      </c>
      <c r="K54" s="34">
        <v>7</v>
      </c>
      <c r="L54" s="29">
        <f t="shared" si="15"/>
        <v>161.50870907167987</v>
      </c>
      <c r="M54" s="29">
        <f t="shared" si="16"/>
        <v>6.3712071830955512</v>
      </c>
      <c r="N54" s="29">
        <f t="shared" si="17"/>
        <v>167.8799162547754</v>
      </c>
      <c r="O54" s="369">
        <f t="shared" si="9"/>
        <v>1.2725733676936031</v>
      </c>
      <c r="P54" s="570">
        <f t="shared" si="6"/>
        <v>21.162741481996552</v>
      </c>
      <c r="Q54" s="570">
        <f t="shared" si="7"/>
        <v>16.62987928181434</v>
      </c>
    </row>
    <row r="55" spans="2:17" x14ac:dyDescent="0.2">
      <c r="B55" s="8" t="s">
        <v>20</v>
      </c>
      <c r="C55" s="6">
        <v>1</v>
      </c>
      <c r="D55" s="372" t="s">
        <v>15</v>
      </c>
      <c r="E55" s="31">
        <v>7426360</v>
      </c>
      <c r="F55" s="32">
        <v>3956.4</v>
      </c>
      <c r="G55" s="32">
        <v>57000.2</v>
      </c>
      <c r="H55" s="32">
        <v>2605.6799999999998</v>
      </c>
      <c r="I55" s="33">
        <f t="shared" si="8"/>
        <v>59605.88</v>
      </c>
      <c r="J55" s="31">
        <v>16815</v>
      </c>
      <c r="K55" s="34">
        <v>15</v>
      </c>
      <c r="L55" s="29">
        <f t="shared" si="15"/>
        <v>216.10630876554444</v>
      </c>
      <c r="M55" s="29">
        <f t="shared" si="16"/>
        <v>9.8789808917197437</v>
      </c>
      <c r="N55" s="29">
        <f t="shared" si="17"/>
        <v>225.98528965726416</v>
      </c>
      <c r="O55" s="369">
        <f t="shared" si="9"/>
        <v>1.6744423222942744</v>
      </c>
      <c r="P55" s="570">
        <f t="shared" si="6"/>
        <v>89.206066012488847</v>
      </c>
      <c r="Q55" s="570">
        <f t="shared" si="7"/>
        <v>53.275090353820715</v>
      </c>
    </row>
    <row r="56" spans="2:17" x14ac:dyDescent="0.2">
      <c r="B56" s="8" t="s">
        <v>20</v>
      </c>
      <c r="C56" s="6">
        <v>1</v>
      </c>
      <c r="D56" s="372" t="s">
        <v>16</v>
      </c>
      <c r="E56" s="31">
        <v>4084053</v>
      </c>
      <c r="F56" s="32">
        <v>17829.400000000001</v>
      </c>
      <c r="G56" s="32">
        <v>97626.7</v>
      </c>
      <c r="H56" s="32">
        <v>4634.1400000000003</v>
      </c>
      <c r="I56" s="33">
        <f t="shared" si="8"/>
        <v>102260.84</v>
      </c>
      <c r="J56" s="31">
        <v>10368</v>
      </c>
      <c r="K56" s="34">
        <v>115</v>
      </c>
      <c r="L56" s="29">
        <f t="shared" si="15"/>
        <v>629.69424097277522</v>
      </c>
      <c r="M56" s="29">
        <f t="shared" si="16"/>
        <v>29.89029916878863</v>
      </c>
      <c r="N56" s="29">
        <f t="shared" si="17"/>
        <v>659.58454014156393</v>
      </c>
      <c r="O56" s="369">
        <f t="shared" si="9"/>
        <v>2.5407240165172462</v>
      </c>
      <c r="P56" s="570">
        <f t="shared" si="6"/>
        <v>1109.1820987654321</v>
      </c>
      <c r="Q56" s="570">
        <f t="shared" si="7"/>
        <v>436.56142562302699</v>
      </c>
    </row>
    <row r="57" spans="2:17" x14ac:dyDescent="0.2">
      <c r="B57" s="8" t="s">
        <v>17</v>
      </c>
      <c r="C57" s="6"/>
      <c r="D57" s="372"/>
      <c r="E57" s="31">
        <f>SUM(E41:E56)</f>
        <v>308745538</v>
      </c>
      <c r="F57" s="31">
        <f t="shared" ref="F57:K57" si="22">SUM(F41:F56)</f>
        <v>44709.95233</v>
      </c>
      <c r="G57" s="31">
        <f t="shared" si="22"/>
        <v>641918.26599999995</v>
      </c>
      <c r="H57" s="31">
        <f t="shared" si="22"/>
        <v>20266.338920000002</v>
      </c>
      <c r="I57" s="31">
        <f t="shared" si="22"/>
        <v>662184.60491999995</v>
      </c>
      <c r="J57" s="31">
        <f t="shared" si="22"/>
        <v>930450</v>
      </c>
      <c r="K57" s="31">
        <f t="shared" si="22"/>
        <v>239</v>
      </c>
      <c r="L57" s="29">
        <f t="shared" si="15"/>
        <v>3431.4164426218254</v>
      </c>
      <c r="M57" s="29">
        <f t="shared" si="16"/>
        <v>108.33505180523193</v>
      </c>
      <c r="N57" s="29">
        <f t="shared" si="17"/>
        <v>3539.7514944270574</v>
      </c>
      <c r="O57" s="369">
        <f t="shared" si="9"/>
        <v>1.7737864940882242</v>
      </c>
      <c r="P57" s="570">
        <f>SUMPRODUCT(P41:P56,E41:E56)/E57</f>
        <v>31.639740961687348</v>
      </c>
      <c r="Q57" s="570">
        <f t="shared" si="7"/>
        <v>14.481165499467073</v>
      </c>
    </row>
    <row r="58" spans="2:17" x14ac:dyDescent="0.2">
      <c r="B58" s="8" t="s">
        <v>21</v>
      </c>
      <c r="C58" s="6">
        <v>2</v>
      </c>
      <c r="D58" s="372" t="s">
        <v>9</v>
      </c>
      <c r="E58" s="31">
        <v>9881935</v>
      </c>
      <c r="F58" s="32">
        <v>78.372600000000006</v>
      </c>
      <c r="G58" s="32">
        <v>6657.37</v>
      </c>
      <c r="H58" s="32">
        <v>58.744799999999998</v>
      </c>
      <c r="I58" s="33">
        <f t="shared" ref="I58:I65" si="23">G58+H58</f>
        <v>6716.1148000000003</v>
      </c>
      <c r="J58" s="31">
        <v>38504</v>
      </c>
      <c r="K58" s="34">
        <v>0</v>
      </c>
      <c r="L58" s="29">
        <f t="shared" si="15"/>
        <v>25.939795645286072</v>
      </c>
      <c r="M58" s="29">
        <f t="shared" si="16"/>
        <v>0.22889340794085369</v>
      </c>
      <c r="N58" s="29">
        <f t="shared" si="17"/>
        <v>26.168689053226924</v>
      </c>
      <c r="O58" s="369">
        <f t="shared" ref="O58:O65" si="24">IF(OR(F58 = 0, K58 = 0),1,(K58/J58)/(F58/E58))</f>
        <v>1</v>
      </c>
      <c r="P58" s="570">
        <f t="shared" si="6"/>
        <v>0</v>
      </c>
      <c r="Q58" s="570">
        <f t="shared" si="7"/>
        <v>0.79308961251010057</v>
      </c>
    </row>
    <row r="59" spans="2:17" x14ac:dyDescent="0.2">
      <c r="B59" s="8" t="s">
        <v>21</v>
      </c>
      <c r="C59" s="6">
        <v>2</v>
      </c>
      <c r="D59" s="372" t="s">
        <v>10</v>
      </c>
      <c r="E59" s="31">
        <v>20056351</v>
      </c>
      <c r="F59" s="32">
        <v>45.125300000000003</v>
      </c>
      <c r="G59" s="32">
        <v>3401.45</v>
      </c>
      <c r="H59" s="32">
        <v>246.52699999999999</v>
      </c>
      <c r="I59" s="33">
        <f t="shared" si="23"/>
        <v>3647.9769999999999</v>
      </c>
      <c r="J59" s="31">
        <v>73835</v>
      </c>
      <c r="K59" s="34">
        <v>0</v>
      </c>
      <c r="L59" s="29">
        <f t="shared" si="15"/>
        <v>12.522021615497254</v>
      </c>
      <c r="M59" s="29">
        <f t="shared" si="16"/>
        <v>0.9075589595036504</v>
      </c>
      <c r="N59" s="29">
        <f t="shared" si="17"/>
        <v>13.429580575000905</v>
      </c>
      <c r="O59" s="369">
        <f t="shared" si="24"/>
        <v>1</v>
      </c>
      <c r="P59" s="570">
        <f t="shared" si="6"/>
        <v>0</v>
      </c>
      <c r="Q59" s="570">
        <f t="shared" si="7"/>
        <v>0.22499257217825919</v>
      </c>
    </row>
    <row r="60" spans="2:17" x14ac:dyDescent="0.2">
      <c r="B60" s="8" t="s">
        <v>21</v>
      </c>
      <c r="C60" s="6">
        <v>2</v>
      </c>
      <c r="D60" s="372" t="s">
        <v>11</v>
      </c>
      <c r="E60" s="31">
        <v>31774758</v>
      </c>
      <c r="F60" s="32">
        <v>601.83190000000002</v>
      </c>
      <c r="G60" s="32">
        <v>37229.519999999997</v>
      </c>
      <c r="H60" s="32">
        <v>6142.6790000000001</v>
      </c>
      <c r="I60" s="33">
        <f t="shared" si="23"/>
        <v>43372.198999999993</v>
      </c>
      <c r="J60" s="31">
        <v>110381</v>
      </c>
      <c r="K60" s="34">
        <v>0</v>
      </c>
      <c r="L60" s="29">
        <f t="shared" si="15"/>
        <v>129.33006907936166</v>
      </c>
      <c r="M60" s="29">
        <f t="shared" si="16"/>
        <v>21.338795112113836</v>
      </c>
      <c r="N60" s="29">
        <f t="shared" si="17"/>
        <v>150.66886419147548</v>
      </c>
      <c r="O60" s="369">
        <f t="shared" si="24"/>
        <v>1</v>
      </c>
      <c r="P60" s="570">
        <f t="shared" si="6"/>
        <v>0</v>
      </c>
      <c r="Q60" s="570">
        <f t="shared" si="7"/>
        <v>1.8940565967489036</v>
      </c>
    </row>
    <row r="61" spans="2:17" x14ac:dyDescent="0.2">
      <c r="B61" s="8" t="s">
        <v>21</v>
      </c>
      <c r="C61" s="6">
        <v>2</v>
      </c>
      <c r="D61" s="372" t="s">
        <v>12</v>
      </c>
      <c r="E61" s="31">
        <v>30600206</v>
      </c>
      <c r="F61" s="32">
        <v>5425.509</v>
      </c>
      <c r="G61" s="32">
        <v>252192.7</v>
      </c>
      <c r="H61" s="32">
        <v>25697.02</v>
      </c>
      <c r="I61" s="33">
        <f t="shared" si="23"/>
        <v>277889.72000000003</v>
      </c>
      <c r="J61" s="31">
        <v>87117</v>
      </c>
      <c r="K61" s="34">
        <v>10</v>
      </c>
      <c r="L61" s="29">
        <f t="shared" si="15"/>
        <v>464.82772399787746</v>
      </c>
      <c r="M61" s="29">
        <f t="shared" si="16"/>
        <v>47.363334942398957</v>
      </c>
      <c r="N61" s="29">
        <f t="shared" si="17"/>
        <v>512.19105894027643</v>
      </c>
      <c r="O61" s="369">
        <f t="shared" si="24"/>
        <v>0.64741230639189862</v>
      </c>
      <c r="P61" s="570">
        <f t="shared" si="6"/>
        <v>11.478815845357392</v>
      </c>
      <c r="Q61" s="570">
        <f t="shared" si="7"/>
        <v>17.730302207769451</v>
      </c>
    </row>
    <row r="62" spans="2:17" x14ac:dyDescent="0.2">
      <c r="B62" s="8" t="s">
        <v>21</v>
      </c>
      <c r="C62" s="6">
        <v>2</v>
      </c>
      <c r="D62" s="372" t="s">
        <v>13</v>
      </c>
      <c r="E62" s="31">
        <v>33005514</v>
      </c>
      <c r="F62" s="32">
        <v>37320.83</v>
      </c>
      <c r="G62" s="32">
        <v>1247929</v>
      </c>
      <c r="H62" s="32">
        <v>93788.5</v>
      </c>
      <c r="I62" s="33">
        <f t="shared" si="23"/>
        <v>1341717.5</v>
      </c>
      <c r="J62" s="31">
        <v>82694</v>
      </c>
      <c r="K62" s="34">
        <v>88</v>
      </c>
      <c r="L62" s="29">
        <f t="shared" si="15"/>
        <v>2942.5324142040786</v>
      </c>
      <c r="M62" s="29">
        <f t="shared" si="16"/>
        <v>221.14695734258862</v>
      </c>
      <c r="N62" s="29">
        <f t="shared" si="17"/>
        <v>3163.6793715466679</v>
      </c>
      <c r="O62" s="369">
        <f t="shared" si="24"/>
        <v>0.94111756503158617</v>
      </c>
      <c r="P62" s="570">
        <f t="shared" si="6"/>
        <v>106.41642682661379</v>
      </c>
      <c r="Q62" s="570">
        <f t="shared" si="7"/>
        <v>113.07453051632524</v>
      </c>
    </row>
    <row r="63" spans="2:17" x14ac:dyDescent="0.2">
      <c r="B63" s="8" t="s">
        <v>21</v>
      </c>
      <c r="C63" s="6">
        <v>2</v>
      </c>
      <c r="D63" s="372" t="s">
        <v>14</v>
      </c>
      <c r="E63" s="31">
        <v>15323140</v>
      </c>
      <c r="F63" s="32">
        <v>46256.5</v>
      </c>
      <c r="G63" s="32">
        <v>1072270</v>
      </c>
      <c r="H63" s="32">
        <v>91209.7</v>
      </c>
      <c r="I63" s="33">
        <f t="shared" si="23"/>
        <v>1163479.7</v>
      </c>
      <c r="J63" s="31">
        <v>35399</v>
      </c>
      <c r="K63" s="34">
        <v>98</v>
      </c>
      <c r="L63" s="29">
        <f t="shared" si="15"/>
        <v>2271.7339184763223</v>
      </c>
      <c r="M63" s="29">
        <f t="shared" si="16"/>
        <v>193.23880103336825</v>
      </c>
      <c r="N63" s="29">
        <f t="shared" si="17"/>
        <v>2464.9727195096898</v>
      </c>
      <c r="O63" s="369">
        <f t="shared" si="24"/>
        <v>0.91708604042908914</v>
      </c>
      <c r="P63" s="570">
        <f t="shared" si="6"/>
        <v>276.84397864346448</v>
      </c>
      <c r="Q63" s="570">
        <f t="shared" si="7"/>
        <v>301.87350634400002</v>
      </c>
    </row>
    <row r="64" spans="2:17" x14ac:dyDescent="0.2">
      <c r="B64" s="8" t="s">
        <v>21</v>
      </c>
      <c r="C64" s="6">
        <v>2</v>
      </c>
      <c r="D64" s="372" t="s">
        <v>15</v>
      </c>
      <c r="E64" s="31">
        <v>9169601</v>
      </c>
      <c r="F64" s="32">
        <v>60668.2</v>
      </c>
      <c r="G64" s="32">
        <v>886284</v>
      </c>
      <c r="H64" s="32">
        <v>78977.7</v>
      </c>
      <c r="I64" s="33">
        <f t="shared" si="23"/>
        <v>965261.7</v>
      </c>
      <c r="J64" s="31">
        <v>20855</v>
      </c>
      <c r="K64" s="34">
        <v>117</v>
      </c>
      <c r="L64" s="29">
        <f t="shared" si="15"/>
        <v>1709.2187999643966</v>
      </c>
      <c r="M64" s="29">
        <f t="shared" si="16"/>
        <v>152.31028611364766</v>
      </c>
      <c r="N64" s="29">
        <f t="shared" si="17"/>
        <v>1861.529086078044</v>
      </c>
      <c r="O64" s="369">
        <f t="shared" si="24"/>
        <v>0.84793975292395241</v>
      </c>
      <c r="P64" s="570">
        <f t="shared" si="6"/>
        <v>561.01654279549268</v>
      </c>
      <c r="Q64" s="570">
        <f t="shared" si="7"/>
        <v>661.62311751623645</v>
      </c>
    </row>
    <row r="65" spans="2:17" x14ac:dyDescent="0.2">
      <c r="B65" s="8" t="s">
        <v>21</v>
      </c>
      <c r="C65" s="6">
        <v>2</v>
      </c>
      <c r="D65" s="372" t="s">
        <v>16</v>
      </c>
      <c r="E65" s="31">
        <v>7152707</v>
      </c>
      <c r="F65" s="32">
        <v>127113</v>
      </c>
      <c r="G65" s="32">
        <v>809099</v>
      </c>
      <c r="H65" s="32">
        <v>67471</v>
      </c>
      <c r="I65" s="33">
        <f t="shared" si="23"/>
        <v>876570</v>
      </c>
      <c r="J65" s="31">
        <v>16854</v>
      </c>
      <c r="K65" s="34">
        <v>244</v>
      </c>
      <c r="L65" s="29">
        <f t="shared" si="15"/>
        <v>1553.107518507155</v>
      </c>
      <c r="M65" s="29">
        <f t="shared" si="16"/>
        <v>129.51408589208026</v>
      </c>
      <c r="N65" s="29">
        <f t="shared" si="17"/>
        <v>1682.6216043992351</v>
      </c>
      <c r="O65" s="369">
        <f t="shared" si="24"/>
        <v>0.81464294972056039</v>
      </c>
      <c r="P65" s="570">
        <f t="shared" si="6"/>
        <v>1447.7275424231636</v>
      </c>
      <c r="Q65" s="570">
        <f t="shared" si="7"/>
        <v>1777.1313713814925</v>
      </c>
    </row>
    <row r="66" spans="2:17" x14ac:dyDescent="0.2">
      <c r="B66" s="8" t="s">
        <v>21</v>
      </c>
      <c r="C66" s="6">
        <v>1</v>
      </c>
      <c r="D66" s="372" t="s">
        <v>9</v>
      </c>
      <c r="E66" s="31">
        <v>10319427</v>
      </c>
      <c r="F66" s="32">
        <v>61.214399999999998</v>
      </c>
      <c r="G66" s="32">
        <v>5196.62</v>
      </c>
      <c r="H66" s="32">
        <v>22.8568</v>
      </c>
      <c r="I66" s="33">
        <f t="shared" si="8"/>
        <v>5219.4767999999995</v>
      </c>
      <c r="J66" s="31">
        <v>40476</v>
      </c>
      <c r="K66" s="34">
        <v>0</v>
      </c>
      <c r="L66" s="29">
        <f t="shared" si="15"/>
        <v>20.382758763640656</v>
      </c>
      <c r="M66" s="29">
        <f t="shared" si="16"/>
        <v>8.9651473555653824E-2</v>
      </c>
      <c r="N66" s="29">
        <f t="shared" si="17"/>
        <v>20.472410237196307</v>
      </c>
      <c r="O66" s="369">
        <f t="shared" si="9"/>
        <v>1</v>
      </c>
      <c r="P66" s="570">
        <f t="shared" si="6"/>
        <v>0</v>
      </c>
      <c r="Q66" s="570">
        <f t="shared" si="7"/>
        <v>0.59319572685576438</v>
      </c>
    </row>
    <row r="67" spans="2:17" x14ac:dyDescent="0.2">
      <c r="B67" s="8" t="s">
        <v>21</v>
      </c>
      <c r="C67" s="6">
        <v>1</v>
      </c>
      <c r="D67" s="372" t="s">
        <v>10</v>
      </c>
      <c r="E67" s="31">
        <v>20969500</v>
      </c>
      <c r="F67" s="32">
        <v>30.742899999999999</v>
      </c>
      <c r="G67" s="32">
        <v>2337.2199999999998</v>
      </c>
      <c r="H67" s="32">
        <v>126.18600000000001</v>
      </c>
      <c r="I67" s="33">
        <f t="shared" si="8"/>
        <v>2463.4059999999999</v>
      </c>
      <c r="J67" s="31">
        <v>76614</v>
      </c>
      <c r="K67" s="34">
        <v>0</v>
      </c>
      <c r="L67" s="29">
        <f t="shared" si="15"/>
        <v>8.5392485791268271</v>
      </c>
      <c r="M67" s="29">
        <f t="shared" si="16"/>
        <v>0.46103217549297792</v>
      </c>
      <c r="N67" s="29">
        <f t="shared" si="17"/>
        <v>9.0002807546198049</v>
      </c>
      <c r="O67" s="369">
        <f t="shared" si="9"/>
        <v>1</v>
      </c>
      <c r="P67" s="570">
        <f t="shared" si="6"/>
        <v>0</v>
      </c>
      <c r="Q67" s="570">
        <f t="shared" si="7"/>
        <v>0.14660769212427574</v>
      </c>
    </row>
    <row r="68" spans="2:17" x14ac:dyDescent="0.2">
      <c r="B68" s="8" t="s">
        <v>21</v>
      </c>
      <c r="C68" s="6">
        <v>1</v>
      </c>
      <c r="D68" s="372" t="s">
        <v>11</v>
      </c>
      <c r="E68" s="31">
        <v>32953433</v>
      </c>
      <c r="F68" s="32">
        <v>243.5378</v>
      </c>
      <c r="G68" s="32">
        <v>15107.02</v>
      </c>
      <c r="H68" s="32">
        <v>4036.587</v>
      </c>
      <c r="I68" s="33">
        <f t="shared" si="8"/>
        <v>19143.607</v>
      </c>
      <c r="J68" s="31">
        <v>116710</v>
      </c>
      <c r="K68" s="34">
        <v>0</v>
      </c>
      <c r="L68" s="29">
        <f t="shared" si="15"/>
        <v>53.503994688504832</v>
      </c>
      <c r="M68" s="29">
        <f t="shared" si="16"/>
        <v>14.296236412455116</v>
      </c>
      <c r="N68" s="29">
        <f t="shared" si="17"/>
        <v>67.800231100959948</v>
      </c>
      <c r="O68" s="369">
        <f t="shared" si="9"/>
        <v>1</v>
      </c>
      <c r="P68" s="570">
        <f t="shared" si="6"/>
        <v>0</v>
      </c>
      <c r="Q68" s="570">
        <f t="shared" si="7"/>
        <v>0.73903620299590633</v>
      </c>
    </row>
    <row r="69" spans="2:17" x14ac:dyDescent="0.2">
      <c r="B69" s="8" t="s">
        <v>21</v>
      </c>
      <c r="C69" s="6">
        <v>1</v>
      </c>
      <c r="D69" s="372" t="s">
        <v>12</v>
      </c>
      <c r="E69" s="31">
        <v>30432499</v>
      </c>
      <c r="F69" s="32">
        <v>2039.413</v>
      </c>
      <c r="G69" s="32">
        <v>94878.6</v>
      </c>
      <c r="H69" s="32">
        <v>19350.240000000002</v>
      </c>
      <c r="I69" s="33">
        <f t="shared" si="8"/>
        <v>114228.84000000001</v>
      </c>
      <c r="J69" s="31">
        <v>89486</v>
      </c>
      <c r="K69" s="34">
        <v>3</v>
      </c>
      <c r="L69" s="29">
        <f t="shared" si="15"/>
        <v>139.56751280883273</v>
      </c>
      <c r="M69" s="29">
        <f t="shared" si="16"/>
        <v>28.464425793108113</v>
      </c>
      <c r="N69" s="29">
        <f t="shared" si="17"/>
        <v>168.03193860194085</v>
      </c>
      <c r="O69" s="369">
        <f t="shared" si="9"/>
        <v>0.50026324069852113</v>
      </c>
      <c r="P69" s="570">
        <f t="shared" si="6"/>
        <v>3.352479717497709</v>
      </c>
      <c r="Q69" s="570">
        <f t="shared" si="7"/>
        <v>6.7014312561055212</v>
      </c>
    </row>
    <row r="70" spans="2:17" x14ac:dyDescent="0.2">
      <c r="B70" s="8" t="s">
        <v>21</v>
      </c>
      <c r="C70" s="6">
        <v>1</v>
      </c>
      <c r="D70" s="372" t="s">
        <v>13</v>
      </c>
      <c r="E70" s="31">
        <v>31666007</v>
      </c>
      <c r="F70" s="32">
        <v>13597.68</v>
      </c>
      <c r="G70" s="32">
        <v>452097</v>
      </c>
      <c r="H70" s="32">
        <v>72390.3</v>
      </c>
      <c r="I70" s="33">
        <f t="shared" si="8"/>
        <v>524487.30000000005</v>
      </c>
      <c r="J70" s="31">
        <v>81265</v>
      </c>
      <c r="K70" s="34">
        <v>15</v>
      </c>
      <c r="L70" s="29">
        <f t="shared" si="15"/>
        <v>498.72147307481856</v>
      </c>
      <c r="M70" s="29">
        <f t="shared" si="16"/>
        <v>79.855865118167216</v>
      </c>
      <c r="N70" s="29">
        <f t="shared" si="17"/>
        <v>578.57733819298585</v>
      </c>
      <c r="O70" s="369">
        <f t="shared" si="9"/>
        <v>0.42984928261979582</v>
      </c>
      <c r="P70" s="570">
        <f t="shared" si="6"/>
        <v>18.458130806620314</v>
      </c>
      <c r="Q70" s="570">
        <f t="shared" si="7"/>
        <v>42.940936632774701</v>
      </c>
    </row>
    <row r="71" spans="2:17" x14ac:dyDescent="0.2">
      <c r="B71" s="8" t="s">
        <v>21</v>
      </c>
      <c r="C71" s="6">
        <v>1</v>
      </c>
      <c r="D71" s="372" t="s">
        <v>14</v>
      </c>
      <c r="E71" s="31">
        <v>13930047</v>
      </c>
      <c r="F71" s="32">
        <v>23268.7</v>
      </c>
      <c r="G71" s="32">
        <v>534482</v>
      </c>
      <c r="H71" s="32">
        <v>71881.399999999994</v>
      </c>
      <c r="I71" s="33">
        <f t="shared" si="8"/>
        <v>606363.4</v>
      </c>
      <c r="J71" s="31">
        <v>33077</v>
      </c>
      <c r="K71" s="34">
        <v>37</v>
      </c>
      <c r="L71" s="29">
        <f t="shared" si="15"/>
        <v>849.88993798536228</v>
      </c>
      <c r="M71" s="29">
        <f t="shared" si="16"/>
        <v>114.29997378452599</v>
      </c>
      <c r="N71" s="29">
        <f t="shared" si="17"/>
        <v>964.18991176988834</v>
      </c>
      <c r="O71" s="369">
        <f t="shared" si="9"/>
        <v>0.66966264241192675</v>
      </c>
      <c r="P71" s="570">
        <f t="shared" si="6"/>
        <v>111.86020497626748</v>
      </c>
      <c r="Q71" s="570">
        <f t="shared" si="7"/>
        <v>167.03963741113006</v>
      </c>
    </row>
    <row r="72" spans="2:17" x14ac:dyDescent="0.2">
      <c r="B72" s="8" t="s">
        <v>21</v>
      </c>
      <c r="C72" s="6">
        <v>1</v>
      </c>
      <c r="D72" s="372" t="s">
        <v>15</v>
      </c>
      <c r="E72" s="31">
        <v>7426360</v>
      </c>
      <c r="F72" s="32">
        <v>44649.8</v>
      </c>
      <c r="G72" s="32">
        <v>642094</v>
      </c>
      <c r="H72" s="32">
        <v>68504.899999999994</v>
      </c>
      <c r="I72" s="33">
        <f t="shared" si="8"/>
        <v>710598.9</v>
      </c>
      <c r="J72" s="31">
        <v>16815</v>
      </c>
      <c r="K72" s="34">
        <v>71</v>
      </c>
      <c r="L72" s="29">
        <f t="shared" si="15"/>
        <v>1021.0275074020487</v>
      </c>
      <c r="M72" s="29">
        <f t="shared" si="16"/>
        <v>108.93325166070171</v>
      </c>
      <c r="N72" s="29">
        <f t="shared" si="17"/>
        <v>1129.9607590627506</v>
      </c>
      <c r="O72" s="369">
        <f t="shared" si="9"/>
        <v>0.70229238186760035</v>
      </c>
      <c r="P72" s="570">
        <f t="shared" ref="P72:P135" si="25">K72/J72*100000</f>
        <v>422.24204579244719</v>
      </c>
      <c r="Q72" s="570">
        <f t="shared" ref="Q72:Q135" si="26">(F72/E72)*100000</f>
        <v>601.23398273178248</v>
      </c>
    </row>
    <row r="73" spans="2:17" x14ac:dyDescent="0.2">
      <c r="B73" s="8" t="s">
        <v>21</v>
      </c>
      <c r="C73" s="6">
        <v>1</v>
      </c>
      <c r="D73" s="372" t="s">
        <v>16</v>
      </c>
      <c r="E73" s="31">
        <v>4084053</v>
      </c>
      <c r="F73" s="32">
        <v>201486</v>
      </c>
      <c r="G73" s="32">
        <v>1103260</v>
      </c>
      <c r="H73" s="32">
        <v>85129</v>
      </c>
      <c r="I73" s="33">
        <f t="shared" si="8"/>
        <v>1188389</v>
      </c>
      <c r="J73" s="31">
        <v>10368</v>
      </c>
      <c r="K73" s="34">
        <v>287</v>
      </c>
      <c r="L73" s="29">
        <f t="shared" si="15"/>
        <v>1571.5018413190001</v>
      </c>
      <c r="M73" s="29">
        <f t="shared" si="16"/>
        <v>121.25915944532127</v>
      </c>
      <c r="N73" s="29">
        <f t="shared" si="17"/>
        <v>1692.7610007643211</v>
      </c>
      <c r="O73" s="369">
        <f t="shared" si="9"/>
        <v>0.56109112907991776</v>
      </c>
      <c r="P73" s="570">
        <f t="shared" si="25"/>
        <v>2768.1327160493829</v>
      </c>
      <c r="Q73" s="570">
        <f t="shared" si="26"/>
        <v>4933.481519461182</v>
      </c>
    </row>
    <row r="74" spans="2:17" x14ac:dyDescent="0.2">
      <c r="B74" s="8" t="s">
        <v>17</v>
      </c>
      <c r="C74" s="6"/>
      <c r="D74" s="372"/>
      <c r="E74" s="31">
        <f>SUM(E58:E73)</f>
        <v>308745538</v>
      </c>
      <c r="F74" s="31">
        <f t="shared" ref="F74:K74" si="27">SUM(F58:F73)</f>
        <v>562886.45689999999</v>
      </c>
      <c r="G74" s="31">
        <f t="shared" si="27"/>
        <v>7164515.4999999991</v>
      </c>
      <c r="H74" s="31">
        <f t="shared" si="27"/>
        <v>685033.3406</v>
      </c>
      <c r="I74" s="31">
        <f t="shared" si="27"/>
        <v>7849548.8406000007</v>
      </c>
      <c r="J74" s="31">
        <f t="shared" si="27"/>
        <v>930450</v>
      </c>
      <c r="K74" s="31">
        <f t="shared" si="27"/>
        <v>970</v>
      </c>
      <c r="L74" s="29">
        <f t="shared" si="15"/>
        <v>12346.326598926558</v>
      </c>
      <c r="M74" s="29">
        <f t="shared" si="16"/>
        <v>1180.4909004944298</v>
      </c>
      <c r="N74" s="29">
        <f t="shared" si="17"/>
        <v>13526.817499420989</v>
      </c>
      <c r="O74" s="369">
        <f t="shared" ref="O74:O141" si="28">IF(OR(F74 = 0, K74 = 0),1,(K74/J74)/(F74/E74))</f>
        <v>0.57181900343275227</v>
      </c>
      <c r="P74" s="570">
        <f>SUMPRODUCT(P58:P73,E58:E73)/E74</f>
        <v>130.49850303192764</v>
      </c>
      <c r="Q74" s="570">
        <f t="shared" si="26"/>
        <v>182.3140378145319</v>
      </c>
    </row>
    <row r="75" spans="2:17" x14ac:dyDescent="0.2">
      <c r="B75" s="8" t="s">
        <v>22</v>
      </c>
      <c r="C75" s="6">
        <v>2</v>
      </c>
      <c r="D75" s="372" t="s">
        <v>9</v>
      </c>
      <c r="E75" s="31">
        <v>9881935</v>
      </c>
      <c r="F75" s="32">
        <v>98.162599999999998</v>
      </c>
      <c r="G75" s="32">
        <v>8375.18</v>
      </c>
      <c r="H75" s="32">
        <v>22.302299999999999</v>
      </c>
      <c r="I75" s="33">
        <f t="shared" ref="I75:I82" si="29">G75+H75</f>
        <v>8397.4822999999997</v>
      </c>
      <c r="J75" s="31">
        <v>38504</v>
      </c>
      <c r="K75" s="34">
        <v>0</v>
      </c>
      <c r="L75" s="29">
        <f t="shared" si="15"/>
        <v>32.633075477626598</v>
      </c>
      <c r="M75" s="29">
        <f t="shared" si="16"/>
        <v>8.6898745964226629E-2</v>
      </c>
      <c r="N75" s="29">
        <f t="shared" si="17"/>
        <v>32.719974223590825</v>
      </c>
      <c r="O75" s="369">
        <f t="shared" ref="O75:O82" si="30">IF(OR(F75 = 0, K75 = 0),1,(K75/J75)/(F75/E75))</f>
        <v>1</v>
      </c>
      <c r="P75" s="570">
        <f t="shared" si="25"/>
        <v>0</v>
      </c>
      <c r="Q75" s="570">
        <f t="shared" si="26"/>
        <v>0.99335403440722891</v>
      </c>
    </row>
    <row r="76" spans="2:17" x14ac:dyDescent="0.2">
      <c r="B76" s="8" t="s">
        <v>22</v>
      </c>
      <c r="C76" s="6">
        <v>2</v>
      </c>
      <c r="D76" s="372" t="s">
        <v>10</v>
      </c>
      <c r="E76" s="31">
        <v>20056351</v>
      </c>
      <c r="F76" s="32">
        <v>41.664900000000003</v>
      </c>
      <c r="G76" s="32">
        <v>3149.06</v>
      </c>
      <c r="H76" s="32">
        <v>764.60599999999999</v>
      </c>
      <c r="I76" s="33">
        <f t="shared" si="29"/>
        <v>3913.6660000000002</v>
      </c>
      <c r="J76" s="31">
        <v>73835</v>
      </c>
      <c r="K76" s="34">
        <v>0</v>
      </c>
      <c r="L76" s="29">
        <f t="shared" si="15"/>
        <v>11.592878739507501</v>
      </c>
      <c r="M76" s="29">
        <f t="shared" si="16"/>
        <v>2.814803351317495</v>
      </c>
      <c r="N76" s="29">
        <f t="shared" si="17"/>
        <v>14.407682090824995</v>
      </c>
      <c r="O76" s="369">
        <f t="shared" si="30"/>
        <v>1</v>
      </c>
      <c r="P76" s="570">
        <f t="shared" si="25"/>
        <v>0</v>
      </c>
      <c r="Q76" s="570">
        <f t="shared" si="26"/>
        <v>0.2077391844608224</v>
      </c>
    </row>
    <row r="77" spans="2:17" x14ac:dyDescent="0.2">
      <c r="B77" s="8" t="s">
        <v>22</v>
      </c>
      <c r="C77" s="6">
        <v>2</v>
      </c>
      <c r="D77" s="372" t="s">
        <v>11</v>
      </c>
      <c r="E77" s="31">
        <v>31774758</v>
      </c>
      <c r="F77" s="32">
        <v>239.084</v>
      </c>
      <c r="G77" s="32">
        <v>14921.56</v>
      </c>
      <c r="H77" s="32">
        <v>5461.35</v>
      </c>
      <c r="I77" s="33">
        <f t="shared" si="29"/>
        <v>20382.91</v>
      </c>
      <c r="J77" s="31">
        <v>110381</v>
      </c>
      <c r="K77" s="34">
        <v>1</v>
      </c>
      <c r="L77" s="29">
        <f t="shared" si="15"/>
        <v>62.411370062404849</v>
      </c>
      <c r="M77" s="29">
        <f t="shared" si="16"/>
        <v>22.842808385337374</v>
      </c>
      <c r="N77" s="29">
        <f t="shared" si="17"/>
        <v>85.25417844774222</v>
      </c>
      <c r="O77" s="369">
        <f t="shared" si="30"/>
        <v>1.2040302940946015</v>
      </c>
      <c r="P77" s="570">
        <f t="shared" si="25"/>
        <v>0.905953017276524</v>
      </c>
      <c r="Q77" s="570">
        <f t="shared" si="26"/>
        <v>0.75243374001463681</v>
      </c>
    </row>
    <row r="78" spans="2:17" x14ac:dyDescent="0.2">
      <c r="B78" s="8" t="s">
        <v>22</v>
      </c>
      <c r="C78" s="6">
        <v>2</v>
      </c>
      <c r="D78" s="372" t="s">
        <v>12</v>
      </c>
      <c r="E78" s="31">
        <v>30600206</v>
      </c>
      <c r="F78" s="32">
        <v>1164</v>
      </c>
      <c r="G78" s="32">
        <v>54655.86</v>
      </c>
      <c r="H78" s="32">
        <v>16170.26</v>
      </c>
      <c r="I78" s="33">
        <f t="shared" si="29"/>
        <v>70826.12</v>
      </c>
      <c r="J78" s="31">
        <v>87117</v>
      </c>
      <c r="K78" s="34">
        <v>4</v>
      </c>
      <c r="L78" s="29">
        <f t="shared" si="15"/>
        <v>187.82082474226803</v>
      </c>
      <c r="M78" s="29">
        <f t="shared" si="16"/>
        <v>55.567903780068725</v>
      </c>
      <c r="N78" s="29">
        <f t="shared" si="17"/>
        <v>243.38872852233675</v>
      </c>
      <c r="O78" s="369">
        <f t="shared" si="30"/>
        <v>1.2070588642749154</v>
      </c>
      <c r="P78" s="570">
        <f t="shared" si="25"/>
        <v>4.5915263381429572</v>
      </c>
      <c r="Q78" s="570">
        <f t="shared" si="26"/>
        <v>3.803895960700395</v>
      </c>
    </row>
    <row r="79" spans="2:17" x14ac:dyDescent="0.2">
      <c r="B79" s="8" t="s">
        <v>22</v>
      </c>
      <c r="C79" s="6">
        <v>2</v>
      </c>
      <c r="D79" s="372" t="s">
        <v>13</v>
      </c>
      <c r="E79" s="31">
        <v>33005514</v>
      </c>
      <c r="F79" s="32">
        <v>5901.18</v>
      </c>
      <c r="G79" s="32">
        <v>198393</v>
      </c>
      <c r="H79" s="32">
        <v>59933.1</v>
      </c>
      <c r="I79" s="33">
        <f t="shared" si="29"/>
        <v>258326.1</v>
      </c>
      <c r="J79" s="31">
        <v>82694</v>
      </c>
      <c r="K79" s="34">
        <v>30</v>
      </c>
      <c r="L79" s="29">
        <f t="shared" si="15"/>
        <v>1008.5762508515246</v>
      </c>
      <c r="M79" s="29">
        <f t="shared" si="16"/>
        <v>304.68363954327776</v>
      </c>
      <c r="N79" s="29">
        <f t="shared" si="17"/>
        <v>1313.2598903948021</v>
      </c>
      <c r="O79" s="369">
        <f t="shared" si="30"/>
        <v>2.0290600193457706</v>
      </c>
      <c r="P79" s="570">
        <f t="shared" si="25"/>
        <v>36.278327327254701</v>
      </c>
      <c r="Q79" s="570">
        <f t="shared" si="26"/>
        <v>17.879376155147895</v>
      </c>
    </row>
    <row r="80" spans="2:17" x14ac:dyDescent="0.2">
      <c r="B80" s="8" t="s">
        <v>22</v>
      </c>
      <c r="C80" s="6">
        <v>2</v>
      </c>
      <c r="D80" s="372" t="s">
        <v>14</v>
      </c>
      <c r="E80" s="31">
        <v>15323140</v>
      </c>
      <c r="F80" s="32">
        <v>7852.32</v>
      </c>
      <c r="G80" s="32">
        <v>180923.7</v>
      </c>
      <c r="H80" s="32">
        <v>68825.5</v>
      </c>
      <c r="I80" s="33">
        <f t="shared" si="29"/>
        <v>249749.2</v>
      </c>
      <c r="J80" s="31">
        <v>35399</v>
      </c>
      <c r="K80" s="34">
        <v>25</v>
      </c>
      <c r="L80" s="29">
        <f t="shared" si="15"/>
        <v>576.01988966318231</v>
      </c>
      <c r="M80" s="29">
        <f t="shared" si="16"/>
        <v>219.12473001609715</v>
      </c>
      <c r="N80" s="29">
        <f t="shared" si="17"/>
        <v>795.14461967927946</v>
      </c>
      <c r="O80" s="369">
        <f t="shared" si="30"/>
        <v>1.3781573155861595</v>
      </c>
      <c r="P80" s="570">
        <f t="shared" si="25"/>
        <v>70.623463939659317</v>
      </c>
      <c r="Q80" s="570">
        <f t="shared" si="26"/>
        <v>51.244849293291061</v>
      </c>
    </row>
    <row r="81" spans="2:17" x14ac:dyDescent="0.2">
      <c r="B81" s="8" t="s">
        <v>22</v>
      </c>
      <c r="C81" s="6">
        <v>2</v>
      </c>
      <c r="D81" s="372" t="s">
        <v>15</v>
      </c>
      <c r="E81" s="31">
        <v>9169601</v>
      </c>
      <c r="F81" s="32">
        <v>14138.13</v>
      </c>
      <c r="G81" s="32">
        <v>204298.8</v>
      </c>
      <c r="H81" s="32">
        <v>78805.399999999994</v>
      </c>
      <c r="I81" s="33">
        <f t="shared" si="29"/>
        <v>283104.19999999995</v>
      </c>
      <c r="J81" s="31">
        <v>20855</v>
      </c>
      <c r="K81" s="34">
        <v>36</v>
      </c>
      <c r="L81" s="29">
        <f t="shared" si="15"/>
        <v>520.2071844013318</v>
      </c>
      <c r="M81" s="29">
        <f t="shared" si="16"/>
        <v>200.66263360147343</v>
      </c>
      <c r="N81" s="29">
        <f t="shared" si="17"/>
        <v>720.86981800280512</v>
      </c>
      <c r="O81" s="369">
        <f t="shared" si="30"/>
        <v>1.1195687672184462</v>
      </c>
      <c r="P81" s="570">
        <f t="shared" si="25"/>
        <v>172.62047470630546</v>
      </c>
      <c r="Q81" s="570">
        <f t="shared" si="26"/>
        <v>154.18478950174602</v>
      </c>
    </row>
    <row r="82" spans="2:17" x14ac:dyDescent="0.2">
      <c r="B82" s="8" t="s">
        <v>22</v>
      </c>
      <c r="C82" s="6">
        <v>2</v>
      </c>
      <c r="D82" s="372" t="s">
        <v>16</v>
      </c>
      <c r="E82" s="31">
        <v>7152707</v>
      </c>
      <c r="F82" s="32">
        <v>36357.1</v>
      </c>
      <c r="G82" s="32">
        <v>231419</v>
      </c>
      <c r="H82" s="32">
        <v>69536.600000000006</v>
      </c>
      <c r="I82" s="33">
        <f t="shared" si="29"/>
        <v>300955.59999999998</v>
      </c>
      <c r="J82" s="31">
        <v>16854</v>
      </c>
      <c r="K82" s="34">
        <v>71</v>
      </c>
      <c r="L82" s="29">
        <f t="shared" si="15"/>
        <v>451.92683134793481</v>
      </c>
      <c r="M82" s="29">
        <f t="shared" si="16"/>
        <v>135.79462058304983</v>
      </c>
      <c r="N82" s="29">
        <f t="shared" si="17"/>
        <v>587.72145193098459</v>
      </c>
      <c r="O82" s="369">
        <f t="shared" si="30"/>
        <v>0.82877484254613332</v>
      </c>
      <c r="P82" s="570">
        <f t="shared" si="25"/>
        <v>421.26498160674026</v>
      </c>
      <c r="Q82" s="570">
        <f t="shared" si="26"/>
        <v>508.29846658055476</v>
      </c>
    </row>
    <row r="83" spans="2:17" x14ac:dyDescent="0.2">
      <c r="B83" s="8" t="s">
        <v>22</v>
      </c>
      <c r="C83" s="6">
        <v>1</v>
      </c>
      <c r="D83" s="372" t="s">
        <v>9</v>
      </c>
      <c r="E83" s="31">
        <v>10319427</v>
      </c>
      <c r="F83" s="32">
        <v>74.986599999999996</v>
      </c>
      <c r="G83" s="32">
        <v>6385.72</v>
      </c>
      <c r="H83" s="32">
        <v>14.7796</v>
      </c>
      <c r="I83" s="33">
        <f t="shared" ref="I83:I141" si="31">G83+H83</f>
        <v>6400.4996000000001</v>
      </c>
      <c r="J83" s="31">
        <v>40476</v>
      </c>
      <c r="K83" s="34">
        <v>0</v>
      </c>
      <c r="L83" s="29">
        <f t="shared" si="15"/>
        <v>25.046778539157263</v>
      </c>
      <c r="M83" s="29">
        <f t="shared" si="16"/>
        <v>5.7970184739908531E-2</v>
      </c>
      <c r="N83" s="29">
        <f t="shared" si="17"/>
        <v>25.104748723897167</v>
      </c>
      <c r="O83" s="369">
        <f t="shared" si="28"/>
        <v>1</v>
      </c>
      <c r="P83" s="570">
        <f t="shared" si="25"/>
        <v>0</v>
      </c>
      <c r="Q83" s="570">
        <f t="shared" si="26"/>
        <v>0.72665468731936378</v>
      </c>
    </row>
    <row r="84" spans="2:17" x14ac:dyDescent="0.2">
      <c r="B84" s="8" t="s">
        <v>22</v>
      </c>
      <c r="C84" s="6">
        <v>1</v>
      </c>
      <c r="D84" s="372" t="s">
        <v>10</v>
      </c>
      <c r="E84" s="31">
        <v>20969500</v>
      </c>
      <c r="F84" s="32">
        <v>37.325899999999997</v>
      </c>
      <c r="G84" s="32">
        <v>2840.23</v>
      </c>
      <c r="H84" s="32">
        <v>533.495</v>
      </c>
      <c r="I84" s="33">
        <f t="shared" si="31"/>
        <v>3373.7249999999999</v>
      </c>
      <c r="J84" s="31">
        <v>76614</v>
      </c>
      <c r="K84" s="34">
        <v>0</v>
      </c>
      <c r="L84" s="29">
        <f t="shared" si="15"/>
        <v>10.377041952359379</v>
      </c>
      <c r="M84" s="29">
        <f t="shared" si="16"/>
        <v>1.9491731290684089</v>
      </c>
      <c r="N84" s="29">
        <f t="shared" si="17"/>
        <v>12.326215081427787</v>
      </c>
      <c r="O84" s="369">
        <f t="shared" si="28"/>
        <v>1</v>
      </c>
      <c r="P84" s="570">
        <f t="shared" si="25"/>
        <v>0</v>
      </c>
      <c r="Q84" s="570">
        <f t="shared" si="26"/>
        <v>0.178000906077875</v>
      </c>
    </row>
    <row r="85" spans="2:17" x14ac:dyDescent="0.2">
      <c r="B85" s="8" t="s">
        <v>22</v>
      </c>
      <c r="C85" s="6">
        <v>1</v>
      </c>
      <c r="D85" s="372" t="s">
        <v>11</v>
      </c>
      <c r="E85" s="31">
        <v>32953433</v>
      </c>
      <c r="F85" s="32">
        <v>188.17179999999999</v>
      </c>
      <c r="G85" s="32">
        <v>11722.05</v>
      </c>
      <c r="H85" s="32">
        <v>3877.5659999999998</v>
      </c>
      <c r="I85" s="33">
        <f t="shared" si="31"/>
        <v>15599.615999999998</v>
      </c>
      <c r="J85" s="31">
        <v>116710</v>
      </c>
      <c r="K85" s="34">
        <v>0</v>
      </c>
      <c r="L85" s="29">
        <f t="shared" si="15"/>
        <v>41.515566997223019</v>
      </c>
      <c r="M85" s="29">
        <f t="shared" si="16"/>
        <v>13.733037400382532</v>
      </c>
      <c r="N85" s="29">
        <f t="shared" si="17"/>
        <v>55.248604397605547</v>
      </c>
      <c r="O85" s="369">
        <f t="shared" si="28"/>
        <v>1</v>
      </c>
      <c r="P85" s="570">
        <f t="shared" si="25"/>
        <v>0</v>
      </c>
      <c r="Q85" s="570">
        <f t="shared" si="26"/>
        <v>0.57102335893198131</v>
      </c>
    </row>
    <row r="86" spans="2:17" x14ac:dyDescent="0.2">
      <c r="B86" s="8" t="s">
        <v>22</v>
      </c>
      <c r="C86" s="6">
        <v>1</v>
      </c>
      <c r="D86" s="372" t="s">
        <v>12</v>
      </c>
      <c r="E86" s="31">
        <v>30432499</v>
      </c>
      <c r="F86" s="32">
        <v>1117.692</v>
      </c>
      <c r="G86" s="32">
        <v>52338.92</v>
      </c>
      <c r="H86" s="32">
        <v>14752.47</v>
      </c>
      <c r="I86" s="33">
        <f t="shared" si="31"/>
        <v>67091.39</v>
      </c>
      <c r="J86" s="31">
        <v>89486</v>
      </c>
      <c r="K86" s="34">
        <v>2</v>
      </c>
      <c r="L86" s="29">
        <f t="shared" si="15"/>
        <v>93.655354068920587</v>
      </c>
      <c r="M86" s="29">
        <f t="shared" si="16"/>
        <v>26.398095360797065</v>
      </c>
      <c r="N86" s="29">
        <f t="shared" si="17"/>
        <v>120.05344942971766</v>
      </c>
      <c r="O86" s="369">
        <f t="shared" si="28"/>
        <v>0.60854174286696339</v>
      </c>
      <c r="P86" s="570">
        <f t="shared" si="25"/>
        <v>2.2349864783318059</v>
      </c>
      <c r="Q86" s="570">
        <f t="shared" si="26"/>
        <v>3.6726921440135429</v>
      </c>
    </row>
    <row r="87" spans="2:17" x14ac:dyDescent="0.2">
      <c r="B87" s="8" t="s">
        <v>22</v>
      </c>
      <c r="C87" s="6">
        <v>1</v>
      </c>
      <c r="D87" s="372" t="s">
        <v>13</v>
      </c>
      <c r="E87" s="31">
        <v>31666007</v>
      </c>
      <c r="F87" s="32">
        <v>4978.5</v>
      </c>
      <c r="G87" s="32">
        <v>168130.3</v>
      </c>
      <c r="H87" s="32">
        <v>57722.1</v>
      </c>
      <c r="I87" s="33">
        <f t="shared" si="31"/>
        <v>225852.4</v>
      </c>
      <c r="J87" s="31">
        <v>81265</v>
      </c>
      <c r="K87" s="34">
        <v>10</v>
      </c>
      <c r="L87" s="29">
        <f t="shared" si="15"/>
        <v>337.71276488902271</v>
      </c>
      <c r="M87" s="29">
        <f t="shared" si="16"/>
        <v>115.94275384151851</v>
      </c>
      <c r="N87" s="29">
        <f t="shared" si="17"/>
        <v>453.65551873054119</v>
      </c>
      <c r="O87" s="369">
        <f t="shared" si="28"/>
        <v>0.78269264414228445</v>
      </c>
      <c r="P87" s="570">
        <f t="shared" si="25"/>
        <v>12.305420537746876</v>
      </c>
      <c r="Q87" s="570">
        <f t="shared" si="26"/>
        <v>15.721906459504035</v>
      </c>
    </row>
    <row r="88" spans="2:17" x14ac:dyDescent="0.2">
      <c r="B88" s="8" t="s">
        <v>22</v>
      </c>
      <c r="C88" s="6">
        <v>1</v>
      </c>
      <c r="D88" s="372" t="s">
        <v>14</v>
      </c>
      <c r="E88" s="31">
        <v>13930047</v>
      </c>
      <c r="F88" s="32">
        <v>6928.61</v>
      </c>
      <c r="G88" s="32">
        <v>158927.9</v>
      </c>
      <c r="H88" s="32">
        <v>65058.8</v>
      </c>
      <c r="I88" s="33">
        <f t="shared" si="31"/>
        <v>223986.7</v>
      </c>
      <c r="J88" s="31">
        <v>33077</v>
      </c>
      <c r="K88" s="34">
        <v>19</v>
      </c>
      <c r="L88" s="29">
        <f t="shared" ref="L88:L151" si="32">$O88*G88/$E88*$J88</f>
        <v>435.82047481385155</v>
      </c>
      <c r="M88" s="29">
        <f t="shared" ref="M88:M151" si="33">$O88*H88/$E88*$J88</f>
        <v>178.407674843872</v>
      </c>
      <c r="N88" s="29">
        <f t="shared" ref="N88:N151" si="34">$O88*I88/$E88*$J88</f>
        <v>614.22814965772363</v>
      </c>
      <c r="O88" s="369">
        <f t="shared" si="28"/>
        <v>1.154872269034414</v>
      </c>
      <c r="P88" s="570">
        <f t="shared" si="25"/>
        <v>57.44172687970493</v>
      </c>
      <c r="Q88" s="570">
        <f t="shared" si="26"/>
        <v>49.738597436175191</v>
      </c>
    </row>
    <row r="89" spans="2:17" x14ac:dyDescent="0.2">
      <c r="B89" s="8" t="s">
        <v>22</v>
      </c>
      <c r="C89" s="6">
        <v>1</v>
      </c>
      <c r="D89" s="372" t="s">
        <v>15</v>
      </c>
      <c r="E89" s="31">
        <v>7426360</v>
      </c>
      <c r="F89" s="32">
        <v>15732.12</v>
      </c>
      <c r="G89" s="32">
        <v>224647.9</v>
      </c>
      <c r="H89" s="32">
        <v>86193</v>
      </c>
      <c r="I89" s="33">
        <f t="shared" si="31"/>
        <v>310840.90000000002</v>
      </c>
      <c r="J89" s="31">
        <v>16815</v>
      </c>
      <c r="K89" s="34">
        <v>32</v>
      </c>
      <c r="L89" s="29">
        <f t="shared" si="32"/>
        <v>456.94622212390959</v>
      </c>
      <c r="M89" s="29">
        <f t="shared" si="33"/>
        <v>175.32131715242448</v>
      </c>
      <c r="N89" s="29">
        <f t="shared" si="34"/>
        <v>632.26753927633411</v>
      </c>
      <c r="O89" s="369">
        <f t="shared" si="28"/>
        <v>0.89834230998154163</v>
      </c>
      <c r="P89" s="570">
        <f t="shared" si="25"/>
        <v>190.30627415997623</v>
      </c>
      <c r="Q89" s="570">
        <f t="shared" si="26"/>
        <v>211.84160207692597</v>
      </c>
    </row>
    <row r="90" spans="2:17" x14ac:dyDescent="0.2">
      <c r="B90" s="8" t="s">
        <v>22</v>
      </c>
      <c r="C90" s="6">
        <v>1</v>
      </c>
      <c r="D90" s="372" t="s">
        <v>16</v>
      </c>
      <c r="E90" s="31">
        <v>4084053</v>
      </c>
      <c r="F90" s="32">
        <v>77470.5</v>
      </c>
      <c r="G90" s="32">
        <v>424197</v>
      </c>
      <c r="H90" s="32">
        <v>100979</v>
      </c>
      <c r="I90" s="33">
        <f t="shared" si="31"/>
        <v>525176</v>
      </c>
      <c r="J90" s="31">
        <v>10368</v>
      </c>
      <c r="K90" s="34">
        <v>117</v>
      </c>
      <c r="L90" s="29">
        <f t="shared" si="32"/>
        <v>640.64449048347444</v>
      </c>
      <c r="M90" s="29">
        <f t="shared" si="33"/>
        <v>152.50376594961955</v>
      </c>
      <c r="N90" s="29">
        <f t="shared" si="34"/>
        <v>793.14825643309382</v>
      </c>
      <c r="O90" s="369">
        <f t="shared" si="28"/>
        <v>0.59490262288010709</v>
      </c>
      <c r="P90" s="570">
        <f t="shared" si="25"/>
        <v>1128.4722222222222</v>
      </c>
      <c r="Q90" s="570">
        <f t="shared" si="26"/>
        <v>1896.9024153212506</v>
      </c>
    </row>
    <row r="91" spans="2:17" x14ac:dyDescent="0.2">
      <c r="B91" s="8" t="s">
        <v>17</v>
      </c>
      <c r="C91" s="6"/>
      <c r="D91" s="372"/>
      <c r="E91" s="31">
        <f>SUM(E75:E90)</f>
        <v>308745538</v>
      </c>
      <c r="F91" s="31">
        <f t="shared" ref="F91:K91" si="35">SUM(F75:F90)</f>
        <v>172319.5478</v>
      </c>
      <c r="G91" s="31">
        <f t="shared" si="35"/>
        <v>1945326.18</v>
      </c>
      <c r="H91" s="31">
        <f t="shared" si="35"/>
        <v>628650.32889999985</v>
      </c>
      <c r="I91" s="31">
        <f t="shared" si="35"/>
        <v>2573976.5088999998</v>
      </c>
      <c r="J91" s="31">
        <f t="shared" si="35"/>
        <v>930450</v>
      </c>
      <c r="K91" s="31">
        <f t="shared" si="35"/>
        <v>347</v>
      </c>
      <c r="L91" s="29">
        <f t="shared" si="32"/>
        <v>3917.3047578064725</v>
      </c>
      <c r="M91" s="29">
        <f t="shared" si="33"/>
        <v>1265.913629146025</v>
      </c>
      <c r="N91" s="29">
        <f t="shared" si="34"/>
        <v>5183.2183869524979</v>
      </c>
      <c r="O91" s="369">
        <f t="shared" si="28"/>
        <v>0.6681940100935635</v>
      </c>
      <c r="P91" s="570">
        <f>SUMPRODUCT(P75:P90,E75:E90)/E91</f>
        <v>46.396657542292758</v>
      </c>
      <c r="Q91" s="570">
        <f t="shared" si="26"/>
        <v>55.812805884177671</v>
      </c>
    </row>
    <row r="92" spans="2:17" x14ac:dyDescent="0.2">
      <c r="B92" s="8" t="s">
        <v>23</v>
      </c>
      <c r="C92" s="6">
        <v>2</v>
      </c>
      <c r="D92" s="372" t="s">
        <v>9</v>
      </c>
      <c r="E92" s="31">
        <v>9881935</v>
      </c>
      <c r="F92" s="32">
        <v>0</v>
      </c>
      <c r="G92" s="32">
        <v>0</v>
      </c>
      <c r="H92" s="32">
        <v>0</v>
      </c>
      <c r="I92" s="33">
        <f t="shared" ref="I92:I99" si="36">G92+H92</f>
        <v>0</v>
      </c>
      <c r="J92" s="31">
        <v>38504</v>
      </c>
      <c r="K92" s="34">
        <v>0</v>
      </c>
      <c r="L92" s="29">
        <f t="shared" si="32"/>
        <v>0</v>
      </c>
      <c r="M92" s="29">
        <f t="shared" si="33"/>
        <v>0</v>
      </c>
      <c r="N92" s="29">
        <f t="shared" si="34"/>
        <v>0</v>
      </c>
      <c r="O92" s="369">
        <f t="shared" ref="O92:O99" si="37">IF(OR(F92 = 0, K92 = 0),1,(K92/J92)/(F92/E92))</f>
        <v>1</v>
      </c>
      <c r="P92" s="570">
        <f t="shared" si="25"/>
        <v>0</v>
      </c>
      <c r="Q92" s="570">
        <f t="shared" si="26"/>
        <v>0</v>
      </c>
    </row>
    <row r="93" spans="2:17" x14ac:dyDescent="0.2">
      <c r="B93" s="8" t="s">
        <v>23</v>
      </c>
      <c r="C93" s="6">
        <v>2</v>
      </c>
      <c r="D93" s="372" t="s">
        <v>10</v>
      </c>
      <c r="E93" s="31">
        <v>20056351</v>
      </c>
      <c r="F93" s="32">
        <v>19.432400000000001</v>
      </c>
      <c r="G93" s="32">
        <v>1481.55</v>
      </c>
      <c r="H93" s="32">
        <v>0</v>
      </c>
      <c r="I93" s="33">
        <f t="shared" si="36"/>
        <v>1481.55</v>
      </c>
      <c r="J93" s="31">
        <v>73835</v>
      </c>
      <c r="K93" s="34">
        <v>0</v>
      </c>
      <c r="L93" s="29">
        <f t="shared" si="32"/>
        <v>5.4541448865748308</v>
      </c>
      <c r="M93" s="29">
        <f t="shared" si="33"/>
        <v>0</v>
      </c>
      <c r="N93" s="29">
        <f t="shared" si="34"/>
        <v>5.4541448865748308</v>
      </c>
      <c r="O93" s="369">
        <f t="shared" si="37"/>
        <v>1</v>
      </c>
      <c r="P93" s="570">
        <f t="shared" si="25"/>
        <v>0</v>
      </c>
      <c r="Q93" s="570">
        <f t="shared" si="26"/>
        <v>9.6889010368835293E-2</v>
      </c>
    </row>
    <row r="94" spans="2:17" x14ac:dyDescent="0.2">
      <c r="B94" s="8" t="s">
        <v>23</v>
      </c>
      <c r="C94" s="6">
        <v>2</v>
      </c>
      <c r="D94" s="372" t="s">
        <v>11</v>
      </c>
      <c r="E94" s="31">
        <v>31774758</v>
      </c>
      <c r="F94" s="32">
        <v>19.06353</v>
      </c>
      <c r="G94" s="32">
        <v>1221.8489999999999</v>
      </c>
      <c r="H94" s="32">
        <v>0</v>
      </c>
      <c r="I94" s="33">
        <f t="shared" si="36"/>
        <v>1221.8489999999999</v>
      </c>
      <c r="J94" s="31">
        <v>110381</v>
      </c>
      <c r="K94" s="34">
        <v>0</v>
      </c>
      <c r="L94" s="29">
        <f t="shared" si="32"/>
        <v>4.2445300281751948</v>
      </c>
      <c r="M94" s="29">
        <f t="shared" si="33"/>
        <v>0</v>
      </c>
      <c r="N94" s="29">
        <f t="shared" si="34"/>
        <v>4.2445300281751948</v>
      </c>
      <c r="O94" s="369">
        <f t="shared" si="37"/>
        <v>1</v>
      </c>
      <c r="P94" s="570">
        <f t="shared" si="25"/>
        <v>0</v>
      </c>
      <c r="Q94" s="570">
        <f t="shared" si="26"/>
        <v>5.999583065274644E-2</v>
      </c>
    </row>
    <row r="95" spans="2:17" x14ac:dyDescent="0.2">
      <c r="B95" s="8" t="s">
        <v>23</v>
      </c>
      <c r="C95" s="6">
        <v>2</v>
      </c>
      <c r="D95" s="372" t="s">
        <v>12</v>
      </c>
      <c r="E95" s="31">
        <v>30600206</v>
      </c>
      <c r="F95" s="32">
        <v>40.686630000000001</v>
      </c>
      <c r="G95" s="32">
        <v>1910.9749999999999</v>
      </c>
      <c r="H95" s="32">
        <v>294.92700000000002</v>
      </c>
      <c r="I95" s="33">
        <f t="shared" si="36"/>
        <v>2205.902</v>
      </c>
      <c r="J95" s="31">
        <v>87117</v>
      </c>
      <c r="K95" s="34">
        <v>5</v>
      </c>
      <c r="L95" s="29">
        <f t="shared" si="32"/>
        <v>234.84065895848337</v>
      </c>
      <c r="M95" s="29">
        <f t="shared" si="33"/>
        <v>36.243724289772828</v>
      </c>
      <c r="N95" s="29">
        <f t="shared" si="34"/>
        <v>271.08438324825619</v>
      </c>
      <c r="O95" s="369">
        <f t="shared" si="37"/>
        <v>43.16579297720164</v>
      </c>
      <c r="P95" s="570">
        <f t="shared" si="25"/>
        <v>5.739407922678696</v>
      </c>
      <c r="Q95" s="570">
        <f t="shared" si="26"/>
        <v>0.13296194803394462</v>
      </c>
    </row>
    <row r="96" spans="2:17" x14ac:dyDescent="0.2">
      <c r="B96" s="8" t="s">
        <v>23</v>
      </c>
      <c r="C96" s="6">
        <v>2</v>
      </c>
      <c r="D96" s="372" t="s">
        <v>13</v>
      </c>
      <c r="E96" s="31">
        <v>33005514</v>
      </c>
      <c r="F96" s="32">
        <v>521.61800000000005</v>
      </c>
      <c r="G96" s="32">
        <v>16764.240000000002</v>
      </c>
      <c r="H96" s="32">
        <v>23878.560000000001</v>
      </c>
      <c r="I96" s="33">
        <f t="shared" si="36"/>
        <v>40642.800000000003</v>
      </c>
      <c r="J96" s="31">
        <v>82694</v>
      </c>
      <c r="K96" s="34">
        <v>26</v>
      </c>
      <c r="L96" s="29">
        <f t="shared" si="32"/>
        <v>835.61196124366882</v>
      </c>
      <c r="M96" s="29">
        <f t="shared" si="33"/>
        <v>1190.2245704711111</v>
      </c>
      <c r="N96" s="29">
        <f t="shared" si="34"/>
        <v>2025.8365317147798</v>
      </c>
      <c r="O96" s="369">
        <f t="shared" si="37"/>
        <v>19.89451147065699</v>
      </c>
      <c r="P96" s="570">
        <f t="shared" si="25"/>
        <v>31.44121701695407</v>
      </c>
      <c r="Q96" s="570">
        <f t="shared" si="26"/>
        <v>1.5803965361666539</v>
      </c>
    </row>
    <row r="97" spans="2:17" x14ac:dyDescent="0.2">
      <c r="B97" s="8" t="s">
        <v>23</v>
      </c>
      <c r="C97" s="6">
        <v>2</v>
      </c>
      <c r="D97" s="372" t="s">
        <v>14</v>
      </c>
      <c r="E97" s="31">
        <v>15323140</v>
      </c>
      <c r="F97" s="32">
        <v>2246.4229999999998</v>
      </c>
      <c r="G97" s="32">
        <v>50685.7</v>
      </c>
      <c r="H97" s="32">
        <v>37513.1</v>
      </c>
      <c r="I97" s="33">
        <f t="shared" si="36"/>
        <v>88198.799999999988</v>
      </c>
      <c r="J97" s="31">
        <v>35399</v>
      </c>
      <c r="K97" s="34">
        <v>29</v>
      </c>
      <c r="L97" s="29">
        <f t="shared" si="32"/>
        <v>654.32258305759888</v>
      </c>
      <c r="M97" s="29">
        <f t="shared" si="33"/>
        <v>484.27206274152292</v>
      </c>
      <c r="N97" s="29">
        <f t="shared" si="34"/>
        <v>1138.5946457991215</v>
      </c>
      <c r="O97" s="369">
        <f t="shared" si="37"/>
        <v>5.5880880015452457</v>
      </c>
      <c r="P97" s="570">
        <f t="shared" si="25"/>
        <v>81.923218170004802</v>
      </c>
      <c r="Q97" s="570">
        <f t="shared" si="26"/>
        <v>14.660330715506088</v>
      </c>
    </row>
    <row r="98" spans="2:17" x14ac:dyDescent="0.2">
      <c r="B98" s="8" t="s">
        <v>23</v>
      </c>
      <c r="C98" s="6">
        <v>2</v>
      </c>
      <c r="D98" s="372" t="s">
        <v>15</v>
      </c>
      <c r="E98" s="31">
        <v>9169601</v>
      </c>
      <c r="F98" s="32">
        <v>9678.02</v>
      </c>
      <c r="G98" s="32">
        <v>136846.79999999999</v>
      </c>
      <c r="H98" s="32">
        <v>71693.5</v>
      </c>
      <c r="I98" s="33">
        <f t="shared" si="36"/>
        <v>208540.3</v>
      </c>
      <c r="J98" s="31">
        <v>20855</v>
      </c>
      <c r="K98" s="34">
        <v>32</v>
      </c>
      <c r="L98" s="29">
        <f t="shared" si="32"/>
        <v>452.47866815732965</v>
      </c>
      <c r="M98" s="29">
        <f t="shared" si="33"/>
        <v>237.05179365200735</v>
      </c>
      <c r="N98" s="29">
        <f t="shared" si="34"/>
        <v>689.530461809337</v>
      </c>
      <c r="O98" s="369">
        <f t="shared" si="37"/>
        <v>1.4537967958895295</v>
      </c>
      <c r="P98" s="570">
        <f t="shared" si="25"/>
        <v>153.44042196116038</v>
      </c>
      <c r="Q98" s="570">
        <f t="shared" si="26"/>
        <v>105.54461420949504</v>
      </c>
    </row>
    <row r="99" spans="2:17" x14ac:dyDescent="0.2">
      <c r="B99" s="8" t="s">
        <v>23</v>
      </c>
      <c r="C99" s="6">
        <v>2</v>
      </c>
      <c r="D99" s="372" t="s">
        <v>16</v>
      </c>
      <c r="E99" s="31">
        <v>7152707</v>
      </c>
      <c r="F99" s="32">
        <v>38971.599999999999</v>
      </c>
      <c r="G99" s="32">
        <v>248061</v>
      </c>
      <c r="H99" s="32">
        <v>172288</v>
      </c>
      <c r="I99" s="33">
        <f t="shared" si="36"/>
        <v>420349</v>
      </c>
      <c r="J99" s="31">
        <v>16854</v>
      </c>
      <c r="K99" s="34">
        <v>28</v>
      </c>
      <c r="L99" s="29">
        <f t="shared" si="32"/>
        <v>178.22486118096256</v>
      </c>
      <c r="M99" s="29">
        <f t="shared" si="33"/>
        <v>123.78408892629504</v>
      </c>
      <c r="N99" s="29">
        <f t="shared" si="34"/>
        <v>302.00895010725759</v>
      </c>
      <c r="O99" s="369">
        <f t="shared" si="37"/>
        <v>0.30491391245764976</v>
      </c>
      <c r="P99" s="570">
        <f t="shared" si="25"/>
        <v>166.13266880265815</v>
      </c>
      <c r="Q99" s="570">
        <f t="shared" si="26"/>
        <v>544.85106128351129</v>
      </c>
    </row>
    <row r="100" spans="2:17" x14ac:dyDescent="0.2">
      <c r="B100" s="8" t="s">
        <v>23</v>
      </c>
      <c r="C100" s="6">
        <v>1</v>
      </c>
      <c r="D100" s="372" t="s">
        <v>9</v>
      </c>
      <c r="E100" s="31">
        <v>10319427</v>
      </c>
      <c r="F100" s="32">
        <v>0</v>
      </c>
      <c r="G100" s="32">
        <v>0</v>
      </c>
      <c r="H100" s="32">
        <v>0</v>
      </c>
      <c r="I100" s="33">
        <f t="shared" si="31"/>
        <v>0</v>
      </c>
      <c r="J100" s="31">
        <v>40476</v>
      </c>
      <c r="K100" s="34">
        <v>0</v>
      </c>
      <c r="L100" s="29">
        <f t="shared" si="32"/>
        <v>0</v>
      </c>
      <c r="M100" s="29">
        <f t="shared" si="33"/>
        <v>0</v>
      </c>
      <c r="N100" s="29">
        <f t="shared" si="34"/>
        <v>0</v>
      </c>
      <c r="O100" s="369">
        <f t="shared" si="28"/>
        <v>1</v>
      </c>
      <c r="P100" s="570">
        <f t="shared" si="25"/>
        <v>0</v>
      </c>
      <c r="Q100" s="570">
        <f t="shared" si="26"/>
        <v>0</v>
      </c>
    </row>
    <row r="101" spans="2:17" x14ac:dyDescent="0.2">
      <c r="B101" s="8" t="s">
        <v>23</v>
      </c>
      <c r="C101" s="6">
        <v>1</v>
      </c>
      <c r="D101" s="372" t="s">
        <v>10</v>
      </c>
      <c r="E101" s="31">
        <v>20969500</v>
      </c>
      <c r="F101" s="32">
        <v>15.087199999999999</v>
      </c>
      <c r="G101" s="32">
        <v>1154.1500000000001</v>
      </c>
      <c r="H101" s="32">
        <v>0</v>
      </c>
      <c r="I101" s="33">
        <f t="shared" si="31"/>
        <v>1154.1500000000001</v>
      </c>
      <c r="J101" s="31">
        <v>76614</v>
      </c>
      <c r="K101" s="34">
        <v>0</v>
      </c>
      <c r="L101" s="29">
        <f t="shared" si="32"/>
        <v>4.2167933474808654</v>
      </c>
      <c r="M101" s="29">
        <f t="shared" si="33"/>
        <v>0</v>
      </c>
      <c r="N101" s="29">
        <f t="shared" si="34"/>
        <v>4.2167933474808654</v>
      </c>
      <c r="O101" s="369">
        <f t="shared" si="28"/>
        <v>1</v>
      </c>
      <c r="P101" s="570">
        <f t="shared" si="25"/>
        <v>0</v>
      </c>
      <c r="Q101" s="570">
        <f t="shared" si="26"/>
        <v>7.1948305872815269E-2</v>
      </c>
    </row>
    <row r="102" spans="2:17" x14ac:dyDescent="0.2">
      <c r="B102" s="8" t="s">
        <v>23</v>
      </c>
      <c r="C102" s="6">
        <v>1</v>
      </c>
      <c r="D102" s="372" t="s">
        <v>11</v>
      </c>
      <c r="E102" s="31">
        <v>32953433</v>
      </c>
      <c r="F102" s="32">
        <v>13.38456</v>
      </c>
      <c r="G102" s="32">
        <v>859.19100000000003</v>
      </c>
      <c r="H102" s="32">
        <v>0</v>
      </c>
      <c r="I102" s="33">
        <f t="shared" si="31"/>
        <v>859.19100000000003</v>
      </c>
      <c r="J102" s="31">
        <v>116710</v>
      </c>
      <c r="K102" s="34">
        <v>0</v>
      </c>
      <c r="L102" s="29">
        <f t="shared" si="32"/>
        <v>3.0429661641019314</v>
      </c>
      <c r="M102" s="29">
        <f t="shared" si="33"/>
        <v>0</v>
      </c>
      <c r="N102" s="29">
        <f t="shared" si="34"/>
        <v>3.0429661641019314</v>
      </c>
      <c r="O102" s="369">
        <f t="shared" si="28"/>
        <v>1</v>
      </c>
      <c r="P102" s="570">
        <f t="shared" si="25"/>
        <v>0</v>
      </c>
      <c r="Q102" s="570">
        <f t="shared" si="26"/>
        <v>4.061658765567764E-2</v>
      </c>
    </row>
    <row r="103" spans="2:17" x14ac:dyDescent="0.2">
      <c r="B103" s="8" t="s">
        <v>23</v>
      </c>
      <c r="C103" s="6">
        <v>1</v>
      </c>
      <c r="D103" s="372" t="s">
        <v>12</v>
      </c>
      <c r="E103" s="31">
        <v>30432499</v>
      </c>
      <c r="F103" s="32">
        <v>32.003329999999998</v>
      </c>
      <c r="G103" s="32">
        <v>1512.452</v>
      </c>
      <c r="H103" s="32">
        <v>344.99599999999998</v>
      </c>
      <c r="I103" s="33">
        <f t="shared" si="31"/>
        <v>1857.4479999999999</v>
      </c>
      <c r="J103" s="31">
        <v>89486</v>
      </c>
      <c r="K103" s="34">
        <v>3</v>
      </c>
      <c r="L103" s="29">
        <f t="shared" si="32"/>
        <v>141.77762126628699</v>
      </c>
      <c r="M103" s="29">
        <f t="shared" si="33"/>
        <v>32.340009617749146</v>
      </c>
      <c r="N103" s="29">
        <f t="shared" si="34"/>
        <v>174.11763088403612</v>
      </c>
      <c r="O103" s="369">
        <f t="shared" si="28"/>
        <v>31.87928745235865</v>
      </c>
      <c r="P103" s="570">
        <f t="shared" si="25"/>
        <v>3.352479717497709</v>
      </c>
      <c r="Q103" s="570">
        <f t="shared" si="26"/>
        <v>0.10516168915342772</v>
      </c>
    </row>
    <row r="104" spans="2:17" x14ac:dyDescent="0.2">
      <c r="B104" s="8" t="s">
        <v>23</v>
      </c>
      <c r="C104" s="6">
        <v>1</v>
      </c>
      <c r="D104" s="372" t="s">
        <v>13</v>
      </c>
      <c r="E104" s="31">
        <v>31666007</v>
      </c>
      <c r="F104" s="32">
        <v>485.49459999999999</v>
      </c>
      <c r="G104" s="32">
        <v>15556.44</v>
      </c>
      <c r="H104" s="32">
        <v>32693.96</v>
      </c>
      <c r="I104" s="33">
        <f t="shared" si="31"/>
        <v>48250.400000000001</v>
      </c>
      <c r="J104" s="31">
        <v>81265</v>
      </c>
      <c r="K104" s="34">
        <v>13</v>
      </c>
      <c r="L104" s="29">
        <f t="shared" si="32"/>
        <v>416.55194517096584</v>
      </c>
      <c r="M104" s="29">
        <f t="shared" si="33"/>
        <v>875.44017997316541</v>
      </c>
      <c r="N104" s="29">
        <f t="shared" si="34"/>
        <v>1291.9921251441315</v>
      </c>
      <c r="O104" s="369">
        <f t="shared" si="28"/>
        <v>10.433949064564411</v>
      </c>
      <c r="P104" s="570">
        <f t="shared" si="25"/>
        <v>15.997046699070939</v>
      </c>
      <c r="Q104" s="570">
        <f t="shared" si="26"/>
        <v>1.5331727805150805</v>
      </c>
    </row>
    <row r="105" spans="2:17" x14ac:dyDescent="0.2">
      <c r="B105" s="8" t="s">
        <v>23</v>
      </c>
      <c r="C105" s="6">
        <v>1</v>
      </c>
      <c r="D105" s="372" t="s">
        <v>14</v>
      </c>
      <c r="E105" s="31">
        <v>13930047</v>
      </c>
      <c r="F105" s="32">
        <v>2182.6660000000002</v>
      </c>
      <c r="G105" s="32">
        <v>49122.5</v>
      </c>
      <c r="H105" s="32">
        <v>51734.1</v>
      </c>
      <c r="I105" s="33">
        <f t="shared" si="31"/>
        <v>100856.6</v>
      </c>
      <c r="J105" s="31">
        <v>33077</v>
      </c>
      <c r="K105" s="34">
        <v>14</v>
      </c>
      <c r="L105" s="29">
        <f t="shared" si="32"/>
        <v>315.08027339043167</v>
      </c>
      <c r="M105" s="29">
        <f t="shared" si="33"/>
        <v>331.83153079765754</v>
      </c>
      <c r="N105" s="29">
        <f t="shared" si="34"/>
        <v>646.91180418808915</v>
      </c>
      <c r="O105" s="369">
        <f t="shared" si="28"/>
        <v>2.7012651820577367</v>
      </c>
      <c r="P105" s="570">
        <f t="shared" si="25"/>
        <v>42.325482963993103</v>
      </c>
      <c r="Q105" s="570">
        <f t="shared" si="26"/>
        <v>15.668762639494327</v>
      </c>
    </row>
    <row r="106" spans="2:17" x14ac:dyDescent="0.2">
      <c r="B106" s="8" t="s">
        <v>23</v>
      </c>
      <c r="C106" s="6">
        <v>1</v>
      </c>
      <c r="D106" s="372" t="s">
        <v>15</v>
      </c>
      <c r="E106" s="31">
        <v>7426360</v>
      </c>
      <c r="F106" s="32">
        <v>11473.4</v>
      </c>
      <c r="G106" s="32">
        <v>160299.5</v>
      </c>
      <c r="H106" s="32">
        <v>102646.9</v>
      </c>
      <c r="I106" s="33">
        <f t="shared" si="31"/>
        <v>262946.40000000002</v>
      </c>
      <c r="J106" s="31">
        <v>16815</v>
      </c>
      <c r="K106" s="34">
        <v>25</v>
      </c>
      <c r="L106" s="29">
        <f t="shared" si="32"/>
        <v>349.28508550211797</v>
      </c>
      <c r="M106" s="29">
        <f t="shared" si="33"/>
        <v>223.66277650914293</v>
      </c>
      <c r="N106" s="29">
        <f t="shared" si="34"/>
        <v>572.94786201126101</v>
      </c>
      <c r="O106" s="369">
        <f t="shared" si="28"/>
        <v>0.9623365936172753</v>
      </c>
      <c r="P106" s="570">
        <f t="shared" si="25"/>
        <v>148.67677668748144</v>
      </c>
      <c r="Q106" s="570">
        <f t="shared" si="26"/>
        <v>154.49560753855184</v>
      </c>
    </row>
    <row r="107" spans="2:17" x14ac:dyDescent="0.2">
      <c r="B107" s="8" t="s">
        <v>23</v>
      </c>
      <c r="C107" s="6">
        <v>1</v>
      </c>
      <c r="D107" s="372" t="s">
        <v>16</v>
      </c>
      <c r="E107" s="31">
        <v>4084053</v>
      </c>
      <c r="F107" s="32">
        <v>92582.399999999994</v>
      </c>
      <c r="G107" s="32">
        <v>506944</v>
      </c>
      <c r="H107" s="32">
        <v>336824</v>
      </c>
      <c r="I107" s="33">
        <f t="shared" si="31"/>
        <v>843768</v>
      </c>
      <c r="J107" s="31">
        <v>10368</v>
      </c>
      <c r="K107" s="34">
        <v>47</v>
      </c>
      <c r="L107" s="29">
        <f t="shared" si="32"/>
        <v>257.35310382966958</v>
      </c>
      <c r="M107" s="29">
        <f t="shared" si="33"/>
        <v>170.99068505461082</v>
      </c>
      <c r="N107" s="29">
        <f t="shared" si="34"/>
        <v>428.3437888842804</v>
      </c>
      <c r="O107" s="369">
        <f t="shared" si="28"/>
        <v>0.19997044087113111</v>
      </c>
      <c r="P107" s="570">
        <f t="shared" si="25"/>
        <v>453.3179012345679</v>
      </c>
      <c r="Q107" s="570">
        <f t="shared" si="26"/>
        <v>2266.924547747054</v>
      </c>
    </row>
    <row r="108" spans="2:17" x14ac:dyDescent="0.2">
      <c r="B108" s="8" t="s">
        <v>17</v>
      </c>
      <c r="D108" s="373"/>
      <c r="E108" s="31">
        <f>SUM(E92:E107)</f>
        <v>308745538</v>
      </c>
      <c r="F108" s="31">
        <f t="shared" ref="F108:K108" si="38">SUM(F92:F107)</f>
        <v>158281.27924999999</v>
      </c>
      <c r="G108" s="31">
        <f t="shared" si="38"/>
        <v>1192420.3470000001</v>
      </c>
      <c r="H108" s="31">
        <f t="shared" si="38"/>
        <v>829912.04299999995</v>
      </c>
      <c r="I108" s="31">
        <f t="shared" si="38"/>
        <v>2022332.3900000001</v>
      </c>
      <c r="J108" s="31">
        <f t="shared" si="38"/>
        <v>930450</v>
      </c>
      <c r="K108" s="31">
        <f t="shared" si="38"/>
        <v>222</v>
      </c>
      <c r="L108" s="29">
        <f t="shared" si="32"/>
        <v>1672.4486830554856</v>
      </c>
      <c r="M108" s="29">
        <f t="shared" si="33"/>
        <v>1164.0067253626271</v>
      </c>
      <c r="N108" s="29">
        <f t="shared" si="34"/>
        <v>2836.4554084181127</v>
      </c>
      <c r="O108" s="369">
        <f t="shared" si="28"/>
        <v>0.46540502971398184</v>
      </c>
      <c r="P108" s="570">
        <f>SUMPRODUCT(P92:P107,E92:E107)/E108</f>
        <v>29.855174073416606</v>
      </c>
      <c r="Q108" s="570">
        <f t="shared" si="26"/>
        <v>51.265932546043786</v>
      </c>
    </row>
    <row r="109" spans="2:17" x14ac:dyDescent="0.2">
      <c r="B109" s="4" t="s">
        <v>31</v>
      </c>
      <c r="C109" s="5">
        <v>2</v>
      </c>
      <c r="D109" s="374" t="s">
        <v>9</v>
      </c>
      <c r="E109" s="31">
        <v>9881935</v>
      </c>
      <c r="F109" s="32">
        <v>13.9099</v>
      </c>
      <c r="G109" s="32">
        <v>1181.96</v>
      </c>
      <c r="H109" s="32">
        <v>2794.14</v>
      </c>
      <c r="I109" s="33">
        <f t="shared" ref="I109:I116" si="39">G109+H109</f>
        <v>3976.1</v>
      </c>
      <c r="J109" s="31">
        <v>38504</v>
      </c>
      <c r="K109" s="34">
        <v>0</v>
      </c>
      <c r="L109" s="29">
        <f t="shared" si="32"/>
        <v>4.6053923487657027</v>
      </c>
      <c r="M109" s="29">
        <f t="shared" si="33"/>
        <v>10.887095144827404</v>
      </c>
      <c r="N109" s="29">
        <f t="shared" si="34"/>
        <v>15.492487493593107</v>
      </c>
      <c r="O109" s="369">
        <f t="shared" ref="O109:O116" si="40">IF(OR(F109 = 0, K109 = 0),1,(K109/J109)/(F109/E109))</f>
        <v>1</v>
      </c>
      <c r="P109" s="570">
        <f t="shared" si="25"/>
        <v>0</v>
      </c>
      <c r="Q109" s="570">
        <f t="shared" si="26"/>
        <v>0.14076089348897763</v>
      </c>
    </row>
    <row r="110" spans="2:17" x14ac:dyDescent="0.2">
      <c r="B110" s="4" t="s">
        <v>31</v>
      </c>
      <c r="C110" s="5">
        <v>2</v>
      </c>
      <c r="D110" s="374" t="s">
        <v>10</v>
      </c>
      <c r="E110" s="31">
        <v>20056351</v>
      </c>
      <c r="F110" s="32">
        <v>13.4093</v>
      </c>
      <c r="G110" s="32">
        <v>1005.06</v>
      </c>
      <c r="H110" s="32">
        <v>6466.73</v>
      </c>
      <c r="I110" s="33">
        <f t="shared" si="39"/>
        <v>7471.7899999999991</v>
      </c>
      <c r="J110" s="31">
        <v>73835</v>
      </c>
      <c r="K110" s="34">
        <v>0</v>
      </c>
      <c r="L110" s="29">
        <f t="shared" si="32"/>
        <v>3.7000053050527484</v>
      </c>
      <c r="M110" s="29">
        <f t="shared" si="33"/>
        <v>23.806474545145321</v>
      </c>
      <c r="N110" s="29">
        <f t="shared" si="34"/>
        <v>27.506479850198069</v>
      </c>
      <c r="O110" s="369">
        <f t="shared" si="40"/>
        <v>1</v>
      </c>
      <c r="P110" s="570">
        <f t="shared" si="25"/>
        <v>0</v>
      </c>
      <c r="Q110" s="570">
        <f t="shared" si="26"/>
        <v>6.6858123893025215E-2</v>
      </c>
    </row>
    <row r="111" spans="2:17" x14ac:dyDescent="0.2">
      <c r="B111" s="4" t="s">
        <v>31</v>
      </c>
      <c r="C111" s="5">
        <v>2</v>
      </c>
      <c r="D111" s="374" t="s">
        <v>11</v>
      </c>
      <c r="E111" s="31">
        <v>31774758</v>
      </c>
      <c r="F111" s="32">
        <v>236.9785</v>
      </c>
      <c r="G111" s="32">
        <v>14559.01</v>
      </c>
      <c r="H111" s="32">
        <v>19363.77</v>
      </c>
      <c r="I111" s="33">
        <f t="shared" si="39"/>
        <v>33922.78</v>
      </c>
      <c r="J111" s="31">
        <v>110381</v>
      </c>
      <c r="K111" s="34">
        <v>0</v>
      </c>
      <c r="L111" s="29">
        <f t="shared" si="32"/>
        <v>50.57593460853424</v>
      </c>
      <c r="M111" s="29">
        <f t="shared" si="33"/>
        <v>67.266988984463708</v>
      </c>
      <c r="N111" s="29">
        <f t="shared" si="34"/>
        <v>117.84292359299793</v>
      </c>
      <c r="O111" s="369">
        <f t="shared" si="40"/>
        <v>1</v>
      </c>
      <c r="P111" s="570">
        <f t="shared" si="25"/>
        <v>0</v>
      </c>
      <c r="Q111" s="570">
        <f t="shared" si="26"/>
        <v>0.74580741102733183</v>
      </c>
    </row>
    <row r="112" spans="2:17" x14ac:dyDescent="0.2">
      <c r="B112" s="4" t="s">
        <v>31</v>
      </c>
      <c r="C112" s="5">
        <v>2</v>
      </c>
      <c r="D112" s="374" t="s">
        <v>12</v>
      </c>
      <c r="E112" s="31">
        <v>30600206</v>
      </c>
      <c r="F112" s="32">
        <v>1388.8440000000001</v>
      </c>
      <c r="G112" s="32">
        <v>65603.899999999994</v>
      </c>
      <c r="H112" s="32">
        <v>78132.2</v>
      </c>
      <c r="I112" s="33">
        <f t="shared" si="39"/>
        <v>143736.09999999998</v>
      </c>
      <c r="J112" s="31">
        <v>87117</v>
      </c>
      <c r="K112" s="34">
        <v>0</v>
      </c>
      <c r="L112" s="29">
        <f t="shared" si="32"/>
        <v>186.77047325433037</v>
      </c>
      <c r="M112" s="29">
        <f t="shared" si="33"/>
        <v>222.43781193499154</v>
      </c>
      <c r="N112" s="29">
        <f t="shared" si="34"/>
        <v>409.20828518932188</v>
      </c>
      <c r="O112" s="369">
        <f t="shared" si="40"/>
        <v>1</v>
      </c>
      <c r="P112" s="570">
        <f t="shared" si="25"/>
        <v>0</v>
      </c>
      <c r="Q112" s="570">
        <f t="shared" si="26"/>
        <v>4.5386753278719754</v>
      </c>
    </row>
    <row r="113" spans="2:17" x14ac:dyDescent="0.2">
      <c r="B113" s="4" t="s">
        <v>31</v>
      </c>
      <c r="C113" s="5">
        <v>2</v>
      </c>
      <c r="D113" s="374" t="s">
        <v>13</v>
      </c>
      <c r="E113" s="31">
        <v>33005514</v>
      </c>
      <c r="F113" s="32">
        <v>6810.29</v>
      </c>
      <c r="G113" s="32">
        <v>227513.1</v>
      </c>
      <c r="H113" s="32">
        <v>194181.8</v>
      </c>
      <c r="I113" s="33">
        <f t="shared" si="39"/>
        <v>421694.9</v>
      </c>
      <c r="J113" s="31">
        <v>82694</v>
      </c>
      <c r="K113" s="34">
        <v>0</v>
      </c>
      <c r="L113" s="29">
        <f t="shared" si="32"/>
        <v>570.02500525821233</v>
      </c>
      <c r="M113" s="29">
        <f t="shared" si="33"/>
        <v>486.51476141834962</v>
      </c>
      <c r="N113" s="29">
        <f t="shared" si="34"/>
        <v>1056.5397666765621</v>
      </c>
      <c r="O113" s="369">
        <f t="shared" si="40"/>
        <v>1</v>
      </c>
      <c r="P113" s="570">
        <f t="shared" si="25"/>
        <v>0</v>
      </c>
      <c r="Q113" s="570">
        <f t="shared" si="26"/>
        <v>20.633794704727215</v>
      </c>
    </row>
    <row r="114" spans="2:17" x14ac:dyDescent="0.2">
      <c r="B114" s="4" t="s">
        <v>31</v>
      </c>
      <c r="C114" s="5">
        <v>2</v>
      </c>
      <c r="D114" s="374" t="s">
        <v>14</v>
      </c>
      <c r="E114" s="31">
        <v>15323140</v>
      </c>
      <c r="F114" s="32">
        <v>8800.6</v>
      </c>
      <c r="G114" s="32">
        <v>203952.6</v>
      </c>
      <c r="H114" s="32">
        <v>130067.9</v>
      </c>
      <c r="I114" s="33">
        <f t="shared" si="39"/>
        <v>334020.5</v>
      </c>
      <c r="J114" s="31">
        <v>35399</v>
      </c>
      <c r="K114" s="34">
        <v>5</v>
      </c>
      <c r="L114" s="29">
        <f t="shared" si="32"/>
        <v>115.87425857327909</v>
      </c>
      <c r="M114" s="29">
        <f t="shared" si="33"/>
        <v>73.897177465172831</v>
      </c>
      <c r="N114" s="29">
        <f t="shared" si="34"/>
        <v>189.77143603845192</v>
      </c>
      <c r="O114" s="369">
        <f t="shared" si="40"/>
        <v>0.2459316922101564</v>
      </c>
      <c r="P114" s="570">
        <f t="shared" si="25"/>
        <v>14.124692787931863</v>
      </c>
      <c r="Q114" s="570">
        <f t="shared" si="26"/>
        <v>57.433398115529847</v>
      </c>
    </row>
    <row r="115" spans="2:17" x14ac:dyDescent="0.2">
      <c r="B115" s="4" t="s">
        <v>31</v>
      </c>
      <c r="C115" s="5">
        <v>2</v>
      </c>
      <c r="D115" s="374" t="s">
        <v>15</v>
      </c>
      <c r="E115" s="31">
        <v>9169601</v>
      </c>
      <c r="F115" s="32">
        <v>10205.59</v>
      </c>
      <c r="G115" s="32">
        <v>150476.20000000001</v>
      </c>
      <c r="H115" s="32">
        <v>87594.3</v>
      </c>
      <c r="I115" s="33">
        <f t="shared" si="39"/>
        <v>238070.5</v>
      </c>
      <c r="J115" s="31">
        <v>20855</v>
      </c>
      <c r="K115" s="34">
        <v>25</v>
      </c>
      <c r="L115" s="29">
        <f t="shared" si="32"/>
        <v>368.61220174433822</v>
      </c>
      <c r="M115" s="29">
        <f t="shared" si="33"/>
        <v>214.5743166245166</v>
      </c>
      <c r="N115" s="29">
        <f t="shared" si="34"/>
        <v>583.18651836885476</v>
      </c>
      <c r="O115" s="369">
        <f t="shared" si="40"/>
        <v>1.0770655520157018</v>
      </c>
      <c r="P115" s="570">
        <f t="shared" si="25"/>
        <v>119.87532965715656</v>
      </c>
      <c r="Q115" s="570">
        <f t="shared" si="26"/>
        <v>111.29808156319996</v>
      </c>
    </row>
    <row r="116" spans="2:17" x14ac:dyDescent="0.2">
      <c r="B116" s="4" t="s">
        <v>31</v>
      </c>
      <c r="C116" s="5">
        <v>2</v>
      </c>
      <c r="D116" s="374" t="s">
        <v>16</v>
      </c>
      <c r="E116" s="31">
        <v>7152707</v>
      </c>
      <c r="F116" s="32">
        <v>13867.2</v>
      </c>
      <c r="G116" s="32">
        <v>88267.1</v>
      </c>
      <c r="H116" s="32">
        <v>52907.9</v>
      </c>
      <c r="I116" s="33">
        <f t="shared" si="39"/>
        <v>141175</v>
      </c>
      <c r="J116" s="31">
        <v>16854</v>
      </c>
      <c r="K116" s="34">
        <v>110</v>
      </c>
      <c r="L116" s="29">
        <f t="shared" si="32"/>
        <v>700.16881562247613</v>
      </c>
      <c r="M116" s="29">
        <f t="shared" si="33"/>
        <v>419.68594957886233</v>
      </c>
      <c r="N116" s="29">
        <f t="shared" si="34"/>
        <v>1119.8547652013385</v>
      </c>
      <c r="O116" s="369">
        <f t="shared" si="40"/>
        <v>3.3664436671240661</v>
      </c>
      <c r="P116" s="570">
        <f t="shared" si="25"/>
        <v>652.66405601044266</v>
      </c>
      <c r="Q116" s="570">
        <f t="shared" si="26"/>
        <v>193.87345238662789</v>
      </c>
    </row>
    <row r="117" spans="2:17" x14ac:dyDescent="0.2">
      <c r="B117" s="4" t="s">
        <v>31</v>
      </c>
      <c r="C117" s="5">
        <v>1</v>
      </c>
      <c r="D117" s="374" t="s">
        <v>9</v>
      </c>
      <c r="E117" s="31">
        <v>10319427</v>
      </c>
      <c r="F117" s="32">
        <v>12.4541</v>
      </c>
      <c r="G117" s="32">
        <v>1059.08</v>
      </c>
      <c r="H117" s="32">
        <v>2343.7399999999998</v>
      </c>
      <c r="I117" s="33">
        <f t="shared" si="31"/>
        <v>3402.8199999999997</v>
      </c>
      <c r="J117" s="31">
        <v>40476</v>
      </c>
      <c r="K117" s="34">
        <v>0</v>
      </c>
      <c r="L117" s="29">
        <f t="shared" si="32"/>
        <v>4.1540409249467043</v>
      </c>
      <c r="M117" s="29">
        <f t="shared" si="33"/>
        <v>9.1928767207714142</v>
      </c>
      <c r="N117" s="29">
        <f t="shared" si="34"/>
        <v>13.34691764571812</v>
      </c>
      <c r="O117" s="369">
        <f t="shared" si="28"/>
        <v>1</v>
      </c>
      <c r="P117" s="570">
        <f t="shared" si="25"/>
        <v>0</v>
      </c>
      <c r="Q117" s="570">
        <f t="shared" si="26"/>
        <v>0.12068596444356842</v>
      </c>
    </row>
    <row r="118" spans="2:17" x14ac:dyDescent="0.2">
      <c r="B118" s="4" t="s">
        <v>31</v>
      </c>
      <c r="C118" s="5">
        <v>1</v>
      </c>
      <c r="D118" s="374" t="s">
        <v>10</v>
      </c>
      <c r="E118" s="31">
        <v>20969500</v>
      </c>
      <c r="F118" s="32">
        <v>14.139900000000001</v>
      </c>
      <c r="G118" s="32">
        <v>1061.49</v>
      </c>
      <c r="H118" s="32">
        <v>5917.75</v>
      </c>
      <c r="I118" s="33">
        <f t="shared" si="31"/>
        <v>6979.24</v>
      </c>
      <c r="J118" s="31">
        <v>76614</v>
      </c>
      <c r="K118" s="34">
        <v>0</v>
      </c>
      <c r="L118" s="29">
        <f t="shared" si="32"/>
        <v>3.8782515014664156</v>
      </c>
      <c r="M118" s="29">
        <f t="shared" si="33"/>
        <v>21.62104477932235</v>
      </c>
      <c r="N118" s="29">
        <f t="shared" si="34"/>
        <v>25.499296280788762</v>
      </c>
      <c r="O118" s="369">
        <f t="shared" si="28"/>
        <v>1</v>
      </c>
      <c r="P118" s="570">
        <f t="shared" si="25"/>
        <v>0</v>
      </c>
      <c r="Q118" s="570">
        <f t="shared" si="26"/>
        <v>6.7430792341257539E-2</v>
      </c>
    </row>
    <row r="119" spans="2:17" x14ac:dyDescent="0.2">
      <c r="B119" s="4" t="s">
        <v>31</v>
      </c>
      <c r="C119" s="5">
        <v>1</v>
      </c>
      <c r="D119" s="374" t="s">
        <v>11</v>
      </c>
      <c r="E119" s="31">
        <v>32953433</v>
      </c>
      <c r="F119" s="32">
        <v>179.4615</v>
      </c>
      <c r="G119" s="32">
        <v>11047.18</v>
      </c>
      <c r="H119" s="32">
        <v>17548.5</v>
      </c>
      <c r="I119" s="33">
        <f t="shared" si="31"/>
        <v>28595.68</v>
      </c>
      <c r="J119" s="31">
        <v>116710</v>
      </c>
      <c r="K119" s="34">
        <v>0</v>
      </c>
      <c r="L119" s="29">
        <f t="shared" si="32"/>
        <v>39.125403954119136</v>
      </c>
      <c r="M119" s="29">
        <f t="shared" si="33"/>
        <v>62.150897449743702</v>
      </c>
      <c r="N119" s="29">
        <f t="shared" si="34"/>
        <v>101.27630140386285</v>
      </c>
      <c r="O119" s="369">
        <f t="shared" si="28"/>
        <v>1</v>
      </c>
      <c r="P119" s="570">
        <f t="shared" si="25"/>
        <v>0</v>
      </c>
      <c r="Q119" s="570">
        <f t="shared" si="26"/>
        <v>0.5445912114831859</v>
      </c>
    </row>
    <row r="120" spans="2:17" x14ac:dyDescent="0.2">
      <c r="B120" s="4" t="s">
        <v>31</v>
      </c>
      <c r="C120" s="5">
        <v>1</v>
      </c>
      <c r="D120" s="374" t="s">
        <v>12</v>
      </c>
      <c r="E120" s="31">
        <v>30432499</v>
      </c>
      <c r="F120" s="32">
        <v>912.41099999999994</v>
      </c>
      <c r="G120" s="32">
        <v>43186.83</v>
      </c>
      <c r="H120" s="32">
        <v>67573.5</v>
      </c>
      <c r="I120" s="33">
        <f t="shared" si="31"/>
        <v>110760.33</v>
      </c>
      <c r="J120" s="31">
        <v>89486</v>
      </c>
      <c r="K120" s="34">
        <v>0</v>
      </c>
      <c r="L120" s="29">
        <f t="shared" si="32"/>
        <v>126.98979040071602</v>
      </c>
      <c r="M120" s="29">
        <f t="shared" si="33"/>
        <v>198.69818186800896</v>
      </c>
      <c r="N120" s="29">
        <f t="shared" si="34"/>
        <v>325.68797226872499</v>
      </c>
      <c r="O120" s="369">
        <f t="shared" si="28"/>
        <v>1</v>
      </c>
      <c r="P120" s="570">
        <f t="shared" si="25"/>
        <v>0</v>
      </c>
      <c r="Q120" s="570">
        <f t="shared" si="26"/>
        <v>2.998146816664645</v>
      </c>
    </row>
    <row r="121" spans="2:17" x14ac:dyDescent="0.2">
      <c r="B121" s="4" t="s">
        <v>31</v>
      </c>
      <c r="C121" s="5">
        <v>1</v>
      </c>
      <c r="D121" s="374" t="s">
        <v>13</v>
      </c>
      <c r="E121" s="31">
        <v>31666007</v>
      </c>
      <c r="F121" s="32">
        <v>4679.3509999999997</v>
      </c>
      <c r="G121" s="32">
        <v>155357.79999999999</v>
      </c>
      <c r="H121" s="32">
        <v>177960.3</v>
      </c>
      <c r="I121" s="33">
        <f t="shared" si="31"/>
        <v>333318.09999999998</v>
      </c>
      <c r="J121" s="31">
        <v>81265</v>
      </c>
      <c r="K121" s="34">
        <v>0</v>
      </c>
      <c r="L121" s="29">
        <f t="shared" si="32"/>
        <v>398.69730392594175</v>
      </c>
      <c r="M121" s="29">
        <f t="shared" si="33"/>
        <v>456.70247529156421</v>
      </c>
      <c r="N121" s="29">
        <f t="shared" si="34"/>
        <v>855.39977921750597</v>
      </c>
      <c r="O121" s="369">
        <f t="shared" si="28"/>
        <v>1</v>
      </c>
      <c r="P121" s="570">
        <f t="shared" si="25"/>
        <v>0</v>
      </c>
      <c r="Q121" s="570">
        <f t="shared" si="26"/>
        <v>14.777205727264571</v>
      </c>
    </row>
    <row r="122" spans="2:17" x14ac:dyDescent="0.2">
      <c r="B122" s="4" t="s">
        <v>31</v>
      </c>
      <c r="C122" s="5">
        <v>1</v>
      </c>
      <c r="D122" s="374" t="s">
        <v>14</v>
      </c>
      <c r="E122" s="31">
        <v>13930047</v>
      </c>
      <c r="F122" s="32">
        <v>7076.68</v>
      </c>
      <c r="G122" s="32">
        <v>163031.79999999999</v>
      </c>
      <c r="H122" s="32">
        <v>131766.79999999999</v>
      </c>
      <c r="I122" s="33">
        <f t="shared" si="31"/>
        <v>294798.59999999998</v>
      </c>
      <c r="J122" s="31">
        <v>33077</v>
      </c>
      <c r="K122" s="34">
        <v>4</v>
      </c>
      <c r="L122" s="29">
        <f t="shared" si="32"/>
        <v>92.151573901886181</v>
      </c>
      <c r="M122" s="29">
        <f t="shared" si="33"/>
        <v>74.479445163551262</v>
      </c>
      <c r="N122" s="29">
        <f t="shared" si="34"/>
        <v>166.63101906543744</v>
      </c>
      <c r="O122" s="369">
        <f t="shared" si="28"/>
        <v>0.23804381513289255</v>
      </c>
      <c r="P122" s="570">
        <f t="shared" si="25"/>
        <v>12.09299513256946</v>
      </c>
      <c r="Q122" s="570">
        <f t="shared" si="26"/>
        <v>50.801551495124173</v>
      </c>
    </row>
    <row r="123" spans="2:17" x14ac:dyDescent="0.2">
      <c r="B123" s="4" t="s">
        <v>31</v>
      </c>
      <c r="C123" s="5">
        <v>1</v>
      </c>
      <c r="D123" s="374" t="s">
        <v>15</v>
      </c>
      <c r="E123" s="31">
        <v>7426360</v>
      </c>
      <c r="F123" s="32">
        <v>9963.94</v>
      </c>
      <c r="G123" s="32">
        <v>145243.9</v>
      </c>
      <c r="H123" s="32">
        <v>103044.1</v>
      </c>
      <c r="I123" s="33">
        <f t="shared" si="31"/>
        <v>248288</v>
      </c>
      <c r="J123" s="31">
        <v>16815</v>
      </c>
      <c r="K123" s="34">
        <v>30</v>
      </c>
      <c r="L123" s="29">
        <f t="shared" si="32"/>
        <v>437.30863493758488</v>
      </c>
      <c r="M123" s="29">
        <f t="shared" si="33"/>
        <v>310.25106534162188</v>
      </c>
      <c r="N123" s="29">
        <f t="shared" si="34"/>
        <v>747.55970027920682</v>
      </c>
      <c r="O123" s="369">
        <f t="shared" si="28"/>
        <v>1.3297477913205151</v>
      </c>
      <c r="P123" s="570">
        <f t="shared" si="25"/>
        <v>178.41213202497769</v>
      </c>
      <c r="Q123" s="570">
        <f t="shared" si="26"/>
        <v>134.16990288647469</v>
      </c>
    </row>
    <row r="124" spans="2:17" x14ac:dyDescent="0.2">
      <c r="B124" s="4" t="s">
        <v>31</v>
      </c>
      <c r="C124" s="5">
        <v>1</v>
      </c>
      <c r="D124" s="374" t="s">
        <v>16</v>
      </c>
      <c r="E124" s="31">
        <v>4084053</v>
      </c>
      <c r="F124" s="32">
        <v>21881.3</v>
      </c>
      <c r="G124" s="32">
        <v>119813</v>
      </c>
      <c r="H124" s="32">
        <v>87198</v>
      </c>
      <c r="I124" s="33">
        <f t="shared" si="31"/>
        <v>207011</v>
      </c>
      <c r="J124" s="31">
        <v>10368</v>
      </c>
      <c r="K124" s="34">
        <v>231</v>
      </c>
      <c r="L124" s="29">
        <f t="shared" si="32"/>
        <v>1264.8610000319907</v>
      </c>
      <c r="M124" s="29">
        <f t="shared" si="33"/>
        <v>920.5457628203078</v>
      </c>
      <c r="N124" s="29">
        <f t="shared" si="34"/>
        <v>2185.4067628522985</v>
      </c>
      <c r="O124" s="369">
        <f t="shared" si="28"/>
        <v>4.1584859671525711</v>
      </c>
      <c r="P124" s="570">
        <f t="shared" si="25"/>
        <v>2228.0092592592591</v>
      </c>
      <c r="Q124" s="570">
        <f t="shared" si="26"/>
        <v>535.77414396923837</v>
      </c>
    </row>
    <row r="125" spans="2:17" x14ac:dyDescent="0.2">
      <c r="B125" s="8" t="s">
        <v>17</v>
      </c>
      <c r="C125" s="5"/>
      <c r="D125" s="374"/>
      <c r="E125" s="31">
        <f>SUM(E109:E124)</f>
        <v>308745538</v>
      </c>
      <c r="F125" s="31">
        <f t="shared" ref="F125:K125" si="41">SUM(F109:F124)</f>
        <v>86056.559200000003</v>
      </c>
      <c r="G125" s="31">
        <f t="shared" si="41"/>
        <v>1392360.01</v>
      </c>
      <c r="H125" s="31">
        <f t="shared" si="41"/>
        <v>1164861.4300000002</v>
      </c>
      <c r="I125" s="31">
        <f t="shared" si="41"/>
        <v>2557221.44</v>
      </c>
      <c r="J125" s="31">
        <f t="shared" si="41"/>
        <v>930450</v>
      </c>
      <c r="K125" s="31">
        <f t="shared" si="41"/>
        <v>405</v>
      </c>
      <c r="L125" s="29">
        <f t="shared" si="32"/>
        <v>6552.7347280926369</v>
      </c>
      <c r="M125" s="29">
        <f t="shared" si="33"/>
        <v>5482.0792689791861</v>
      </c>
      <c r="N125" s="29">
        <f t="shared" si="34"/>
        <v>12034.813997071822</v>
      </c>
      <c r="O125" s="369">
        <f t="shared" si="28"/>
        <v>1.5616319837001964</v>
      </c>
      <c r="P125" s="570">
        <f>SUMPRODUCT(P109:P124,E109:E124)/E125</f>
        <v>53.690411423786728</v>
      </c>
      <c r="Q125" s="570">
        <f t="shared" si="26"/>
        <v>27.872972596611259</v>
      </c>
    </row>
    <row r="126" spans="2:17" x14ac:dyDescent="0.2">
      <c r="B126" s="4" t="s">
        <v>32</v>
      </c>
      <c r="C126" s="5">
        <v>2</v>
      </c>
      <c r="D126" s="374" t="s">
        <v>9</v>
      </c>
      <c r="E126" s="31">
        <v>9881935</v>
      </c>
      <c r="F126" s="33">
        <v>0</v>
      </c>
      <c r="G126" s="32">
        <v>0</v>
      </c>
      <c r="H126" s="32">
        <v>54.7239</v>
      </c>
      <c r="I126" s="33">
        <f t="shared" ref="I126:I133" si="42">G126+H126</f>
        <v>54.7239</v>
      </c>
      <c r="J126" s="31">
        <v>38504</v>
      </c>
      <c r="K126" s="34">
        <v>0</v>
      </c>
      <c r="L126" s="29">
        <f t="shared" si="32"/>
        <v>0</v>
      </c>
      <c r="M126" s="29">
        <f t="shared" si="33"/>
        <v>0.21322636159820926</v>
      </c>
      <c r="N126" s="29">
        <f t="shared" si="34"/>
        <v>0.21322636159820926</v>
      </c>
      <c r="O126" s="369">
        <f t="shared" ref="O126:O133" si="43">IF(OR(F126 = 0, K126 = 0),1,(K126/J126)/(F126/E126))</f>
        <v>1</v>
      </c>
      <c r="P126" s="570">
        <f t="shared" si="25"/>
        <v>0</v>
      </c>
      <c r="Q126" s="570">
        <f t="shared" si="26"/>
        <v>0</v>
      </c>
    </row>
    <row r="127" spans="2:17" x14ac:dyDescent="0.2">
      <c r="B127" s="4" t="s">
        <v>32</v>
      </c>
      <c r="C127" s="5">
        <v>2</v>
      </c>
      <c r="D127" s="374" t="s">
        <v>10</v>
      </c>
      <c r="E127" s="31">
        <v>20056351</v>
      </c>
      <c r="F127" s="33">
        <v>0</v>
      </c>
      <c r="G127" s="32">
        <v>0</v>
      </c>
      <c r="H127" s="32">
        <v>98976.7</v>
      </c>
      <c r="I127" s="33">
        <f t="shared" si="42"/>
        <v>98976.7</v>
      </c>
      <c r="J127" s="31">
        <v>73835</v>
      </c>
      <c r="K127" s="34">
        <v>0</v>
      </c>
      <c r="L127" s="29">
        <f t="shared" si="32"/>
        <v>0</v>
      </c>
      <c r="M127" s="29">
        <f t="shared" si="33"/>
        <v>364.37059984141683</v>
      </c>
      <c r="N127" s="29">
        <f t="shared" si="34"/>
        <v>364.37059984141683</v>
      </c>
      <c r="O127" s="369">
        <f t="shared" si="43"/>
        <v>1</v>
      </c>
      <c r="P127" s="570">
        <f t="shared" si="25"/>
        <v>0</v>
      </c>
      <c r="Q127" s="570">
        <f t="shared" si="26"/>
        <v>0</v>
      </c>
    </row>
    <row r="128" spans="2:17" x14ac:dyDescent="0.2">
      <c r="B128" s="4" t="s">
        <v>32</v>
      </c>
      <c r="C128" s="5">
        <v>2</v>
      </c>
      <c r="D128" s="374" t="s">
        <v>11</v>
      </c>
      <c r="E128" s="31">
        <v>31774758</v>
      </c>
      <c r="F128" s="33">
        <v>0</v>
      </c>
      <c r="G128" s="32">
        <v>0</v>
      </c>
      <c r="H128" s="32">
        <v>305000.2</v>
      </c>
      <c r="I128" s="33">
        <f t="shared" si="42"/>
        <v>305000.2</v>
      </c>
      <c r="J128" s="31">
        <v>110381</v>
      </c>
      <c r="K128" s="34">
        <v>0</v>
      </c>
      <c r="L128" s="29">
        <f t="shared" si="32"/>
        <v>0</v>
      </c>
      <c r="M128" s="29">
        <f t="shared" si="33"/>
        <v>1059.5274109152933</v>
      </c>
      <c r="N128" s="29">
        <f t="shared" si="34"/>
        <v>1059.5274109152933</v>
      </c>
      <c r="O128" s="369">
        <f t="shared" si="43"/>
        <v>1</v>
      </c>
      <c r="P128" s="570">
        <f t="shared" si="25"/>
        <v>0</v>
      </c>
      <c r="Q128" s="570">
        <f t="shared" si="26"/>
        <v>0</v>
      </c>
    </row>
    <row r="129" spans="2:17" x14ac:dyDescent="0.2">
      <c r="B129" s="4" t="s">
        <v>32</v>
      </c>
      <c r="C129" s="5">
        <v>2</v>
      </c>
      <c r="D129" s="374" t="s">
        <v>12</v>
      </c>
      <c r="E129" s="31">
        <v>30600206</v>
      </c>
      <c r="F129" s="33">
        <v>0</v>
      </c>
      <c r="G129" s="32">
        <v>0</v>
      </c>
      <c r="H129" s="32">
        <v>339812</v>
      </c>
      <c r="I129" s="33">
        <f t="shared" si="42"/>
        <v>339812</v>
      </c>
      <c r="J129" s="31">
        <v>87117</v>
      </c>
      <c r="K129" s="34">
        <v>0</v>
      </c>
      <c r="L129" s="29">
        <f t="shared" si="32"/>
        <v>0</v>
      </c>
      <c r="M129" s="29">
        <f t="shared" si="33"/>
        <v>967.42492530932634</v>
      </c>
      <c r="N129" s="29">
        <f t="shared" si="34"/>
        <v>967.42492530932634</v>
      </c>
      <c r="O129" s="369">
        <f t="shared" si="43"/>
        <v>1</v>
      </c>
      <c r="P129" s="570">
        <f t="shared" si="25"/>
        <v>0</v>
      </c>
      <c r="Q129" s="570">
        <f t="shared" si="26"/>
        <v>0</v>
      </c>
    </row>
    <row r="130" spans="2:17" x14ac:dyDescent="0.2">
      <c r="B130" s="4" t="s">
        <v>32</v>
      </c>
      <c r="C130" s="5">
        <v>2</v>
      </c>
      <c r="D130" s="374" t="s">
        <v>13</v>
      </c>
      <c r="E130" s="31">
        <v>33005514</v>
      </c>
      <c r="F130" s="33">
        <v>0</v>
      </c>
      <c r="G130" s="32">
        <v>0</v>
      </c>
      <c r="H130" s="32">
        <v>359511</v>
      </c>
      <c r="I130" s="33">
        <f t="shared" si="42"/>
        <v>359511</v>
      </c>
      <c r="J130" s="31">
        <v>82694</v>
      </c>
      <c r="K130" s="34">
        <v>0</v>
      </c>
      <c r="L130" s="29">
        <f t="shared" si="32"/>
        <v>0</v>
      </c>
      <c r="M130" s="29">
        <f t="shared" si="33"/>
        <v>900.7404833628708</v>
      </c>
      <c r="N130" s="29">
        <f t="shared" si="34"/>
        <v>900.7404833628708</v>
      </c>
      <c r="O130" s="369">
        <f t="shared" si="43"/>
        <v>1</v>
      </c>
      <c r="P130" s="570">
        <f t="shared" si="25"/>
        <v>0</v>
      </c>
      <c r="Q130" s="570">
        <f t="shared" si="26"/>
        <v>0</v>
      </c>
    </row>
    <row r="131" spans="2:17" x14ac:dyDescent="0.2">
      <c r="B131" s="4" t="s">
        <v>32</v>
      </c>
      <c r="C131" s="5">
        <v>2</v>
      </c>
      <c r="D131" s="374" t="s">
        <v>14</v>
      </c>
      <c r="E131" s="31">
        <v>15323140</v>
      </c>
      <c r="F131" s="33">
        <v>0</v>
      </c>
      <c r="G131" s="32">
        <v>0</v>
      </c>
      <c r="H131" s="32">
        <v>133701.70000000001</v>
      </c>
      <c r="I131" s="33">
        <f t="shared" si="42"/>
        <v>133701.70000000001</v>
      </c>
      <c r="J131" s="31">
        <v>35399</v>
      </c>
      <c r="K131" s="34">
        <v>0</v>
      </c>
      <c r="L131" s="29">
        <f t="shared" si="32"/>
        <v>0</v>
      </c>
      <c r="M131" s="29">
        <f t="shared" si="33"/>
        <v>308.87314729879125</v>
      </c>
      <c r="N131" s="29">
        <f t="shared" si="34"/>
        <v>308.87314729879125</v>
      </c>
      <c r="O131" s="369">
        <f t="shared" si="43"/>
        <v>1</v>
      </c>
      <c r="P131" s="570">
        <f t="shared" si="25"/>
        <v>0</v>
      </c>
      <c r="Q131" s="570">
        <f t="shared" si="26"/>
        <v>0</v>
      </c>
    </row>
    <row r="132" spans="2:17" x14ac:dyDescent="0.2">
      <c r="B132" s="4" t="s">
        <v>32</v>
      </c>
      <c r="C132" s="5">
        <v>2</v>
      </c>
      <c r="D132" s="374" t="s">
        <v>15</v>
      </c>
      <c r="E132" s="31">
        <v>9169601</v>
      </c>
      <c r="F132" s="33">
        <v>0</v>
      </c>
      <c r="G132" s="32">
        <v>0</v>
      </c>
      <c r="H132" s="32">
        <v>61696.7</v>
      </c>
      <c r="I132" s="33">
        <f t="shared" si="42"/>
        <v>61696.7</v>
      </c>
      <c r="J132" s="31">
        <v>20855</v>
      </c>
      <c r="K132" s="34">
        <v>0</v>
      </c>
      <c r="L132" s="29">
        <f t="shared" si="32"/>
        <v>0</v>
      </c>
      <c r="M132" s="29">
        <f t="shared" si="33"/>
        <v>140.32068336452153</v>
      </c>
      <c r="N132" s="29">
        <f t="shared" si="34"/>
        <v>140.32068336452153</v>
      </c>
      <c r="O132" s="369">
        <f t="shared" si="43"/>
        <v>1</v>
      </c>
      <c r="P132" s="570">
        <f t="shared" si="25"/>
        <v>0</v>
      </c>
      <c r="Q132" s="570">
        <f t="shared" si="26"/>
        <v>0</v>
      </c>
    </row>
    <row r="133" spans="2:17" x14ac:dyDescent="0.2">
      <c r="B133" s="4" t="s">
        <v>32</v>
      </c>
      <c r="C133" s="5">
        <v>2</v>
      </c>
      <c r="D133" s="374" t="s">
        <v>16</v>
      </c>
      <c r="E133" s="31">
        <v>7152707</v>
      </c>
      <c r="F133" s="33">
        <v>0</v>
      </c>
      <c r="G133" s="32">
        <v>0</v>
      </c>
      <c r="H133" s="32">
        <v>35935.199999999997</v>
      </c>
      <c r="I133" s="33">
        <f t="shared" si="42"/>
        <v>35935.199999999997</v>
      </c>
      <c r="J133" s="31">
        <v>16854</v>
      </c>
      <c r="K133" s="34">
        <v>0</v>
      </c>
      <c r="L133" s="29">
        <f t="shared" si="32"/>
        <v>0</v>
      </c>
      <c r="M133" s="29">
        <f t="shared" si="33"/>
        <v>84.674496075401933</v>
      </c>
      <c r="N133" s="29">
        <f t="shared" si="34"/>
        <v>84.674496075401933</v>
      </c>
      <c r="O133" s="369">
        <f t="shared" si="43"/>
        <v>1</v>
      </c>
      <c r="P133" s="570">
        <f t="shared" si="25"/>
        <v>0</v>
      </c>
      <c r="Q133" s="570">
        <f t="shared" si="26"/>
        <v>0</v>
      </c>
    </row>
    <row r="134" spans="2:17" x14ac:dyDescent="0.2">
      <c r="B134" s="4" t="s">
        <v>32</v>
      </c>
      <c r="C134" s="5">
        <v>1</v>
      </c>
      <c r="D134" s="374" t="s">
        <v>9</v>
      </c>
      <c r="E134" s="31">
        <v>10319427</v>
      </c>
      <c r="F134" s="33">
        <v>0</v>
      </c>
      <c r="G134" s="32">
        <v>0</v>
      </c>
      <c r="H134" s="32">
        <v>91.263999999999996</v>
      </c>
      <c r="I134" s="33">
        <f t="shared" si="31"/>
        <v>91.263999999999996</v>
      </c>
      <c r="J134" s="31">
        <v>40476</v>
      </c>
      <c r="K134" s="34">
        <v>0</v>
      </c>
      <c r="L134" s="29">
        <f t="shared" si="32"/>
        <v>0</v>
      </c>
      <c r="M134" s="29">
        <f t="shared" si="33"/>
        <v>0.35796577309961108</v>
      </c>
      <c r="N134" s="29">
        <f t="shared" si="34"/>
        <v>0.35796577309961108</v>
      </c>
      <c r="O134" s="369">
        <f t="shared" si="28"/>
        <v>1</v>
      </c>
      <c r="P134" s="570">
        <f t="shared" si="25"/>
        <v>0</v>
      </c>
      <c r="Q134" s="570">
        <f t="shared" si="26"/>
        <v>0</v>
      </c>
    </row>
    <row r="135" spans="2:17" x14ac:dyDescent="0.2">
      <c r="B135" s="4" t="s">
        <v>32</v>
      </c>
      <c r="C135" s="5">
        <v>1</v>
      </c>
      <c r="D135" s="374" t="s">
        <v>10</v>
      </c>
      <c r="E135" s="31">
        <v>20969500</v>
      </c>
      <c r="F135" s="33">
        <v>0</v>
      </c>
      <c r="G135" s="32">
        <v>0</v>
      </c>
      <c r="H135" s="32">
        <v>156479</v>
      </c>
      <c r="I135" s="33">
        <f t="shared" si="31"/>
        <v>156479</v>
      </c>
      <c r="J135" s="31">
        <v>76614</v>
      </c>
      <c r="K135" s="34">
        <v>0</v>
      </c>
      <c r="L135" s="29">
        <f t="shared" si="32"/>
        <v>0</v>
      </c>
      <c r="M135" s="29">
        <f t="shared" si="33"/>
        <v>571.71044164143166</v>
      </c>
      <c r="N135" s="29">
        <f t="shared" si="34"/>
        <v>571.71044164143166</v>
      </c>
      <c r="O135" s="369">
        <f t="shared" si="28"/>
        <v>1</v>
      </c>
      <c r="P135" s="570">
        <f t="shared" si="25"/>
        <v>0</v>
      </c>
      <c r="Q135" s="570">
        <f t="shared" si="26"/>
        <v>0</v>
      </c>
    </row>
    <row r="136" spans="2:17" x14ac:dyDescent="0.2">
      <c r="B136" s="4" t="s">
        <v>32</v>
      </c>
      <c r="C136" s="5">
        <v>1</v>
      </c>
      <c r="D136" s="374" t="s">
        <v>11</v>
      </c>
      <c r="E136" s="31">
        <v>32953433</v>
      </c>
      <c r="F136" s="33">
        <v>0</v>
      </c>
      <c r="G136" s="32">
        <v>0</v>
      </c>
      <c r="H136" s="32">
        <v>468683</v>
      </c>
      <c r="I136" s="33">
        <f t="shared" si="31"/>
        <v>468683</v>
      </c>
      <c r="J136" s="31">
        <v>116710</v>
      </c>
      <c r="K136" s="34">
        <v>0</v>
      </c>
      <c r="L136" s="29">
        <f t="shared" si="32"/>
        <v>0</v>
      </c>
      <c r="M136" s="29">
        <f t="shared" si="33"/>
        <v>1659.9178886764241</v>
      </c>
      <c r="N136" s="29">
        <f t="shared" si="34"/>
        <v>1659.9178886764241</v>
      </c>
      <c r="O136" s="369">
        <f t="shared" si="28"/>
        <v>1</v>
      </c>
      <c r="P136" s="570">
        <f t="shared" ref="P136:P199" si="44">K136/J136*100000</f>
        <v>0</v>
      </c>
      <c r="Q136" s="570">
        <f t="shared" ref="Q136:Q199" si="45">(F136/E136)*100000</f>
        <v>0</v>
      </c>
    </row>
    <row r="137" spans="2:17" x14ac:dyDescent="0.2">
      <c r="B137" s="4" t="s">
        <v>32</v>
      </c>
      <c r="C137" s="5">
        <v>1</v>
      </c>
      <c r="D137" s="374" t="s">
        <v>12</v>
      </c>
      <c r="E137" s="31">
        <v>30432499</v>
      </c>
      <c r="F137" s="33">
        <v>0</v>
      </c>
      <c r="G137" s="32">
        <v>0</v>
      </c>
      <c r="H137" s="32">
        <v>544391</v>
      </c>
      <c r="I137" s="33">
        <f t="shared" si="31"/>
        <v>544391</v>
      </c>
      <c r="J137" s="31">
        <v>89486</v>
      </c>
      <c r="K137" s="34">
        <v>0</v>
      </c>
      <c r="L137" s="29">
        <f t="shared" si="32"/>
        <v>0</v>
      </c>
      <c r="M137" s="29">
        <f t="shared" si="33"/>
        <v>1600.7680810570303</v>
      </c>
      <c r="N137" s="29">
        <f t="shared" si="34"/>
        <v>1600.7680810570303</v>
      </c>
      <c r="O137" s="369">
        <f t="shared" si="28"/>
        <v>1</v>
      </c>
      <c r="P137" s="570">
        <f t="shared" si="44"/>
        <v>0</v>
      </c>
      <c r="Q137" s="570">
        <f t="shared" si="45"/>
        <v>0</v>
      </c>
    </row>
    <row r="138" spans="2:17" x14ac:dyDescent="0.2">
      <c r="B138" s="4" t="s">
        <v>32</v>
      </c>
      <c r="C138" s="5">
        <v>1</v>
      </c>
      <c r="D138" s="374" t="s">
        <v>13</v>
      </c>
      <c r="E138" s="31">
        <v>31666007</v>
      </c>
      <c r="F138" s="33">
        <v>0</v>
      </c>
      <c r="G138" s="32">
        <v>0</v>
      </c>
      <c r="H138" s="32">
        <v>613050</v>
      </c>
      <c r="I138" s="33">
        <f t="shared" si="31"/>
        <v>613050</v>
      </c>
      <c r="J138" s="31">
        <v>81265</v>
      </c>
      <c r="K138" s="34">
        <v>0</v>
      </c>
      <c r="L138" s="29">
        <f t="shared" si="32"/>
        <v>0</v>
      </c>
      <c r="M138" s="29">
        <f t="shared" si="33"/>
        <v>1573.2804028622868</v>
      </c>
      <c r="N138" s="29">
        <f t="shared" si="34"/>
        <v>1573.2804028622868</v>
      </c>
      <c r="O138" s="369">
        <f t="shared" si="28"/>
        <v>1</v>
      </c>
      <c r="P138" s="570">
        <f t="shared" si="44"/>
        <v>0</v>
      </c>
      <c r="Q138" s="570">
        <f t="shared" si="45"/>
        <v>0</v>
      </c>
    </row>
    <row r="139" spans="2:17" x14ac:dyDescent="0.2">
      <c r="B139" s="4" t="s">
        <v>32</v>
      </c>
      <c r="C139" s="5">
        <v>1</v>
      </c>
      <c r="D139" s="374" t="s">
        <v>14</v>
      </c>
      <c r="E139" s="31">
        <v>13930047</v>
      </c>
      <c r="F139" s="33">
        <v>0</v>
      </c>
      <c r="G139" s="32">
        <v>0</v>
      </c>
      <c r="H139" s="32">
        <v>244060.79999999999</v>
      </c>
      <c r="I139" s="33">
        <f t="shared" si="31"/>
        <v>244060.79999999999</v>
      </c>
      <c r="J139" s="31">
        <v>33077</v>
      </c>
      <c r="K139" s="34">
        <v>0</v>
      </c>
      <c r="L139" s="29">
        <f t="shared" si="32"/>
        <v>0</v>
      </c>
      <c r="M139" s="29">
        <f t="shared" si="33"/>
        <v>579.52418118905121</v>
      </c>
      <c r="N139" s="29">
        <f t="shared" si="34"/>
        <v>579.52418118905121</v>
      </c>
      <c r="O139" s="369">
        <f t="shared" si="28"/>
        <v>1</v>
      </c>
      <c r="P139" s="570">
        <f t="shared" si="44"/>
        <v>0</v>
      </c>
      <c r="Q139" s="570">
        <f t="shared" si="45"/>
        <v>0</v>
      </c>
    </row>
    <row r="140" spans="2:17" x14ac:dyDescent="0.2">
      <c r="B140" s="4" t="s">
        <v>32</v>
      </c>
      <c r="C140" s="5">
        <v>1</v>
      </c>
      <c r="D140" s="374" t="s">
        <v>15</v>
      </c>
      <c r="E140" s="31">
        <v>7426360</v>
      </c>
      <c r="F140" s="33">
        <v>0</v>
      </c>
      <c r="G140" s="32">
        <v>0</v>
      </c>
      <c r="H140" s="32">
        <v>128556.1</v>
      </c>
      <c r="I140" s="33">
        <f t="shared" si="31"/>
        <v>128556.1</v>
      </c>
      <c r="J140" s="31">
        <v>16815</v>
      </c>
      <c r="K140" s="34">
        <v>0</v>
      </c>
      <c r="L140" s="29">
        <f t="shared" si="32"/>
        <v>0</v>
      </c>
      <c r="M140" s="29">
        <f t="shared" si="33"/>
        <v>291.08080156361939</v>
      </c>
      <c r="N140" s="29">
        <f t="shared" si="34"/>
        <v>291.08080156361939</v>
      </c>
      <c r="O140" s="369">
        <f t="shared" si="28"/>
        <v>1</v>
      </c>
      <c r="P140" s="570">
        <f t="shared" si="44"/>
        <v>0</v>
      </c>
      <c r="Q140" s="570">
        <f t="shared" si="45"/>
        <v>0</v>
      </c>
    </row>
    <row r="141" spans="2:17" x14ac:dyDescent="0.2">
      <c r="B141" s="4" t="s">
        <v>32</v>
      </c>
      <c r="C141" s="5">
        <v>1</v>
      </c>
      <c r="D141" s="374" t="s">
        <v>16</v>
      </c>
      <c r="E141" s="31">
        <v>4084053</v>
      </c>
      <c r="F141" s="33">
        <v>0</v>
      </c>
      <c r="G141" s="32">
        <v>0</v>
      </c>
      <c r="H141" s="32">
        <v>104363</v>
      </c>
      <c r="I141" s="33">
        <f t="shared" si="31"/>
        <v>104363</v>
      </c>
      <c r="J141" s="31">
        <v>10368</v>
      </c>
      <c r="K141" s="34">
        <v>2</v>
      </c>
      <c r="L141" s="29">
        <f t="shared" si="32"/>
        <v>0</v>
      </c>
      <c r="M141" s="29">
        <f t="shared" si="33"/>
        <v>264.94161167839889</v>
      </c>
      <c r="N141" s="29">
        <f t="shared" si="34"/>
        <v>264.94161167839889</v>
      </c>
      <c r="O141" s="369">
        <f t="shared" si="28"/>
        <v>1</v>
      </c>
      <c r="P141" s="570">
        <f t="shared" si="44"/>
        <v>19.290123456790123</v>
      </c>
      <c r="Q141" s="570">
        <f t="shared" si="45"/>
        <v>0</v>
      </c>
    </row>
    <row r="142" spans="2:17" x14ac:dyDescent="0.2">
      <c r="B142" s="8" t="s">
        <v>17</v>
      </c>
      <c r="C142" s="5"/>
      <c r="D142" s="374"/>
      <c r="E142" s="31">
        <f>SUM(E126:E141)</f>
        <v>308745538</v>
      </c>
      <c r="F142" s="31">
        <f t="shared" ref="F142:K142" si="46">SUM(F126:F141)</f>
        <v>0</v>
      </c>
      <c r="G142" s="31">
        <f t="shared" si="46"/>
        <v>0</v>
      </c>
      <c r="H142" s="31">
        <f t="shared" si="46"/>
        <v>3594362.3879</v>
      </c>
      <c r="I142" s="31">
        <f t="shared" si="46"/>
        <v>3594362.3879</v>
      </c>
      <c r="J142" s="31">
        <f t="shared" si="46"/>
        <v>930450</v>
      </c>
      <c r="K142" s="31">
        <f t="shared" si="46"/>
        <v>2</v>
      </c>
      <c r="L142" s="29">
        <f t="shared" si="32"/>
        <v>0</v>
      </c>
      <c r="M142" s="29">
        <f t="shared" si="33"/>
        <v>10832.138677973559</v>
      </c>
      <c r="N142" s="29">
        <f t="shared" si="34"/>
        <v>10832.138677973559</v>
      </c>
      <c r="O142" s="369">
        <f t="shared" ref="O142:O207" si="47">IF(OR(F142 = 0, K142 = 0),1,(K142/J142)/(F142/E142))</f>
        <v>1</v>
      </c>
      <c r="P142" s="570">
        <f>SUMPRODUCT(P126:P141,E126:E141)/E142</f>
        <v>0.25516769273625606</v>
      </c>
      <c r="Q142" s="570">
        <f t="shared" si="45"/>
        <v>0</v>
      </c>
    </row>
    <row r="143" spans="2:17" x14ac:dyDescent="0.2">
      <c r="B143" s="4" t="s">
        <v>33</v>
      </c>
      <c r="C143" s="5">
        <v>2</v>
      </c>
      <c r="D143" s="374" t="s">
        <v>9</v>
      </c>
      <c r="E143" s="31">
        <v>9881935</v>
      </c>
      <c r="F143" s="32">
        <v>0</v>
      </c>
      <c r="G143" s="32">
        <v>0</v>
      </c>
      <c r="H143" s="32">
        <v>0</v>
      </c>
      <c r="I143" s="33">
        <f t="shared" ref="I143:I150" si="48">G143+H143</f>
        <v>0</v>
      </c>
      <c r="J143" s="31">
        <v>38504</v>
      </c>
      <c r="K143" s="34">
        <v>0</v>
      </c>
      <c r="L143" s="29">
        <f t="shared" si="32"/>
        <v>0</v>
      </c>
      <c r="M143" s="29">
        <f t="shared" si="33"/>
        <v>0</v>
      </c>
      <c r="N143" s="29">
        <f t="shared" si="34"/>
        <v>0</v>
      </c>
      <c r="O143" s="369">
        <f t="shared" ref="O143:O150" si="49">IF(OR(F143 = 0, K143 = 0),1,(K143/J143)/(F143/E143))</f>
        <v>1</v>
      </c>
      <c r="P143" s="570">
        <f t="shared" si="44"/>
        <v>0</v>
      </c>
      <c r="Q143" s="570">
        <f t="shared" si="45"/>
        <v>0</v>
      </c>
    </row>
    <row r="144" spans="2:17" x14ac:dyDescent="0.2">
      <c r="B144" s="4" t="s">
        <v>33</v>
      </c>
      <c r="C144" s="5">
        <v>2</v>
      </c>
      <c r="D144" s="374" t="s">
        <v>10</v>
      </c>
      <c r="E144" s="31">
        <v>20056351</v>
      </c>
      <c r="F144" s="32">
        <v>0</v>
      </c>
      <c r="G144" s="32">
        <v>0</v>
      </c>
      <c r="H144" s="32">
        <v>0</v>
      </c>
      <c r="I144" s="33">
        <f t="shared" si="48"/>
        <v>0</v>
      </c>
      <c r="J144" s="31">
        <v>73835</v>
      </c>
      <c r="K144" s="34">
        <v>0</v>
      </c>
      <c r="L144" s="29">
        <f t="shared" si="32"/>
        <v>0</v>
      </c>
      <c r="M144" s="29">
        <f t="shared" si="33"/>
        <v>0</v>
      </c>
      <c r="N144" s="29">
        <f t="shared" si="34"/>
        <v>0</v>
      </c>
      <c r="O144" s="369">
        <f t="shared" si="49"/>
        <v>1</v>
      </c>
      <c r="P144" s="570">
        <f t="shared" si="44"/>
        <v>0</v>
      </c>
      <c r="Q144" s="570">
        <f t="shared" si="45"/>
        <v>0</v>
      </c>
    </row>
    <row r="145" spans="2:17" x14ac:dyDescent="0.2">
      <c r="B145" s="4" t="s">
        <v>33</v>
      </c>
      <c r="C145" s="5">
        <v>2</v>
      </c>
      <c r="D145" s="374" t="s">
        <v>11</v>
      </c>
      <c r="E145" s="31">
        <v>31774758</v>
      </c>
      <c r="F145" s="32">
        <v>48.55057</v>
      </c>
      <c r="G145" s="32">
        <v>2984.4160000000002</v>
      </c>
      <c r="H145" s="32">
        <v>19.315190000000001</v>
      </c>
      <c r="I145" s="33">
        <f t="shared" si="48"/>
        <v>3003.73119</v>
      </c>
      <c r="J145" s="31">
        <v>110381</v>
      </c>
      <c r="K145" s="34">
        <v>0</v>
      </c>
      <c r="L145" s="29">
        <f t="shared" si="32"/>
        <v>10.367437652743099</v>
      </c>
      <c r="M145" s="29">
        <f t="shared" si="33"/>
        <v>6.7098228958659578E-2</v>
      </c>
      <c r="N145" s="29">
        <f t="shared" si="34"/>
        <v>10.434535881701757</v>
      </c>
      <c r="O145" s="369">
        <f t="shared" si="49"/>
        <v>1</v>
      </c>
      <c r="P145" s="570">
        <f t="shared" si="44"/>
        <v>0</v>
      </c>
      <c r="Q145" s="570">
        <f t="shared" si="45"/>
        <v>0.15279603388324783</v>
      </c>
    </row>
    <row r="146" spans="2:17" x14ac:dyDescent="0.2">
      <c r="B146" s="4" t="s">
        <v>33</v>
      </c>
      <c r="C146" s="5">
        <v>2</v>
      </c>
      <c r="D146" s="374" t="s">
        <v>12</v>
      </c>
      <c r="E146" s="31">
        <v>30600206</v>
      </c>
      <c r="F146" s="32">
        <v>965.72649999999999</v>
      </c>
      <c r="G146" s="32">
        <v>44187.19</v>
      </c>
      <c r="H146" s="32">
        <v>331.54669999999999</v>
      </c>
      <c r="I146" s="33">
        <f t="shared" si="48"/>
        <v>44518.736700000001</v>
      </c>
      <c r="J146" s="31">
        <v>87117</v>
      </c>
      <c r="K146" s="34">
        <v>3</v>
      </c>
      <c r="L146" s="29">
        <f t="shared" si="32"/>
        <v>137.2661617963264</v>
      </c>
      <c r="M146" s="29">
        <f t="shared" si="33"/>
        <v>1.0299397396674936</v>
      </c>
      <c r="N146" s="29">
        <f t="shared" si="34"/>
        <v>138.29610153599387</v>
      </c>
      <c r="O146" s="369">
        <f t="shared" si="49"/>
        <v>1.0911602700267633</v>
      </c>
      <c r="P146" s="570">
        <f t="shared" si="44"/>
        <v>3.4436447536072179</v>
      </c>
      <c r="Q146" s="570">
        <f t="shared" si="45"/>
        <v>3.1559477083258853</v>
      </c>
    </row>
    <row r="147" spans="2:17" x14ac:dyDescent="0.2">
      <c r="B147" s="4" t="s">
        <v>33</v>
      </c>
      <c r="C147" s="5">
        <v>2</v>
      </c>
      <c r="D147" s="374" t="s">
        <v>13</v>
      </c>
      <c r="E147" s="31">
        <v>33005514</v>
      </c>
      <c r="F147" s="32">
        <v>15194.92</v>
      </c>
      <c r="G147" s="32">
        <v>498986.3</v>
      </c>
      <c r="H147" s="32">
        <v>4717.9840000000004</v>
      </c>
      <c r="I147" s="33">
        <f t="shared" si="48"/>
        <v>503704.28399999999</v>
      </c>
      <c r="J147" s="31">
        <v>82694</v>
      </c>
      <c r="K147" s="34">
        <v>25</v>
      </c>
      <c r="L147" s="29">
        <f t="shared" si="32"/>
        <v>820.97552997975652</v>
      </c>
      <c r="M147" s="29">
        <f t="shared" si="33"/>
        <v>7.7624363932156282</v>
      </c>
      <c r="N147" s="29">
        <f t="shared" si="34"/>
        <v>828.73796637297221</v>
      </c>
      <c r="O147" s="369">
        <f t="shared" si="49"/>
        <v>0.65668045663522612</v>
      </c>
      <c r="P147" s="570">
        <f t="shared" si="44"/>
        <v>30.231939439378916</v>
      </c>
      <c r="Q147" s="570">
        <f t="shared" si="45"/>
        <v>46.037519670198137</v>
      </c>
    </row>
    <row r="148" spans="2:17" x14ac:dyDescent="0.2">
      <c r="B148" s="4" t="s">
        <v>33</v>
      </c>
      <c r="C148" s="5">
        <v>2</v>
      </c>
      <c r="D148" s="374" t="s">
        <v>14</v>
      </c>
      <c r="E148" s="31">
        <v>15323140</v>
      </c>
      <c r="F148" s="32">
        <v>26397.3</v>
      </c>
      <c r="G148" s="32">
        <v>609355</v>
      </c>
      <c r="H148" s="32">
        <v>7655.96</v>
      </c>
      <c r="I148" s="33">
        <f t="shared" si="48"/>
        <v>617010.96</v>
      </c>
      <c r="J148" s="31">
        <v>35399</v>
      </c>
      <c r="K148" s="34">
        <v>41</v>
      </c>
      <c r="L148" s="29">
        <f t="shared" si="32"/>
        <v>946.44357566872384</v>
      </c>
      <c r="M148" s="29">
        <f t="shared" si="33"/>
        <v>11.891154019539879</v>
      </c>
      <c r="N148" s="29">
        <f t="shared" si="34"/>
        <v>958.33472968826368</v>
      </c>
      <c r="O148" s="369">
        <f t="shared" si="49"/>
        <v>0.6723278855720306</v>
      </c>
      <c r="P148" s="570">
        <f t="shared" si="44"/>
        <v>115.82248086104129</v>
      </c>
      <c r="Q148" s="570">
        <f t="shared" si="45"/>
        <v>172.2708269975997</v>
      </c>
    </row>
    <row r="149" spans="2:17" x14ac:dyDescent="0.2">
      <c r="B149" s="4" t="s">
        <v>33</v>
      </c>
      <c r="C149" s="5">
        <v>2</v>
      </c>
      <c r="D149" s="374" t="s">
        <v>15</v>
      </c>
      <c r="E149" s="31">
        <v>9169601</v>
      </c>
      <c r="F149" s="32">
        <v>28000.5</v>
      </c>
      <c r="G149" s="32">
        <v>415856</v>
      </c>
      <c r="H149" s="32">
        <v>7208.09</v>
      </c>
      <c r="I149" s="33">
        <f t="shared" si="48"/>
        <v>423064.09</v>
      </c>
      <c r="J149" s="31">
        <v>20855</v>
      </c>
      <c r="K149" s="34">
        <v>44</v>
      </c>
      <c r="L149" s="29">
        <f t="shared" si="32"/>
        <v>653.47633077980731</v>
      </c>
      <c r="M149" s="29">
        <f t="shared" si="33"/>
        <v>11.326796307208797</v>
      </c>
      <c r="N149" s="29">
        <f t="shared" si="34"/>
        <v>664.80312708701615</v>
      </c>
      <c r="O149" s="369">
        <f t="shared" si="49"/>
        <v>0.69091899757192987</v>
      </c>
      <c r="P149" s="570">
        <f t="shared" si="44"/>
        <v>210.98058019659553</v>
      </c>
      <c r="Q149" s="570">
        <f t="shared" si="45"/>
        <v>305.3622507675089</v>
      </c>
    </row>
    <row r="150" spans="2:17" x14ac:dyDescent="0.2">
      <c r="B150" s="4" t="s">
        <v>33</v>
      </c>
      <c r="C150" s="5">
        <v>2</v>
      </c>
      <c r="D150" s="374" t="s">
        <v>16</v>
      </c>
      <c r="E150" s="31">
        <v>7152707</v>
      </c>
      <c r="F150" s="32">
        <v>21621.4</v>
      </c>
      <c r="G150" s="32">
        <v>137624</v>
      </c>
      <c r="H150" s="32">
        <v>4570.3100000000004</v>
      </c>
      <c r="I150" s="33">
        <f t="shared" si="48"/>
        <v>142194.31</v>
      </c>
      <c r="J150" s="31">
        <v>16854</v>
      </c>
      <c r="K150" s="34">
        <v>49</v>
      </c>
      <c r="L150" s="29">
        <f t="shared" si="32"/>
        <v>311.89358690926582</v>
      </c>
      <c r="M150" s="29">
        <f t="shared" si="33"/>
        <v>10.357571202604829</v>
      </c>
      <c r="N150" s="29">
        <f t="shared" si="34"/>
        <v>322.25115811187067</v>
      </c>
      <c r="O150" s="369">
        <f t="shared" si="49"/>
        <v>0.96178879738525025</v>
      </c>
      <c r="P150" s="570">
        <f t="shared" si="44"/>
        <v>290.73217040465175</v>
      </c>
      <c r="Q150" s="570">
        <f t="shared" si="45"/>
        <v>302.28275812220465</v>
      </c>
    </row>
    <row r="151" spans="2:17" x14ac:dyDescent="0.2">
      <c r="B151" s="4" t="s">
        <v>33</v>
      </c>
      <c r="C151" s="5">
        <v>1</v>
      </c>
      <c r="D151" s="374" t="s">
        <v>9</v>
      </c>
      <c r="E151" s="31">
        <v>10319427</v>
      </c>
      <c r="F151" s="32">
        <v>0</v>
      </c>
      <c r="G151" s="32">
        <v>0</v>
      </c>
      <c r="H151" s="32">
        <v>0</v>
      </c>
      <c r="I151" s="33">
        <f t="shared" ref="I151:I207" si="50">G151+H151</f>
        <v>0</v>
      </c>
      <c r="J151" s="31">
        <v>40476</v>
      </c>
      <c r="K151" s="34">
        <v>0</v>
      </c>
      <c r="L151" s="29">
        <f t="shared" si="32"/>
        <v>0</v>
      </c>
      <c r="M151" s="29">
        <f t="shared" si="33"/>
        <v>0</v>
      </c>
      <c r="N151" s="29">
        <f t="shared" si="34"/>
        <v>0</v>
      </c>
      <c r="O151" s="369">
        <f t="shared" si="47"/>
        <v>1</v>
      </c>
      <c r="P151" s="570">
        <f t="shared" si="44"/>
        <v>0</v>
      </c>
      <c r="Q151" s="570">
        <f t="shared" si="45"/>
        <v>0</v>
      </c>
    </row>
    <row r="152" spans="2:17" x14ac:dyDescent="0.2">
      <c r="B152" s="4" t="s">
        <v>33</v>
      </c>
      <c r="C152" s="5">
        <v>1</v>
      </c>
      <c r="D152" s="374" t="s">
        <v>10</v>
      </c>
      <c r="E152" s="31">
        <v>20969500</v>
      </c>
      <c r="F152" s="32">
        <v>0</v>
      </c>
      <c r="G152" s="32">
        <v>0</v>
      </c>
      <c r="H152" s="32">
        <v>0</v>
      </c>
      <c r="I152" s="33">
        <f t="shared" si="50"/>
        <v>0</v>
      </c>
      <c r="J152" s="31">
        <v>76614</v>
      </c>
      <c r="K152" s="34">
        <v>0</v>
      </c>
      <c r="L152" s="29">
        <f t="shared" ref="L152:L210" si="51">$O152*G152/$E152*$J152</f>
        <v>0</v>
      </c>
      <c r="M152" s="29">
        <f t="shared" ref="M152:M210" si="52">$O152*H152/$E152*$J152</f>
        <v>0</v>
      </c>
      <c r="N152" s="29">
        <f t="shared" ref="N152:N210" si="53">$O152*I152/$E152*$J152</f>
        <v>0</v>
      </c>
      <c r="O152" s="369">
        <f t="shared" si="47"/>
        <v>1</v>
      </c>
      <c r="P152" s="570">
        <f t="shared" si="44"/>
        <v>0</v>
      </c>
      <c r="Q152" s="570">
        <f t="shared" si="45"/>
        <v>0</v>
      </c>
    </row>
    <row r="153" spans="2:17" x14ac:dyDescent="0.2">
      <c r="B153" s="4" t="s">
        <v>33</v>
      </c>
      <c r="C153" s="5">
        <v>1</v>
      </c>
      <c r="D153" s="374" t="s">
        <v>11</v>
      </c>
      <c r="E153" s="31">
        <v>32953433</v>
      </c>
      <c r="F153" s="32">
        <v>38.24521</v>
      </c>
      <c r="G153" s="32">
        <v>2337.1889999999999</v>
      </c>
      <c r="H153" s="32">
        <v>23.4742</v>
      </c>
      <c r="I153" s="33">
        <f t="shared" si="50"/>
        <v>2360.6632</v>
      </c>
      <c r="J153" s="31">
        <v>116710</v>
      </c>
      <c r="K153" s="34">
        <v>0</v>
      </c>
      <c r="L153" s="29">
        <f t="shared" si="51"/>
        <v>8.2775390409248111</v>
      </c>
      <c r="M153" s="29">
        <f t="shared" si="52"/>
        <v>8.313773809241666E-2</v>
      </c>
      <c r="N153" s="29">
        <f t="shared" si="53"/>
        <v>8.3606767790172274</v>
      </c>
      <c r="O153" s="369">
        <f t="shared" si="47"/>
        <v>1</v>
      </c>
      <c r="P153" s="570">
        <f t="shared" si="44"/>
        <v>0</v>
      </c>
      <c r="Q153" s="570">
        <f t="shared" si="45"/>
        <v>0.11605834815450033</v>
      </c>
    </row>
    <row r="154" spans="2:17" x14ac:dyDescent="0.2">
      <c r="B154" s="4" t="s">
        <v>33</v>
      </c>
      <c r="C154" s="5">
        <v>1</v>
      </c>
      <c r="D154" s="374" t="s">
        <v>12</v>
      </c>
      <c r="E154" s="31">
        <v>30432499</v>
      </c>
      <c r="F154" s="32">
        <v>980.49659999999994</v>
      </c>
      <c r="G154" s="32">
        <v>44889.66</v>
      </c>
      <c r="H154" s="32">
        <v>367.24110000000002</v>
      </c>
      <c r="I154" s="33">
        <f t="shared" si="50"/>
        <v>45256.901100000003</v>
      </c>
      <c r="J154" s="31">
        <v>89486</v>
      </c>
      <c r="K154" s="34">
        <v>4</v>
      </c>
      <c r="L154" s="29">
        <f t="shared" si="51"/>
        <v>183.13030356250087</v>
      </c>
      <c r="M154" s="29">
        <f t="shared" si="52"/>
        <v>1.4981840834532216</v>
      </c>
      <c r="N154" s="29">
        <f t="shared" si="53"/>
        <v>184.6284876459541</v>
      </c>
      <c r="O154" s="369">
        <f t="shared" si="47"/>
        <v>1.3873831641404204</v>
      </c>
      <c r="P154" s="570">
        <f t="shared" si="44"/>
        <v>4.4699729566636117</v>
      </c>
      <c r="Q154" s="570">
        <f t="shared" si="45"/>
        <v>3.2218734320832474</v>
      </c>
    </row>
    <row r="155" spans="2:17" x14ac:dyDescent="0.2">
      <c r="B155" s="4" t="s">
        <v>33</v>
      </c>
      <c r="C155" s="5">
        <v>1</v>
      </c>
      <c r="D155" s="374" t="s">
        <v>13</v>
      </c>
      <c r="E155" s="31">
        <v>31666007</v>
      </c>
      <c r="F155" s="32">
        <v>11473.52</v>
      </c>
      <c r="G155" s="32">
        <v>379767.1</v>
      </c>
      <c r="H155" s="32">
        <v>3970.6080000000002</v>
      </c>
      <c r="I155" s="33">
        <f t="shared" si="50"/>
        <v>383737.70799999998</v>
      </c>
      <c r="J155" s="31">
        <v>81265</v>
      </c>
      <c r="K155" s="34">
        <v>21</v>
      </c>
      <c r="L155" s="29">
        <f t="shared" si="51"/>
        <v>695.08826410726613</v>
      </c>
      <c r="M155" s="29">
        <f t="shared" si="52"/>
        <v>7.2674094785209773</v>
      </c>
      <c r="N155" s="29">
        <f t="shared" si="53"/>
        <v>702.35567358578714</v>
      </c>
      <c r="O155" s="369">
        <f t="shared" si="47"/>
        <v>0.71320171931638798</v>
      </c>
      <c r="P155" s="570">
        <f t="shared" si="44"/>
        <v>25.84138312926844</v>
      </c>
      <c r="Q155" s="570">
        <f t="shared" si="45"/>
        <v>36.232923210052974</v>
      </c>
    </row>
    <row r="156" spans="2:17" x14ac:dyDescent="0.2">
      <c r="B156" s="4" t="s">
        <v>33</v>
      </c>
      <c r="C156" s="5">
        <v>1</v>
      </c>
      <c r="D156" s="374" t="s">
        <v>14</v>
      </c>
      <c r="E156" s="31">
        <v>13930047</v>
      </c>
      <c r="F156" s="32">
        <v>19109.63</v>
      </c>
      <c r="G156" s="32">
        <v>440370</v>
      </c>
      <c r="H156" s="32">
        <v>6194.57</v>
      </c>
      <c r="I156" s="33">
        <f t="shared" si="50"/>
        <v>446564.57</v>
      </c>
      <c r="J156" s="31">
        <v>33077</v>
      </c>
      <c r="K156" s="34">
        <v>23</v>
      </c>
      <c r="L156" s="29">
        <f t="shared" si="51"/>
        <v>530.0212510655623</v>
      </c>
      <c r="M156" s="29">
        <f t="shared" si="52"/>
        <v>7.4556707796016974</v>
      </c>
      <c r="N156" s="29">
        <f t="shared" si="53"/>
        <v>537.47692184516393</v>
      </c>
      <c r="O156" s="369">
        <f t="shared" si="47"/>
        <v>0.50687634756032263</v>
      </c>
      <c r="P156" s="570">
        <f t="shared" si="44"/>
        <v>69.534722012274401</v>
      </c>
      <c r="Q156" s="570">
        <f t="shared" si="45"/>
        <v>137.1828106538334</v>
      </c>
    </row>
    <row r="157" spans="2:17" x14ac:dyDescent="0.2">
      <c r="B157" s="4" t="s">
        <v>33</v>
      </c>
      <c r="C157" s="5">
        <v>1</v>
      </c>
      <c r="D157" s="374" t="s">
        <v>15</v>
      </c>
      <c r="E157" s="31">
        <v>7426360</v>
      </c>
      <c r="F157" s="32">
        <v>20906.3</v>
      </c>
      <c r="G157" s="32">
        <v>309486</v>
      </c>
      <c r="H157" s="32">
        <v>5958.4</v>
      </c>
      <c r="I157" s="33">
        <f t="shared" si="50"/>
        <v>315444.40000000002</v>
      </c>
      <c r="J157" s="31">
        <v>16815</v>
      </c>
      <c r="K157" s="34">
        <v>40</v>
      </c>
      <c r="L157" s="29">
        <f t="shared" si="51"/>
        <v>592.13921162520387</v>
      </c>
      <c r="M157" s="29">
        <f t="shared" si="52"/>
        <v>11.400199939731083</v>
      </c>
      <c r="N157" s="29">
        <f t="shared" si="53"/>
        <v>603.53941156493499</v>
      </c>
      <c r="O157" s="369">
        <f t="shared" si="47"/>
        <v>0.84501017765618547</v>
      </c>
      <c r="P157" s="570">
        <f t="shared" si="44"/>
        <v>237.88284269997024</v>
      </c>
      <c r="Q157" s="570">
        <f t="shared" si="45"/>
        <v>281.51476631889648</v>
      </c>
    </row>
    <row r="158" spans="2:17" x14ac:dyDescent="0.2">
      <c r="B158" s="4" t="s">
        <v>33</v>
      </c>
      <c r="C158" s="5">
        <v>1</v>
      </c>
      <c r="D158" s="374" t="s">
        <v>16</v>
      </c>
      <c r="E158" s="31">
        <v>4084053</v>
      </c>
      <c r="F158" s="32">
        <v>18608.5</v>
      </c>
      <c r="G158" s="32">
        <v>101893</v>
      </c>
      <c r="H158" s="32">
        <v>4121.25</v>
      </c>
      <c r="I158" s="33">
        <f t="shared" si="50"/>
        <v>106014.25</v>
      </c>
      <c r="J158" s="31">
        <v>10368</v>
      </c>
      <c r="K158" s="34">
        <v>28</v>
      </c>
      <c r="L158" s="29">
        <f t="shared" si="51"/>
        <v>153.31724749442458</v>
      </c>
      <c r="M158" s="29">
        <f t="shared" si="52"/>
        <v>6.2011983770857393</v>
      </c>
      <c r="N158" s="29">
        <f t="shared" si="53"/>
        <v>159.51844587151029</v>
      </c>
      <c r="O158" s="369">
        <f t="shared" si="47"/>
        <v>0.5927110793653636</v>
      </c>
      <c r="P158" s="570">
        <f t="shared" si="44"/>
        <v>270.06172839506172</v>
      </c>
      <c r="Q158" s="570">
        <f t="shared" si="45"/>
        <v>455.63806346293745</v>
      </c>
    </row>
    <row r="159" spans="2:17" x14ac:dyDescent="0.2">
      <c r="B159" s="8" t="s">
        <v>17</v>
      </c>
      <c r="C159" s="5"/>
      <c r="D159" s="374"/>
      <c r="E159" s="31">
        <f>SUM(E143:E158)</f>
        <v>308745538</v>
      </c>
      <c r="F159" s="31">
        <f t="shared" ref="F159:K159" si="54">SUM(F143:F158)</f>
        <v>163345.08888</v>
      </c>
      <c r="G159" s="31">
        <f t="shared" si="54"/>
        <v>2987735.855</v>
      </c>
      <c r="H159" s="31">
        <f t="shared" si="54"/>
        <v>45138.749190000002</v>
      </c>
      <c r="I159" s="31">
        <f t="shared" si="54"/>
        <v>3032874.6041899999</v>
      </c>
      <c r="J159" s="31">
        <f t="shared" si="54"/>
        <v>930450</v>
      </c>
      <c r="K159" s="31">
        <f t="shared" si="54"/>
        <v>278</v>
      </c>
      <c r="L159" s="29">
        <f t="shared" si="51"/>
        <v>5084.8824007202684</v>
      </c>
      <c r="M159" s="29">
        <f t="shared" si="52"/>
        <v>76.822464396457576</v>
      </c>
      <c r="N159" s="29">
        <f t="shared" si="53"/>
        <v>5161.7048651167252</v>
      </c>
      <c r="O159" s="369">
        <f t="shared" si="47"/>
        <v>0.56473715811050795</v>
      </c>
      <c r="P159" s="570">
        <f>SUMPRODUCT(P143:P158,E143:E158)/E159</f>
        <v>37.845368473904067</v>
      </c>
      <c r="Q159" s="570">
        <f t="shared" si="45"/>
        <v>52.906056533843731</v>
      </c>
    </row>
    <row r="160" spans="2:17" x14ac:dyDescent="0.2">
      <c r="B160" s="22" t="s">
        <v>68</v>
      </c>
      <c r="C160" s="23">
        <v>2</v>
      </c>
      <c r="D160" s="375" t="s">
        <v>9</v>
      </c>
      <c r="E160" s="24">
        <v>9881935</v>
      </c>
      <c r="F160" s="25">
        <v>1.55206</v>
      </c>
      <c r="G160" s="25">
        <v>129.72200000000001</v>
      </c>
      <c r="H160" s="25">
        <v>96.462500000000006</v>
      </c>
      <c r="I160" s="26">
        <f t="shared" ref="I160:I167" si="55">G160+H160</f>
        <v>226.18450000000001</v>
      </c>
      <c r="J160" s="24">
        <v>38504</v>
      </c>
      <c r="K160" s="27">
        <v>1</v>
      </c>
      <c r="L160" s="35">
        <f t="shared" si="51"/>
        <v>83.58053168047627</v>
      </c>
      <c r="M160" s="35">
        <f t="shared" si="52"/>
        <v>62.151269925131764</v>
      </c>
      <c r="N160" s="35">
        <f t="shared" si="53"/>
        <v>145.73180160560804</v>
      </c>
      <c r="O160" s="369">
        <f t="shared" ref="O160:O167" si="56">IF(OR(F160 = 0, K160 = 0),1,(K160/J160)/(F160/E160))</f>
        <v>165.35892410293127</v>
      </c>
      <c r="P160" s="570">
        <f t="shared" si="44"/>
        <v>2.5971327654269687</v>
      </c>
      <c r="Q160" s="570">
        <f t="shared" si="45"/>
        <v>1.5706033281943265E-2</v>
      </c>
    </row>
    <row r="161" spans="2:17" x14ac:dyDescent="0.2">
      <c r="B161" s="22" t="s">
        <v>68</v>
      </c>
      <c r="C161" s="23">
        <v>2</v>
      </c>
      <c r="D161" s="375" t="s">
        <v>10</v>
      </c>
      <c r="E161" s="24">
        <v>20056351</v>
      </c>
      <c r="F161" s="25">
        <v>2.1377100000000002</v>
      </c>
      <c r="G161" s="25">
        <v>161.21199999999999</v>
      </c>
      <c r="H161" s="25">
        <v>1724.2</v>
      </c>
      <c r="I161" s="26">
        <f t="shared" si="55"/>
        <v>1885.412</v>
      </c>
      <c r="J161" s="24">
        <v>73835</v>
      </c>
      <c r="K161" s="27">
        <v>0</v>
      </c>
      <c r="L161" s="35">
        <f t="shared" si="51"/>
        <v>0.59348223512841392</v>
      </c>
      <c r="M161" s="35">
        <f t="shared" si="52"/>
        <v>6.347431145376345</v>
      </c>
      <c r="N161" s="35">
        <f t="shared" si="53"/>
        <v>6.9409133805047594</v>
      </c>
      <c r="O161" s="369">
        <f t="shared" si="56"/>
        <v>1</v>
      </c>
      <c r="P161" s="570">
        <f t="shared" si="44"/>
        <v>0</v>
      </c>
      <c r="Q161" s="570">
        <f t="shared" si="45"/>
        <v>1.0658519089539268E-2</v>
      </c>
    </row>
    <row r="162" spans="2:17" x14ac:dyDescent="0.2">
      <c r="B162" s="22" t="s">
        <v>68</v>
      </c>
      <c r="C162" s="23">
        <v>2</v>
      </c>
      <c r="D162" s="375" t="s">
        <v>11</v>
      </c>
      <c r="E162" s="24">
        <v>31774758</v>
      </c>
      <c r="F162" s="25">
        <v>19.789899999999999</v>
      </c>
      <c r="G162" s="25">
        <v>1231.855</v>
      </c>
      <c r="H162" s="25">
        <v>3503.38</v>
      </c>
      <c r="I162" s="26">
        <f t="shared" si="55"/>
        <v>4735.2350000000006</v>
      </c>
      <c r="J162" s="24">
        <v>110381</v>
      </c>
      <c r="K162" s="27">
        <v>1</v>
      </c>
      <c r="L162" s="35">
        <f t="shared" si="51"/>
        <v>62.246651069484933</v>
      </c>
      <c r="M162" s="35">
        <f t="shared" si="52"/>
        <v>177.02868635010788</v>
      </c>
      <c r="N162" s="35">
        <f t="shared" si="53"/>
        <v>239.27533741959283</v>
      </c>
      <c r="O162" s="369">
        <f t="shared" si="56"/>
        <v>14.546024933593079</v>
      </c>
      <c r="P162" s="570">
        <f t="shared" si="44"/>
        <v>0.905953017276524</v>
      </c>
      <c r="Q162" s="570">
        <f t="shared" si="45"/>
        <v>6.2281827606680752E-2</v>
      </c>
    </row>
    <row r="163" spans="2:17" x14ac:dyDescent="0.2">
      <c r="B163" s="22" t="s">
        <v>68</v>
      </c>
      <c r="C163" s="23">
        <v>2</v>
      </c>
      <c r="D163" s="375" t="s">
        <v>12</v>
      </c>
      <c r="E163" s="24">
        <v>30600206</v>
      </c>
      <c r="F163" s="25">
        <v>60.741199999999999</v>
      </c>
      <c r="G163" s="25">
        <v>2899.33</v>
      </c>
      <c r="H163" s="25">
        <v>3228.38</v>
      </c>
      <c r="I163" s="26">
        <f t="shared" si="55"/>
        <v>6127.71</v>
      </c>
      <c r="J163" s="24">
        <v>87117</v>
      </c>
      <c r="K163" s="27">
        <v>16</v>
      </c>
      <c r="L163" s="35">
        <f t="shared" si="51"/>
        <v>763.72017674988297</v>
      </c>
      <c r="M163" s="35">
        <f t="shared" si="52"/>
        <v>850.39610676114398</v>
      </c>
      <c r="N163" s="35">
        <f t="shared" si="53"/>
        <v>1614.1162835110269</v>
      </c>
      <c r="O163" s="369">
        <f t="shared" si="56"/>
        <v>92.524778438094827</v>
      </c>
      <c r="P163" s="570">
        <f t="shared" si="44"/>
        <v>18.366105352571829</v>
      </c>
      <c r="Q163" s="570">
        <f t="shared" si="45"/>
        <v>0.19849931729217771</v>
      </c>
    </row>
    <row r="164" spans="2:17" x14ac:dyDescent="0.2">
      <c r="B164" s="22" t="s">
        <v>68</v>
      </c>
      <c r="C164" s="23">
        <v>2</v>
      </c>
      <c r="D164" s="375" t="s">
        <v>13</v>
      </c>
      <c r="E164" s="24">
        <v>33005514</v>
      </c>
      <c r="F164" s="25">
        <v>232.18190000000001</v>
      </c>
      <c r="G164" s="25">
        <v>7843.62</v>
      </c>
      <c r="H164" s="25">
        <v>3209.0529999999999</v>
      </c>
      <c r="I164" s="26">
        <f t="shared" si="55"/>
        <v>11052.672999999999</v>
      </c>
      <c r="J164" s="24">
        <v>82694</v>
      </c>
      <c r="K164" s="27">
        <v>99</v>
      </c>
      <c r="L164" s="35">
        <f t="shared" si="51"/>
        <v>3344.4397689914672</v>
      </c>
      <c r="M164" s="35">
        <f t="shared" si="52"/>
        <v>1368.3075511054046</v>
      </c>
      <c r="N164" s="35">
        <f t="shared" si="53"/>
        <v>4712.7473200968716</v>
      </c>
      <c r="O164" s="369">
        <f t="shared" si="56"/>
        <v>170.18423803223888</v>
      </c>
      <c r="P164" s="570">
        <f t="shared" si="44"/>
        <v>119.71848017994051</v>
      </c>
      <c r="Q164" s="570">
        <f t="shared" si="45"/>
        <v>0.70346397271680128</v>
      </c>
    </row>
    <row r="165" spans="2:17" x14ac:dyDescent="0.2">
      <c r="B165" s="22" t="s">
        <v>68</v>
      </c>
      <c r="C165" s="23">
        <v>2</v>
      </c>
      <c r="D165" s="375" t="s">
        <v>14</v>
      </c>
      <c r="E165" s="24">
        <v>15323140</v>
      </c>
      <c r="F165" s="25">
        <v>284.57299999999998</v>
      </c>
      <c r="G165" s="25">
        <v>6569.08</v>
      </c>
      <c r="H165" s="25">
        <v>1619.0029999999999</v>
      </c>
      <c r="I165" s="26">
        <f t="shared" si="55"/>
        <v>8188.0829999999996</v>
      </c>
      <c r="J165" s="24">
        <v>35399</v>
      </c>
      <c r="K165" s="27">
        <v>118</v>
      </c>
      <c r="L165" s="35">
        <f t="shared" si="51"/>
        <v>2723.9107012963277</v>
      </c>
      <c r="M165" s="35">
        <f t="shared" si="52"/>
        <v>671.32986615033758</v>
      </c>
      <c r="N165" s="35">
        <f t="shared" si="53"/>
        <v>3395.2405674466654</v>
      </c>
      <c r="O165" s="369">
        <f t="shared" si="56"/>
        <v>179.49199759276874</v>
      </c>
      <c r="P165" s="570">
        <f t="shared" si="44"/>
        <v>333.34274979519193</v>
      </c>
      <c r="Q165" s="570">
        <f t="shared" si="45"/>
        <v>1.8571454675738783</v>
      </c>
    </row>
    <row r="166" spans="2:17" x14ac:dyDescent="0.2">
      <c r="B166" s="22" t="s">
        <v>68</v>
      </c>
      <c r="C166" s="23">
        <v>2</v>
      </c>
      <c r="D166" s="375" t="s">
        <v>15</v>
      </c>
      <c r="E166" s="24">
        <v>9169601</v>
      </c>
      <c r="F166" s="25">
        <v>470.74599999999998</v>
      </c>
      <c r="G166" s="25">
        <v>6815.07</v>
      </c>
      <c r="H166" s="25">
        <v>1366.3009999999999</v>
      </c>
      <c r="I166" s="26">
        <f t="shared" si="55"/>
        <v>8181.3709999999992</v>
      </c>
      <c r="J166" s="24">
        <v>20855</v>
      </c>
      <c r="K166" s="27">
        <v>141</v>
      </c>
      <c r="L166" s="35">
        <f t="shared" si="51"/>
        <v>2041.281009291635</v>
      </c>
      <c r="M166" s="35">
        <f t="shared" si="52"/>
        <v>409.24073916719414</v>
      </c>
      <c r="N166" s="35">
        <f t="shared" si="53"/>
        <v>2450.5217484588284</v>
      </c>
      <c r="O166" s="369">
        <f t="shared" si="56"/>
        <v>131.69604068490654</v>
      </c>
      <c r="P166" s="570">
        <f t="shared" si="44"/>
        <v>676.09685926636303</v>
      </c>
      <c r="Q166" s="570">
        <f t="shared" si="45"/>
        <v>5.1337675434296433</v>
      </c>
    </row>
    <row r="167" spans="2:17" x14ac:dyDescent="0.2">
      <c r="B167" s="22" t="s">
        <v>68</v>
      </c>
      <c r="C167" s="23">
        <v>2</v>
      </c>
      <c r="D167" s="375" t="s">
        <v>16</v>
      </c>
      <c r="E167" s="24">
        <v>7152707</v>
      </c>
      <c r="F167" s="25">
        <v>1125.94</v>
      </c>
      <c r="G167" s="25">
        <v>7166.83</v>
      </c>
      <c r="H167" s="25">
        <v>1467.45</v>
      </c>
      <c r="I167" s="26">
        <f t="shared" si="55"/>
        <v>8634.2800000000007</v>
      </c>
      <c r="J167" s="24">
        <v>16854</v>
      </c>
      <c r="K167" s="27">
        <v>304</v>
      </c>
      <c r="L167" s="35">
        <f t="shared" si="51"/>
        <v>1935.0199122510969</v>
      </c>
      <c r="M167" s="35">
        <f t="shared" si="52"/>
        <v>396.2065474181573</v>
      </c>
      <c r="N167" s="35">
        <f t="shared" si="53"/>
        <v>2331.2264596692544</v>
      </c>
      <c r="O167" s="369">
        <f t="shared" si="56"/>
        <v>114.58447549042519</v>
      </c>
      <c r="P167" s="570">
        <f t="shared" si="44"/>
        <v>1803.7261184288598</v>
      </c>
      <c r="Q167" s="570">
        <f t="shared" si="45"/>
        <v>15.741452851347049</v>
      </c>
    </row>
    <row r="168" spans="2:17" x14ac:dyDescent="0.2">
      <c r="B168" s="22" t="s">
        <v>68</v>
      </c>
      <c r="C168" s="23">
        <v>1</v>
      </c>
      <c r="D168" s="375" t="s">
        <v>9</v>
      </c>
      <c r="E168" s="24">
        <v>10319427</v>
      </c>
      <c r="F168" s="25">
        <v>1.1331100000000001</v>
      </c>
      <c r="G168" s="25">
        <v>94.885000000000005</v>
      </c>
      <c r="H168" s="25">
        <v>119.872</v>
      </c>
      <c r="I168" s="26">
        <f t="shared" si="50"/>
        <v>214.75700000000001</v>
      </c>
      <c r="J168" s="24">
        <v>40476</v>
      </c>
      <c r="K168" s="27">
        <v>0</v>
      </c>
      <c r="L168" s="35">
        <f t="shared" si="51"/>
        <v>0.37216846051626706</v>
      </c>
      <c r="M168" s="35">
        <f t="shared" si="52"/>
        <v>0.47017524054387899</v>
      </c>
      <c r="N168" s="35">
        <f t="shared" si="53"/>
        <v>0.842343701060146</v>
      </c>
      <c r="O168" s="369">
        <f t="shared" si="47"/>
        <v>1</v>
      </c>
      <c r="P168" s="570">
        <f t="shared" si="44"/>
        <v>0</v>
      </c>
      <c r="Q168" s="570">
        <f t="shared" si="45"/>
        <v>1.0980357727226522E-2</v>
      </c>
    </row>
    <row r="169" spans="2:17" x14ac:dyDescent="0.2">
      <c r="B169" s="22" t="s">
        <v>68</v>
      </c>
      <c r="C169" s="23">
        <v>1</v>
      </c>
      <c r="D169" s="375" t="s">
        <v>10</v>
      </c>
      <c r="E169" s="24">
        <v>20969500</v>
      </c>
      <c r="F169" s="25">
        <v>2.0080300000000002</v>
      </c>
      <c r="G169" s="25">
        <v>151.24700000000001</v>
      </c>
      <c r="H169" s="25">
        <v>2300.23</v>
      </c>
      <c r="I169" s="26">
        <f t="shared" si="50"/>
        <v>2451.4769999999999</v>
      </c>
      <c r="J169" s="24">
        <v>76614</v>
      </c>
      <c r="K169" s="27">
        <v>0</v>
      </c>
      <c r="L169" s="35">
        <f t="shared" si="51"/>
        <v>0.55259484765969635</v>
      </c>
      <c r="M169" s="35">
        <f t="shared" si="52"/>
        <v>8.4041022065380666</v>
      </c>
      <c r="N169" s="35">
        <f t="shared" si="53"/>
        <v>8.9566970541977629</v>
      </c>
      <c r="O169" s="369">
        <f t="shared" si="47"/>
        <v>1</v>
      </c>
      <c r="P169" s="570">
        <f t="shared" si="44"/>
        <v>0</v>
      </c>
      <c r="Q169" s="570">
        <f t="shared" si="45"/>
        <v>9.5759555544958162E-3</v>
      </c>
    </row>
    <row r="170" spans="2:17" x14ac:dyDescent="0.2">
      <c r="B170" s="22" t="s">
        <v>68</v>
      </c>
      <c r="C170" s="23">
        <v>1</v>
      </c>
      <c r="D170" s="375" t="s">
        <v>11</v>
      </c>
      <c r="E170" s="24">
        <v>32953433</v>
      </c>
      <c r="F170" s="25">
        <v>18.398009999999999</v>
      </c>
      <c r="G170" s="25">
        <v>1140.402</v>
      </c>
      <c r="H170" s="25">
        <v>4542.29</v>
      </c>
      <c r="I170" s="26">
        <f t="shared" si="50"/>
        <v>5682.692</v>
      </c>
      <c r="J170" s="24">
        <v>116710</v>
      </c>
      <c r="K170" s="27">
        <v>4</v>
      </c>
      <c r="L170" s="35">
        <f t="shared" si="51"/>
        <v>247.94029354261693</v>
      </c>
      <c r="M170" s="35">
        <f t="shared" si="52"/>
        <v>987.56115471184114</v>
      </c>
      <c r="N170" s="35">
        <f t="shared" si="53"/>
        <v>1235.5014482544582</v>
      </c>
      <c r="O170" s="369">
        <f t="shared" si="47"/>
        <v>61.387752941909739</v>
      </c>
      <c r="P170" s="570">
        <f t="shared" si="44"/>
        <v>3.4272984320109674</v>
      </c>
      <c r="Q170" s="570">
        <f t="shared" si="45"/>
        <v>5.5830328815817155E-2</v>
      </c>
    </row>
    <row r="171" spans="2:17" x14ac:dyDescent="0.2">
      <c r="B171" s="22" t="s">
        <v>68</v>
      </c>
      <c r="C171" s="23">
        <v>1</v>
      </c>
      <c r="D171" s="375" t="s">
        <v>12</v>
      </c>
      <c r="E171" s="24">
        <v>30432499</v>
      </c>
      <c r="F171" s="25">
        <v>70.743200000000002</v>
      </c>
      <c r="G171" s="25">
        <v>3327.8429999999998</v>
      </c>
      <c r="H171" s="25">
        <v>4446.9399999999996</v>
      </c>
      <c r="I171" s="26">
        <f t="shared" si="50"/>
        <v>7774.7829999999994</v>
      </c>
      <c r="J171" s="24">
        <v>89486</v>
      </c>
      <c r="K171" s="27">
        <v>7</v>
      </c>
      <c r="L171" s="35">
        <f t="shared" si="51"/>
        <v>329.28820013796383</v>
      </c>
      <c r="M171" s="35">
        <f t="shared" si="52"/>
        <v>440.02222121702152</v>
      </c>
      <c r="N171" s="35">
        <f t="shared" si="53"/>
        <v>769.31042135498524</v>
      </c>
      <c r="O171" s="369">
        <f t="shared" si="47"/>
        <v>33.650836148769315</v>
      </c>
      <c r="P171" s="570">
        <f t="shared" si="44"/>
        <v>7.8224526741613216</v>
      </c>
      <c r="Q171" s="570">
        <f t="shared" si="45"/>
        <v>0.23245938494896526</v>
      </c>
    </row>
    <row r="172" spans="2:17" x14ac:dyDescent="0.2">
      <c r="B172" s="22" t="s">
        <v>68</v>
      </c>
      <c r="C172" s="23">
        <v>1</v>
      </c>
      <c r="D172" s="375" t="s">
        <v>13</v>
      </c>
      <c r="E172" s="24">
        <v>31666007</v>
      </c>
      <c r="F172" s="25">
        <v>284.8809</v>
      </c>
      <c r="G172" s="25">
        <v>9566.7900000000009</v>
      </c>
      <c r="H172" s="25">
        <v>4725.67</v>
      </c>
      <c r="I172" s="26">
        <f t="shared" si="50"/>
        <v>14292.460000000001</v>
      </c>
      <c r="J172" s="24">
        <v>81265</v>
      </c>
      <c r="K172" s="27">
        <v>25</v>
      </c>
      <c r="L172" s="35">
        <f t="shared" si="51"/>
        <v>839.5429458415781</v>
      </c>
      <c r="M172" s="35">
        <f t="shared" si="52"/>
        <v>414.7057594945818</v>
      </c>
      <c r="N172" s="35">
        <f t="shared" si="53"/>
        <v>1254.2487053361599</v>
      </c>
      <c r="O172" s="369">
        <f t="shared" si="47"/>
        <v>34.195301693289757</v>
      </c>
      <c r="P172" s="570">
        <f t="shared" si="44"/>
        <v>30.76355134436719</v>
      </c>
      <c r="Q172" s="570">
        <f t="shared" si="45"/>
        <v>0.89964263571343239</v>
      </c>
    </row>
    <row r="173" spans="2:17" x14ac:dyDescent="0.2">
      <c r="B173" s="22" t="s">
        <v>68</v>
      </c>
      <c r="C173" s="23">
        <v>1</v>
      </c>
      <c r="D173" s="375" t="s">
        <v>14</v>
      </c>
      <c r="E173" s="24">
        <v>13930047</v>
      </c>
      <c r="F173" s="25">
        <v>439.16199999999998</v>
      </c>
      <c r="G173" s="25">
        <v>10104.07</v>
      </c>
      <c r="H173" s="25">
        <v>2537.91</v>
      </c>
      <c r="I173" s="26">
        <f t="shared" si="50"/>
        <v>12641.98</v>
      </c>
      <c r="J173" s="24">
        <v>33077</v>
      </c>
      <c r="K173" s="27">
        <v>48</v>
      </c>
      <c r="L173" s="35">
        <f t="shared" si="51"/>
        <v>1104.3654961039435</v>
      </c>
      <c r="M173" s="35">
        <f t="shared" si="52"/>
        <v>277.3912132652643</v>
      </c>
      <c r="N173" s="35">
        <f t="shared" si="53"/>
        <v>1381.7567093692078</v>
      </c>
      <c r="O173" s="369">
        <f t="shared" si="47"/>
        <v>46.03020950832645</v>
      </c>
      <c r="P173" s="570">
        <f t="shared" si="44"/>
        <v>145.11594159083353</v>
      </c>
      <c r="Q173" s="570">
        <f t="shared" si="45"/>
        <v>3.1526239645853309</v>
      </c>
    </row>
    <row r="174" spans="2:17" x14ac:dyDescent="0.2">
      <c r="B174" s="22" t="s">
        <v>68</v>
      </c>
      <c r="C174" s="23">
        <v>1</v>
      </c>
      <c r="D174" s="375" t="s">
        <v>15</v>
      </c>
      <c r="E174" s="24">
        <v>7426360</v>
      </c>
      <c r="F174" s="25">
        <v>822.22</v>
      </c>
      <c r="G174" s="25">
        <v>11893.03</v>
      </c>
      <c r="H174" s="25">
        <v>2347.69</v>
      </c>
      <c r="I174" s="26">
        <f t="shared" si="50"/>
        <v>14240.720000000001</v>
      </c>
      <c r="J174" s="24">
        <v>16815</v>
      </c>
      <c r="K174" s="27">
        <v>91</v>
      </c>
      <c r="L174" s="35">
        <f t="shared" si="51"/>
        <v>1316.2726885748339</v>
      </c>
      <c r="M174" s="35">
        <f t="shared" si="52"/>
        <v>259.83287927805208</v>
      </c>
      <c r="N174" s="35">
        <f t="shared" si="53"/>
        <v>1576.1055678528862</v>
      </c>
      <c r="O174" s="369">
        <f t="shared" si="47"/>
        <v>48.880144645567775</v>
      </c>
      <c r="P174" s="570">
        <f t="shared" si="44"/>
        <v>541.18346714243228</v>
      </c>
      <c r="Q174" s="570">
        <f t="shared" si="45"/>
        <v>11.071642096531814</v>
      </c>
    </row>
    <row r="175" spans="2:17" x14ac:dyDescent="0.2">
      <c r="B175" s="22" t="s">
        <v>68</v>
      </c>
      <c r="C175" s="23">
        <v>1</v>
      </c>
      <c r="D175" s="375" t="s">
        <v>16</v>
      </c>
      <c r="E175" s="24">
        <v>4084053</v>
      </c>
      <c r="F175" s="25">
        <v>3036.79</v>
      </c>
      <c r="G175" s="25">
        <v>16628.2</v>
      </c>
      <c r="H175" s="25">
        <v>3575.37</v>
      </c>
      <c r="I175" s="26">
        <f t="shared" si="50"/>
        <v>20203.57</v>
      </c>
      <c r="J175" s="24">
        <v>10368</v>
      </c>
      <c r="K175" s="27">
        <v>415</v>
      </c>
      <c r="L175" s="35">
        <f t="shared" si="51"/>
        <v>2272.3675328224867</v>
      </c>
      <c r="M175" s="35">
        <f t="shared" si="52"/>
        <v>488.60097339625059</v>
      </c>
      <c r="N175" s="35">
        <f t="shared" si="53"/>
        <v>2760.9685062187373</v>
      </c>
      <c r="O175" s="369">
        <f t="shared" si="47"/>
        <v>53.830661534450421</v>
      </c>
      <c r="P175" s="570">
        <f t="shared" si="44"/>
        <v>4002.7006172839506</v>
      </c>
      <c r="Q175" s="570">
        <f t="shared" si="45"/>
        <v>74.357262258839441</v>
      </c>
    </row>
    <row r="176" spans="2:17" x14ac:dyDescent="0.2">
      <c r="B176" s="22" t="s">
        <v>17</v>
      </c>
      <c r="C176" s="23"/>
      <c r="D176" s="375"/>
      <c r="E176" s="24">
        <f>SUM(E160:E175)</f>
        <v>308745538</v>
      </c>
      <c r="F176" s="24">
        <f t="shared" ref="F176:K176" si="57">SUM(F160:F175)</f>
        <v>6872.9970199999998</v>
      </c>
      <c r="G176" s="24">
        <f t="shared" si="57"/>
        <v>85723.186000000002</v>
      </c>
      <c r="H176" s="24">
        <f t="shared" si="57"/>
        <v>40810.201500000003</v>
      </c>
      <c r="I176" s="24">
        <f t="shared" si="57"/>
        <v>126533.38750000001</v>
      </c>
      <c r="J176" s="24">
        <f t="shared" si="57"/>
        <v>930450</v>
      </c>
      <c r="K176" s="24">
        <f t="shared" si="57"/>
        <v>1270</v>
      </c>
      <c r="L176" s="35">
        <f t="shared" si="51"/>
        <v>15840.025232544043</v>
      </c>
      <c r="M176" s="35">
        <f t="shared" si="52"/>
        <v>7540.9542233440416</v>
      </c>
      <c r="N176" s="35">
        <f t="shared" si="53"/>
        <v>23380.979455888086</v>
      </c>
      <c r="O176" s="369">
        <f t="shared" si="47"/>
        <v>61.314785741766357</v>
      </c>
      <c r="P176" s="570">
        <f>SUMPRODUCT(P160:P175,E160:E175)/E176</f>
        <v>170.00939355379694</v>
      </c>
      <c r="Q176" s="570">
        <f t="shared" si="45"/>
        <v>2.2261040805713601</v>
      </c>
    </row>
    <row r="177" spans="2:17" x14ac:dyDescent="0.2">
      <c r="B177" s="4" t="s">
        <v>34</v>
      </c>
      <c r="C177" s="5">
        <v>2</v>
      </c>
      <c r="D177" s="374" t="s">
        <v>9</v>
      </c>
      <c r="E177" s="31">
        <v>9881935</v>
      </c>
      <c r="F177" s="32">
        <v>348.69889999999998</v>
      </c>
      <c r="G177" s="32">
        <v>29738.780999999999</v>
      </c>
      <c r="H177" s="32">
        <v>7056.46</v>
      </c>
      <c r="I177" s="33">
        <f t="shared" ref="I177:I184" si="58">G177+H177</f>
        <v>36795.241000000002</v>
      </c>
      <c r="J177" s="31">
        <v>38504</v>
      </c>
      <c r="K177" s="33">
        <v>1</v>
      </c>
      <c r="L177" s="29">
        <f t="shared" si="51"/>
        <v>85.284986560037922</v>
      </c>
      <c r="M177" s="29">
        <f t="shared" si="52"/>
        <v>20.236542185822785</v>
      </c>
      <c r="N177" s="29">
        <f t="shared" si="53"/>
        <v>105.52152874586069</v>
      </c>
      <c r="O177" s="369">
        <f t="shared" ref="O177:O184" si="59">IF(OR(F177 = 0, K177 = 0),1,(K177/J177)/(F177/E177))</f>
        <v>0.73601313839302485</v>
      </c>
      <c r="P177" s="570">
        <f t="shared" si="44"/>
        <v>2.5971327654269687</v>
      </c>
      <c r="Q177" s="570">
        <f t="shared" si="45"/>
        <v>3.5286500062993733</v>
      </c>
    </row>
    <row r="178" spans="2:17" x14ac:dyDescent="0.2">
      <c r="B178" s="4" t="s">
        <v>34</v>
      </c>
      <c r="C178" s="5">
        <v>2</v>
      </c>
      <c r="D178" s="374" t="s">
        <v>10</v>
      </c>
      <c r="E178" s="31">
        <v>20056351</v>
      </c>
      <c r="F178" s="32">
        <v>65.405720000000002</v>
      </c>
      <c r="G178" s="32">
        <v>4975.1509999999998</v>
      </c>
      <c r="H178" s="32">
        <v>9648.36</v>
      </c>
      <c r="I178" s="33">
        <f t="shared" si="58"/>
        <v>14623.511</v>
      </c>
      <c r="J178" s="31">
        <v>73835</v>
      </c>
      <c r="K178" s="33">
        <v>1</v>
      </c>
      <c r="L178" s="29">
        <f t="shared" si="51"/>
        <v>76.065992393325857</v>
      </c>
      <c r="M178" s="29">
        <f t="shared" si="52"/>
        <v>147.51553839633598</v>
      </c>
      <c r="N178" s="29">
        <f t="shared" si="53"/>
        <v>223.58153078966185</v>
      </c>
      <c r="O178" s="369">
        <f t="shared" si="59"/>
        <v>4.1531145649737784</v>
      </c>
      <c r="P178" s="570">
        <f t="shared" si="44"/>
        <v>1.3543712331550077</v>
      </c>
      <c r="Q178" s="570">
        <f t="shared" si="45"/>
        <v>0.32610976941917302</v>
      </c>
    </row>
    <row r="179" spans="2:17" x14ac:dyDescent="0.2">
      <c r="B179" s="4" t="s">
        <v>34</v>
      </c>
      <c r="C179" s="5">
        <v>2</v>
      </c>
      <c r="D179" s="374" t="s">
        <v>11</v>
      </c>
      <c r="E179" s="31">
        <v>31774758</v>
      </c>
      <c r="F179" s="32">
        <v>300.54199899999998</v>
      </c>
      <c r="G179" s="32">
        <v>18826.414700000001</v>
      </c>
      <c r="H179" s="32">
        <v>7408.2969999999996</v>
      </c>
      <c r="I179" s="33">
        <f t="shared" si="58"/>
        <v>26234.7117</v>
      </c>
      <c r="J179" s="31">
        <v>110381</v>
      </c>
      <c r="K179" s="33">
        <v>3</v>
      </c>
      <c r="L179" s="29">
        <f t="shared" si="51"/>
        <v>187.92463046071643</v>
      </c>
      <c r="M179" s="29">
        <f t="shared" si="52"/>
        <v>73.949368387610946</v>
      </c>
      <c r="N179" s="29">
        <f t="shared" si="53"/>
        <v>261.8739988483274</v>
      </c>
      <c r="O179" s="369">
        <f t="shared" si="59"/>
        <v>2.8734524271928503</v>
      </c>
      <c r="P179" s="570">
        <f t="shared" si="44"/>
        <v>2.717859051829572</v>
      </c>
      <c r="Q179" s="570">
        <f t="shared" si="45"/>
        <v>0.94585141765674496</v>
      </c>
    </row>
    <row r="180" spans="2:17" x14ac:dyDescent="0.2">
      <c r="B180" s="4" t="s">
        <v>34</v>
      </c>
      <c r="C180" s="5">
        <v>2</v>
      </c>
      <c r="D180" s="374" t="s">
        <v>12</v>
      </c>
      <c r="E180" s="31">
        <v>30600206</v>
      </c>
      <c r="F180" s="32">
        <v>804.95492100000001</v>
      </c>
      <c r="G180" s="32">
        <v>38197.143100000001</v>
      </c>
      <c r="H180" s="32">
        <v>7654.3779999999997</v>
      </c>
      <c r="I180" s="33">
        <f t="shared" si="58"/>
        <v>45851.521099999998</v>
      </c>
      <c r="J180" s="31">
        <v>87117</v>
      </c>
      <c r="K180" s="33">
        <v>4</v>
      </c>
      <c r="L180" s="29">
        <f t="shared" si="51"/>
        <v>189.810097949572</v>
      </c>
      <c r="M180" s="29">
        <f t="shared" si="52"/>
        <v>38.036306383422925</v>
      </c>
      <c r="N180" s="29">
        <f t="shared" si="53"/>
        <v>227.84640433299492</v>
      </c>
      <c r="O180" s="369">
        <f t="shared" si="59"/>
        <v>1.74545987776625</v>
      </c>
      <c r="P180" s="570">
        <f t="shared" si="44"/>
        <v>4.5915263381429572</v>
      </c>
      <c r="Q180" s="570">
        <f t="shared" si="45"/>
        <v>2.630553928297084</v>
      </c>
    </row>
    <row r="181" spans="2:17" x14ac:dyDescent="0.2">
      <c r="B181" s="4" t="s">
        <v>34</v>
      </c>
      <c r="C181" s="5">
        <v>2</v>
      </c>
      <c r="D181" s="374" t="s">
        <v>13</v>
      </c>
      <c r="E181" s="31">
        <v>33005514</v>
      </c>
      <c r="F181" s="32">
        <v>2979.3603600000001</v>
      </c>
      <c r="G181" s="32">
        <v>100234.85679999999</v>
      </c>
      <c r="H181" s="32">
        <v>9429.23</v>
      </c>
      <c r="I181" s="33">
        <f t="shared" si="58"/>
        <v>109664.08679999999</v>
      </c>
      <c r="J181" s="31">
        <v>82694</v>
      </c>
      <c r="K181" s="33">
        <v>25</v>
      </c>
      <c r="L181" s="29">
        <f t="shared" si="51"/>
        <v>841.0769820405344</v>
      </c>
      <c r="M181" s="29">
        <f t="shared" si="52"/>
        <v>79.121261450897464</v>
      </c>
      <c r="N181" s="29">
        <f t="shared" si="53"/>
        <v>920.19824349143175</v>
      </c>
      <c r="O181" s="369">
        <f t="shared" si="59"/>
        <v>3.349110479584863</v>
      </c>
      <c r="P181" s="570">
        <f t="shared" si="44"/>
        <v>30.231939439378916</v>
      </c>
      <c r="Q181" s="570">
        <f t="shared" si="45"/>
        <v>9.026856421627004</v>
      </c>
    </row>
    <row r="182" spans="2:17" x14ac:dyDescent="0.2">
      <c r="B182" s="4" t="s">
        <v>34</v>
      </c>
      <c r="C182" s="5">
        <v>2</v>
      </c>
      <c r="D182" s="374" t="s">
        <v>14</v>
      </c>
      <c r="E182" s="31">
        <v>15323140</v>
      </c>
      <c r="F182" s="32">
        <v>3909.5232500000002</v>
      </c>
      <c r="G182" s="32">
        <v>90061.254300000001</v>
      </c>
      <c r="H182" s="32">
        <v>5261.5780000000004</v>
      </c>
      <c r="I182" s="33">
        <f t="shared" si="58"/>
        <v>95322.832299999995</v>
      </c>
      <c r="J182" s="31">
        <v>35399</v>
      </c>
      <c r="K182" s="33">
        <v>41</v>
      </c>
      <c r="L182" s="29">
        <f t="shared" si="51"/>
        <v>944.49148660261847</v>
      </c>
      <c r="M182" s="29">
        <f t="shared" si="52"/>
        <v>55.179285095695505</v>
      </c>
      <c r="N182" s="29">
        <f t="shared" si="53"/>
        <v>999.67077169831384</v>
      </c>
      <c r="O182" s="369">
        <f t="shared" si="59"/>
        <v>4.5395921085289777</v>
      </c>
      <c r="P182" s="570">
        <f t="shared" si="44"/>
        <v>115.82248086104129</v>
      </c>
      <c r="Q182" s="570">
        <f t="shared" si="45"/>
        <v>25.513851925910746</v>
      </c>
    </row>
    <row r="183" spans="2:17" x14ac:dyDescent="0.2">
      <c r="B183" s="4" t="s">
        <v>34</v>
      </c>
      <c r="C183" s="5">
        <v>2</v>
      </c>
      <c r="D183" s="374" t="s">
        <v>15</v>
      </c>
      <c r="E183" s="31">
        <v>9169601</v>
      </c>
      <c r="F183" s="32">
        <v>7436.9981900000002</v>
      </c>
      <c r="G183" s="32">
        <v>107230.5644</v>
      </c>
      <c r="H183" s="32">
        <v>6526.9849999999997</v>
      </c>
      <c r="I183" s="33">
        <f t="shared" si="58"/>
        <v>113757.5494</v>
      </c>
      <c r="J183" s="31">
        <v>20855</v>
      </c>
      <c r="K183" s="33">
        <v>72</v>
      </c>
      <c r="L183" s="29">
        <f t="shared" si="51"/>
        <v>1038.1339943286985</v>
      </c>
      <c r="M183" s="29">
        <f t="shared" si="52"/>
        <v>63.189866125273319</v>
      </c>
      <c r="N183" s="29">
        <f t="shared" si="53"/>
        <v>1101.3238604539717</v>
      </c>
      <c r="O183" s="369">
        <f t="shared" si="59"/>
        <v>4.256719813689811</v>
      </c>
      <c r="P183" s="570">
        <f t="shared" si="44"/>
        <v>345.24094941261092</v>
      </c>
      <c r="Q183" s="570">
        <f t="shared" si="45"/>
        <v>81.104926921029602</v>
      </c>
    </row>
    <row r="184" spans="2:17" x14ac:dyDescent="0.2">
      <c r="B184" s="4" t="s">
        <v>34</v>
      </c>
      <c r="C184" s="5">
        <v>2</v>
      </c>
      <c r="D184" s="374" t="s">
        <v>16</v>
      </c>
      <c r="E184" s="31">
        <v>7152707</v>
      </c>
      <c r="F184" s="32">
        <v>23793.149799999999</v>
      </c>
      <c r="G184" s="32">
        <v>151447.09700000001</v>
      </c>
      <c r="H184" s="32">
        <v>6440.2030000000004</v>
      </c>
      <c r="I184" s="33">
        <f t="shared" si="58"/>
        <v>157887.30000000002</v>
      </c>
      <c r="J184" s="31">
        <v>16854</v>
      </c>
      <c r="K184" s="33">
        <v>135</v>
      </c>
      <c r="L184" s="29">
        <f t="shared" si="51"/>
        <v>859.29598505700994</v>
      </c>
      <c r="M184" s="29">
        <f t="shared" si="52"/>
        <v>36.541080618086134</v>
      </c>
      <c r="N184" s="29">
        <f t="shared" si="53"/>
        <v>895.83706567509614</v>
      </c>
      <c r="O184" s="369">
        <f t="shared" si="59"/>
        <v>2.4079600380687891</v>
      </c>
      <c r="P184" s="570">
        <f t="shared" si="44"/>
        <v>800.99679601281593</v>
      </c>
      <c r="Q184" s="570">
        <f t="shared" si="45"/>
        <v>332.64538586579874</v>
      </c>
    </row>
    <row r="185" spans="2:17" x14ac:dyDescent="0.2">
      <c r="B185" s="4" t="s">
        <v>34</v>
      </c>
      <c r="C185" s="5">
        <v>1</v>
      </c>
      <c r="D185" s="374" t="s">
        <v>9</v>
      </c>
      <c r="E185" s="31">
        <v>10319427</v>
      </c>
      <c r="F185" s="32">
        <v>274.02438000000001</v>
      </c>
      <c r="G185" s="32">
        <v>23332.216</v>
      </c>
      <c r="H185" s="32">
        <v>6047.54</v>
      </c>
      <c r="I185" s="33">
        <f t="shared" si="50"/>
        <v>29379.756000000001</v>
      </c>
      <c r="J185" s="31">
        <v>40476</v>
      </c>
      <c r="K185" s="33">
        <v>3</v>
      </c>
      <c r="L185" s="29">
        <f t="shared" si="51"/>
        <v>255.43949045701697</v>
      </c>
      <c r="M185" s="29">
        <f t="shared" si="52"/>
        <v>66.208050539152751</v>
      </c>
      <c r="N185" s="29">
        <f t="shared" si="53"/>
        <v>321.64754099616971</v>
      </c>
      <c r="O185" s="369">
        <f t="shared" si="47"/>
        <v>2.7911941541628744</v>
      </c>
      <c r="P185" s="570">
        <f t="shared" si="44"/>
        <v>7.4117995849392226</v>
      </c>
      <c r="Q185" s="570">
        <f t="shared" si="45"/>
        <v>2.6554224376993028</v>
      </c>
    </row>
    <row r="186" spans="2:17" x14ac:dyDescent="0.2">
      <c r="B186" s="4" t="s">
        <v>34</v>
      </c>
      <c r="C186" s="5">
        <v>1</v>
      </c>
      <c r="D186" s="374" t="s">
        <v>10</v>
      </c>
      <c r="E186" s="31">
        <v>20969500</v>
      </c>
      <c r="F186" s="32">
        <v>67.868759999999995</v>
      </c>
      <c r="G186" s="32">
        <v>5158.2560000000003</v>
      </c>
      <c r="H186" s="32">
        <v>9171.56</v>
      </c>
      <c r="I186" s="33">
        <f t="shared" si="50"/>
        <v>14329.815999999999</v>
      </c>
      <c r="J186" s="31">
        <v>76614</v>
      </c>
      <c r="K186" s="33">
        <v>0</v>
      </c>
      <c r="L186" s="29">
        <f t="shared" si="51"/>
        <v>18.846163484298625</v>
      </c>
      <c r="M186" s="29">
        <f t="shared" si="52"/>
        <v>33.509139361453542</v>
      </c>
      <c r="N186" s="29">
        <f t="shared" si="53"/>
        <v>52.355302845752156</v>
      </c>
      <c r="O186" s="369">
        <f t="shared" si="47"/>
        <v>1</v>
      </c>
      <c r="P186" s="570">
        <f t="shared" si="44"/>
        <v>0</v>
      </c>
      <c r="Q186" s="570">
        <f t="shared" si="45"/>
        <v>0.32365464126469395</v>
      </c>
    </row>
    <row r="187" spans="2:17" x14ac:dyDescent="0.2">
      <c r="B187" s="4" t="s">
        <v>34</v>
      </c>
      <c r="C187" s="5">
        <v>1</v>
      </c>
      <c r="D187" s="374" t="s">
        <v>11</v>
      </c>
      <c r="E187" s="31">
        <v>32953433</v>
      </c>
      <c r="F187" s="32">
        <v>241.59747200000001</v>
      </c>
      <c r="G187" s="32">
        <v>15163.531499999999</v>
      </c>
      <c r="H187" s="32">
        <v>7413.73</v>
      </c>
      <c r="I187" s="33">
        <f t="shared" si="50"/>
        <v>22577.261500000001</v>
      </c>
      <c r="J187" s="31">
        <v>116710</v>
      </c>
      <c r="K187" s="33">
        <v>0</v>
      </c>
      <c r="L187" s="29">
        <f t="shared" si="51"/>
        <v>53.704139455364171</v>
      </c>
      <c r="M187" s="29">
        <f t="shared" si="52"/>
        <v>26.256943496600186</v>
      </c>
      <c r="N187" s="29">
        <f t="shared" si="53"/>
        <v>79.961082951964372</v>
      </c>
      <c r="O187" s="369">
        <f t="shared" si="47"/>
        <v>1</v>
      </c>
      <c r="P187" s="570">
        <f t="shared" si="44"/>
        <v>0</v>
      </c>
      <c r="Q187" s="570">
        <f t="shared" si="45"/>
        <v>0.73314811236814081</v>
      </c>
    </row>
    <row r="188" spans="2:17" x14ac:dyDescent="0.2">
      <c r="B188" s="4" t="s">
        <v>34</v>
      </c>
      <c r="C188" s="5">
        <v>1</v>
      </c>
      <c r="D188" s="374" t="s">
        <v>12</v>
      </c>
      <c r="E188" s="31">
        <v>30432499</v>
      </c>
      <c r="F188" s="32">
        <v>676.52330199999994</v>
      </c>
      <c r="G188" s="32">
        <v>32124.054100000001</v>
      </c>
      <c r="H188" s="32">
        <v>7769.11</v>
      </c>
      <c r="I188" s="33">
        <f t="shared" si="50"/>
        <v>39893.164100000002</v>
      </c>
      <c r="J188" s="31">
        <v>89486</v>
      </c>
      <c r="K188" s="33">
        <v>2</v>
      </c>
      <c r="L188" s="29">
        <f t="shared" si="51"/>
        <v>94.968063938173131</v>
      </c>
      <c r="M188" s="29">
        <f t="shared" si="52"/>
        <v>22.967752853544727</v>
      </c>
      <c r="N188" s="29">
        <f t="shared" si="53"/>
        <v>117.93581679171785</v>
      </c>
      <c r="O188" s="369">
        <f t="shared" si="47"/>
        <v>1.0053788770581951</v>
      </c>
      <c r="P188" s="570">
        <f t="shared" si="44"/>
        <v>2.2349864783318059</v>
      </c>
      <c r="Q188" s="570">
        <f t="shared" si="45"/>
        <v>2.2230290782232505</v>
      </c>
    </row>
    <row r="189" spans="2:17" x14ac:dyDescent="0.2">
      <c r="B189" s="4" t="s">
        <v>34</v>
      </c>
      <c r="C189" s="5">
        <v>1</v>
      </c>
      <c r="D189" s="374" t="s">
        <v>13</v>
      </c>
      <c r="E189" s="31">
        <v>31666007</v>
      </c>
      <c r="F189" s="32">
        <v>2299.1593499999999</v>
      </c>
      <c r="G189" s="32">
        <v>77539.314899999998</v>
      </c>
      <c r="H189" s="32">
        <v>9641.4040000000005</v>
      </c>
      <c r="I189" s="33">
        <f t="shared" si="50"/>
        <v>87180.718899999993</v>
      </c>
      <c r="J189" s="31">
        <v>81265</v>
      </c>
      <c r="K189" s="33">
        <v>31</v>
      </c>
      <c r="L189" s="29">
        <f t="shared" si="51"/>
        <v>1045.4772357992499</v>
      </c>
      <c r="M189" s="29">
        <f t="shared" si="52"/>
        <v>129.99687211762858</v>
      </c>
      <c r="N189" s="29">
        <f t="shared" si="53"/>
        <v>1175.4741079168787</v>
      </c>
      <c r="O189" s="369">
        <f t="shared" si="47"/>
        <v>5.253907050624103</v>
      </c>
      <c r="P189" s="570">
        <f t="shared" si="44"/>
        <v>38.14680366701532</v>
      </c>
      <c r="Q189" s="570">
        <f t="shared" si="45"/>
        <v>7.2606544614229378</v>
      </c>
    </row>
    <row r="190" spans="2:17" x14ac:dyDescent="0.2">
      <c r="B190" s="4" t="s">
        <v>34</v>
      </c>
      <c r="C190" s="5">
        <v>1</v>
      </c>
      <c r="D190" s="374" t="s">
        <v>14</v>
      </c>
      <c r="E190" s="31">
        <v>13930047</v>
      </c>
      <c r="F190" s="32">
        <v>3050.79243</v>
      </c>
      <c r="G190" s="32">
        <v>70171.5141</v>
      </c>
      <c r="H190" s="32">
        <v>5461.7870000000003</v>
      </c>
      <c r="I190" s="33">
        <f t="shared" si="50"/>
        <v>75633.301099999997</v>
      </c>
      <c r="J190" s="31">
        <v>33077</v>
      </c>
      <c r="K190" s="33">
        <v>37</v>
      </c>
      <c r="L190" s="29">
        <f t="shared" si="51"/>
        <v>851.03987939946478</v>
      </c>
      <c r="M190" s="29">
        <f t="shared" si="52"/>
        <v>66.240533775023167</v>
      </c>
      <c r="N190" s="29">
        <f t="shared" si="53"/>
        <v>917.28041317448799</v>
      </c>
      <c r="O190" s="369">
        <f t="shared" si="47"/>
        <v>5.1075841719885222</v>
      </c>
      <c r="P190" s="570">
        <f t="shared" si="44"/>
        <v>111.86020497626748</v>
      </c>
      <c r="Q190" s="570">
        <f t="shared" si="45"/>
        <v>21.900805000873291</v>
      </c>
    </row>
    <row r="191" spans="2:17" x14ac:dyDescent="0.2">
      <c r="B191" s="4" t="s">
        <v>34</v>
      </c>
      <c r="C191" s="5">
        <v>1</v>
      </c>
      <c r="D191" s="374" t="s">
        <v>15</v>
      </c>
      <c r="E191" s="31">
        <v>7426360</v>
      </c>
      <c r="F191" s="32">
        <v>6184.1752299999998</v>
      </c>
      <c r="G191" s="32">
        <v>88609.947799999994</v>
      </c>
      <c r="H191" s="32">
        <v>7534.7089999999998</v>
      </c>
      <c r="I191" s="33">
        <f t="shared" si="50"/>
        <v>96144.656799999997</v>
      </c>
      <c r="J191" s="31">
        <v>16815</v>
      </c>
      <c r="K191" s="33">
        <v>59</v>
      </c>
      <c r="L191" s="29">
        <f t="shared" si="51"/>
        <v>845.38143337830343</v>
      </c>
      <c r="M191" s="29">
        <f t="shared" si="52"/>
        <v>71.884740400540039</v>
      </c>
      <c r="N191" s="29">
        <f t="shared" si="53"/>
        <v>917.26617377884361</v>
      </c>
      <c r="O191" s="369">
        <f t="shared" si="47"/>
        <v>4.2135616375107032</v>
      </c>
      <c r="P191" s="570">
        <f t="shared" si="44"/>
        <v>350.87719298245617</v>
      </c>
      <c r="Q191" s="570">
        <f t="shared" si="45"/>
        <v>83.273302533138704</v>
      </c>
    </row>
    <row r="192" spans="2:17" x14ac:dyDescent="0.2">
      <c r="B192" s="4" t="s">
        <v>34</v>
      </c>
      <c r="C192" s="5">
        <v>1</v>
      </c>
      <c r="D192" s="374" t="s">
        <v>16</v>
      </c>
      <c r="E192" s="31">
        <v>4084053</v>
      </c>
      <c r="F192" s="32">
        <v>33156.510300000002</v>
      </c>
      <c r="G192" s="32">
        <v>181552.052</v>
      </c>
      <c r="H192" s="32">
        <v>10438.17</v>
      </c>
      <c r="I192" s="33">
        <f t="shared" si="50"/>
        <v>191990.22200000001</v>
      </c>
      <c r="J192" s="31">
        <v>10368</v>
      </c>
      <c r="K192" s="33">
        <v>183</v>
      </c>
      <c r="L192" s="29">
        <f t="shared" si="51"/>
        <v>1002.0362582005499</v>
      </c>
      <c r="M192" s="29">
        <f t="shared" si="52"/>
        <v>57.611162716361008</v>
      </c>
      <c r="N192" s="29">
        <f t="shared" si="53"/>
        <v>1059.647420916911</v>
      </c>
      <c r="O192" s="369">
        <f t="shared" si="47"/>
        <v>2.1740956923104711</v>
      </c>
      <c r="P192" s="570">
        <f t="shared" si="44"/>
        <v>1765.0462962962961</v>
      </c>
      <c r="Q192" s="570">
        <f t="shared" si="45"/>
        <v>811.8530856480071</v>
      </c>
    </row>
    <row r="193" spans="2:17" x14ac:dyDescent="0.2">
      <c r="B193" s="8" t="s">
        <v>17</v>
      </c>
      <c r="C193" s="5"/>
      <c r="D193" s="374"/>
      <c r="E193" s="31">
        <f>SUM(E177:E192)</f>
        <v>308745538</v>
      </c>
      <c r="F193" s="31">
        <f t="shared" ref="F193:K193" si="60">SUM(F177:F192)</f>
        <v>85589.284364000006</v>
      </c>
      <c r="G193" s="31">
        <f t="shared" si="60"/>
        <v>1034362.1487000001</v>
      </c>
      <c r="H193" s="31">
        <f t="shared" si="60"/>
        <v>122903.50099999999</v>
      </c>
      <c r="I193" s="31">
        <f t="shared" si="60"/>
        <v>1157265.6497000002</v>
      </c>
      <c r="J193" s="31">
        <f t="shared" si="60"/>
        <v>930450</v>
      </c>
      <c r="K193" s="31">
        <f t="shared" si="60"/>
        <v>597</v>
      </c>
      <c r="L193" s="29">
        <f t="shared" si="51"/>
        <v>7214.8541416434</v>
      </c>
      <c r="M193" s="29">
        <f t="shared" si="52"/>
        <v>857.27308788974779</v>
      </c>
      <c r="N193" s="29">
        <f t="shared" si="53"/>
        <v>8072.1272295331482</v>
      </c>
      <c r="O193" s="369">
        <f t="shared" si="47"/>
        <v>2.3145287814121618</v>
      </c>
      <c r="P193" s="570">
        <f>SUMPRODUCT(P177:P192,E177:E192)/E193</f>
        <v>79.911279325675196</v>
      </c>
      <c r="Q193" s="570">
        <f t="shared" si="45"/>
        <v>27.721626332944769</v>
      </c>
    </row>
    <row r="194" spans="2:17" x14ac:dyDescent="0.2">
      <c r="B194" s="8" t="s">
        <v>69</v>
      </c>
      <c r="C194" s="5">
        <v>2</v>
      </c>
      <c r="D194" s="374" t="s">
        <v>9</v>
      </c>
      <c r="E194" s="31">
        <v>9881935</v>
      </c>
      <c r="F194" s="32">
        <v>601.85955000000001</v>
      </c>
      <c r="G194" s="32">
        <v>50473.377</v>
      </c>
      <c r="H194" s="32">
        <v>733.12302</v>
      </c>
      <c r="I194" s="33">
        <f t="shared" ref="I194:I201" si="61">G194+H194</f>
        <v>51206.500019999999</v>
      </c>
      <c r="J194" s="31">
        <v>38504</v>
      </c>
      <c r="K194" s="34">
        <v>2</v>
      </c>
      <c r="L194" s="29">
        <f t="shared" si="51"/>
        <v>167.72476900964682</v>
      </c>
      <c r="M194" s="29">
        <f t="shared" si="52"/>
        <v>2.4361930287556288</v>
      </c>
      <c r="N194" s="29">
        <f t="shared" si="53"/>
        <v>170.16096203840249</v>
      </c>
      <c r="O194" s="369">
        <f t="shared" ref="O194:O201" si="62">IF(OR(F194 = 0, K194 = 0),1,(K194/J194)/(F194/E194))</f>
        <v>0.85284672061179556</v>
      </c>
      <c r="P194" s="570">
        <f t="shared" si="44"/>
        <v>5.1942655308539374</v>
      </c>
      <c r="Q194" s="570">
        <f t="shared" si="45"/>
        <v>6.0905030239522926</v>
      </c>
    </row>
    <row r="195" spans="2:17" x14ac:dyDescent="0.2">
      <c r="B195" s="8" t="s">
        <v>69</v>
      </c>
      <c r="C195" s="5">
        <v>2</v>
      </c>
      <c r="D195" s="374" t="s">
        <v>10</v>
      </c>
      <c r="E195" s="31">
        <v>20056351</v>
      </c>
      <c r="F195" s="32">
        <v>876.78449999999998</v>
      </c>
      <c r="G195" s="32">
        <v>66353.562999999995</v>
      </c>
      <c r="H195" s="32">
        <v>10567.6281</v>
      </c>
      <c r="I195" s="33">
        <f t="shared" si="61"/>
        <v>76921.191099999996</v>
      </c>
      <c r="J195" s="31">
        <v>73835</v>
      </c>
      <c r="K195" s="34">
        <v>5</v>
      </c>
      <c r="L195" s="29">
        <f t="shared" si="51"/>
        <v>378.39151467663947</v>
      </c>
      <c r="M195" s="29">
        <f t="shared" si="52"/>
        <v>60.263543094112634</v>
      </c>
      <c r="N195" s="29">
        <f t="shared" si="53"/>
        <v>438.65505777075202</v>
      </c>
      <c r="O195" s="369">
        <f t="shared" si="62"/>
        <v>1.5490548040287935</v>
      </c>
      <c r="P195" s="570">
        <f t="shared" si="44"/>
        <v>6.7718561657750387</v>
      </c>
      <c r="Q195" s="570">
        <f t="shared" si="45"/>
        <v>4.3716052835333805</v>
      </c>
    </row>
    <row r="196" spans="2:17" x14ac:dyDescent="0.2">
      <c r="B196" s="8" t="s">
        <v>69</v>
      </c>
      <c r="C196" s="5">
        <v>2</v>
      </c>
      <c r="D196" s="374" t="s">
        <v>11</v>
      </c>
      <c r="E196" s="31">
        <v>31774758</v>
      </c>
      <c r="F196" s="32">
        <v>10568.80161</v>
      </c>
      <c r="G196" s="32">
        <v>674812.23300000001</v>
      </c>
      <c r="H196" s="32">
        <v>50915.707289999998</v>
      </c>
      <c r="I196" s="33">
        <f t="shared" si="61"/>
        <v>725727.94029000006</v>
      </c>
      <c r="J196" s="31">
        <v>110381</v>
      </c>
      <c r="K196" s="34">
        <v>18</v>
      </c>
      <c r="L196" s="29">
        <f t="shared" si="51"/>
        <v>1149.2902073691209</v>
      </c>
      <c r="M196" s="29">
        <f t="shared" si="52"/>
        <v>86.71586098776244</v>
      </c>
      <c r="N196" s="29">
        <f t="shared" si="53"/>
        <v>1236.0060683568836</v>
      </c>
      <c r="O196" s="369">
        <f t="shared" si="62"/>
        <v>0.49026928598006358</v>
      </c>
      <c r="P196" s="570">
        <f t="shared" si="44"/>
        <v>16.307154310977431</v>
      </c>
      <c r="Q196" s="570">
        <f t="shared" si="45"/>
        <v>33.261627389892318</v>
      </c>
    </row>
    <row r="197" spans="2:17" x14ac:dyDescent="0.2">
      <c r="B197" s="8" t="s">
        <v>69</v>
      </c>
      <c r="C197" s="5">
        <v>2</v>
      </c>
      <c r="D197" s="374" t="s">
        <v>12</v>
      </c>
      <c r="E197" s="31">
        <v>30600206</v>
      </c>
      <c r="F197" s="32">
        <v>6404.7599600000003</v>
      </c>
      <c r="G197" s="32">
        <v>313385.84700000001</v>
      </c>
      <c r="H197" s="32">
        <v>78313.285399999993</v>
      </c>
      <c r="I197" s="33">
        <f t="shared" si="61"/>
        <v>391699.1324</v>
      </c>
      <c r="J197" s="31">
        <v>87117</v>
      </c>
      <c r="K197" s="34">
        <v>21</v>
      </c>
      <c r="L197" s="29">
        <f t="shared" si="51"/>
        <v>1027.5330891557724</v>
      </c>
      <c r="M197" s="29">
        <f t="shared" si="52"/>
        <v>256.77449329420301</v>
      </c>
      <c r="N197" s="29">
        <f t="shared" si="53"/>
        <v>1284.3075824499754</v>
      </c>
      <c r="O197" s="369">
        <f t="shared" si="62"/>
        <v>1.1516960456991128</v>
      </c>
      <c r="P197" s="570">
        <f t="shared" si="44"/>
        <v>24.105513275250527</v>
      </c>
      <c r="Q197" s="570">
        <f t="shared" si="45"/>
        <v>20.930447200257408</v>
      </c>
    </row>
    <row r="198" spans="2:17" x14ac:dyDescent="0.2">
      <c r="B198" s="8" t="s">
        <v>69</v>
      </c>
      <c r="C198" s="5">
        <v>2</v>
      </c>
      <c r="D198" s="374" t="s">
        <v>13</v>
      </c>
      <c r="E198" s="31">
        <v>33005514</v>
      </c>
      <c r="F198" s="32">
        <v>7285.9756500000003</v>
      </c>
      <c r="G198" s="32">
        <v>254912.61900000001</v>
      </c>
      <c r="H198" s="32">
        <v>86874.873699999996</v>
      </c>
      <c r="I198" s="33">
        <f t="shared" si="61"/>
        <v>341787.4927</v>
      </c>
      <c r="J198" s="31">
        <v>82694</v>
      </c>
      <c r="K198" s="34">
        <v>26</v>
      </c>
      <c r="L198" s="29">
        <f t="shared" si="51"/>
        <v>909.65553721003721</v>
      </c>
      <c r="M198" s="29">
        <f t="shared" si="52"/>
        <v>310.01293782803128</v>
      </c>
      <c r="N198" s="29">
        <f t="shared" si="53"/>
        <v>1219.6684750380684</v>
      </c>
      <c r="O198" s="369">
        <f t="shared" si="62"/>
        <v>1.4242890427860759</v>
      </c>
      <c r="P198" s="570">
        <f t="shared" si="44"/>
        <v>31.44121701695407</v>
      </c>
      <c r="Q198" s="570">
        <f t="shared" si="45"/>
        <v>22.075025554820932</v>
      </c>
    </row>
    <row r="199" spans="2:17" x14ac:dyDescent="0.2">
      <c r="B199" s="8" t="s">
        <v>69</v>
      </c>
      <c r="C199" s="5">
        <v>2</v>
      </c>
      <c r="D199" s="374" t="s">
        <v>14</v>
      </c>
      <c r="E199" s="31">
        <v>15323140</v>
      </c>
      <c r="F199" s="32">
        <v>3225.5849699999999</v>
      </c>
      <c r="G199" s="32">
        <v>75921.56</v>
      </c>
      <c r="H199" s="32">
        <v>34538.895100000002</v>
      </c>
      <c r="I199" s="33">
        <f t="shared" si="61"/>
        <v>110460.45509999999</v>
      </c>
      <c r="J199" s="31">
        <v>35399</v>
      </c>
      <c r="K199" s="34">
        <v>5</v>
      </c>
      <c r="L199" s="29">
        <f t="shared" si="51"/>
        <v>117.68649827259087</v>
      </c>
      <c r="M199" s="29">
        <f t="shared" si="52"/>
        <v>53.538963352746535</v>
      </c>
      <c r="N199" s="29">
        <f t="shared" si="53"/>
        <v>171.2254616253374</v>
      </c>
      <c r="O199" s="369">
        <f t="shared" si="62"/>
        <v>0.67099346958598416</v>
      </c>
      <c r="P199" s="570">
        <f t="shared" si="44"/>
        <v>14.124692787931863</v>
      </c>
      <c r="Q199" s="570">
        <f t="shared" si="45"/>
        <v>21.050417668963409</v>
      </c>
    </row>
    <row r="200" spans="2:17" x14ac:dyDescent="0.2">
      <c r="B200" s="8" t="s">
        <v>69</v>
      </c>
      <c r="C200" s="5">
        <v>2</v>
      </c>
      <c r="D200" s="374" t="s">
        <v>15</v>
      </c>
      <c r="E200" s="31">
        <v>9169601</v>
      </c>
      <c r="F200" s="32">
        <v>2496.8445700000002</v>
      </c>
      <c r="G200" s="32">
        <v>37048.753199999999</v>
      </c>
      <c r="H200" s="32">
        <v>17498.146000000001</v>
      </c>
      <c r="I200" s="33">
        <f t="shared" si="61"/>
        <v>54546.8992</v>
      </c>
      <c r="J200" s="31">
        <v>20855</v>
      </c>
      <c r="K200" s="34">
        <v>5</v>
      </c>
      <c r="L200" s="29">
        <f t="shared" si="51"/>
        <v>74.191148390145869</v>
      </c>
      <c r="M200" s="29">
        <f t="shared" si="52"/>
        <v>35.040519162151924</v>
      </c>
      <c r="N200" s="29">
        <f t="shared" si="53"/>
        <v>109.23166755229781</v>
      </c>
      <c r="O200" s="369">
        <f t="shared" si="62"/>
        <v>0.88047846943039165</v>
      </c>
      <c r="P200" s="570">
        <f t="shared" ref="P200:P210" si="63">K200/J200*100000</f>
        <v>23.97506593143131</v>
      </c>
      <c r="Q200" s="570">
        <f t="shared" ref="Q200:Q210" si="64">(F200/E200)*100000</f>
        <v>27.229587961351868</v>
      </c>
    </row>
    <row r="201" spans="2:17" x14ac:dyDescent="0.2">
      <c r="B201" s="8" t="s">
        <v>69</v>
      </c>
      <c r="C201" s="5">
        <v>2</v>
      </c>
      <c r="D201" s="374" t="s">
        <v>16</v>
      </c>
      <c r="E201" s="31">
        <v>7152707</v>
      </c>
      <c r="F201" s="32">
        <v>2728.4766800000002</v>
      </c>
      <c r="G201" s="32">
        <v>17367.262599999998</v>
      </c>
      <c r="H201" s="32">
        <v>8307.8901000000005</v>
      </c>
      <c r="I201" s="33">
        <f t="shared" si="61"/>
        <v>25675.152699999999</v>
      </c>
      <c r="J201" s="31">
        <v>16854</v>
      </c>
      <c r="K201" s="34">
        <v>3</v>
      </c>
      <c r="L201" s="29">
        <f t="shared" si="51"/>
        <v>19.095559138148833</v>
      </c>
      <c r="M201" s="29">
        <f t="shared" si="52"/>
        <v>9.1346466263365684</v>
      </c>
      <c r="N201" s="29">
        <f t="shared" si="53"/>
        <v>28.230205764485401</v>
      </c>
      <c r="O201" s="369">
        <f t="shared" si="62"/>
        <v>0.46662548469829207</v>
      </c>
      <c r="P201" s="570">
        <f t="shared" si="63"/>
        <v>17.7999288002848</v>
      </c>
      <c r="Q201" s="570">
        <f t="shared" si="64"/>
        <v>38.146070851217594</v>
      </c>
    </row>
    <row r="202" spans="2:17" x14ac:dyDescent="0.2">
      <c r="B202" s="8" t="s">
        <v>69</v>
      </c>
      <c r="C202" s="5">
        <v>1</v>
      </c>
      <c r="D202" s="374" t="s">
        <v>9</v>
      </c>
      <c r="E202" s="31">
        <v>10319427</v>
      </c>
      <c r="F202" s="32">
        <v>433.45362</v>
      </c>
      <c r="G202" s="32">
        <v>36428.667000000001</v>
      </c>
      <c r="H202" s="32">
        <v>383.39546999999999</v>
      </c>
      <c r="I202" s="33">
        <f t="shared" si="50"/>
        <v>36812.062470000004</v>
      </c>
      <c r="J202" s="31">
        <v>40476</v>
      </c>
      <c r="K202" s="34">
        <v>2</v>
      </c>
      <c r="L202" s="29">
        <f t="shared" si="51"/>
        <v>168.08565123991818</v>
      </c>
      <c r="M202" s="29">
        <f t="shared" si="52"/>
        <v>1.7690264993057387</v>
      </c>
      <c r="N202" s="29">
        <f t="shared" si="53"/>
        <v>169.85467773922392</v>
      </c>
      <c r="O202" s="369">
        <f t="shared" si="47"/>
        <v>1.1763738375732198</v>
      </c>
      <c r="P202" s="570">
        <f t="shared" si="63"/>
        <v>4.941199723292816</v>
      </c>
      <c r="Q202" s="570">
        <f t="shared" si="64"/>
        <v>4.2003651946954035</v>
      </c>
    </row>
    <row r="203" spans="2:17" x14ac:dyDescent="0.2">
      <c r="B203" s="8" t="s">
        <v>69</v>
      </c>
      <c r="C203" s="5">
        <v>1</v>
      </c>
      <c r="D203" s="374" t="s">
        <v>10</v>
      </c>
      <c r="E203" s="31">
        <v>20969500</v>
      </c>
      <c r="F203" s="32">
        <v>553.17818999999997</v>
      </c>
      <c r="G203" s="32">
        <v>42074.254000000001</v>
      </c>
      <c r="H203" s="32">
        <v>5476.8173999999999</v>
      </c>
      <c r="I203" s="33">
        <f t="shared" si="50"/>
        <v>47551.071400000001</v>
      </c>
      <c r="J203" s="31">
        <v>76614</v>
      </c>
      <c r="K203" s="34">
        <v>1</v>
      </c>
      <c r="L203" s="29">
        <f t="shared" si="51"/>
        <v>76.059133857030787</v>
      </c>
      <c r="M203" s="29">
        <f t="shared" si="52"/>
        <v>9.9006387073937248</v>
      </c>
      <c r="N203" s="29">
        <f t="shared" si="53"/>
        <v>85.959772564424512</v>
      </c>
      <c r="O203" s="369">
        <f t="shared" si="47"/>
        <v>0.49478313600321128</v>
      </c>
      <c r="P203" s="570">
        <f t="shared" si="63"/>
        <v>1.3052444722896599</v>
      </c>
      <c r="Q203" s="570">
        <f t="shared" si="64"/>
        <v>2.6380132573499604</v>
      </c>
    </row>
    <row r="204" spans="2:17" x14ac:dyDescent="0.2">
      <c r="B204" s="8" t="s">
        <v>69</v>
      </c>
      <c r="C204" s="5">
        <v>1</v>
      </c>
      <c r="D204" s="374" t="s">
        <v>11</v>
      </c>
      <c r="E204" s="31">
        <v>32953433</v>
      </c>
      <c r="F204" s="32">
        <v>3644.95327</v>
      </c>
      <c r="G204" s="32">
        <v>235452.98699999999</v>
      </c>
      <c r="H204" s="32">
        <v>25088.010320000001</v>
      </c>
      <c r="I204" s="33">
        <f t="shared" si="50"/>
        <v>260540.99731999999</v>
      </c>
      <c r="J204" s="31">
        <v>116710</v>
      </c>
      <c r="K204" s="34">
        <v>8</v>
      </c>
      <c r="L204" s="29">
        <f t="shared" si="51"/>
        <v>516.7758696670478</v>
      </c>
      <c r="M204" s="29">
        <f t="shared" si="52"/>
        <v>55.063554370341762</v>
      </c>
      <c r="N204" s="29">
        <f t="shared" si="53"/>
        <v>571.83942403738956</v>
      </c>
      <c r="O204" s="369">
        <f t="shared" si="47"/>
        <v>0.61971301624000497</v>
      </c>
      <c r="P204" s="570">
        <f t="shared" si="63"/>
        <v>6.8545968640219348</v>
      </c>
      <c r="Q204" s="570">
        <f t="shared" si="64"/>
        <v>11.06092123998128</v>
      </c>
    </row>
    <row r="205" spans="2:17" x14ac:dyDescent="0.2">
      <c r="B205" s="8" t="s">
        <v>69</v>
      </c>
      <c r="C205" s="5">
        <v>1</v>
      </c>
      <c r="D205" s="374" t="s">
        <v>12</v>
      </c>
      <c r="E205" s="31">
        <v>30432499</v>
      </c>
      <c r="F205" s="32">
        <v>2486.0127900000002</v>
      </c>
      <c r="G205" s="32">
        <v>120677.64969999999</v>
      </c>
      <c r="H205" s="32">
        <v>37414.480000000003</v>
      </c>
      <c r="I205" s="33">
        <f t="shared" si="50"/>
        <v>158092.12969999999</v>
      </c>
      <c r="J205" s="31">
        <v>89486</v>
      </c>
      <c r="K205" s="34">
        <v>3</v>
      </c>
      <c r="L205" s="29">
        <f t="shared" si="51"/>
        <v>145.627951133751</v>
      </c>
      <c r="M205" s="29">
        <f t="shared" si="52"/>
        <v>45.149984928275458</v>
      </c>
      <c r="N205" s="29">
        <f t="shared" si="53"/>
        <v>190.77793606202641</v>
      </c>
      <c r="O205" s="369">
        <f t="shared" si="47"/>
        <v>0.41039344632764063</v>
      </c>
      <c r="P205" s="570">
        <f t="shared" si="63"/>
        <v>3.352479717497709</v>
      </c>
      <c r="Q205" s="570">
        <f t="shared" si="64"/>
        <v>8.1689406775302942</v>
      </c>
    </row>
    <row r="206" spans="2:17" x14ac:dyDescent="0.2">
      <c r="B206" s="8" t="s">
        <v>69</v>
      </c>
      <c r="C206" s="5">
        <v>1</v>
      </c>
      <c r="D206" s="374" t="s">
        <v>13</v>
      </c>
      <c r="E206" s="31">
        <v>31666007</v>
      </c>
      <c r="F206" s="32">
        <v>3074.8338399999998</v>
      </c>
      <c r="G206" s="32">
        <v>106881.193</v>
      </c>
      <c r="H206" s="32">
        <v>41482.393300000003</v>
      </c>
      <c r="I206" s="33">
        <f t="shared" si="50"/>
        <v>148363.5863</v>
      </c>
      <c r="J206" s="31">
        <v>81265</v>
      </c>
      <c r="K206" s="34">
        <v>8</v>
      </c>
      <c r="L206" s="29">
        <f t="shared" si="51"/>
        <v>278.07991862090353</v>
      </c>
      <c r="M206" s="29">
        <f t="shared" si="52"/>
        <v>107.92750557213853</v>
      </c>
      <c r="N206" s="29">
        <f t="shared" si="53"/>
        <v>386.00742419304208</v>
      </c>
      <c r="O206" s="369">
        <f t="shared" si="47"/>
        <v>1.0138135669437969</v>
      </c>
      <c r="P206" s="570">
        <f t="shared" si="63"/>
        <v>9.8443364301975027</v>
      </c>
      <c r="Q206" s="570">
        <f t="shared" si="64"/>
        <v>9.710203878878696</v>
      </c>
    </row>
    <row r="207" spans="2:17" x14ac:dyDescent="0.2">
      <c r="B207" s="8" t="s">
        <v>69</v>
      </c>
      <c r="C207" s="5">
        <v>1</v>
      </c>
      <c r="D207" s="374" t="s">
        <v>14</v>
      </c>
      <c r="E207" s="31">
        <v>13930047</v>
      </c>
      <c r="F207" s="32">
        <v>1879.3423299999999</v>
      </c>
      <c r="G207" s="32">
        <v>43886.923600000002</v>
      </c>
      <c r="H207" s="32">
        <v>16497.458200000001</v>
      </c>
      <c r="I207" s="33">
        <f t="shared" si="50"/>
        <v>60384.381800000003</v>
      </c>
      <c r="J207" s="31">
        <v>33077</v>
      </c>
      <c r="K207" s="34">
        <v>1</v>
      </c>
      <c r="L207" s="29">
        <f t="shared" si="51"/>
        <v>23.352277495925929</v>
      </c>
      <c r="M207" s="29">
        <f t="shared" si="52"/>
        <v>8.7783145926373098</v>
      </c>
      <c r="N207" s="29">
        <f t="shared" si="53"/>
        <v>32.13059208856324</v>
      </c>
      <c r="O207" s="369">
        <f t="shared" si="47"/>
        <v>0.22408901757598337</v>
      </c>
      <c r="P207" s="570">
        <f t="shared" si="63"/>
        <v>3.0232487831423649</v>
      </c>
      <c r="Q207" s="570">
        <f t="shared" si="64"/>
        <v>13.491284918134159</v>
      </c>
    </row>
    <row r="208" spans="2:17" x14ac:dyDescent="0.2">
      <c r="B208" s="8" t="s">
        <v>69</v>
      </c>
      <c r="C208" s="5">
        <v>1</v>
      </c>
      <c r="D208" s="374" t="s">
        <v>15</v>
      </c>
      <c r="E208" s="31">
        <v>7426360</v>
      </c>
      <c r="F208" s="32">
        <v>1772.87601</v>
      </c>
      <c r="G208" s="32">
        <v>26132.550599999999</v>
      </c>
      <c r="H208" s="32">
        <v>9523.5949099999998</v>
      </c>
      <c r="I208" s="33">
        <f t="shared" ref="I208:I209" si="65">G208+H208</f>
        <v>35656.145510000002</v>
      </c>
      <c r="J208" s="31">
        <v>16815</v>
      </c>
      <c r="K208" s="34">
        <v>1</v>
      </c>
      <c r="L208" s="29">
        <f t="shared" si="51"/>
        <v>14.740202051693394</v>
      </c>
      <c r="M208" s="29">
        <f t="shared" si="52"/>
        <v>5.3718335948378018</v>
      </c>
      <c r="N208" s="29">
        <f t="shared" si="53"/>
        <v>20.112035646531201</v>
      </c>
      <c r="O208" s="369">
        <f t="shared" ref="O208:O210" si="66">IF(OR(F208 = 0, K208 = 0),1,(K208/J208)/(F208/E208))</f>
        <v>0.24911550747891151</v>
      </c>
      <c r="P208" s="570">
        <f t="shared" si="63"/>
        <v>5.9470710674992571</v>
      </c>
      <c r="Q208" s="570">
        <f t="shared" si="64"/>
        <v>23.872745328801727</v>
      </c>
    </row>
    <row r="209" spans="2:17" x14ac:dyDescent="0.2">
      <c r="B209" s="8" t="s">
        <v>69</v>
      </c>
      <c r="C209" s="5">
        <v>1</v>
      </c>
      <c r="D209" s="374" t="s">
        <v>16</v>
      </c>
      <c r="E209" s="31">
        <v>4084053</v>
      </c>
      <c r="F209" s="32">
        <v>2295.5196900000001</v>
      </c>
      <c r="G209" s="32">
        <v>12569.330599999999</v>
      </c>
      <c r="H209" s="32">
        <v>6211.2621099999997</v>
      </c>
      <c r="I209" s="33">
        <f t="shared" si="65"/>
        <v>18780.592709999997</v>
      </c>
      <c r="J209" s="31">
        <v>10368</v>
      </c>
      <c r="K209" s="34">
        <v>4</v>
      </c>
      <c r="L209" s="29">
        <f t="shared" si="51"/>
        <v>21.902370351700181</v>
      </c>
      <c r="M209" s="29">
        <f t="shared" si="52"/>
        <v>10.823278296515067</v>
      </c>
      <c r="N209" s="29">
        <f t="shared" si="53"/>
        <v>32.725648648215248</v>
      </c>
      <c r="O209" s="369">
        <f t="shared" si="66"/>
        <v>0.68639695766734254</v>
      </c>
      <c r="P209" s="570">
        <f t="shared" si="63"/>
        <v>38.580246913580247</v>
      </c>
      <c r="Q209" s="570">
        <f t="shared" si="64"/>
        <v>56.206902554888494</v>
      </c>
    </row>
    <row r="210" spans="2:17" x14ac:dyDescent="0.2">
      <c r="B210" s="363" t="s">
        <v>17</v>
      </c>
      <c r="C210" s="366"/>
      <c r="D210" s="376"/>
      <c r="E210" s="367">
        <f>SUM(E194:E209)</f>
        <v>308745538</v>
      </c>
      <c r="F210" s="367">
        <f t="shared" ref="F210:K210" si="67">SUM(F194:F209)</f>
        <v>50329.257230000003</v>
      </c>
      <c r="G210" s="367">
        <f t="shared" si="67"/>
        <v>2114378.7703</v>
      </c>
      <c r="H210" s="367">
        <f t="shared" si="67"/>
        <v>429826.96041999996</v>
      </c>
      <c r="I210" s="367">
        <f t="shared" si="67"/>
        <v>2544205.7307200003</v>
      </c>
      <c r="J210" s="367">
        <f t="shared" si="67"/>
        <v>930450</v>
      </c>
      <c r="K210" s="367">
        <f t="shared" si="67"/>
        <v>113</v>
      </c>
      <c r="L210" s="368">
        <f t="shared" si="51"/>
        <v>4747.2347933138772</v>
      </c>
      <c r="M210" s="368">
        <f t="shared" si="52"/>
        <v>965.05391099847952</v>
      </c>
      <c r="N210" s="368">
        <f t="shared" si="53"/>
        <v>5712.2887043123574</v>
      </c>
      <c r="O210" s="370">
        <f t="shared" si="66"/>
        <v>0.7450159525290555</v>
      </c>
      <c r="P210" s="571">
        <f>SUMPRODUCT(P194:P209,E194:E209)/E210</f>
        <v>12.975431261054815</v>
      </c>
      <c r="Q210" s="571">
        <f t="shared" si="64"/>
        <v>16.301209583796478</v>
      </c>
    </row>
    <row r="211" spans="2:17" x14ac:dyDescent="0.2">
      <c r="B211" s="8"/>
      <c r="C211" s="5"/>
      <c r="D211" s="5"/>
    </row>
    <row r="212" spans="2:17" x14ac:dyDescent="0.2">
      <c r="B212" s="4"/>
      <c r="C212" s="5"/>
      <c r="D212" s="5"/>
    </row>
    <row r="213" spans="2:17" x14ac:dyDescent="0.2">
      <c r="B213" s="493" t="s">
        <v>243</v>
      </c>
      <c r="C213" s="4"/>
      <c r="D213" s="4"/>
    </row>
    <row r="215" spans="2:17" x14ac:dyDescent="0.2">
      <c r="B215" s="8" t="s">
        <v>30</v>
      </c>
      <c r="C215" s="8" t="s">
        <v>245</v>
      </c>
      <c r="D215" s="8" t="s">
        <v>244</v>
      </c>
      <c r="E215" s="8" t="s">
        <v>194</v>
      </c>
    </row>
    <row r="216" spans="2:17" x14ac:dyDescent="0.2">
      <c r="B216" s="494">
        <f>K23+K40+K74+K108+K125+K142</f>
        <v>1789</v>
      </c>
      <c r="C216" s="494">
        <f>L23+L40+L74+L108+L125+L142</f>
        <v>24091.237075563822</v>
      </c>
      <c r="D216" s="494">
        <f>M23+M40+M74+M108+M125+M142</f>
        <v>19085.27729481463</v>
      </c>
      <c r="E216" s="494">
        <f>N23+N40+N74+N108+N125+N142</f>
        <v>43176.514370378449</v>
      </c>
    </row>
    <row r="217" spans="2:17" x14ac:dyDescent="0.2">
      <c r="C217" s="5"/>
      <c r="D217" s="5"/>
    </row>
    <row r="218" spans="2:17" x14ac:dyDescent="0.2">
      <c r="C218" s="5"/>
      <c r="D218" s="5"/>
    </row>
    <row r="219" spans="2:17" x14ac:dyDescent="0.2">
      <c r="B219" s="4"/>
      <c r="C219" s="5"/>
      <c r="D219" s="9"/>
    </row>
    <row r="220" spans="2:17" x14ac:dyDescent="0.2">
      <c r="B220" s="4"/>
      <c r="C220" s="5"/>
      <c r="D220" s="5"/>
    </row>
    <row r="221" spans="2:17" x14ac:dyDescent="0.2">
      <c r="B221" s="4"/>
      <c r="C221" s="5"/>
      <c r="D221" s="5"/>
    </row>
    <row r="222" spans="2:17" x14ac:dyDescent="0.2">
      <c r="B222" s="4"/>
      <c r="C222" s="5"/>
      <c r="D222" s="5"/>
    </row>
    <row r="223" spans="2:17" x14ac:dyDescent="0.2">
      <c r="B223" s="4"/>
      <c r="C223" s="5"/>
      <c r="D223" s="5"/>
    </row>
    <row r="224" spans="2:17" x14ac:dyDescent="0.2">
      <c r="B224" s="4"/>
      <c r="C224" s="5"/>
      <c r="D224" s="5"/>
    </row>
    <row r="225" spans="2:4" x14ac:dyDescent="0.2">
      <c r="B225" s="4"/>
      <c r="C225" s="5"/>
      <c r="D225" s="5"/>
    </row>
    <row r="226" spans="2:4" x14ac:dyDescent="0.2">
      <c r="B226" s="4"/>
      <c r="C226" s="5"/>
      <c r="D226" s="5"/>
    </row>
    <row r="227" spans="2:4" x14ac:dyDescent="0.2">
      <c r="B227" s="4"/>
      <c r="C227" s="5"/>
      <c r="D227" s="5"/>
    </row>
    <row r="228" spans="2:4" x14ac:dyDescent="0.2">
      <c r="B228" s="4"/>
      <c r="C228" s="5"/>
      <c r="D228" s="5"/>
    </row>
    <row r="229" spans="2:4" x14ac:dyDescent="0.2">
      <c r="B229" s="4"/>
      <c r="C229" s="5"/>
      <c r="D229" s="5"/>
    </row>
    <row r="230" spans="2:4" x14ac:dyDescent="0.2">
      <c r="B230" s="4"/>
      <c r="C230" s="5"/>
      <c r="D230" s="5"/>
    </row>
    <row r="231" spans="2:4" x14ac:dyDescent="0.2">
      <c r="B231" s="4"/>
      <c r="C231" s="5"/>
      <c r="D231" s="5"/>
    </row>
    <row r="232" spans="2:4" x14ac:dyDescent="0.2">
      <c r="B232" s="4"/>
      <c r="C232" s="5"/>
      <c r="D232" s="5"/>
    </row>
    <row r="233" spans="2:4" x14ac:dyDescent="0.2">
      <c r="B233" s="10"/>
      <c r="C233" s="10"/>
      <c r="D233" s="5"/>
    </row>
  </sheetData>
  <mergeCells count="4">
    <mergeCell ref="O5:O6"/>
    <mergeCell ref="E5:I5"/>
    <mergeCell ref="J5:N5"/>
    <mergeCell ref="P4:Q5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X68"/>
  <sheetViews>
    <sheetView showGridLines="0" workbookViewId="0">
      <selection activeCell="C56" sqref="C56"/>
    </sheetView>
  </sheetViews>
  <sheetFormatPr defaultRowHeight="12.75" x14ac:dyDescent="0.2"/>
  <cols>
    <col min="3" max="3" width="11.5703125" customWidth="1"/>
    <col min="15" max="15" width="12.28515625" customWidth="1"/>
    <col min="16" max="16" width="12.140625" customWidth="1"/>
  </cols>
  <sheetData>
    <row r="2" spans="1:15" x14ac:dyDescent="0.2">
      <c r="A2" s="81" t="s">
        <v>139</v>
      </c>
    </row>
    <row r="3" spans="1:15" x14ac:dyDescent="0.2">
      <c r="C3" s="96" t="s">
        <v>143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 x14ac:dyDescent="0.2">
      <c r="B4" s="95" t="s">
        <v>37</v>
      </c>
      <c r="C4" s="94">
        <v>-1</v>
      </c>
      <c r="D4" s="87">
        <v>1</v>
      </c>
      <c r="E4" s="87">
        <v>2</v>
      </c>
      <c r="F4" s="87">
        <v>3</v>
      </c>
      <c r="G4" s="87">
        <v>4</v>
      </c>
      <c r="H4" s="87">
        <v>5</v>
      </c>
      <c r="I4" s="87">
        <v>6</v>
      </c>
      <c r="J4" s="87">
        <v>7</v>
      </c>
      <c r="K4" s="87">
        <v>8</v>
      </c>
      <c r="L4" s="87">
        <v>9</v>
      </c>
      <c r="M4" s="87">
        <v>10</v>
      </c>
      <c r="N4" s="109">
        <v>11</v>
      </c>
      <c r="O4" s="107">
        <v>99</v>
      </c>
    </row>
    <row r="5" spans="1:15" x14ac:dyDescent="0.2">
      <c r="B5" s="83">
        <v>3</v>
      </c>
      <c r="C5" s="88">
        <v>2.4457923088457099</v>
      </c>
      <c r="D5" s="89">
        <v>7.55033847109652</v>
      </c>
      <c r="E5" s="89">
        <v>7.49210604282354</v>
      </c>
      <c r="F5" s="89">
        <v>10.3216982537171</v>
      </c>
      <c r="G5" s="89">
        <v>9.7320115725219694</v>
      </c>
      <c r="H5" s="89">
        <v>7.0225382116238997</v>
      </c>
      <c r="I5" s="89">
        <v>28.517814326310699</v>
      </c>
      <c r="J5" s="89">
        <v>23.506486378955302</v>
      </c>
      <c r="K5" s="89">
        <v>16.679842001352402</v>
      </c>
      <c r="L5" s="89">
        <v>15.2224128174957</v>
      </c>
      <c r="M5" s="89">
        <v>28.2925176807234</v>
      </c>
      <c r="N5" s="110">
        <v>25.9799455387666</v>
      </c>
      <c r="O5" s="108">
        <v>10.4937660913243</v>
      </c>
    </row>
    <row r="6" spans="1:15" x14ac:dyDescent="0.2">
      <c r="B6" s="83">
        <v>4</v>
      </c>
      <c r="C6" s="88">
        <v>1.54604627029777</v>
      </c>
      <c r="D6" s="89">
        <v>8.2796796583188303</v>
      </c>
      <c r="E6" s="89">
        <v>7.6493677241417002</v>
      </c>
      <c r="F6" s="89">
        <v>10.779339351237899</v>
      </c>
      <c r="G6" s="89">
        <v>11.566632311790899</v>
      </c>
      <c r="H6" s="89">
        <v>7.0358357498229198</v>
      </c>
      <c r="I6" s="89">
        <v>27.892634336144699</v>
      </c>
      <c r="J6" s="89">
        <v>23.781626478318898</v>
      </c>
      <c r="K6" s="89">
        <v>15.069003154929501</v>
      </c>
      <c r="L6" s="89">
        <v>13.4184338077609</v>
      </c>
      <c r="M6" s="89">
        <v>28.517943145202398</v>
      </c>
      <c r="N6" s="110">
        <v>20.6115235983529</v>
      </c>
      <c r="O6" s="108">
        <v>11.8455140986865</v>
      </c>
    </row>
    <row r="7" spans="1:15" x14ac:dyDescent="0.2">
      <c r="B7" s="83">
        <v>5</v>
      </c>
      <c r="C7" s="88">
        <v>0.95327326106348698</v>
      </c>
      <c r="D7" s="89">
        <v>8.1728179688447895</v>
      </c>
      <c r="E7" s="89">
        <v>7.6156508335358897</v>
      </c>
      <c r="F7" s="89">
        <v>10.1922701777691</v>
      </c>
      <c r="G7" s="89">
        <v>10.8601655521413</v>
      </c>
      <c r="H7" s="89">
        <v>6.89173462377852</v>
      </c>
      <c r="I7" s="89">
        <v>29.273937442268501</v>
      </c>
      <c r="J7" s="89">
        <v>22.6388710089835</v>
      </c>
      <c r="K7" s="89">
        <v>14.8846631770286</v>
      </c>
      <c r="L7" s="89">
        <v>13.297153973793099</v>
      </c>
      <c r="M7" s="89">
        <v>26.920354053844701</v>
      </c>
      <c r="N7" s="110">
        <v>22.6782106782107</v>
      </c>
      <c r="O7" s="108">
        <v>10.3660096448438</v>
      </c>
    </row>
    <row r="8" spans="1:15" x14ac:dyDescent="0.2">
      <c r="B8" s="83">
        <v>6</v>
      </c>
      <c r="C8" s="88">
        <v>1.0726829703521401</v>
      </c>
      <c r="D8" s="89">
        <v>6.8274784896204501</v>
      </c>
      <c r="E8" s="89">
        <v>6.5548792284106296</v>
      </c>
      <c r="F8" s="89">
        <v>7.4094795282227404</v>
      </c>
      <c r="G8" s="89">
        <v>9.1080157269408009</v>
      </c>
      <c r="H8" s="89">
        <v>4.5278156075096501</v>
      </c>
      <c r="I8" s="89">
        <v>24.688264067893702</v>
      </c>
      <c r="J8" s="89">
        <v>20.543389143632101</v>
      </c>
      <c r="K8" s="89">
        <v>12.567649407442699</v>
      </c>
      <c r="L8" s="89">
        <v>12.294828219180699</v>
      </c>
      <c r="M8" s="89">
        <v>27.608358019116601</v>
      </c>
      <c r="N8" s="110">
        <v>0</v>
      </c>
      <c r="O8" s="108">
        <v>10.678833172260299</v>
      </c>
    </row>
    <row r="9" spans="1:15" x14ac:dyDescent="0.2">
      <c r="B9" s="83">
        <v>7</v>
      </c>
      <c r="C9" s="88">
        <v>0.70526555466805496</v>
      </c>
      <c r="D9" s="89">
        <v>4.5981716064348399</v>
      </c>
      <c r="E9" s="89">
        <v>4.0623650067242298</v>
      </c>
      <c r="F9" s="89">
        <v>6.0175652957850101</v>
      </c>
      <c r="G9" s="89">
        <v>8.0511955267564392</v>
      </c>
      <c r="H9" s="89">
        <v>3.7384426081829201</v>
      </c>
      <c r="I9" s="89">
        <v>22.136917618019101</v>
      </c>
      <c r="J9" s="89">
        <v>22.930986992010599</v>
      </c>
      <c r="K9" s="89">
        <v>9.3780379109514502</v>
      </c>
      <c r="L9" s="89">
        <v>8.7811711256940903</v>
      </c>
      <c r="M9" s="89">
        <v>19.179244803577799</v>
      </c>
      <c r="N9" s="110">
        <v>0</v>
      </c>
      <c r="O9" s="108">
        <v>5.32633008100147</v>
      </c>
    </row>
    <row r="10" spans="1:15" x14ac:dyDescent="0.2">
      <c r="B10" s="83">
        <v>8</v>
      </c>
      <c r="C10" s="88">
        <v>0.43714033796587598</v>
      </c>
      <c r="D10" s="89">
        <v>6.3168586464040999</v>
      </c>
      <c r="E10" s="89">
        <v>2.73281186061037</v>
      </c>
      <c r="F10" s="89">
        <v>3.7793845829405099</v>
      </c>
      <c r="G10" s="89">
        <v>6.5252252592368896</v>
      </c>
      <c r="H10" s="89">
        <v>4.8568300377145697</v>
      </c>
      <c r="I10" s="89">
        <v>16.596055859596198</v>
      </c>
      <c r="J10" s="89">
        <v>16.295214908105699</v>
      </c>
      <c r="K10" s="89">
        <v>9.3005952380952408</v>
      </c>
      <c r="L10" s="89">
        <v>0</v>
      </c>
      <c r="M10" s="89">
        <v>17.410714285714299</v>
      </c>
      <c r="N10" s="110">
        <v>0</v>
      </c>
      <c r="O10" s="108">
        <v>4.6869808970099696</v>
      </c>
    </row>
    <row r="11" spans="1:15" x14ac:dyDescent="0.2">
      <c r="B11" s="95" t="s">
        <v>38</v>
      </c>
      <c r="C11" s="90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0"/>
    </row>
    <row r="12" spans="1:15" x14ac:dyDescent="0.2">
      <c r="B12" s="83">
        <v>3</v>
      </c>
      <c r="C12" s="88">
        <v>0.98067686553618405</v>
      </c>
      <c r="D12" s="89">
        <v>6.7867593811718203</v>
      </c>
      <c r="E12" s="89">
        <v>6.3183335792716004</v>
      </c>
      <c r="F12" s="89">
        <v>7.1507583625357398</v>
      </c>
      <c r="G12" s="89">
        <v>7.6875058077905303</v>
      </c>
      <c r="H12" s="89">
        <v>5.7351799234440097</v>
      </c>
      <c r="I12" s="89">
        <v>21.2844456511008</v>
      </c>
      <c r="J12" s="89">
        <v>19.149859573889799</v>
      </c>
      <c r="K12" s="89">
        <v>13.2585458916998</v>
      </c>
      <c r="L12" s="89">
        <v>11.1598305545318</v>
      </c>
      <c r="M12" s="89">
        <v>22.183065356401201</v>
      </c>
      <c r="N12" s="110">
        <v>17.188215102974802</v>
      </c>
      <c r="O12" s="108">
        <v>7.4355638428613799</v>
      </c>
    </row>
    <row r="13" spans="1:15" x14ac:dyDescent="0.2">
      <c r="B13" s="83">
        <v>4</v>
      </c>
      <c r="C13" s="88">
        <v>0.76376900698971895</v>
      </c>
      <c r="D13" s="89">
        <v>6.4037028224388104</v>
      </c>
      <c r="E13" s="89">
        <v>6.1989233387756304</v>
      </c>
      <c r="F13" s="89">
        <v>8.4366682699824604</v>
      </c>
      <c r="G13" s="89">
        <v>8.6005850054519701</v>
      </c>
      <c r="H13" s="89">
        <v>5.5530658187965898</v>
      </c>
      <c r="I13" s="89">
        <v>21.907926067027802</v>
      </c>
      <c r="J13" s="89">
        <v>20.082001151359499</v>
      </c>
      <c r="K13" s="89">
        <v>10.6137116059412</v>
      </c>
      <c r="L13" s="89">
        <v>11.101664815264501</v>
      </c>
      <c r="M13" s="89">
        <v>23.3302683189726</v>
      </c>
      <c r="N13" s="110">
        <v>0</v>
      </c>
      <c r="O13" s="108">
        <v>9.8987962063233308</v>
      </c>
    </row>
    <row r="14" spans="1:15" x14ac:dyDescent="0.2">
      <c r="B14" s="83">
        <v>5</v>
      </c>
      <c r="C14" s="88">
        <v>0.66275088594862197</v>
      </c>
      <c r="D14" s="89">
        <v>6.5646122961161799</v>
      </c>
      <c r="E14" s="89">
        <v>6.1158381952790997</v>
      </c>
      <c r="F14" s="89">
        <v>7.94253755329661</v>
      </c>
      <c r="G14" s="89">
        <v>8.2866829374570194</v>
      </c>
      <c r="H14" s="89">
        <v>5.5548469990341998</v>
      </c>
      <c r="I14" s="89">
        <v>24.399892867444098</v>
      </c>
      <c r="J14" s="89">
        <v>14.7651635132175</v>
      </c>
      <c r="K14" s="89">
        <v>12.6328832470893</v>
      </c>
      <c r="L14" s="89">
        <v>10.956360150821901</v>
      </c>
      <c r="M14" s="89">
        <v>23.549615325399799</v>
      </c>
      <c r="N14" s="110">
        <v>0</v>
      </c>
      <c r="O14" s="108">
        <v>10.320882498906199</v>
      </c>
    </row>
    <row r="15" spans="1:15" x14ac:dyDescent="0.2">
      <c r="B15" s="83">
        <v>6</v>
      </c>
      <c r="C15" s="88">
        <v>0.59319629481710601</v>
      </c>
      <c r="D15" s="89">
        <v>5.7151977359016497</v>
      </c>
      <c r="E15" s="89">
        <v>5.2059699866436802</v>
      </c>
      <c r="F15" s="89">
        <v>7.5010868497772298</v>
      </c>
      <c r="G15" s="89">
        <v>7.5752248147320298</v>
      </c>
      <c r="H15" s="89">
        <v>5.0487256075007503</v>
      </c>
      <c r="I15" s="89">
        <v>21.027989993915199</v>
      </c>
      <c r="J15" s="89">
        <v>17.037139747045401</v>
      </c>
      <c r="K15" s="89">
        <v>14.668772032902501</v>
      </c>
      <c r="L15" s="89">
        <v>10.8863175750711</v>
      </c>
      <c r="M15" s="89">
        <v>19.8886602027201</v>
      </c>
      <c r="N15" s="110">
        <v>0</v>
      </c>
      <c r="O15" s="108">
        <v>6.5452275101498101</v>
      </c>
    </row>
    <row r="16" spans="1:15" x14ac:dyDescent="0.2">
      <c r="B16" s="83">
        <v>7</v>
      </c>
      <c r="C16" s="88">
        <v>0.34879843244164199</v>
      </c>
      <c r="D16" s="89">
        <v>4.9091088228458304</v>
      </c>
      <c r="E16" s="89">
        <v>4.1445059187392204</v>
      </c>
      <c r="F16" s="89">
        <v>6.6574950957274197</v>
      </c>
      <c r="G16" s="89">
        <v>5.6799833837628304</v>
      </c>
      <c r="H16" s="89">
        <v>4.8070577077680596</v>
      </c>
      <c r="I16" s="89">
        <v>39.616340631730097</v>
      </c>
      <c r="J16" s="89">
        <v>5.7440476190476204</v>
      </c>
      <c r="K16" s="89">
        <v>0</v>
      </c>
      <c r="L16" s="89">
        <v>6.3310738463664</v>
      </c>
      <c r="M16" s="89">
        <v>7.69254396530956</v>
      </c>
      <c r="N16" s="110">
        <v>0</v>
      </c>
      <c r="O16" s="108">
        <v>5.3482836729577796</v>
      </c>
    </row>
    <row r="17" spans="1:16" x14ac:dyDescent="0.2">
      <c r="B17" s="85">
        <v>8</v>
      </c>
      <c r="C17" s="90">
        <v>0.19283418618002801</v>
      </c>
      <c r="D17" s="91">
        <v>5.7176676073359696</v>
      </c>
      <c r="E17" s="91">
        <v>3.5548135223989301</v>
      </c>
      <c r="F17" s="91">
        <v>8.5424443646805504</v>
      </c>
      <c r="G17" s="91">
        <v>2.7730194689816199</v>
      </c>
      <c r="H17" s="91">
        <v>3.5200810082994902</v>
      </c>
      <c r="I17" s="91">
        <v>0</v>
      </c>
      <c r="J17" s="91">
        <v>0</v>
      </c>
      <c r="K17" s="91">
        <v>0</v>
      </c>
      <c r="L17" s="91">
        <v>18.147344244341699</v>
      </c>
      <c r="M17" s="91">
        <v>0</v>
      </c>
      <c r="N17" s="91">
        <v>0</v>
      </c>
      <c r="O17" s="90">
        <v>2.1949404761904798</v>
      </c>
    </row>
    <row r="19" spans="1:16" x14ac:dyDescent="0.2">
      <c r="A19" s="81" t="s">
        <v>138</v>
      </c>
    </row>
    <row r="20" spans="1:16" x14ac:dyDescent="0.2">
      <c r="C20" s="96" t="s">
        <v>143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93"/>
    </row>
    <row r="21" spans="1:16" x14ac:dyDescent="0.2">
      <c r="B21" s="97" t="s">
        <v>37</v>
      </c>
      <c r="C21" s="86" t="s">
        <v>140</v>
      </c>
      <c r="D21" s="87">
        <v>1</v>
      </c>
      <c r="E21" s="87">
        <v>2</v>
      </c>
      <c r="F21" s="87">
        <v>3</v>
      </c>
      <c r="G21" s="87">
        <v>4</v>
      </c>
      <c r="H21" s="87">
        <v>5</v>
      </c>
      <c r="I21" s="87">
        <v>6</v>
      </c>
      <c r="J21" s="87">
        <v>7</v>
      </c>
      <c r="K21" s="87">
        <v>8</v>
      </c>
      <c r="L21" s="87">
        <v>9</v>
      </c>
      <c r="M21" s="87">
        <v>10</v>
      </c>
      <c r="N21" s="109">
        <v>11</v>
      </c>
      <c r="O21" s="86" t="s">
        <v>141</v>
      </c>
      <c r="P21" s="93"/>
    </row>
    <row r="22" spans="1:16" x14ac:dyDescent="0.2">
      <c r="B22" s="83">
        <v>3</v>
      </c>
      <c r="C22" s="84">
        <v>1453</v>
      </c>
      <c r="D22" s="20">
        <v>1245</v>
      </c>
      <c r="E22" s="20">
        <v>3530</v>
      </c>
      <c r="F22" s="20">
        <v>5700</v>
      </c>
      <c r="G22" s="20">
        <v>3513</v>
      </c>
      <c r="H22" s="20">
        <v>3053</v>
      </c>
      <c r="I22" s="20">
        <v>3867</v>
      </c>
      <c r="J22" s="20">
        <v>2702</v>
      </c>
      <c r="K22" s="20">
        <v>1203</v>
      </c>
      <c r="L22" s="20">
        <v>2164</v>
      </c>
      <c r="M22" s="20">
        <v>3465</v>
      </c>
      <c r="N22" s="92">
        <v>65</v>
      </c>
      <c r="O22" s="84">
        <v>49524</v>
      </c>
    </row>
    <row r="23" spans="1:16" x14ac:dyDescent="0.2">
      <c r="B23" s="83">
        <v>4</v>
      </c>
      <c r="C23" s="84">
        <v>185</v>
      </c>
      <c r="D23" s="20">
        <v>3261</v>
      </c>
      <c r="E23" s="20">
        <v>5323</v>
      </c>
      <c r="F23" s="20">
        <v>3046</v>
      </c>
      <c r="G23" s="20">
        <v>2818</v>
      </c>
      <c r="H23" s="20">
        <v>1874</v>
      </c>
      <c r="I23" s="20">
        <v>4137</v>
      </c>
      <c r="J23" s="20">
        <v>3807</v>
      </c>
      <c r="K23" s="20">
        <v>1797</v>
      </c>
      <c r="L23" s="20">
        <v>2054</v>
      </c>
      <c r="M23" s="20">
        <v>3610</v>
      </c>
      <c r="N23" s="92">
        <v>14</v>
      </c>
      <c r="O23" s="84">
        <v>49923</v>
      </c>
    </row>
    <row r="24" spans="1:16" x14ac:dyDescent="0.2">
      <c r="B24" s="83">
        <v>5</v>
      </c>
      <c r="C24" s="84">
        <v>279</v>
      </c>
      <c r="D24" s="20">
        <v>3430</v>
      </c>
      <c r="E24" s="20">
        <v>4742</v>
      </c>
      <c r="F24" s="20">
        <v>3010</v>
      </c>
      <c r="G24" s="20">
        <v>2533</v>
      </c>
      <c r="H24" s="20">
        <v>1144</v>
      </c>
      <c r="I24" s="20">
        <v>2891</v>
      </c>
      <c r="J24" s="20">
        <v>3161</v>
      </c>
      <c r="K24" s="20">
        <v>1966</v>
      </c>
      <c r="L24" s="20">
        <v>1814</v>
      </c>
      <c r="M24" s="20">
        <v>3634</v>
      </c>
      <c r="N24" s="92">
        <v>17</v>
      </c>
      <c r="O24" s="84">
        <v>40951</v>
      </c>
    </row>
    <row r="25" spans="1:16" x14ac:dyDescent="0.2">
      <c r="B25" s="83">
        <v>6</v>
      </c>
      <c r="C25" s="84">
        <v>77</v>
      </c>
      <c r="D25" s="20">
        <v>1504</v>
      </c>
      <c r="E25" s="20">
        <v>1780</v>
      </c>
      <c r="F25" s="20">
        <v>793</v>
      </c>
      <c r="G25" s="20">
        <v>1061</v>
      </c>
      <c r="H25" s="20">
        <v>587</v>
      </c>
      <c r="I25" s="20">
        <v>773</v>
      </c>
      <c r="J25" s="20">
        <v>867</v>
      </c>
      <c r="K25" s="20">
        <v>486</v>
      </c>
      <c r="L25" s="20">
        <v>696</v>
      </c>
      <c r="M25" s="20">
        <v>919</v>
      </c>
      <c r="N25" s="92">
        <v>0</v>
      </c>
      <c r="O25" s="84">
        <v>12394</v>
      </c>
    </row>
    <row r="26" spans="1:16" x14ac:dyDescent="0.2">
      <c r="B26" s="83">
        <v>7</v>
      </c>
      <c r="C26" s="84">
        <v>31</v>
      </c>
      <c r="D26" s="20">
        <v>319</v>
      </c>
      <c r="E26" s="20">
        <v>442</v>
      </c>
      <c r="F26" s="20">
        <v>164</v>
      </c>
      <c r="G26" s="20">
        <v>268</v>
      </c>
      <c r="H26" s="20">
        <v>66</v>
      </c>
      <c r="I26" s="20">
        <v>117</v>
      </c>
      <c r="J26" s="20">
        <v>112</v>
      </c>
      <c r="K26" s="20">
        <v>86</v>
      </c>
      <c r="L26" s="20">
        <v>64</v>
      </c>
      <c r="M26" s="20">
        <v>287</v>
      </c>
      <c r="N26" s="92">
        <v>0</v>
      </c>
      <c r="O26" s="84">
        <v>3100</v>
      </c>
    </row>
    <row r="27" spans="1:16" x14ac:dyDescent="0.2">
      <c r="B27" s="83">
        <v>8</v>
      </c>
      <c r="C27" s="84">
        <v>8</v>
      </c>
      <c r="D27" s="20">
        <v>108</v>
      </c>
      <c r="E27" s="20">
        <v>156</v>
      </c>
      <c r="F27" s="20">
        <v>135</v>
      </c>
      <c r="G27" s="20">
        <v>65</v>
      </c>
      <c r="H27" s="20">
        <v>47</v>
      </c>
      <c r="I27" s="20">
        <v>46</v>
      </c>
      <c r="J27" s="20">
        <v>52</v>
      </c>
      <c r="K27" s="20">
        <v>0</v>
      </c>
      <c r="L27" s="20">
        <v>16</v>
      </c>
      <c r="M27" s="20">
        <v>68</v>
      </c>
      <c r="N27" s="92">
        <v>0</v>
      </c>
      <c r="O27" s="84">
        <v>813</v>
      </c>
    </row>
    <row r="28" spans="1:16" x14ac:dyDescent="0.2">
      <c r="B28" s="95" t="s">
        <v>38</v>
      </c>
      <c r="C28" s="86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6"/>
    </row>
    <row r="29" spans="1:16" x14ac:dyDescent="0.2">
      <c r="B29" s="83">
        <v>3</v>
      </c>
      <c r="C29" s="84">
        <v>1434</v>
      </c>
      <c r="D29" s="20">
        <v>1160</v>
      </c>
      <c r="E29" s="20">
        <v>4991</v>
      </c>
      <c r="F29" s="20">
        <v>5767</v>
      </c>
      <c r="G29" s="20">
        <v>5044</v>
      </c>
      <c r="H29" s="20">
        <v>5150</v>
      </c>
      <c r="I29" s="20">
        <v>1027</v>
      </c>
      <c r="J29" s="20">
        <v>68</v>
      </c>
      <c r="K29" s="20">
        <v>69</v>
      </c>
      <c r="L29" s="20">
        <v>624</v>
      </c>
      <c r="M29" s="20">
        <v>1015</v>
      </c>
      <c r="N29" s="92">
        <v>0</v>
      </c>
      <c r="O29" s="84">
        <v>43922</v>
      </c>
    </row>
    <row r="30" spans="1:16" x14ac:dyDescent="0.2">
      <c r="B30" s="83">
        <v>4</v>
      </c>
      <c r="C30" s="84">
        <v>454</v>
      </c>
      <c r="D30" s="20">
        <v>3195</v>
      </c>
      <c r="E30" s="20">
        <v>8231</v>
      </c>
      <c r="F30" s="20">
        <v>5011</v>
      </c>
      <c r="G30" s="20">
        <v>2026</v>
      </c>
      <c r="H30" s="20">
        <v>5763</v>
      </c>
      <c r="I30" s="20">
        <v>2166</v>
      </c>
      <c r="J30" s="20">
        <v>175</v>
      </c>
      <c r="K30" s="20">
        <v>26</v>
      </c>
      <c r="L30" s="20">
        <v>1419</v>
      </c>
      <c r="M30" s="20">
        <v>970</v>
      </c>
      <c r="N30" s="92">
        <v>0</v>
      </c>
      <c r="O30" s="84">
        <v>41927</v>
      </c>
    </row>
    <row r="31" spans="1:16" x14ac:dyDescent="0.2">
      <c r="B31" s="83">
        <v>5</v>
      </c>
      <c r="C31" s="84">
        <v>327</v>
      </c>
      <c r="D31" s="20">
        <v>3433</v>
      </c>
      <c r="E31" s="20">
        <v>7175</v>
      </c>
      <c r="F31" s="20">
        <v>3436</v>
      </c>
      <c r="G31" s="20">
        <v>2541</v>
      </c>
      <c r="H31" s="20">
        <v>4900</v>
      </c>
      <c r="I31" s="20">
        <v>1277</v>
      </c>
      <c r="J31" s="20">
        <v>98</v>
      </c>
      <c r="K31" s="20">
        <v>11</v>
      </c>
      <c r="L31" s="20">
        <v>1365</v>
      </c>
      <c r="M31" s="20">
        <v>1240</v>
      </c>
      <c r="N31" s="92">
        <v>0</v>
      </c>
      <c r="O31" s="84">
        <v>37990</v>
      </c>
    </row>
    <row r="32" spans="1:16" x14ac:dyDescent="0.2">
      <c r="B32" s="83">
        <v>6</v>
      </c>
      <c r="C32" s="84">
        <v>132</v>
      </c>
      <c r="D32" s="20">
        <v>1209</v>
      </c>
      <c r="E32" s="20">
        <v>2328</v>
      </c>
      <c r="F32" s="20">
        <v>1354</v>
      </c>
      <c r="G32" s="20">
        <v>977</v>
      </c>
      <c r="H32" s="20">
        <v>2159</v>
      </c>
      <c r="I32" s="20">
        <v>293</v>
      </c>
      <c r="J32" s="20">
        <v>0</v>
      </c>
      <c r="K32" s="20">
        <v>0</v>
      </c>
      <c r="L32" s="20">
        <v>247</v>
      </c>
      <c r="M32" s="20">
        <v>95</v>
      </c>
      <c r="N32" s="92">
        <v>0</v>
      </c>
      <c r="O32" s="84">
        <v>10806</v>
      </c>
    </row>
    <row r="33" spans="1:24" x14ac:dyDescent="0.2">
      <c r="B33" s="83">
        <v>7</v>
      </c>
      <c r="C33" s="84">
        <v>0</v>
      </c>
      <c r="D33" s="20">
        <v>236</v>
      </c>
      <c r="E33" s="20">
        <v>354</v>
      </c>
      <c r="F33" s="20">
        <v>229</v>
      </c>
      <c r="G33" s="20">
        <v>189</v>
      </c>
      <c r="H33" s="20">
        <v>389</v>
      </c>
      <c r="I33" s="20">
        <v>109</v>
      </c>
      <c r="J33" s="20">
        <v>0</v>
      </c>
      <c r="K33" s="20">
        <v>0</v>
      </c>
      <c r="L33" s="20">
        <v>38</v>
      </c>
      <c r="M33" s="20">
        <v>16</v>
      </c>
      <c r="N33" s="92">
        <v>0</v>
      </c>
      <c r="O33" s="84">
        <v>2342</v>
      </c>
    </row>
    <row r="34" spans="1:24" x14ac:dyDescent="0.2">
      <c r="B34" s="85">
        <v>8</v>
      </c>
      <c r="C34" s="86">
        <v>0</v>
      </c>
      <c r="D34" s="87">
        <v>65</v>
      </c>
      <c r="E34" s="87">
        <v>124</v>
      </c>
      <c r="F34" s="87">
        <v>16</v>
      </c>
      <c r="G34" s="87">
        <v>60</v>
      </c>
      <c r="H34" s="87">
        <v>43</v>
      </c>
      <c r="I34" s="87">
        <v>14</v>
      </c>
      <c r="J34" s="87">
        <v>0</v>
      </c>
      <c r="K34" s="87">
        <v>0</v>
      </c>
      <c r="L34" s="87">
        <v>10</v>
      </c>
      <c r="M34" s="87">
        <v>0</v>
      </c>
      <c r="N34" s="87">
        <v>0</v>
      </c>
      <c r="O34" s="86">
        <v>516</v>
      </c>
    </row>
    <row r="36" spans="1:24" x14ac:dyDescent="0.2">
      <c r="A36" s="81" t="s">
        <v>142</v>
      </c>
    </row>
    <row r="37" spans="1:24" x14ac:dyDescent="0.2">
      <c r="B37" s="100"/>
      <c r="C37" s="99" t="s">
        <v>143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1:24" x14ac:dyDescent="0.2">
      <c r="B38" s="102" t="s">
        <v>37</v>
      </c>
      <c r="C38" s="86" t="s">
        <v>140</v>
      </c>
      <c r="D38" s="100">
        <v>1</v>
      </c>
      <c r="E38" s="100">
        <v>2</v>
      </c>
      <c r="F38" s="100">
        <v>3</v>
      </c>
      <c r="G38" s="100">
        <v>4</v>
      </c>
      <c r="H38" s="100">
        <v>5</v>
      </c>
      <c r="I38" s="100">
        <v>6</v>
      </c>
      <c r="J38" s="100">
        <v>7</v>
      </c>
      <c r="K38" s="100">
        <v>8</v>
      </c>
      <c r="L38" s="100">
        <v>9</v>
      </c>
      <c r="M38" s="100">
        <v>10</v>
      </c>
      <c r="N38" s="106">
        <v>11</v>
      </c>
      <c r="O38" s="105" t="s">
        <v>17</v>
      </c>
    </row>
    <row r="39" spans="1:24" x14ac:dyDescent="0.2">
      <c r="B39" s="103">
        <v>3</v>
      </c>
      <c r="C39" s="84">
        <f>C22/$O39</f>
        <v>4.5463078848560698E-2</v>
      </c>
      <c r="D39" s="559">
        <f>D22/$O39</f>
        <v>3.89549436795995E-2</v>
      </c>
      <c r="E39" s="559">
        <f>E22/$O39</f>
        <v>0.11045056320400501</v>
      </c>
      <c r="F39" s="559">
        <f>F22/$O39</f>
        <v>0.17834793491864831</v>
      </c>
      <c r="G39" s="559">
        <f>G22/$O39</f>
        <v>0.10991864831038799</v>
      </c>
      <c r="H39" s="559">
        <f>H22/$O39</f>
        <v>9.5525657071339171E-2</v>
      </c>
      <c r="I39" s="559">
        <f>I22/$O39</f>
        <v>0.12099499374217772</v>
      </c>
      <c r="J39" s="559">
        <f>J22/$O39</f>
        <v>8.4543178973717145E-2</v>
      </c>
      <c r="K39" s="559">
        <f>K22/$O39</f>
        <v>3.7640801001251563E-2</v>
      </c>
      <c r="L39" s="559">
        <f>L22/$O39</f>
        <v>6.7709637046307891E-2</v>
      </c>
      <c r="M39" s="559">
        <f>M22/$O39</f>
        <v>0.10841677096370463</v>
      </c>
      <c r="N39" s="559">
        <f>N22/$O39</f>
        <v>2.0337922403003755E-3</v>
      </c>
      <c r="O39" s="98">
        <f>SUM(C22:N22)</f>
        <v>31960</v>
      </c>
      <c r="Q39" s="111" t="s">
        <v>144</v>
      </c>
      <c r="R39" s="111"/>
      <c r="S39" s="111"/>
      <c r="T39" s="111"/>
      <c r="U39" s="111"/>
      <c r="V39" s="111"/>
      <c r="W39" s="111"/>
      <c r="X39" s="111"/>
    </row>
    <row r="40" spans="1:24" x14ac:dyDescent="0.2">
      <c r="B40" s="103">
        <v>4</v>
      </c>
      <c r="C40" s="84">
        <f>C23/$O40</f>
        <v>5.7946501284219755E-3</v>
      </c>
      <c r="D40" s="559">
        <f>D23/$O40</f>
        <v>0.1021424544258598</v>
      </c>
      <c r="E40" s="559">
        <f>E23/$O40</f>
        <v>0.16672931153291987</v>
      </c>
      <c r="F40" s="559">
        <f>F23/$O40</f>
        <v>9.5408131303639662E-2</v>
      </c>
      <c r="G40" s="559">
        <f>G23/$O40</f>
        <v>8.8266616550773669E-2</v>
      </c>
      <c r="H40" s="559">
        <f>H23/$O40</f>
        <v>5.8698239679258288E-2</v>
      </c>
      <c r="I40" s="559">
        <f>I23/$O40</f>
        <v>0.12958090584476603</v>
      </c>
      <c r="J40" s="559">
        <f>J23/$O40</f>
        <v>0.11924450291298629</v>
      </c>
      <c r="K40" s="559">
        <f>K23/$O40</f>
        <v>5.6286412328509679E-2</v>
      </c>
      <c r="L40" s="559">
        <f>L23/$O40</f>
        <v>6.4336277642047232E-2</v>
      </c>
      <c r="M40" s="559">
        <f>M23/$O40</f>
        <v>0.11307398358704504</v>
      </c>
      <c r="N40" s="559">
        <f>N23/$O40</f>
        <v>4.3851406377247383E-4</v>
      </c>
      <c r="O40" s="98">
        <f>SUM(C23:N23)</f>
        <v>31926</v>
      </c>
      <c r="Q40" t="s">
        <v>145</v>
      </c>
    </row>
    <row r="41" spans="1:24" x14ac:dyDescent="0.2">
      <c r="B41" s="103">
        <v>5</v>
      </c>
      <c r="C41" s="84">
        <f>C24/$O41</f>
        <v>9.7480870689353964E-3</v>
      </c>
      <c r="D41" s="559">
        <f>D24/$O41</f>
        <v>0.11984207400160721</v>
      </c>
      <c r="E41" s="559">
        <f>E24/$O41</f>
        <v>0.16568254079172637</v>
      </c>
      <c r="F41" s="559">
        <f>F24/$O41</f>
        <v>0.10516753432794103</v>
      </c>
      <c r="G41" s="559">
        <f>G24/$O41</f>
        <v>8.8501449984277281E-2</v>
      </c>
      <c r="H41" s="559">
        <f>H24/$O41</f>
        <v>3.9970650920652669E-2</v>
      </c>
      <c r="I41" s="559">
        <f>I24/$O41</f>
        <v>0.10100974808706893</v>
      </c>
      <c r="J41" s="559">
        <f>J24/$O41</f>
        <v>0.11044338073442578</v>
      </c>
      <c r="K41" s="559">
        <f>K24/$O41</f>
        <v>6.8690821424827922E-2</v>
      </c>
      <c r="L41" s="559">
        <f>L24/$O41</f>
        <v>6.3380035638167784E-2</v>
      </c>
      <c r="M41" s="559">
        <f>M24/$O41</f>
        <v>0.12696970755738793</v>
      </c>
      <c r="N41" s="559">
        <f>N24/$O41</f>
        <v>5.9396946298172671E-4</v>
      </c>
      <c r="O41" s="98">
        <f>SUM(C24:N24)</f>
        <v>28621</v>
      </c>
      <c r="Q41" t="s">
        <v>146</v>
      </c>
    </row>
    <row r="42" spans="1:24" x14ac:dyDescent="0.2">
      <c r="B42" s="103">
        <v>6</v>
      </c>
      <c r="C42" s="84">
        <f>C25/$O42</f>
        <v>8.0687414859058997E-3</v>
      </c>
      <c r="D42" s="559">
        <f>D25/$O42</f>
        <v>0.15760243110133082</v>
      </c>
      <c r="E42" s="559">
        <f>E25/$O42</f>
        <v>0.18652415383003249</v>
      </c>
      <c r="F42" s="559">
        <f>F25/$O42</f>
        <v>8.309755841978414E-2</v>
      </c>
      <c r="G42" s="559">
        <f>G25/$O42</f>
        <v>0.11118097034475531</v>
      </c>
      <c r="H42" s="559">
        <f>H25/$O42</f>
        <v>6.1511055223724194E-2</v>
      </c>
      <c r="I42" s="559">
        <f>I25/$O42</f>
        <v>8.1001781410457926E-2</v>
      </c>
      <c r="J42" s="559">
        <f>J25/$O42</f>
        <v>9.0851933354291106E-2</v>
      </c>
      <c r="K42" s="559">
        <f>K25/$O42</f>
        <v>5.0927381326626844E-2</v>
      </c>
      <c r="L42" s="559">
        <f>L25/$O42</f>
        <v>7.2933039924552023E-2</v>
      </c>
      <c r="M42" s="559">
        <f>M25/$O42</f>
        <v>9.6300953578539239E-2</v>
      </c>
      <c r="N42" s="559">
        <f>N25/$O42</f>
        <v>0</v>
      </c>
      <c r="O42" s="98">
        <f>SUM(C25:N25)</f>
        <v>9543</v>
      </c>
      <c r="Q42" t="s">
        <v>147</v>
      </c>
    </row>
    <row r="43" spans="1:24" x14ac:dyDescent="0.2">
      <c r="B43" s="103">
        <v>7</v>
      </c>
      <c r="C43" s="84">
        <f>C26/$O43</f>
        <v>1.5848670756646217E-2</v>
      </c>
      <c r="D43" s="559">
        <f>D26/$O43</f>
        <v>0.16308793456032719</v>
      </c>
      <c r="E43" s="559">
        <f>E26/$O43</f>
        <v>0.22597137014314927</v>
      </c>
      <c r="F43" s="559">
        <f>F26/$O43</f>
        <v>8.3844580777096112E-2</v>
      </c>
      <c r="G43" s="559">
        <f>G26/$O43</f>
        <v>0.13701431492842536</v>
      </c>
      <c r="H43" s="559">
        <f>H26/$O43</f>
        <v>3.3742331288343558E-2</v>
      </c>
      <c r="I43" s="559">
        <f>I26/$O43</f>
        <v>5.98159509202454E-2</v>
      </c>
      <c r="J43" s="559">
        <f>J26/$O43</f>
        <v>5.7259713701431493E-2</v>
      </c>
      <c r="K43" s="559">
        <f>K26/$O43</f>
        <v>4.396728016359918E-2</v>
      </c>
      <c r="L43" s="559">
        <f>L26/$O43</f>
        <v>3.2719836400817999E-2</v>
      </c>
      <c r="M43" s="559">
        <f>M26/$O43</f>
        <v>0.1467280163599182</v>
      </c>
      <c r="N43" s="559">
        <f>N26/$O43</f>
        <v>0</v>
      </c>
      <c r="O43" s="98">
        <f>SUM(C26:N26)</f>
        <v>1956</v>
      </c>
    </row>
    <row r="44" spans="1:24" x14ac:dyDescent="0.2">
      <c r="B44" s="103">
        <v>8</v>
      </c>
      <c r="C44" s="84">
        <f>C27/$O44</f>
        <v>1.1412268188302425E-2</v>
      </c>
      <c r="D44" s="559">
        <f>D27/$O44</f>
        <v>0.15406562054208273</v>
      </c>
      <c r="E44" s="559">
        <f>E27/$O44</f>
        <v>0.22253922967189729</v>
      </c>
      <c r="F44" s="559">
        <f>F27/$O44</f>
        <v>0.19258202567760344</v>
      </c>
      <c r="G44" s="559">
        <f>G27/$O44</f>
        <v>9.2724679029957208E-2</v>
      </c>
      <c r="H44" s="559">
        <f>H27/$O44</f>
        <v>6.7047075606276749E-2</v>
      </c>
      <c r="I44" s="559">
        <f>I27/$O44</f>
        <v>6.5620542082738945E-2</v>
      </c>
      <c r="J44" s="559">
        <f>J27/$O44</f>
        <v>7.4179743223965769E-2</v>
      </c>
      <c r="K44" s="559">
        <f>K27/$O44</f>
        <v>0</v>
      </c>
      <c r="L44" s="559">
        <f>L27/$O44</f>
        <v>2.2824536376604851E-2</v>
      </c>
      <c r="M44" s="559">
        <f>M27/$O44</f>
        <v>9.700427960057062E-2</v>
      </c>
      <c r="N44" s="559">
        <f>N27/$O44</f>
        <v>0</v>
      </c>
      <c r="O44" s="98">
        <f>SUM(C27:N27)</f>
        <v>701</v>
      </c>
    </row>
    <row r="45" spans="1:24" x14ac:dyDescent="0.2">
      <c r="B45" s="104" t="s">
        <v>38</v>
      </c>
      <c r="C45" s="84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98">
        <f>SUM(C28:N28)</f>
        <v>0</v>
      </c>
    </row>
    <row r="46" spans="1:24" x14ac:dyDescent="0.2">
      <c r="B46" s="103">
        <v>3</v>
      </c>
      <c r="C46" s="84">
        <f>C29/$O46</f>
        <v>5.4423317772970513E-2</v>
      </c>
      <c r="D46" s="559">
        <f>D29/$O46</f>
        <v>4.4024441155262058E-2</v>
      </c>
      <c r="E46" s="559">
        <f>E29/$O46</f>
        <v>0.18941895328095942</v>
      </c>
      <c r="F46" s="559">
        <f>F29/$O46</f>
        <v>0.21886978632965198</v>
      </c>
      <c r="G46" s="559">
        <f>G29/$O46</f>
        <v>0.19143041481650158</v>
      </c>
      <c r="H46" s="559">
        <f>H29/$O46</f>
        <v>0.19545333788758587</v>
      </c>
      <c r="I46" s="559">
        <f>I29/$O46</f>
        <v>3.8976811264184598E-2</v>
      </c>
      <c r="J46" s="559">
        <f>J29/$O46</f>
        <v>2.5807431022050174E-3</v>
      </c>
      <c r="K46" s="559">
        <f>K29/$O46</f>
        <v>2.6186952066492089E-3</v>
      </c>
      <c r="L46" s="559">
        <f>L29/$O46</f>
        <v>2.3682113173175454E-2</v>
      </c>
      <c r="M46" s="559">
        <f>M29/$O46</f>
        <v>3.8521386010854301E-2</v>
      </c>
      <c r="N46" s="559">
        <f>N29/$O46</f>
        <v>0</v>
      </c>
      <c r="O46" s="98">
        <f>SUM(C29:N29)</f>
        <v>26349</v>
      </c>
    </row>
    <row r="47" spans="1:24" x14ac:dyDescent="0.2">
      <c r="B47" s="103">
        <v>4</v>
      </c>
      <c r="C47" s="84">
        <f>C30/$O47</f>
        <v>1.5423291208044572E-2</v>
      </c>
      <c r="D47" s="559">
        <f>D30/$O47</f>
        <v>0.10854056257643702</v>
      </c>
      <c r="E47" s="559">
        <f>E30/$O47</f>
        <v>0.27962359016170674</v>
      </c>
      <c r="F47" s="559">
        <f>F30/$O47</f>
        <v>0.17023372740861531</v>
      </c>
      <c r="G47" s="559">
        <f>G30/$O47</f>
        <v>6.8827286316075556E-2</v>
      </c>
      <c r="H47" s="559">
        <f>H30/$O47</f>
        <v>0.19578067672238075</v>
      </c>
      <c r="I47" s="559">
        <f>I30/$O47</f>
        <v>7.3583367305340402E-2</v>
      </c>
      <c r="J47" s="559">
        <f>J30/$O47</f>
        <v>5.9451012365810572E-3</v>
      </c>
      <c r="K47" s="559">
        <f>K30/$O47</f>
        <v>8.8327218372061418E-4</v>
      </c>
      <c r="L47" s="559">
        <f>L30/$O47</f>
        <v>4.820627802690583E-2</v>
      </c>
      <c r="M47" s="559">
        <f>M30/$O47</f>
        <v>3.2952846854192148E-2</v>
      </c>
      <c r="N47" s="559">
        <f>N30/$O47</f>
        <v>0</v>
      </c>
      <c r="O47" s="98">
        <f>SUM(C30:N30)</f>
        <v>29436</v>
      </c>
    </row>
    <row r="48" spans="1:24" x14ac:dyDescent="0.2">
      <c r="B48" s="103">
        <v>5</v>
      </c>
      <c r="C48" s="84">
        <f>C31/$O48</f>
        <v>1.2672945006394605E-2</v>
      </c>
      <c r="D48" s="559">
        <f>D31/$O48</f>
        <v>0.13304654497539045</v>
      </c>
      <c r="E48" s="559">
        <f>E31/$O48</f>
        <v>0.27806844165407124</v>
      </c>
      <c r="F48" s="559">
        <f>F31/$O48</f>
        <v>0.13316281052590784</v>
      </c>
      <c r="G48" s="559">
        <f>G31/$O48</f>
        <v>9.8476921288222302E-2</v>
      </c>
      <c r="H48" s="559">
        <f>H31/$O48</f>
        <v>0.18990039917839011</v>
      </c>
      <c r="I48" s="559">
        <f>I31/$O48</f>
        <v>4.9490369336898807E-2</v>
      </c>
      <c r="J48" s="559">
        <f>J31/$O48</f>
        <v>3.7980079835678022E-3</v>
      </c>
      <c r="K48" s="559">
        <f>K31/$O48</f>
        <v>4.2630701856373292E-4</v>
      </c>
      <c r="L48" s="559">
        <f>L31/$O48</f>
        <v>5.290082548540867E-2</v>
      </c>
      <c r="M48" s="559">
        <f>M31/$O48</f>
        <v>4.8056427547184435E-2</v>
      </c>
      <c r="N48" s="559">
        <f>N31/$O48</f>
        <v>0</v>
      </c>
      <c r="O48" s="98">
        <f>SUM(C31:N31)</f>
        <v>25803</v>
      </c>
    </row>
    <row r="49" spans="1:16" x14ac:dyDescent="0.2">
      <c r="B49" s="103">
        <v>6</v>
      </c>
      <c r="C49" s="84">
        <f>C32/$O49</f>
        <v>1.5010234250625426E-2</v>
      </c>
      <c r="D49" s="559">
        <f>D32/$O49</f>
        <v>0.13748010006822833</v>
      </c>
      <c r="E49" s="559">
        <f>E32/$O49</f>
        <v>0.26472594951103023</v>
      </c>
      <c r="F49" s="559">
        <f>F32/$O49</f>
        <v>0.1539686149647487</v>
      </c>
      <c r="G49" s="559">
        <f>G32/$O49</f>
        <v>0.11109847623379578</v>
      </c>
      <c r="H49" s="559">
        <f>H32/$O49</f>
        <v>0.24550830111439617</v>
      </c>
      <c r="I49" s="559">
        <f>I32/$O49</f>
        <v>3.3318171480554923E-2</v>
      </c>
      <c r="J49" s="559">
        <f>J32/$O49</f>
        <v>0</v>
      </c>
      <c r="K49" s="559">
        <f>K32/$O49</f>
        <v>0</v>
      </c>
      <c r="L49" s="559">
        <f>L32/$O49</f>
        <v>2.8087332272003638E-2</v>
      </c>
      <c r="M49" s="559">
        <f>M32/$O49</f>
        <v>1.0802820104616783E-2</v>
      </c>
      <c r="N49" s="559">
        <f>N32/$O49</f>
        <v>0</v>
      </c>
      <c r="O49" s="98">
        <f>SUM(C32:N32)</f>
        <v>8794</v>
      </c>
    </row>
    <row r="50" spans="1:16" x14ac:dyDescent="0.2">
      <c r="B50" s="103">
        <v>7</v>
      </c>
      <c r="C50" s="84">
        <f>C33/$O50</f>
        <v>0</v>
      </c>
      <c r="D50" s="559">
        <f>D33/$O50</f>
        <v>0.15128205128205127</v>
      </c>
      <c r="E50" s="559">
        <f>E33/$O50</f>
        <v>0.22692307692307692</v>
      </c>
      <c r="F50" s="559">
        <f>F33/$O50</f>
        <v>0.1467948717948718</v>
      </c>
      <c r="G50" s="559">
        <f>G33/$O50</f>
        <v>0.12115384615384615</v>
      </c>
      <c r="H50" s="559">
        <f>H33/$O50</f>
        <v>0.24935897435897436</v>
      </c>
      <c r="I50" s="559">
        <f>I33/$O50</f>
        <v>6.9871794871794873E-2</v>
      </c>
      <c r="J50" s="559">
        <f>J33/$O50</f>
        <v>0</v>
      </c>
      <c r="K50" s="559">
        <f>K33/$O50</f>
        <v>0</v>
      </c>
      <c r="L50" s="559">
        <f>L33/$O50</f>
        <v>2.4358974358974359E-2</v>
      </c>
      <c r="M50" s="559">
        <f>M33/$O50</f>
        <v>1.0256410256410256E-2</v>
      </c>
      <c r="N50" s="559">
        <f>N33/$O50</f>
        <v>0</v>
      </c>
      <c r="O50" s="98">
        <f>SUM(C33:N33)</f>
        <v>1560</v>
      </c>
    </row>
    <row r="51" spans="1:16" x14ac:dyDescent="0.2">
      <c r="B51" s="101">
        <v>8</v>
      </c>
      <c r="C51" s="84">
        <f>C34/$O51</f>
        <v>0</v>
      </c>
      <c r="D51" s="559">
        <f>D34/$O51</f>
        <v>0.19578313253012047</v>
      </c>
      <c r="E51" s="559">
        <f>E34/$O51</f>
        <v>0.37349397590361444</v>
      </c>
      <c r="F51" s="559">
        <f>F34/$O51</f>
        <v>4.8192771084337352E-2</v>
      </c>
      <c r="G51" s="559">
        <f>G34/$O51</f>
        <v>0.18072289156626506</v>
      </c>
      <c r="H51" s="559">
        <f>H34/$O51</f>
        <v>0.12951807228915663</v>
      </c>
      <c r="I51" s="559">
        <f>I34/$O51</f>
        <v>4.2168674698795178E-2</v>
      </c>
      <c r="J51" s="559">
        <f>J34/$O51</f>
        <v>0</v>
      </c>
      <c r="K51" s="559">
        <f>K34/$O51</f>
        <v>0</v>
      </c>
      <c r="L51" s="559">
        <f>L34/$O51</f>
        <v>3.0120481927710843E-2</v>
      </c>
      <c r="M51" s="559">
        <f>M34/$O51</f>
        <v>0</v>
      </c>
      <c r="N51" s="559">
        <f>N34/$O51</f>
        <v>0</v>
      </c>
      <c r="O51" s="98">
        <f>SUM(C34:N34)</f>
        <v>332</v>
      </c>
      <c r="P51" s="93"/>
    </row>
    <row r="52" spans="1:16" x14ac:dyDescent="0.2">
      <c r="P52" s="93"/>
    </row>
    <row r="53" spans="1:16" x14ac:dyDescent="0.2">
      <c r="A53" t="s">
        <v>288</v>
      </c>
    </row>
    <row r="55" spans="1:16" x14ac:dyDescent="0.2">
      <c r="B55" s="102" t="s">
        <v>37</v>
      </c>
    </row>
    <row r="56" spans="1:16" x14ac:dyDescent="0.2">
      <c r="B56" s="103">
        <v>3</v>
      </c>
      <c r="C56">
        <f>SUMPRODUCT(C39:N39,C5:N5)</f>
        <v>15.030833025568672</v>
      </c>
    </row>
    <row r="57" spans="1:16" x14ac:dyDescent="0.2">
      <c r="B57" s="103">
        <v>4</v>
      </c>
      <c r="C57">
        <f t="shared" ref="C57:C61" si="0">SUMPRODUCT(C40:N40,C6:N6)</f>
        <v>15.987743847702568</v>
      </c>
    </row>
    <row r="58" spans="1:16" x14ac:dyDescent="0.2">
      <c r="B58" s="103">
        <v>5</v>
      </c>
      <c r="C58">
        <f t="shared" si="0"/>
        <v>15.31304384356096</v>
      </c>
    </row>
    <row r="59" spans="1:16" x14ac:dyDescent="0.2">
      <c r="B59" s="103">
        <v>6</v>
      </c>
      <c r="C59">
        <f t="shared" si="0"/>
        <v>12.275831977532862</v>
      </c>
    </row>
    <row r="60" spans="1:16" x14ac:dyDescent="0.2">
      <c r="B60" s="103">
        <v>7</v>
      </c>
      <c r="C60">
        <f t="shared" si="0"/>
        <v>9.5638154421603119</v>
      </c>
    </row>
    <row r="61" spans="1:16" x14ac:dyDescent="0.2">
      <c r="B61" s="103">
        <v>8</v>
      </c>
      <c r="C61">
        <f t="shared" si="0"/>
        <v>7.2316153998317159</v>
      </c>
    </row>
    <row r="62" spans="1:16" x14ac:dyDescent="0.2">
      <c r="B62" s="104" t="s">
        <v>38</v>
      </c>
    </row>
    <row r="63" spans="1:16" x14ac:dyDescent="0.2">
      <c r="B63" s="103">
        <v>3</v>
      </c>
      <c r="C63">
        <f>SUMPRODUCT(C46:N46,C12:N12)</f>
        <v>7.7391861240451556</v>
      </c>
    </row>
    <row r="64" spans="1:16" x14ac:dyDescent="0.2">
      <c r="B64" s="103">
        <v>4</v>
      </c>
      <c r="C64">
        <f t="shared" ref="C64:C68" si="1">SUMPRODUCT(C47:N47,C13:N13)</f>
        <v>8.600341931331311</v>
      </c>
    </row>
    <row r="65" spans="2:3" x14ac:dyDescent="0.2">
      <c r="B65" s="103">
        <v>5</v>
      </c>
      <c r="C65">
        <f t="shared" si="1"/>
        <v>8.4913191805983654</v>
      </c>
    </row>
    <row r="66" spans="2:3" x14ac:dyDescent="0.2">
      <c r="B66" s="103">
        <v>6</v>
      </c>
      <c r="C66">
        <f t="shared" si="1"/>
        <v>6.6300526672994362</v>
      </c>
    </row>
    <row r="67" spans="2:3" x14ac:dyDescent="0.2">
      <c r="B67" s="103">
        <v>7</v>
      </c>
      <c r="C67">
        <f t="shared" si="1"/>
        <v>7.5484462183751839</v>
      </c>
    </row>
    <row r="68" spans="2:3" x14ac:dyDescent="0.2">
      <c r="B68" s="101">
        <v>8</v>
      </c>
      <c r="C68">
        <f t="shared" si="1"/>
        <v>4.3624773344228505</v>
      </c>
    </row>
  </sheetData>
  <pageMargins left="0.7" right="0.7" top="0.75" bottom="0.75" header="0.3" footer="0.3"/>
  <ignoredErrors>
    <ignoredError sqref="P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7"/>
  <sheetViews>
    <sheetView showGridLines="0" workbookViewId="0"/>
  </sheetViews>
  <sheetFormatPr defaultRowHeight="12.75" x14ac:dyDescent="0.2"/>
  <cols>
    <col min="1" max="1" width="3.5703125" style="36" customWidth="1"/>
    <col min="2" max="2" width="14" style="36" customWidth="1"/>
    <col min="3" max="3" width="14.7109375" style="36" customWidth="1"/>
    <col min="4" max="4" width="9.85546875" style="36" customWidth="1"/>
    <col min="5" max="5" width="5.7109375" style="36" customWidth="1"/>
    <col min="6" max="6" width="8.42578125" style="36" customWidth="1"/>
    <col min="7" max="7" width="6.85546875" style="36" customWidth="1"/>
    <col min="8" max="8" width="6.42578125" style="36" customWidth="1"/>
    <col min="9" max="11" width="5.7109375" style="36" customWidth="1"/>
    <col min="12" max="12" width="6.140625" style="36" customWidth="1"/>
    <col min="13" max="13" width="6" style="36" customWidth="1"/>
    <col min="14" max="15" width="7.7109375" style="36" customWidth="1"/>
    <col min="16" max="16" width="2.5703125" style="36" customWidth="1"/>
    <col min="17" max="17" width="9.140625" style="36"/>
    <col min="18" max="18" width="0" style="36" hidden="1" customWidth="1"/>
    <col min="19" max="16384" width="9.140625" style="36"/>
  </cols>
  <sheetData>
    <row r="1" spans="1:18" x14ac:dyDescent="0.2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8" ht="12.75" customHeight="1" x14ac:dyDescent="0.2">
      <c r="A2" s="40"/>
      <c r="B2" s="162" t="s">
        <v>221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8" ht="13.5" customHeight="1" x14ac:dyDescent="0.2">
      <c r="A3" s="40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8" ht="12.75" customHeight="1" x14ac:dyDescent="0.2">
      <c r="A4" s="40"/>
      <c r="B4" s="324"/>
      <c r="C4" s="325" t="s">
        <v>149</v>
      </c>
      <c r="D4" s="404" t="s">
        <v>98</v>
      </c>
      <c r="E4" s="404"/>
      <c r="F4" s="404" t="s">
        <v>101</v>
      </c>
      <c r="G4" s="404"/>
      <c r="H4" s="404" t="s">
        <v>102</v>
      </c>
      <c r="I4" s="404"/>
      <c r="J4" s="404" t="s">
        <v>103</v>
      </c>
      <c r="K4" s="404"/>
      <c r="L4" s="400" t="s">
        <v>105</v>
      </c>
      <c r="M4" s="400"/>
      <c r="N4" s="401" t="s">
        <v>223</v>
      </c>
      <c r="O4" s="401"/>
      <c r="R4" s="326" t="s">
        <v>222</v>
      </c>
    </row>
    <row r="5" spans="1:18" x14ac:dyDescent="0.2">
      <c r="A5" s="40"/>
      <c r="B5" s="402" t="s">
        <v>78</v>
      </c>
      <c r="C5" s="320" t="s">
        <v>72</v>
      </c>
      <c r="D5" s="360">
        <f>SUM('CHTS 2013'!W86:X93)/SUM('CHTS 2013'!Q86:R93)</f>
        <v>4.5929857267603449</v>
      </c>
      <c r="E5" s="327">
        <f t="shared" ref="E5:E12" si="0">D5/$D$13</f>
        <v>8.6397862926581304E-2</v>
      </c>
      <c r="F5" s="543">
        <v>15</v>
      </c>
      <c r="G5" s="544">
        <f>F5/$F$13</f>
        <v>0.20688057198340543</v>
      </c>
      <c r="H5" s="543"/>
      <c r="I5" s="544" t="e">
        <f>H5/$H$13</f>
        <v>#DIV/0!</v>
      </c>
      <c r="J5" s="543"/>
      <c r="K5" s="544" t="e">
        <f>J5/$J$13</f>
        <v>#DIV/0!</v>
      </c>
      <c r="L5" s="545"/>
      <c r="M5" s="546" t="e">
        <f>L5/$L$13</f>
        <v>#DIV/0!</v>
      </c>
      <c r="N5" s="526">
        <f>IF(($N$4="Baseline"),D5,IF(($N$4="A"),F5,IF(($N$4="B"),H5,IF(($N$4="C"),J5,IF(($N$4="D"),"")))))</f>
        <v>15</v>
      </c>
      <c r="O5" s="527">
        <f>N5/$N$13</f>
        <v>0.20688057198340543</v>
      </c>
      <c r="R5" s="36" t="s">
        <v>104</v>
      </c>
    </row>
    <row r="6" spans="1:18" x14ac:dyDescent="0.2">
      <c r="A6" s="40"/>
      <c r="B6" s="402"/>
      <c r="C6" s="320" t="s">
        <v>75</v>
      </c>
      <c r="D6" s="360">
        <f>SUM('CHTS 2013'!W22:X29)/SUM('CHTS 2013'!Q22:R29)</f>
        <v>0.50889593610553019</v>
      </c>
      <c r="E6" s="327">
        <f t="shared" si="0"/>
        <v>9.5727537482578444E-3</v>
      </c>
      <c r="F6" s="543">
        <v>3</v>
      </c>
      <c r="G6" s="544">
        <f>F6/$F$13</f>
        <v>4.1376114396681082E-2</v>
      </c>
      <c r="H6" s="543"/>
      <c r="I6" s="544" t="e">
        <f>H6/$H$13</f>
        <v>#DIV/0!</v>
      </c>
      <c r="J6" s="543"/>
      <c r="K6" s="544" t="e">
        <f>J6/$J$13</f>
        <v>#DIV/0!</v>
      </c>
      <c r="L6" s="545"/>
      <c r="M6" s="546" t="e">
        <f>L6/$L$13</f>
        <v>#DIV/0!</v>
      </c>
      <c r="N6" s="526">
        <f t="shared" ref="N6:N13" si="1">IF(($N$4="Baseline"),D6,IF(($N$4="A"),F6,IF(($N$4="B"),H6,IF(($N$4="C"),J6,IF(($N$4="D"),"")))))</f>
        <v>3</v>
      </c>
      <c r="O6" s="527">
        <f>N6/$N$13</f>
        <v>4.1376114396681082E-2</v>
      </c>
      <c r="R6" s="36" t="s">
        <v>223</v>
      </c>
    </row>
    <row r="7" spans="1:18" x14ac:dyDescent="0.2">
      <c r="A7" s="40"/>
      <c r="B7" s="402"/>
      <c r="C7" s="320" t="s">
        <v>126</v>
      </c>
      <c r="D7" s="360">
        <f>SUM('CHTS 2013'!W30:X37)/SUM('CHTS 2013'!Q30:R37)</f>
        <v>2.635372865241806</v>
      </c>
      <c r="E7" s="327">
        <f t="shared" si="0"/>
        <v>4.9573544773933921E-2</v>
      </c>
      <c r="F7" s="543">
        <v>7.1856</v>
      </c>
      <c r="G7" s="544">
        <f>F7/$F$13</f>
        <v>9.9104069202930536E-2</v>
      </c>
      <c r="H7" s="543"/>
      <c r="I7" s="544" t="e">
        <f>H7/$H$13</f>
        <v>#DIV/0!</v>
      </c>
      <c r="J7" s="543"/>
      <c r="K7" s="544" t="e">
        <f>J7/$J$13</f>
        <v>#DIV/0!</v>
      </c>
      <c r="L7" s="547"/>
      <c r="M7" s="546" t="e">
        <f>L7/$L$13</f>
        <v>#DIV/0!</v>
      </c>
      <c r="N7" s="526">
        <f t="shared" si="1"/>
        <v>7.1856</v>
      </c>
      <c r="O7" s="527">
        <f>N7/$N$13</f>
        <v>9.9104069202930536E-2</v>
      </c>
      <c r="R7" s="252" t="s">
        <v>224</v>
      </c>
    </row>
    <row r="8" spans="1:18" x14ac:dyDescent="0.2">
      <c r="A8" s="40"/>
      <c r="B8" s="402"/>
      <c r="C8" s="320" t="s">
        <v>129</v>
      </c>
      <c r="D8" s="360">
        <f>SUM('CHTS 2013'!W62:X69)/SUM('CHTS 2013'!Q62:R69)</f>
        <v>3.5471737965191534E-2</v>
      </c>
      <c r="E8" s="327">
        <f t="shared" si="0"/>
        <v>6.6725274947586149E-4</v>
      </c>
      <c r="F8" s="543">
        <v>0.04</v>
      </c>
      <c r="G8" s="544"/>
      <c r="H8" s="543"/>
      <c r="I8" s="544"/>
      <c r="J8" s="543"/>
      <c r="K8" s="544"/>
      <c r="L8" s="547"/>
      <c r="M8" s="546"/>
      <c r="N8" s="526">
        <f t="shared" si="1"/>
        <v>0.04</v>
      </c>
      <c r="O8" s="527"/>
      <c r="R8" s="252" t="s">
        <v>225</v>
      </c>
    </row>
    <row r="9" spans="1:18" x14ac:dyDescent="0.2">
      <c r="A9" s="40"/>
      <c r="B9" s="402"/>
      <c r="C9" s="320" t="s">
        <v>128</v>
      </c>
      <c r="D9" s="360">
        <v>0</v>
      </c>
      <c r="E9" s="327">
        <f t="shared" si="0"/>
        <v>0</v>
      </c>
      <c r="F9" s="543">
        <v>0</v>
      </c>
      <c r="G9" s="544">
        <f>F9/$F$13</f>
        <v>0</v>
      </c>
      <c r="H9" s="543"/>
      <c r="I9" s="544" t="e">
        <f>H9/$H$13</f>
        <v>#DIV/0!</v>
      </c>
      <c r="J9" s="543"/>
      <c r="K9" s="544" t="e">
        <f>J9/$J$13</f>
        <v>#DIV/0!</v>
      </c>
      <c r="L9" s="547"/>
      <c r="M9" s="546" t="e">
        <f>L9/$L$13</f>
        <v>#DIV/0!</v>
      </c>
      <c r="N9" s="526">
        <f t="shared" si="1"/>
        <v>0</v>
      </c>
      <c r="O9" s="527">
        <f>N9/$N$13</f>
        <v>0</v>
      </c>
      <c r="R9" s="45" t="s">
        <v>226</v>
      </c>
    </row>
    <row r="10" spans="1:18" x14ac:dyDescent="0.2">
      <c r="A10" s="40"/>
      <c r="B10" s="402"/>
      <c r="C10" s="320" t="s">
        <v>127</v>
      </c>
      <c r="D10" s="360">
        <f>SUM('CHTS 2013'!W38:X46)/SUM('CHTS 2013'!Q38:R45)</f>
        <v>6.5533870954863807E-2</v>
      </c>
      <c r="E10" s="327">
        <f t="shared" si="0"/>
        <v>1.2327463520772279E-3</v>
      </c>
      <c r="F10" s="543">
        <v>7.0000000000000007E-2</v>
      </c>
      <c r="G10" s="544">
        <f>F10/$F$13</f>
        <v>9.6544266925589208E-4</v>
      </c>
      <c r="H10" s="543"/>
      <c r="I10" s="544" t="e">
        <f>H10/$H$13</f>
        <v>#DIV/0!</v>
      </c>
      <c r="J10" s="543"/>
      <c r="K10" s="544" t="e">
        <f>J10/$J$13</f>
        <v>#DIV/0!</v>
      </c>
      <c r="L10" s="547"/>
      <c r="M10" s="546" t="e">
        <f>L10/$L$13</f>
        <v>#DIV/0!</v>
      </c>
      <c r="N10" s="526">
        <f t="shared" si="1"/>
        <v>7.0000000000000007E-2</v>
      </c>
      <c r="O10" s="527">
        <f>N10/$N$13</f>
        <v>9.6544266925589208E-4</v>
      </c>
    </row>
    <row r="11" spans="1:18" x14ac:dyDescent="0.2">
      <c r="A11" s="40"/>
      <c r="B11" s="402"/>
      <c r="C11" s="320" t="s">
        <v>124</v>
      </c>
      <c r="D11" s="360">
        <f>SUM('CHTS 2013'!W6:X13)/SUM('CHTS 2013'!Q6:R13)</f>
        <v>27.114312984294521</v>
      </c>
      <c r="E11" s="327">
        <f t="shared" si="0"/>
        <v>0.51004266852313174</v>
      </c>
      <c r="F11" s="543">
        <v>29</v>
      </c>
      <c r="G11" s="544">
        <f>F11/$F$13</f>
        <v>0.39996910583458378</v>
      </c>
      <c r="H11" s="543"/>
      <c r="I11" s="544" t="e">
        <f>H11/$H$13</f>
        <v>#DIV/0!</v>
      </c>
      <c r="J11" s="543"/>
      <c r="K11" s="544" t="e">
        <f>J11/$J$13</f>
        <v>#DIV/0!</v>
      </c>
      <c r="L11" s="547"/>
      <c r="M11" s="546" t="e">
        <f>L11/$L$13</f>
        <v>#DIV/0!</v>
      </c>
      <c r="N11" s="526">
        <f t="shared" si="1"/>
        <v>29</v>
      </c>
      <c r="O11" s="527">
        <f>N11/$N$13</f>
        <v>0.39996910583458378</v>
      </c>
    </row>
    <row r="12" spans="1:18" x14ac:dyDescent="0.2">
      <c r="A12" s="40"/>
      <c r="B12" s="402"/>
      <c r="C12" s="320" t="s">
        <v>125</v>
      </c>
      <c r="D12" s="360">
        <f>SUM('CHTS 2013'!W14:X21)/SUM('CHTS 2013'!Q14:R21)</f>
        <v>18.208298816717996</v>
      </c>
      <c r="E12" s="327">
        <f t="shared" si="0"/>
        <v>0.34251317092654204</v>
      </c>
      <c r="F12" s="543">
        <v>18.21</v>
      </c>
      <c r="G12" s="544">
        <f>F12/$F$13</f>
        <v>0.2511530143878542</v>
      </c>
      <c r="H12" s="543"/>
      <c r="I12" s="544" t="e">
        <f>H12/$H$13</f>
        <v>#DIV/0!</v>
      </c>
      <c r="J12" s="543"/>
      <c r="K12" s="544" t="e">
        <f>J12/$J$13</f>
        <v>#DIV/0!</v>
      </c>
      <c r="L12" s="547"/>
      <c r="M12" s="546" t="e">
        <f>L12/$L$13</f>
        <v>#DIV/0!</v>
      </c>
      <c r="N12" s="526">
        <f t="shared" si="1"/>
        <v>18.21</v>
      </c>
      <c r="O12" s="527">
        <f>N12/$N$13</f>
        <v>0.2511530143878542</v>
      </c>
    </row>
    <row r="13" spans="1:18" ht="12.75" customHeight="1" x14ac:dyDescent="0.2">
      <c r="A13" s="40"/>
      <c r="B13" s="403"/>
      <c r="C13" s="321" t="s">
        <v>76</v>
      </c>
      <c r="D13" s="359">
        <f>SUM(D5:D12)</f>
        <v>53.160871938040259</v>
      </c>
      <c r="E13" s="328">
        <f>SUM(E5:E12)</f>
        <v>1</v>
      </c>
      <c r="F13" s="548">
        <f>SUM(F5:F12)</f>
        <v>72.505600000000001</v>
      </c>
      <c r="G13" s="549">
        <f>F13/$F$13</f>
        <v>1</v>
      </c>
      <c r="H13" s="548">
        <f>SUM(H5:H12)</f>
        <v>0</v>
      </c>
      <c r="I13" s="549" t="e">
        <f>H13/$H$13</f>
        <v>#DIV/0!</v>
      </c>
      <c r="J13" s="548">
        <f>SUM(J5:J12)</f>
        <v>0</v>
      </c>
      <c r="K13" s="549" t="e">
        <f>J13/$J$13</f>
        <v>#DIV/0!</v>
      </c>
      <c r="L13" s="550">
        <f>SUM(L5:L12)</f>
        <v>0</v>
      </c>
      <c r="M13" s="551" t="e">
        <f>SUM(M5:M12)</f>
        <v>#DIV/0!</v>
      </c>
      <c r="N13" s="528">
        <f t="shared" si="1"/>
        <v>72.505600000000001</v>
      </c>
      <c r="O13" s="529">
        <f>N13/$N$13</f>
        <v>1</v>
      </c>
    </row>
    <row r="14" spans="1:18" ht="12.75" customHeight="1" x14ac:dyDescent="0.2">
      <c r="A14" s="40"/>
      <c r="B14" s="402" t="s">
        <v>77</v>
      </c>
      <c r="C14" s="320" t="s">
        <v>72</v>
      </c>
      <c r="D14" s="405">
        <f>D22/(D5/60)</f>
        <v>2.4608236917080526</v>
      </c>
      <c r="E14" s="405"/>
      <c r="F14" s="552">
        <f>F22/(F5/60)</f>
        <v>1.2</v>
      </c>
      <c r="G14" s="552"/>
      <c r="H14" s="552"/>
      <c r="I14" s="552"/>
      <c r="J14" s="552"/>
      <c r="K14" s="552"/>
      <c r="L14" s="553"/>
      <c r="M14" s="553"/>
      <c r="N14" s="530">
        <f>N22/(N5/60)</f>
        <v>1.2</v>
      </c>
      <c r="O14" s="530"/>
    </row>
    <row r="15" spans="1:18" x14ac:dyDescent="0.2">
      <c r="A15" s="40"/>
      <c r="B15" s="402"/>
      <c r="C15" s="320" t="s">
        <v>75</v>
      </c>
      <c r="D15" s="405">
        <f t="shared" ref="D15:D21" si="2">D23/(D6/60)</f>
        <v>5.4876181323572544</v>
      </c>
      <c r="E15" s="405"/>
      <c r="F15" s="552">
        <f t="shared" ref="F15:F21" si="3">F23/(F6/60)</f>
        <v>3.42</v>
      </c>
      <c r="G15" s="552"/>
      <c r="H15" s="552"/>
      <c r="I15" s="552"/>
      <c r="J15" s="552"/>
      <c r="K15" s="552"/>
      <c r="L15" s="553"/>
      <c r="M15" s="553"/>
      <c r="N15" s="530">
        <f t="shared" ref="N15:N21" si="4">N23/(N6/60)</f>
        <v>4</v>
      </c>
      <c r="O15" s="530"/>
    </row>
    <row r="16" spans="1:18" x14ac:dyDescent="0.2">
      <c r="A16" s="40"/>
      <c r="B16" s="402"/>
      <c r="C16" s="320" t="s">
        <v>126</v>
      </c>
      <c r="D16" s="405">
        <f t="shared" si="2"/>
        <v>17.684863979946378</v>
      </c>
      <c r="E16" s="405"/>
      <c r="F16" s="552">
        <f t="shared" si="3"/>
        <v>6.513026052104208</v>
      </c>
      <c r="G16" s="552"/>
      <c r="H16" s="552"/>
      <c r="I16" s="552"/>
      <c r="J16" s="552"/>
      <c r="K16" s="552"/>
      <c r="L16" s="553"/>
      <c r="M16" s="553"/>
      <c r="N16" s="530">
        <f t="shared" si="4"/>
        <v>6.513026052104208</v>
      </c>
      <c r="O16" s="530"/>
    </row>
    <row r="17" spans="1:15" x14ac:dyDescent="0.2">
      <c r="A17" s="40"/>
      <c r="B17" s="402"/>
      <c r="C17" s="320" t="s">
        <v>129</v>
      </c>
      <c r="D17" s="405">
        <f t="shared" si="2"/>
        <v>9.6767599841320919</v>
      </c>
      <c r="E17" s="405"/>
      <c r="F17" s="552">
        <f t="shared" si="3"/>
        <v>15</v>
      </c>
      <c r="G17" s="552"/>
      <c r="H17" s="552"/>
      <c r="I17" s="552"/>
      <c r="J17" s="552"/>
      <c r="K17" s="552"/>
      <c r="L17" s="553"/>
      <c r="M17" s="553"/>
      <c r="N17" s="530">
        <f t="shared" si="4"/>
        <v>15</v>
      </c>
      <c r="O17" s="530"/>
    </row>
    <row r="18" spans="1:15" x14ac:dyDescent="0.2">
      <c r="A18" s="40"/>
      <c r="B18" s="402"/>
      <c r="C18" s="320" t="s">
        <v>128</v>
      </c>
      <c r="D18" s="405"/>
      <c r="E18" s="405"/>
      <c r="F18" s="552"/>
      <c r="G18" s="552"/>
      <c r="H18" s="552"/>
      <c r="I18" s="552"/>
      <c r="J18" s="552"/>
      <c r="K18" s="552"/>
      <c r="L18" s="553"/>
      <c r="M18" s="553"/>
      <c r="N18" s="531" t="e">
        <f t="shared" si="4"/>
        <v>#DIV/0!</v>
      </c>
      <c r="O18" s="531"/>
    </row>
    <row r="19" spans="1:15" x14ac:dyDescent="0.2">
      <c r="A19" s="40"/>
      <c r="B19" s="402"/>
      <c r="C19" s="320" t="s">
        <v>127</v>
      </c>
      <c r="D19" s="405">
        <f t="shared" si="2"/>
        <v>37.758802509414252</v>
      </c>
      <c r="E19" s="405"/>
      <c r="F19" s="552">
        <f t="shared" si="3"/>
        <v>34.285714285714285</v>
      </c>
      <c r="G19" s="552"/>
      <c r="H19" s="552"/>
      <c r="I19" s="552"/>
      <c r="J19" s="552"/>
      <c r="K19" s="552"/>
      <c r="L19" s="553"/>
      <c r="M19" s="553"/>
      <c r="N19" s="530">
        <f t="shared" si="4"/>
        <v>34.285714285714285</v>
      </c>
      <c r="O19" s="530"/>
    </row>
    <row r="20" spans="1:15" x14ac:dyDescent="0.2">
      <c r="A20" s="40"/>
      <c r="B20" s="402"/>
      <c r="C20" s="320" t="s">
        <v>124</v>
      </c>
      <c r="D20" s="405">
        <f t="shared" si="2"/>
        <v>27.734009241036247</v>
      </c>
      <c r="E20" s="405"/>
      <c r="F20" s="552">
        <f t="shared" si="3"/>
        <v>24.827586206896552</v>
      </c>
      <c r="G20" s="552"/>
      <c r="H20" s="552"/>
      <c r="I20" s="552"/>
      <c r="J20" s="552"/>
      <c r="K20" s="552"/>
      <c r="L20" s="553"/>
      <c r="M20" s="553"/>
      <c r="N20" s="530">
        <f t="shared" si="4"/>
        <v>24.827586206896552</v>
      </c>
      <c r="O20" s="530"/>
    </row>
    <row r="21" spans="1:15" x14ac:dyDescent="0.2">
      <c r="A21" s="40"/>
      <c r="B21" s="403"/>
      <c r="C21" s="321" t="s">
        <v>125</v>
      </c>
      <c r="D21" s="535">
        <f t="shared" si="2"/>
        <v>28.276263803362351</v>
      </c>
      <c r="E21" s="535"/>
      <c r="F21" s="554">
        <f t="shared" si="3"/>
        <v>28.270181219110381</v>
      </c>
      <c r="G21" s="554"/>
      <c r="H21" s="554"/>
      <c r="I21" s="554"/>
      <c r="J21" s="554"/>
      <c r="K21" s="554"/>
      <c r="L21" s="555"/>
      <c r="M21" s="555"/>
      <c r="N21" s="532">
        <f t="shared" si="4"/>
        <v>28.270181219110381</v>
      </c>
      <c r="O21" s="532"/>
    </row>
    <row r="22" spans="1:15" x14ac:dyDescent="0.2">
      <c r="A22" s="40"/>
      <c r="B22" s="402" t="s">
        <v>131</v>
      </c>
      <c r="C22" s="320" t="s">
        <v>72</v>
      </c>
      <c r="D22" s="536">
        <f>SUM('CHTS 2013'!S86:T93)/SUM('CHTS 2013'!Q86:R93)</f>
        <v>0.18837546820147977</v>
      </c>
      <c r="E22" s="327">
        <f t="shared" ref="E22:E29" si="5">D22/$D$30</f>
        <v>8.4957756051076156E-3</v>
      </c>
      <c r="F22" s="556">
        <v>0.3</v>
      </c>
      <c r="G22" s="544">
        <f t="shared" ref="G22:G29" si="6">F22/$F$30</f>
        <v>1.3710525113111832E-2</v>
      </c>
      <c r="H22" s="556"/>
      <c r="I22" s="544" t="e">
        <f t="shared" ref="I22:I29" si="7">H22/$H$30</f>
        <v>#DIV/0!</v>
      </c>
      <c r="J22" s="556"/>
      <c r="K22" s="544" t="e">
        <f t="shared" ref="K22:K29" si="8">J22/$J$30</f>
        <v>#DIV/0!</v>
      </c>
      <c r="L22" s="545"/>
      <c r="M22" s="546" t="e">
        <f t="shared" ref="M22:M29" si="9">L22/$L$30</f>
        <v>#DIV/0!</v>
      </c>
      <c r="N22" s="526">
        <f>IF(($N$4="Baseline"),D22,IF(($N$4="A"),F22,IF(($N$4="B"),H22,IF(($N$4="C"),J22,IF(($N$4="D"),"")))))</f>
        <v>0.3</v>
      </c>
      <c r="O22" s="527">
        <f t="shared" ref="O22:O29" si="10">N22/$N$30</f>
        <v>1.3692377909630305E-2</v>
      </c>
    </row>
    <row r="23" spans="1:15" x14ac:dyDescent="0.2">
      <c r="A23" s="40"/>
      <c r="B23" s="402"/>
      <c r="C23" s="320" t="s">
        <v>75</v>
      </c>
      <c r="D23" s="536">
        <f>SUM('CHTS 2013'!S22:T29)/SUM('CHTS 2013'!Q22:R29)</f>
        <v>4.6543776107593776E-2</v>
      </c>
      <c r="E23" s="327">
        <f t="shared" si="5"/>
        <v>2.0991346771414669E-3</v>
      </c>
      <c r="F23" s="556">
        <v>0.17100000000000001</v>
      </c>
      <c r="G23" s="544">
        <f t="shared" si="6"/>
        <v>7.8149993144737452E-3</v>
      </c>
      <c r="H23" s="556"/>
      <c r="I23" s="544" t="e">
        <f t="shared" si="7"/>
        <v>#DIV/0!</v>
      </c>
      <c r="J23" s="556"/>
      <c r="K23" s="544" t="e">
        <f t="shared" si="8"/>
        <v>#DIV/0!</v>
      </c>
      <c r="L23" s="545"/>
      <c r="M23" s="546" t="e">
        <f t="shared" si="9"/>
        <v>#DIV/0!</v>
      </c>
      <c r="N23" s="526">
        <v>0.2</v>
      </c>
      <c r="O23" s="527">
        <f t="shared" si="10"/>
        <v>9.1282519397535376E-3</v>
      </c>
    </row>
    <row r="24" spans="1:15" x14ac:dyDescent="0.2">
      <c r="A24" s="40"/>
      <c r="B24" s="402"/>
      <c r="C24" s="320" t="s">
        <v>126</v>
      </c>
      <c r="D24" s="536">
        <f>SUM('CHTS 2013'!S30:T37)/SUM('CHTS 2013'!Q30:R37)</f>
        <v>0.77677017763738154</v>
      </c>
      <c r="E24" s="327">
        <f t="shared" si="5"/>
        <v>3.5032508154875207E-2</v>
      </c>
      <c r="F24" s="556">
        <v>0.78</v>
      </c>
      <c r="G24" s="544">
        <f t="shared" si="6"/>
        <v>3.5647365294090766E-2</v>
      </c>
      <c r="H24" s="556"/>
      <c r="I24" s="544" t="e">
        <f t="shared" si="7"/>
        <v>#DIV/0!</v>
      </c>
      <c r="J24" s="556"/>
      <c r="K24" s="544" t="e">
        <f t="shared" si="8"/>
        <v>#DIV/0!</v>
      </c>
      <c r="L24" s="545"/>
      <c r="M24" s="546" t="e">
        <f t="shared" si="9"/>
        <v>#DIV/0!</v>
      </c>
      <c r="N24" s="526">
        <f t="shared" ref="N24:N29" si="11">IF(($N$4="Baseline"),D24,IF(($N$4="A"),F24,IF(($N$4="B"),H24,IF(($N$4="C"),J24,IF(($N$4="D"),"")))))</f>
        <v>0.78</v>
      </c>
      <c r="O24" s="527">
        <f t="shared" si="10"/>
        <v>3.5600182565038795E-2</v>
      </c>
    </row>
    <row r="25" spans="1:15" x14ac:dyDescent="0.2">
      <c r="A25" s="40"/>
      <c r="B25" s="402"/>
      <c r="C25" s="320" t="s">
        <v>129</v>
      </c>
      <c r="D25" s="536">
        <f>SUM('CHTS 2013'!S62:T69)/SUM('CHTS 2013'!Q62:R69)</f>
        <v>5.7208582418197427E-3</v>
      </c>
      <c r="E25" s="327">
        <f t="shared" si="5"/>
        <v>2.5801198189536454E-4</v>
      </c>
      <c r="F25" s="556">
        <v>0.01</v>
      </c>
      <c r="G25" s="544">
        <f t="shared" si="6"/>
        <v>4.5701750377039442E-4</v>
      </c>
      <c r="H25" s="556"/>
      <c r="I25" s="544" t="e">
        <f t="shared" si="7"/>
        <v>#DIV/0!</v>
      </c>
      <c r="J25" s="556"/>
      <c r="K25" s="544" t="e">
        <f t="shared" si="8"/>
        <v>#DIV/0!</v>
      </c>
      <c r="L25" s="545"/>
      <c r="M25" s="546" t="e">
        <f t="shared" si="9"/>
        <v>#DIV/0!</v>
      </c>
      <c r="N25" s="526">
        <f t="shared" si="11"/>
        <v>0.01</v>
      </c>
      <c r="O25" s="527">
        <f t="shared" si="10"/>
        <v>4.5641259698767686E-4</v>
      </c>
    </row>
    <row r="26" spans="1:15" x14ac:dyDescent="0.2">
      <c r="A26" s="40"/>
      <c r="B26" s="402"/>
      <c r="C26" s="320" t="s">
        <v>128</v>
      </c>
      <c r="D26" s="536">
        <f>0</f>
        <v>0</v>
      </c>
      <c r="E26" s="327">
        <f t="shared" si="5"/>
        <v>0</v>
      </c>
      <c r="F26" s="556">
        <v>0</v>
      </c>
      <c r="G26" s="544">
        <f t="shared" si="6"/>
        <v>0</v>
      </c>
      <c r="H26" s="556"/>
      <c r="I26" s="544" t="e">
        <f t="shared" si="7"/>
        <v>#DIV/0!</v>
      </c>
      <c r="J26" s="556"/>
      <c r="K26" s="544" t="e">
        <f t="shared" si="8"/>
        <v>#DIV/0!</v>
      </c>
      <c r="L26" s="545"/>
      <c r="M26" s="546" t="e">
        <f t="shared" si="9"/>
        <v>#DIV/0!</v>
      </c>
      <c r="N26" s="526">
        <f t="shared" si="11"/>
        <v>0</v>
      </c>
      <c r="O26" s="527">
        <f t="shared" si="10"/>
        <v>0</v>
      </c>
    </row>
    <row r="27" spans="1:15" x14ac:dyDescent="0.2">
      <c r="A27" s="40"/>
      <c r="B27" s="402"/>
      <c r="C27" s="320" t="s">
        <v>127</v>
      </c>
      <c r="D27" s="536">
        <f>SUM('CHTS 2013'!S38:T45)/SUM('CHTS 2013'!Q38:R45)</f>
        <v>4.1241341517702354E-2</v>
      </c>
      <c r="E27" s="327">
        <f t="shared" si="5"/>
        <v>1.8599936952154324E-3</v>
      </c>
      <c r="F27" s="556">
        <v>0.04</v>
      </c>
      <c r="G27" s="544">
        <f t="shared" si="6"/>
        <v>1.8280700150815777E-3</v>
      </c>
      <c r="H27" s="556"/>
      <c r="I27" s="544" t="e">
        <f t="shared" si="7"/>
        <v>#DIV/0!</v>
      </c>
      <c r="J27" s="556"/>
      <c r="K27" s="544" t="e">
        <f t="shared" si="8"/>
        <v>#DIV/0!</v>
      </c>
      <c r="L27" s="545"/>
      <c r="M27" s="546" t="e">
        <f t="shared" si="9"/>
        <v>#DIV/0!</v>
      </c>
      <c r="N27" s="526">
        <f t="shared" si="11"/>
        <v>0.04</v>
      </c>
      <c r="O27" s="527">
        <f t="shared" si="10"/>
        <v>1.8256503879507074E-3</v>
      </c>
    </row>
    <row r="28" spans="1:15" x14ac:dyDescent="0.2">
      <c r="A28" s="40"/>
      <c r="B28" s="402"/>
      <c r="C28" s="320" t="s">
        <v>124</v>
      </c>
      <c r="D28" s="536">
        <f>SUM('CHTS 2013'!S6:T13)/SUM('CHTS 2013'!Q6:R13)</f>
        <v>12.533143447846223</v>
      </c>
      <c r="E28" s="327">
        <f t="shared" si="5"/>
        <v>0.56524756315742952</v>
      </c>
      <c r="F28" s="556">
        <v>12</v>
      </c>
      <c r="G28" s="544">
        <f t="shared" si="6"/>
        <v>0.54842100452447329</v>
      </c>
      <c r="H28" s="556"/>
      <c r="I28" s="544" t="e">
        <f t="shared" si="7"/>
        <v>#DIV/0!</v>
      </c>
      <c r="J28" s="556"/>
      <c r="K28" s="544" t="e">
        <f t="shared" si="8"/>
        <v>#DIV/0!</v>
      </c>
      <c r="L28" s="545"/>
      <c r="M28" s="546" t="e">
        <f t="shared" si="9"/>
        <v>#DIV/0!</v>
      </c>
      <c r="N28" s="526">
        <f t="shared" si="11"/>
        <v>12</v>
      </c>
      <c r="O28" s="527">
        <f t="shared" si="10"/>
        <v>0.54769511638521218</v>
      </c>
    </row>
    <row r="29" spans="1:15" x14ac:dyDescent="0.2">
      <c r="A29" s="40"/>
      <c r="B29" s="402"/>
      <c r="C29" s="320" t="s">
        <v>125</v>
      </c>
      <c r="D29" s="536">
        <f>SUM('CHTS 2013'!S14:T21)/SUM('CHTS 2013'!Q14:R21)</f>
        <v>8.5810443458661432</v>
      </c>
      <c r="E29" s="327">
        <f t="shared" si="5"/>
        <v>0.38700701272833538</v>
      </c>
      <c r="F29" s="556">
        <v>8.58</v>
      </c>
      <c r="G29" s="544">
        <f t="shared" si="6"/>
        <v>0.3921210182349984</v>
      </c>
      <c r="H29" s="556"/>
      <c r="I29" s="544" t="e">
        <f t="shared" si="7"/>
        <v>#DIV/0!</v>
      </c>
      <c r="J29" s="556"/>
      <c r="K29" s="544" t="e">
        <f t="shared" si="8"/>
        <v>#DIV/0!</v>
      </c>
      <c r="L29" s="545"/>
      <c r="M29" s="546" t="e">
        <f t="shared" si="9"/>
        <v>#DIV/0!</v>
      </c>
      <c r="N29" s="526">
        <f t="shared" si="11"/>
        <v>8.58</v>
      </c>
      <c r="O29" s="527">
        <f t="shared" si="10"/>
        <v>0.39160200821542673</v>
      </c>
    </row>
    <row r="30" spans="1:15" x14ac:dyDescent="0.2">
      <c r="A30" s="40"/>
      <c r="B30" s="403"/>
      <c r="C30" s="321" t="s">
        <v>76</v>
      </c>
      <c r="D30" s="537">
        <f>SUM(D22:D29)</f>
        <v>22.172839415418345</v>
      </c>
      <c r="E30" s="328">
        <f t="shared" ref="E30" si="12">D30/$D$30</f>
        <v>1</v>
      </c>
      <c r="F30" s="557">
        <f>SUM(F22:F29)</f>
        <v>21.881</v>
      </c>
      <c r="G30" s="549">
        <f t="shared" ref="G30" si="13">F30/$F$30</f>
        <v>1</v>
      </c>
      <c r="H30" s="557">
        <f>SUM(H22:H29)</f>
        <v>0</v>
      </c>
      <c r="I30" s="549" t="e">
        <f>SUM(I22:I29)</f>
        <v>#DIV/0!</v>
      </c>
      <c r="J30" s="557">
        <f>SUM(J22:J29)</f>
        <v>0</v>
      </c>
      <c r="K30" s="549" t="e">
        <f>SUM(K22:K29)</f>
        <v>#DIV/0!</v>
      </c>
      <c r="L30" s="550">
        <f>SUM(L22:L29)</f>
        <v>0</v>
      </c>
      <c r="M30" s="551" t="e">
        <f t="shared" ref="M30" si="14">L30/$L$30</f>
        <v>#DIV/0!</v>
      </c>
      <c r="N30" s="533">
        <f>SUM(N22:N29)</f>
        <v>21.91</v>
      </c>
      <c r="O30" s="529">
        <f t="shared" ref="O30" si="15">N30/$N$30</f>
        <v>1</v>
      </c>
    </row>
    <row r="31" spans="1:15" x14ac:dyDescent="0.2">
      <c r="A31" s="40"/>
      <c r="B31" s="407" t="s">
        <v>130</v>
      </c>
      <c r="C31" s="408"/>
      <c r="D31" s="558">
        <f>(-0.0108*(D5+D6)+1.2682+0.68)</f>
        <v>1.8930996780410485</v>
      </c>
      <c r="E31" s="558"/>
      <c r="F31" s="558">
        <f>(-0.0108*(F5+F6)+1.2682+0.68)</f>
        <v>1.7538</v>
      </c>
      <c r="G31" s="558"/>
      <c r="H31" s="558">
        <f t="shared" ref="H31" si="16">(-0.0108*(H5+H6)+1.2682+0.68)</f>
        <v>1.9481999999999999</v>
      </c>
      <c r="I31" s="558"/>
      <c r="J31" s="558">
        <f t="shared" ref="J31" si="17">(-0.0108*(J5+J6)+1.2682+0.68)</f>
        <v>1.9481999999999999</v>
      </c>
      <c r="K31" s="558"/>
      <c r="L31" s="558">
        <f t="shared" ref="L31" si="18">(-0.0108*(L5+L6)+1.2682+0.68)</f>
        <v>1.9481999999999999</v>
      </c>
      <c r="M31" s="558"/>
      <c r="N31" s="534">
        <f t="shared" ref="N31" si="19">(-0.0108*(N5+N6)+1.2682+0.68)</f>
        <v>1.7538</v>
      </c>
      <c r="O31" s="534"/>
    </row>
    <row r="33" spans="1:16" x14ac:dyDescent="0.2">
      <c r="A33" s="40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163"/>
    </row>
    <row r="34" spans="1:16" x14ac:dyDescent="0.2">
      <c r="A34" s="40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163"/>
    </row>
    <row r="36" spans="1:16" x14ac:dyDescent="0.2">
      <c r="C36" s="252"/>
      <c r="D36" s="252"/>
      <c r="E36" s="252"/>
      <c r="F36" s="252"/>
      <c r="G36" s="252"/>
      <c r="H36" s="252"/>
      <c r="I36" s="41"/>
      <c r="J36" s="41"/>
      <c r="K36" s="41"/>
      <c r="L36" s="41"/>
      <c r="M36" s="41"/>
      <c r="N36" s="41"/>
      <c r="O36" s="41"/>
      <c r="P36" s="41"/>
    </row>
    <row r="37" spans="1:16" x14ac:dyDescent="0.2">
      <c r="C37" s="252"/>
      <c r="D37" s="323"/>
      <c r="E37" s="323"/>
      <c r="F37" s="323"/>
      <c r="G37" s="323"/>
      <c r="H37" s="323"/>
      <c r="I37" s="323"/>
      <c r="J37" s="323"/>
      <c r="K37" s="323"/>
      <c r="L37" s="323"/>
      <c r="M37" s="322"/>
      <c r="N37" s="406"/>
      <c r="O37" s="406"/>
      <c r="P37" s="45"/>
    </row>
    <row r="38" spans="1:16" x14ac:dyDescent="0.2"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</row>
    <row r="39" spans="1:16" x14ac:dyDescent="0.2">
      <c r="C39" s="252"/>
      <c r="D39" s="252"/>
      <c r="E39" s="252"/>
      <c r="F39" s="252"/>
      <c r="G39" s="252"/>
      <c r="H39" s="252"/>
      <c r="I39" s="45"/>
      <c r="J39" s="45"/>
      <c r="K39" s="45"/>
      <c r="L39" s="45"/>
      <c r="M39" s="45"/>
      <c r="N39" s="45"/>
      <c r="O39" s="45"/>
      <c r="P39" s="45"/>
    </row>
    <row r="40" spans="1:16" x14ac:dyDescent="0.2">
      <c r="B40" s="249"/>
      <c r="C40" s="249"/>
      <c r="D40" s="323"/>
      <c r="E40" s="323"/>
      <c r="F40" s="323"/>
      <c r="G40" s="323"/>
      <c r="H40" s="323"/>
      <c r="I40" s="323"/>
      <c r="J40" s="323"/>
      <c r="K40" s="46"/>
      <c r="L40" s="323"/>
      <c r="M40" s="46"/>
      <c r="N40" s="257"/>
      <c r="O40" s="45"/>
      <c r="P40" s="45"/>
    </row>
    <row r="41" spans="1:16" x14ac:dyDescent="0.2">
      <c r="B41" s="249"/>
      <c r="C41" s="249"/>
      <c r="D41" s="323"/>
      <c r="E41" s="323"/>
      <c r="F41" s="323"/>
      <c r="G41" s="323"/>
      <c r="H41" s="323"/>
      <c r="I41" s="323"/>
      <c r="J41" s="323"/>
      <c r="K41" s="46"/>
      <c r="L41" s="323"/>
      <c r="M41" s="46"/>
      <c r="N41" s="257"/>
      <c r="O41" s="45"/>
      <c r="P41" s="45"/>
    </row>
    <row r="42" spans="1:16" x14ac:dyDescent="0.2">
      <c r="J42" s="43"/>
    </row>
    <row r="43" spans="1:16" x14ac:dyDescent="0.2">
      <c r="B43" s="40"/>
      <c r="C43" s="40"/>
      <c r="D43" s="40"/>
    </row>
    <row r="44" spans="1:16" x14ac:dyDescent="0.2">
      <c r="B44" s="37"/>
      <c r="C44" s="40"/>
      <c r="D44" s="38"/>
    </row>
    <row r="45" spans="1:16" ht="12.75" customHeight="1" x14ac:dyDescent="0.2">
      <c r="C45" s="40"/>
      <c r="D45" s="39"/>
    </row>
    <row r="46" spans="1:16" x14ac:dyDescent="0.2">
      <c r="C46" s="44"/>
      <c r="D46" s="39"/>
    </row>
    <row r="49" spans="2:5" x14ac:dyDescent="0.2">
      <c r="B49" s="41"/>
      <c r="C49" s="41"/>
      <c r="D49" s="41"/>
      <c r="E49" s="41"/>
    </row>
    <row r="50" spans="2:5" x14ac:dyDescent="0.2">
      <c r="B50" s="41"/>
      <c r="C50" s="41"/>
      <c r="D50" s="41"/>
      <c r="E50" s="41"/>
    </row>
    <row r="51" spans="2:5" x14ac:dyDescent="0.2">
      <c r="B51" s="41"/>
      <c r="C51" s="41"/>
      <c r="D51" s="41"/>
      <c r="E51" s="41"/>
    </row>
    <row r="52" spans="2:5" x14ac:dyDescent="0.2">
      <c r="B52" s="41"/>
      <c r="C52" s="41"/>
      <c r="D52" s="41"/>
      <c r="E52" s="41"/>
    </row>
    <row r="53" spans="2:5" x14ac:dyDescent="0.2">
      <c r="B53" s="41"/>
      <c r="C53" s="41"/>
      <c r="D53" s="41"/>
      <c r="E53" s="41"/>
    </row>
    <row r="54" spans="2:5" x14ac:dyDescent="0.2">
      <c r="B54" s="41"/>
      <c r="C54" s="41"/>
      <c r="D54" s="41"/>
      <c r="E54" s="41"/>
    </row>
    <row r="55" spans="2:5" x14ac:dyDescent="0.2">
      <c r="B55" s="41"/>
      <c r="C55" s="41"/>
      <c r="D55" s="41"/>
      <c r="E55" s="41"/>
    </row>
    <row r="56" spans="2:5" x14ac:dyDescent="0.2">
      <c r="B56" s="139"/>
      <c r="C56" s="41"/>
      <c r="D56" s="41"/>
      <c r="E56" s="41"/>
    </row>
    <row r="57" spans="2:5" x14ac:dyDescent="0.2">
      <c r="B57" s="41"/>
      <c r="C57" s="41"/>
      <c r="D57" s="41"/>
      <c r="E57" s="41"/>
    </row>
  </sheetData>
  <mergeCells count="65">
    <mergeCell ref="N37:O37"/>
    <mergeCell ref="L31:M31"/>
    <mergeCell ref="N31:O31"/>
    <mergeCell ref="J31:K31"/>
    <mergeCell ref="B22:B30"/>
    <mergeCell ref="B31:C31"/>
    <mergeCell ref="D31:E31"/>
    <mergeCell ref="F31:G31"/>
    <mergeCell ref="H31:I31"/>
    <mergeCell ref="N21:O21"/>
    <mergeCell ref="D20:E20"/>
    <mergeCell ref="F20:G20"/>
    <mergeCell ref="H20:I20"/>
    <mergeCell ref="J20:K20"/>
    <mergeCell ref="L20:M20"/>
    <mergeCell ref="N20:O20"/>
    <mergeCell ref="D21:E21"/>
    <mergeCell ref="F21:G21"/>
    <mergeCell ref="H21:I21"/>
    <mergeCell ref="J21:K21"/>
    <mergeCell ref="L21:M21"/>
    <mergeCell ref="N19:O19"/>
    <mergeCell ref="D18:E18"/>
    <mergeCell ref="F18:G18"/>
    <mergeCell ref="H18:I18"/>
    <mergeCell ref="J18:K18"/>
    <mergeCell ref="L18:M18"/>
    <mergeCell ref="N18:O18"/>
    <mergeCell ref="D19:E19"/>
    <mergeCell ref="F19:G19"/>
    <mergeCell ref="H19:I19"/>
    <mergeCell ref="J19:K19"/>
    <mergeCell ref="L19:M19"/>
    <mergeCell ref="L16:M16"/>
    <mergeCell ref="N16:O16"/>
    <mergeCell ref="D17:E17"/>
    <mergeCell ref="F17:G17"/>
    <mergeCell ref="H17:I17"/>
    <mergeCell ref="J17:K17"/>
    <mergeCell ref="L17:M17"/>
    <mergeCell ref="N17:O17"/>
    <mergeCell ref="N14:O14"/>
    <mergeCell ref="D15:E15"/>
    <mergeCell ref="F15:G15"/>
    <mergeCell ref="H15:I15"/>
    <mergeCell ref="J15:K15"/>
    <mergeCell ref="L15:M15"/>
    <mergeCell ref="N15:O15"/>
    <mergeCell ref="L14:M14"/>
    <mergeCell ref="B14:B21"/>
    <mergeCell ref="D14:E14"/>
    <mergeCell ref="F14:G14"/>
    <mergeCell ref="H14:I14"/>
    <mergeCell ref="J14:K14"/>
    <mergeCell ref="D16:E16"/>
    <mergeCell ref="F16:G16"/>
    <mergeCell ref="H16:I16"/>
    <mergeCell ref="J16:K16"/>
    <mergeCell ref="L4:M4"/>
    <mergeCell ref="N4:O4"/>
    <mergeCell ref="B5:B13"/>
    <mergeCell ref="D4:E4"/>
    <mergeCell ref="F4:G4"/>
    <mergeCell ref="H4:I4"/>
    <mergeCell ref="J4:K4"/>
  </mergeCells>
  <dataValidations count="1">
    <dataValidation type="list" allowBlank="1" showInputMessage="1" showErrorMessage="1" sqref="N4:O4">
      <formula1>$R$5:$R$9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Q48"/>
  <sheetViews>
    <sheetView showGridLines="0" topLeftCell="A11" workbookViewId="0">
      <selection activeCell="C8" sqref="C8"/>
    </sheetView>
  </sheetViews>
  <sheetFormatPr defaultRowHeight="12.75" x14ac:dyDescent="0.2"/>
  <cols>
    <col min="1" max="1" width="4.28515625" customWidth="1"/>
  </cols>
  <sheetData>
    <row r="2" spans="2:17" x14ac:dyDescent="0.2">
      <c r="B2" s="81" t="s">
        <v>242</v>
      </c>
    </row>
    <row r="4" spans="2:17" x14ac:dyDescent="0.2">
      <c r="B4" s="505"/>
      <c r="C4" s="82"/>
      <c r="D4" s="498" t="s">
        <v>8</v>
      </c>
      <c r="E4" s="498"/>
      <c r="F4" s="498" t="s">
        <v>18</v>
      </c>
      <c r="G4" s="498"/>
      <c r="H4" s="498" t="s">
        <v>197</v>
      </c>
      <c r="I4" s="498"/>
      <c r="J4" s="498" t="s">
        <v>32</v>
      </c>
      <c r="K4" s="498"/>
      <c r="L4" s="498" t="s">
        <v>23</v>
      </c>
      <c r="M4" s="498"/>
      <c r="N4" s="498" t="s">
        <v>31</v>
      </c>
      <c r="O4" s="500"/>
      <c r="P4" s="497" t="s">
        <v>17</v>
      </c>
      <c r="Q4" s="497"/>
    </row>
    <row r="5" spans="2:17" x14ac:dyDescent="0.2">
      <c r="B5" s="507" t="s">
        <v>239</v>
      </c>
      <c r="C5" s="106"/>
      <c r="D5" s="109" t="s">
        <v>73</v>
      </c>
      <c r="E5" s="109" t="s">
        <v>74</v>
      </c>
      <c r="F5" s="109" t="s">
        <v>73</v>
      </c>
      <c r="G5" s="109" t="s">
        <v>74</v>
      </c>
      <c r="H5" s="109" t="s">
        <v>73</v>
      </c>
      <c r="I5" s="109" t="s">
        <v>74</v>
      </c>
      <c r="J5" s="109" t="s">
        <v>73</v>
      </c>
      <c r="K5" s="109" t="s">
        <v>74</v>
      </c>
      <c r="L5" s="109" t="s">
        <v>73</v>
      </c>
      <c r="M5" s="109" t="s">
        <v>74</v>
      </c>
      <c r="N5" s="109" t="s">
        <v>73</v>
      </c>
      <c r="O5" s="511" t="s">
        <v>74</v>
      </c>
      <c r="P5" s="109" t="s">
        <v>73</v>
      </c>
      <c r="Q5" s="109" t="s">
        <v>74</v>
      </c>
    </row>
    <row r="6" spans="2:17" x14ac:dyDescent="0.2">
      <c r="C6" s="512" t="s">
        <v>9</v>
      </c>
      <c r="D6" s="72">
        <f>'Breast cancer'!AU24</f>
        <v>0</v>
      </c>
      <c r="E6" s="72">
        <f>'Breast cancer'!AU32</f>
        <v>0</v>
      </c>
      <c r="F6" s="72">
        <f>'Colon cancer'!AU24</f>
        <v>0</v>
      </c>
      <c r="G6" s="72">
        <f>'Colon cancer'!AU32</f>
        <v>0</v>
      </c>
      <c r="H6" s="72">
        <f>CVD!AU24</f>
        <v>0</v>
      </c>
      <c r="I6" s="72">
        <f>CVD!AU32</f>
        <v>0</v>
      </c>
      <c r="J6" s="72">
        <f>Depression!AU24</f>
        <v>0</v>
      </c>
      <c r="K6" s="72">
        <f>Depression!AU32</f>
        <v>0</v>
      </c>
      <c r="L6" s="72">
        <f>Dementia!AU24</f>
        <v>0</v>
      </c>
      <c r="M6" s="72">
        <f>Dementia!AU32</f>
        <v>0</v>
      </c>
      <c r="N6" s="72">
        <f>Diabetes!AU24</f>
        <v>0</v>
      </c>
      <c r="O6" s="499">
        <f>Diabetes!AU32</f>
        <v>0</v>
      </c>
      <c r="P6" s="69">
        <f>D6+F6+H6+J6+L6+N6</f>
        <v>0</v>
      </c>
      <c r="Q6" s="69">
        <f>E6+G6+I6+K6+M6+O6</f>
        <v>0</v>
      </c>
    </row>
    <row r="7" spans="2:17" x14ac:dyDescent="0.2">
      <c r="B7" s="504"/>
      <c r="C7" s="496" t="s">
        <v>90</v>
      </c>
      <c r="D7" s="72">
        <f>'Breast cancer'!AU25</f>
        <v>0</v>
      </c>
      <c r="E7" s="72">
        <f>'Breast cancer'!AU33</f>
        <v>0</v>
      </c>
      <c r="F7" s="72">
        <f>'Colon cancer'!AU25</f>
        <v>0</v>
      </c>
      <c r="G7" s="72">
        <f>'Colon cancer'!AU33</f>
        <v>0</v>
      </c>
      <c r="H7" s="72">
        <f>CVD!AU25</f>
        <v>0</v>
      </c>
      <c r="I7" s="72">
        <f>CVD!AU33</f>
        <v>0</v>
      </c>
      <c r="J7" s="72">
        <f>Depression!AU25</f>
        <v>0</v>
      </c>
      <c r="K7" s="72">
        <f>Depression!AU33</f>
        <v>0</v>
      </c>
      <c r="L7" s="72">
        <f>Dementia!AU25</f>
        <v>0</v>
      </c>
      <c r="M7" s="72">
        <f>Dementia!AU33</f>
        <v>0</v>
      </c>
      <c r="N7" s="72">
        <f>Diabetes!AU25</f>
        <v>0</v>
      </c>
      <c r="O7" s="499">
        <f>Diabetes!AU33</f>
        <v>0</v>
      </c>
      <c r="P7" s="69">
        <f t="shared" ref="P7:P47" si="0">D7+F7+H7+J7+L7+N7</f>
        <v>0</v>
      </c>
      <c r="Q7" s="69">
        <f t="shared" ref="Q7:Q47" si="1">E7+G7+I7+K7+M7+O7</f>
        <v>0</v>
      </c>
    </row>
    <row r="8" spans="2:17" x14ac:dyDescent="0.2">
      <c r="B8" s="504"/>
      <c r="C8" s="496" t="s">
        <v>62</v>
      </c>
      <c r="D8" s="72">
        <f>'Breast cancer'!AU26</f>
        <v>0</v>
      </c>
      <c r="E8" s="72">
        <f>'Breast cancer'!AU34</f>
        <v>0</v>
      </c>
      <c r="F8" s="72">
        <f>'Colon cancer'!AU26</f>
        <v>-1.0490854839150798E-2</v>
      </c>
      <c r="G8" s="72">
        <f>'Colon cancer'!AU34</f>
        <v>0</v>
      </c>
      <c r="H8" s="72">
        <f>CVD!AU26</f>
        <v>0</v>
      </c>
      <c r="I8" s="72">
        <f>CVD!AU34</f>
        <v>0</v>
      </c>
      <c r="J8" s="72">
        <f>Depression!AU26</f>
        <v>0</v>
      </c>
      <c r="K8" s="72">
        <f>Depression!AU34</f>
        <v>0</v>
      </c>
      <c r="L8" s="72">
        <f>Dementia!AU26</f>
        <v>0</v>
      </c>
      <c r="M8" s="72">
        <f>Dementia!AU34</f>
        <v>0</v>
      </c>
      <c r="N8" s="72">
        <f>Diabetes!AU26</f>
        <v>0</v>
      </c>
      <c r="O8" s="499">
        <f>Diabetes!AU34</f>
        <v>0</v>
      </c>
      <c r="P8" s="69">
        <f t="shared" si="0"/>
        <v>-1.0490854839150798E-2</v>
      </c>
      <c r="Q8" s="69">
        <f t="shared" si="1"/>
        <v>0</v>
      </c>
    </row>
    <row r="9" spans="2:17" x14ac:dyDescent="0.2">
      <c r="B9" s="504"/>
      <c r="C9" s="496" t="s">
        <v>63</v>
      </c>
      <c r="D9" s="72">
        <f>'Breast cancer'!AU27</f>
        <v>0</v>
      </c>
      <c r="E9" s="72">
        <f>'Breast cancer'!AU35</f>
        <v>-3.150822325788516E-2</v>
      </c>
      <c r="F9" s="72">
        <f>'Colon cancer'!AU27</f>
        <v>0</v>
      </c>
      <c r="G9" s="72">
        <f>'Colon cancer'!AU35</f>
        <v>-2.1253563651844276E-2</v>
      </c>
      <c r="H9" s="72">
        <f>CVD!AU27</f>
        <v>-0.14577218419325</v>
      </c>
      <c r="I9" s="72">
        <f>CVD!AU35</f>
        <v>-7.2906523037789217E-2</v>
      </c>
      <c r="J9" s="72">
        <f>Depression!AU27</f>
        <v>0</v>
      </c>
      <c r="K9" s="72">
        <f>Depression!AU35</f>
        <v>0</v>
      </c>
      <c r="L9" s="72">
        <f>Dementia!AU27</f>
        <v>-6.7081795977941283E-2</v>
      </c>
      <c r="M9" s="72">
        <f>Dementia!AU35</f>
        <v>-6.7146875125197347E-2</v>
      </c>
      <c r="N9" s="72">
        <f>Diabetes!AU27</f>
        <v>0</v>
      </c>
      <c r="O9" s="499">
        <f>Diabetes!AU35</f>
        <v>0</v>
      </c>
      <c r="P9" s="69">
        <f t="shared" si="0"/>
        <v>-0.21285398017119128</v>
      </c>
      <c r="Q9" s="69">
        <f t="shared" si="1"/>
        <v>-0.192815185072716</v>
      </c>
    </row>
    <row r="10" spans="2:17" x14ac:dyDescent="0.2">
      <c r="B10" s="504"/>
      <c r="C10" s="496" t="s">
        <v>64</v>
      </c>
      <c r="D10" s="72">
        <f>'Breast cancer'!AU28</f>
        <v>0</v>
      </c>
      <c r="E10" s="72">
        <f>'Breast cancer'!AU36</f>
        <v>-0.1127266555179709</v>
      </c>
      <c r="F10" s="72">
        <f>'Colon cancer'!AU28</f>
        <v>-0.11759559580564272</v>
      </c>
      <c r="G10" s="72">
        <f>'Colon cancer'!AU36</f>
        <v>-4.8884663933685957E-2</v>
      </c>
      <c r="H10" s="72">
        <f>CVD!AU28</f>
        <v>-0.77916794382865362</v>
      </c>
      <c r="I10" s="72">
        <f>CVD!AU36</f>
        <v>-0.18745299733003051</v>
      </c>
      <c r="J10" s="72">
        <f>Depression!AU28</f>
        <v>0</v>
      </c>
      <c r="K10" s="72">
        <f>Depression!AU36</f>
        <v>0</v>
      </c>
      <c r="L10" s="72">
        <f>Dementia!AU28</f>
        <v>-0.21178485277764381</v>
      </c>
      <c r="M10" s="72">
        <f>Dementia!AU36</f>
        <v>-0.14949722552132449</v>
      </c>
      <c r="N10" s="72">
        <f>Diabetes!AU28</f>
        <v>0</v>
      </c>
      <c r="O10" s="499">
        <f>Diabetes!AU36</f>
        <v>0</v>
      </c>
      <c r="P10" s="69">
        <f t="shared" si="0"/>
        <v>-1.1085483924119401</v>
      </c>
      <c r="Q10" s="69">
        <f t="shared" si="1"/>
        <v>-0.49856154230301186</v>
      </c>
    </row>
    <row r="11" spans="2:17" x14ac:dyDescent="0.2">
      <c r="B11" s="504"/>
      <c r="C11" s="496" t="s">
        <v>65</v>
      </c>
      <c r="D11" s="72">
        <f>'Breast cancer'!AU29</f>
        <v>0</v>
      </c>
      <c r="E11" s="72">
        <f>'Breast cancer'!AU37</f>
        <v>-0.14662392692440207</v>
      </c>
      <c r="F11" s="72">
        <f>'Colon cancer'!AU29</f>
        <v>-0.11116445898139737</v>
      </c>
      <c r="G11" s="72">
        <f>'Colon cancer'!AU37</f>
        <v>-4.945329016875899E-2</v>
      </c>
      <c r="H11" s="72">
        <f>CVD!AU29</f>
        <v>-1.5623336299011754</v>
      </c>
      <c r="I11" s="72">
        <f>CVD!AU37</f>
        <v>-0.69963748191466379</v>
      </c>
      <c r="J11" s="72">
        <f>Depression!AU29</f>
        <v>0</v>
      </c>
      <c r="K11" s="72">
        <f>Depression!AU37</f>
        <v>0</v>
      </c>
      <c r="L11" s="72">
        <f>Dementia!AU29</f>
        <v>-0.42553676329623613</v>
      </c>
      <c r="M11" s="72">
        <f>Dementia!AU37</f>
        <v>-0.24370458745004342</v>
      </c>
      <c r="N11" s="72">
        <f>Diabetes!AU29</f>
        <v>-9.8046831549357449E-2</v>
      </c>
      <c r="O11" s="499">
        <f>Diabetes!AU37</f>
        <v>-9.2989955007781067E-2</v>
      </c>
      <c r="P11" s="69">
        <f t="shared" si="0"/>
        <v>-2.1970816837281664</v>
      </c>
      <c r="Q11" s="69">
        <f t="shared" si="1"/>
        <v>-1.2324092414656493</v>
      </c>
    </row>
    <row r="12" spans="2:17" x14ac:dyDescent="0.2">
      <c r="B12" s="504"/>
      <c r="C12" s="496" t="s">
        <v>66</v>
      </c>
      <c r="D12" s="72">
        <f>'Breast cancer'!AU30</f>
        <v>0</v>
      </c>
      <c r="E12" s="72">
        <f>'Breast cancer'!AU38</f>
        <v>-0.65915790118355488</v>
      </c>
      <c r="F12" s="72">
        <f>'Colon cancer'!AU30</f>
        <v>-1.7755347615709312</v>
      </c>
      <c r="G12" s="72">
        <f>'Colon cancer'!AU38</f>
        <v>-0.54544849943728657</v>
      </c>
      <c r="H12" s="72">
        <f>CVD!AU30</f>
        <v>-15.263811180481525</v>
      </c>
      <c r="I12" s="72">
        <f>CVD!AU38</f>
        <v>-9.3926319551444593</v>
      </c>
      <c r="J12" s="72">
        <f>Depression!AU30</f>
        <v>0</v>
      </c>
      <c r="K12" s="72">
        <f>Depression!AU38</f>
        <v>0</v>
      </c>
      <c r="L12" s="72">
        <f>Dementia!AU30</f>
        <v>-3.8610311527695274</v>
      </c>
      <c r="M12" s="72">
        <f>Dementia!AU38</f>
        <v>-3.065858250710118</v>
      </c>
      <c r="N12" s="72">
        <f>Diabetes!AU30</f>
        <v>-3.9565452908497392</v>
      </c>
      <c r="O12" s="499">
        <f>Diabetes!AU38</f>
        <v>-4.782738118640097</v>
      </c>
      <c r="P12" s="69">
        <f t="shared" si="0"/>
        <v>-24.856922385671723</v>
      </c>
      <c r="Q12" s="69">
        <f t="shared" si="1"/>
        <v>-18.445834725115517</v>
      </c>
    </row>
    <row r="13" spans="2:17" x14ac:dyDescent="0.2">
      <c r="B13" s="505"/>
      <c r="C13" s="100" t="s">
        <v>67</v>
      </c>
      <c r="D13" s="501">
        <f>'Breast cancer'!AU31</f>
        <v>0</v>
      </c>
      <c r="E13" s="501">
        <f>'Breast cancer'!AU39</f>
        <v>-1.5178008854449239</v>
      </c>
      <c r="F13" s="501">
        <f>'Colon cancer'!AU31</f>
        <v>-1.2249242518485595</v>
      </c>
      <c r="G13" s="501">
        <f>'Colon cancer'!AU39</f>
        <v>-0.88562508262993767</v>
      </c>
      <c r="H13" s="501">
        <f>CVD!AU31</f>
        <v>-28.715005106282717</v>
      </c>
      <c r="I13" s="501">
        <f>CVD!AU39</f>
        <v>-37.013622864746992</v>
      </c>
      <c r="J13" s="501">
        <f>Depression!AU31</f>
        <v>0</v>
      </c>
      <c r="K13" s="501">
        <f>Depression!AU39</f>
        <v>-0.11808334435065837</v>
      </c>
      <c r="L13" s="501">
        <f>Dementia!AU31</f>
        <v>-3.0500548528337248</v>
      </c>
      <c r="M13" s="501">
        <f>Dementia!AU39</f>
        <v>-5.6184665839419097</v>
      </c>
      <c r="N13" s="501">
        <f>Diabetes!AU31</f>
        <v>-15.667197460828405</v>
      </c>
      <c r="O13" s="506">
        <f>Diabetes!AU39</f>
        <v>-35.912214105759148</v>
      </c>
      <c r="P13" s="503">
        <f t="shared" si="0"/>
        <v>-48.65718167179341</v>
      </c>
      <c r="Q13" s="503">
        <f t="shared" si="1"/>
        <v>-81.065812866873571</v>
      </c>
    </row>
    <row r="14" spans="2:17" x14ac:dyDescent="0.2">
      <c r="B14" s="507"/>
      <c r="C14" s="106" t="s">
        <v>76</v>
      </c>
      <c r="D14" s="508">
        <f>SUM(D6:D13)</f>
        <v>0</v>
      </c>
      <c r="E14" s="508">
        <f>SUM(E6:E13)</f>
        <v>-2.4678175923287369</v>
      </c>
      <c r="F14" s="508">
        <f t="shared" ref="F14:G14" si="2">SUM(F6:F13)</f>
        <v>-3.2397099230456816</v>
      </c>
      <c r="G14" s="508">
        <f t="shared" si="2"/>
        <v>-1.5506650998215135</v>
      </c>
      <c r="H14" s="508">
        <f t="shared" ref="H14" si="3">SUM(H6:H13)</f>
        <v>-46.46609004468732</v>
      </c>
      <c r="I14" s="508">
        <f t="shared" ref="I14" si="4">SUM(I6:I13)</f>
        <v>-47.366251822173936</v>
      </c>
      <c r="J14" s="508">
        <f t="shared" ref="J14" si="5">SUM(J6:J13)</f>
        <v>0</v>
      </c>
      <c r="K14" s="508">
        <f t="shared" ref="K14" si="6">SUM(K6:K13)</f>
        <v>-0.11808334435065837</v>
      </c>
      <c r="L14" s="508">
        <f t="shared" ref="L14" si="7">SUM(L6:L13)</f>
        <v>-7.6154894176550734</v>
      </c>
      <c r="M14" s="508">
        <f t="shared" ref="M14" si="8">SUM(M6:M13)</f>
        <v>-9.1446735227485938</v>
      </c>
      <c r="N14" s="508">
        <f t="shared" ref="N14" si="9">SUM(N6:N13)</f>
        <v>-19.721789583227501</v>
      </c>
      <c r="O14" s="509">
        <f t="shared" ref="O14" si="10">SUM(O6:O13)</f>
        <v>-40.787942179407025</v>
      </c>
      <c r="P14" s="510">
        <f t="shared" si="0"/>
        <v>-77.043078968615575</v>
      </c>
      <c r="Q14" s="510">
        <f t="shared" si="1"/>
        <v>-101.43543356083046</v>
      </c>
    </row>
    <row r="15" spans="2:17" x14ac:dyDescent="0.2">
      <c r="B15" s="504"/>
      <c r="C15" s="496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499"/>
      <c r="P15" s="69"/>
      <c r="Q15" s="495">
        <f>(P14+Q14)/GBDUS!B216</f>
        <v>-9.976440051953385E-2</v>
      </c>
    </row>
    <row r="16" spans="2:17" x14ac:dyDescent="0.2">
      <c r="B16" s="505" t="s">
        <v>240</v>
      </c>
      <c r="C16" s="100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6"/>
      <c r="P16" s="503"/>
      <c r="Q16" s="503"/>
    </row>
    <row r="17" spans="2:17" x14ac:dyDescent="0.2">
      <c r="B17" s="504"/>
      <c r="C17" s="496" t="s">
        <v>9</v>
      </c>
      <c r="D17" s="72">
        <f>'Breast cancer'!AV24</f>
        <v>0</v>
      </c>
      <c r="E17" s="72">
        <f>'Breast cancer'!AV32</f>
        <v>0</v>
      </c>
      <c r="F17" s="72">
        <f>'Colon cancer'!AV24</f>
        <v>0</v>
      </c>
      <c r="G17" s="72">
        <f>'Colon cancer'!AV32</f>
        <v>0</v>
      </c>
      <c r="H17" s="72">
        <f>CVD!AV24</f>
        <v>-1.7119239892439175</v>
      </c>
      <c r="I17" s="72">
        <f>CVD!AV32</f>
        <v>-2.0847507478693785</v>
      </c>
      <c r="J17" s="72">
        <f>Depression!AV24</f>
        <v>0</v>
      </c>
      <c r="K17" s="72">
        <f>Depression!AV32</f>
        <v>0</v>
      </c>
      <c r="L17" s="72">
        <f>Dementia!AV24</f>
        <v>0</v>
      </c>
      <c r="M17" s="72">
        <f>Dementia!AV32</f>
        <v>0</v>
      </c>
      <c r="N17" s="72">
        <f>Diabetes!AV24</f>
        <v>-0.37003104490603889</v>
      </c>
      <c r="O17" s="499">
        <f>Diabetes!AV32</f>
        <v>-0.51585738033228346</v>
      </c>
      <c r="P17" s="69">
        <f t="shared" si="0"/>
        <v>-2.0819550341499564</v>
      </c>
      <c r="Q17" s="69">
        <f t="shared" si="1"/>
        <v>-2.600608128201662</v>
      </c>
    </row>
    <row r="18" spans="2:17" x14ac:dyDescent="0.2">
      <c r="B18" s="504"/>
      <c r="C18" s="496" t="s">
        <v>90</v>
      </c>
      <c r="D18" s="72">
        <f>'Breast cancer'!AV25</f>
        <v>0</v>
      </c>
      <c r="E18" s="72">
        <f>'Breast cancer'!AV33</f>
        <v>0</v>
      </c>
      <c r="F18" s="72">
        <f>'Colon cancer'!AV25</f>
        <v>0</v>
      </c>
      <c r="G18" s="72">
        <f>'Colon cancer'!AV33</f>
        <v>0</v>
      </c>
      <c r="H18" s="72">
        <f>CVD!AV25</f>
        <v>-1.3640950005645944</v>
      </c>
      <c r="I18" s="72">
        <f>CVD!AV33</f>
        <v>-0.62638482592614597</v>
      </c>
      <c r="J18" s="72">
        <f>Depression!AV25</f>
        <v>0</v>
      </c>
      <c r="K18" s="72">
        <f>Depression!AV33</f>
        <v>0</v>
      </c>
      <c r="L18" s="72">
        <f>Dementia!AV25</f>
        <v>-0.54959649093428986</v>
      </c>
      <c r="M18" s="72">
        <f>Dementia!AV33</f>
        <v>-0.28587146149495846</v>
      </c>
      <c r="N18" s="72">
        <f>Diabetes!AV25</f>
        <v>-0.48872421966281365</v>
      </c>
      <c r="O18" s="499">
        <f>Diabetes!AV33</f>
        <v>-0.34581197364042726</v>
      </c>
      <c r="P18" s="69">
        <f t="shared" si="0"/>
        <v>-2.4024157111616979</v>
      </c>
      <c r="Q18" s="69">
        <f t="shared" si="1"/>
        <v>-1.2580682610615317</v>
      </c>
    </row>
    <row r="19" spans="2:17" x14ac:dyDescent="0.2">
      <c r="B19" s="504"/>
      <c r="C19" s="496" t="s">
        <v>62</v>
      </c>
      <c r="D19" s="72">
        <f>'Breast cancer'!AV26</f>
        <v>0</v>
      </c>
      <c r="E19" s="72">
        <f>'Breast cancer'!AV34</f>
        <v>-0.21468443380711832</v>
      </c>
      <c r="F19" s="72">
        <f>'Colon cancer'!AV26</f>
        <v>-0.64155733470802545</v>
      </c>
      <c r="G19" s="72">
        <f>'Colon cancer'!AV34</f>
        <v>-0.15859746753898563</v>
      </c>
      <c r="H19" s="72">
        <f>CVD!AV26</f>
        <v>-2.1396591688045277</v>
      </c>
      <c r="I19" s="72">
        <f>CVD!AV34</f>
        <v>-1.3243445574775023</v>
      </c>
      <c r="J19" s="72">
        <f>Depression!AV26</f>
        <v>0</v>
      </c>
      <c r="K19" s="72">
        <f>Depression!AV34</f>
        <v>0</v>
      </c>
      <c r="L19" s="72">
        <f>Dementia!AV26</f>
        <v>-6.4639291587646142E-2</v>
      </c>
      <c r="M19" s="72">
        <f>Dementia!AV34</f>
        <v>-6.9372399234151061E-2</v>
      </c>
      <c r="N19" s="72">
        <f>Diabetes!AV26</f>
        <v>-1.0290028502068367</v>
      </c>
      <c r="O19" s="499">
        <f>Diabetes!AV34</f>
        <v>-1.188966856873094</v>
      </c>
      <c r="P19" s="69">
        <f t="shared" si="0"/>
        <v>-3.8748586453070359</v>
      </c>
      <c r="Q19" s="69">
        <f t="shared" si="1"/>
        <v>-2.9559657149308514</v>
      </c>
    </row>
    <row r="20" spans="2:17" x14ac:dyDescent="0.2">
      <c r="B20" s="504"/>
      <c r="C20" s="496" t="s">
        <v>63</v>
      </c>
      <c r="D20" s="72">
        <f>'Breast cancer'!AV27</f>
        <v>0</v>
      </c>
      <c r="E20" s="72">
        <f>'Breast cancer'!AV35</f>
        <v>-1.4706157361374608</v>
      </c>
      <c r="F20" s="72">
        <f>'Colon cancer'!AV27</f>
        <v>-0.99022878030297079</v>
      </c>
      <c r="G20" s="72">
        <f>'Colon cancer'!AV35</f>
        <v>-0.99421027557933428</v>
      </c>
      <c r="H20" s="72">
        <f>CVD!AV27</f>
        <v>-6.7758952600747762</v>
      </c>
      <c r="I20" s="72">
        <f>CVD!AV35</f>
        <v>-3.3917940293080733</v>
      </c>
      <c r="J20" s="72">
        <f>Depression!AV27</f>
        <v>0</v>
      </c>
      <c r="K20" s="72">
        <f>Depression!AV35</f>
        <v>0</v>
      </c>
      <c r="L20" s="72">
        <f>Dementia!AV27</f>
        <v>-3.150706634315668</v>
      </c>
      <c r="M20" s="72">
        <f>Dementia!AV35</f>
        <v>-3.1733080769049309</v>
      </c>
      <c r="N20" s="72">
        <f>Diabetes!AV27</f>
        <v>-3.3495738839722833</v>
      </c>
      <c r="O20" s="499">
        <f>Diabetes!AV35</f>
        <v>-3.78926115717573</v>
      </c>
      <c r="P20" s="69">
        <f t="shared" si="0"/>
        <v>-14.266404558665698</v>
      </c>
      <c r="Q20" s="69">
        <f t="shared" si="1"/>
        <v>-12.819189275105529</v>
      </c>
    </row>
    <row r="21" spans="2:17" x14ac:dyDescent="0.2">
      <c r="B21" s="504"/>
      <c r="C21" s="496" t="s">
        <v>64</v>
      </c>
      <c r="D21" s="72">
        <f>'Breast cancer'!AV28</f>
        <v>0</v>
      </c>
      <c r="E21" s="72">
        <f>'Breast cancer'!AV36</f>
        <v>-3.8139994859708395</v>
      </c>
      <c r="F21" s="72">
        <f>'Colon cancer'!AV28</f>
        <v>-3.9144622872534001</v>
      </c>
      <c r="G21" s="72">
        <f>'Colon cancer'!AV36</f>
        <v>-1.6321626491645134</v>
      </c>
      <c r="H21" s="72">
        <f>CVD!AV28</f>
        <v>-26.053715123005531</v>
      </c>
      <c r="I21" s="72">
        <f>CVD!AV36</f>
        <v>-6.2324556640482456</v>
      </c>
      <c r="J21" s="72">
        <f>Depression!AV28</f>
        <v>0</v>
      </c>
      <c r="K21" s="72">
        <f>Depression!AV36</f>
        <v>0</v>
      </c>
      <c r="L21" s="72">
        <f>Dementia!AV28</f>
        <v>-6.8065367765859719</v>
      </c>
      <c r="M21" s="72">
        <f>Dementia!AV36</f>
        <v>-4.7902584683515101</v>
      </c>
      <c r="N21" s="72">
        <f>Diabetes!AV28</f>
        <v>-6.2171362637010361</v>
      </c>
      <c r="O21" s="499">
        <f>Diabetes!AV36</f>
        <v>-6.1327856238881395</v>
      </c>
      <c r="P21" s="69">
        <f t="shared" si="0"/>
        <v>-42.99185045054594</v>
      </c>
      <c r="Q21" s="69">
        <f t="shared" si="1"/>
        <v>-22.601661891423248</v>
      </c>
    </row>
    <row r="22" spans="2:17" x14ac:dyDescent="0.2">
      <c r="B22" s="504"/>
      <c r="C22" s="496" t="s">
        <v>65</v>
      </c>
      <c r="D22" s="72">
        <f>'Breast cancer'!AV29</f>
        <v>0</v>
      </c>
      <c r="E22" s="72">
        <f>'Breast cancer'!AV37</f>
        <v>-3.4235971148916065</v>
      </c>
      <c r="F22" s="72">
        <f>'Colon cancer'!AV29</f>
        <v>-2.5737148413305988</v>
      </c>
      <c r="G22" s="72">
        <f>'Colon cancer'!AV37</f>
        <v>-1.142064812381193</v>
      </c>
      <c r="H22" s="72">
        <f>CVD!AV29</f>
        <v>-36.216390806353502</v>
      </c>
      <c r="I22" s="72">
        <f>CVD!AV37</f>
        <v>-16.070671786937623</v>
      </c>
      <c r="J22" s="72">
        <f>Depression!AV29</f>
        <v>0</v>
      </c>
      <c r="K22" s="72">
        <f>Depression!AV37</f>
        <v>0</v>
      </c>
      <c r="L22" s="72">
        <f>Dementia!AV29</f>
        <v>-9.6013211774469482</v>
      </c>
      <c r="M22" s="72">
        <f>Dementia!AV37</f>
        <v>-5.484750574304428</v>
      </c>
      <c r="N22" s="72">
        <f>Diabetes!AV29</f>
        <v>-2.2722207822482261</v>
      </c>
      <c r="O22" s="499">
        <f>Diabetes!AV37</f>
        <v>-2.1422926777581353</v>
      </c>
      <c r="P22" s="69">
        <f t="shared" si="0"/>
        <v>-50.663647607379275</v>
      </c>
      <c r="Q22" s="69">
        <f t="shared" si="1"/>
        <v>-28.263376966272986</v>
      </c>
    </row>
    <row r="23" spans="2:17" x14ac:dyDescent="0.2">
      <c r="B23" s="504"/>
      <c r="C23" s="496" t="s">
        <v>66</v>
      </c>
      <c r="D23" s="72">
        <f>'Breast cancer'!AV30</f>
        <v>0</v>
      </c>
      <c r="E23" s="72">
        <f>'Breast cancer'!AV38</f>
        <v>-9.7374168986092968</v>
      </c>
      <c r="F23" s="72">
        <f>'Colon cancer'!AV30</f>
        <v>-26.233845519237889</v>
      </c>
      <c r="G23" s="72">
        <f>'Colon cancer'!AV38</f>
        <v>-7.9640817395913075</v>
      </c>
      <c r="H23" s="72">
        <f>CVD!AV30</f>
        <v>-222.98455580158793</v>
      </c>
      <c r="I23" s="72">
        <f>CVD!AV38</f>
        <v>-135.07233229726728</v>
      </c>
      <c r="J23" s="72">
        <f>Depression!AV30</f>
        <v>0</v>
      </c>
      <c r="K23" s="72">
        <f>Depression!AV38</f>
        <v>0</v>
      </c>
      <c r="L23" s="72">
        <f>Dementia!AV30</f>
        <v>-54.59481980372226</v>
      </c>
      <c r="M23" s="72">
        <f>Dementia!AV38</f>
        <v>-42.834342449466249</v>
      </c>
      <c r="N23" s="72">
        <f>Diabetes!AV30</f>
        <v>-58.337234838452559</v>
      </c>
      <c r="O23" s="499">
        <f>Diabetes!AV38</f>
        <v>-69.717755930881708</v>
      </c>
      <c r="P23" s="69">
        <f t="shared" si="0"/>
        <v>-362.15045596300064</v>
      </c>
      <c r="Q23" s="69">
        <f t="shared" si="1"/>
        <v>-265.32592931581587</v>
      </c>
    </row>
    <row r="24" spans="2:17" x14ac:dyDescent="0.2">
      <c r="B24" s="505"/>
      <c r="C24" s="100" t="s">
        <v>67</v>
      </c>
      <c r="D24" s="501">
        <f>'Breast cancer'!AV31</f>
        <v>0</v>
      </c>
      <c r="E24" s="501">
        <f>'Breast cancer'!AV39</f>
        <v>-8.3108497030728188</v>
      </c>
      <c r="F24" s="501">
        <f>'Colon cancer'!AV31</f>
        <v>-7.796854107584025</v>
      </c>
      <c r="G24" s="501">
        <f>'Colon cancer'!AV39</f>
        <v>-4.8493345919962536</v>
      </c>
      <c r="H24" s="501">
        <f>CVD!AV31</f>
        <v>-182.77659969073352</v>
      </c>
      <c r="I24" s="501">
        <f>CVD!AV39</f>
        <v>-202.67239193671412</v>
      </c>
      <c r="J24" s="501">
        <f>Depression!AV31</f>
        <v>0</v>
      </c>
      <c r="K24" s="501">
        <f>Depression!AV39</f>
        <v>0</v>
      </c>
      <c r="L24" s="501">
        <f>Dementia!AV31</f>
        <v>-19.414128669307502</v>
      </c>
      <c r="M24" s="501">
        <f>Dementia!AV39</f>
        <v>-30.764464130653863</v>
      </c>
      <c r="N24" s="501">
        <f>Diabetes!AV31</f>
        <v>-99.724391729742706</v>
      </c>
      <c r="O24" s="506">
        <f>Diabetes!AV39</f>
        <v>-196.64051535572935</v>
      </c>
      <c r="P24" s="503">
        <f t="shared" si="0"/>
        <v>-309.71197419736774</v>
      </c>
      <c r="Q24" s="503">
        <f t="shared" si="1"/>
        <v>-443.23755571816639</v>
      </c>
    </row>
    <row r="25" spans="2:17" x14ac:dyDescent="0.2">
      <c r="B25" s="507"/>
      <c r="C25" s="106" t="s">
        <v>76</v>
      </c>
      <c r="D25" s="508">
        <f>SUM(D17:D24)</f>
        <v>0</v>
      </c>
      <c r="E25" s="508">
        <f t="shared" ref="E25:O25" si="11">SUM(E17:E24)</f>
        <v>-26.971163372489141</v>
      </c>
      <c r="F25" s="508">
        <f t="shared" si="11"/>
        <v>-42.150662870416909</v>
      </c>
      <c r="G25" s="508">
        <f t="shared" si="11"/>
        <v>-16.740451536251587</v>
      </c>
      <c r="H25" s="508">
        <f t="shared" si="11"/>
        <v>-480.02283484036832</v>
      </c>
      <c r="I25" s="508">
        <f t="shared" si="11"/>
        <v>-367.4751258455484</v>
      </c>
      <c r="J25" s="508">
        <f t="shared" si="11"/>
        <v>0</v>
      </c>
      <c r="K25" s="508">
        <f t="shared" si="11"/>
        <v>0</v>
      </c>
      <c r="L25" s="508">
        <f t="shared" si="11"/>
        <v>-94.181748843900294</v>
      </c>
      <c r="M25" s="508">
        <f t="shared" si="11"/>
        <v>-87.402367560410084</v>
      </c>
      <c r="N25" s="508">
        <f t="shared" si="11"/>
        <v>-171.78831561289252</v>
      </c>
      <c r="O25" s="509">
        <f t="shared" si="11"/>
        <v>-280.4732469562789</v>
      </c>
      <c r="P25" s="510">
        <f t="shared" si="0"/>
        <v>-788.14356216757801</v>
      </c>
      <c r="Q25" s="510">
        <f t="shared" si="1"/>
        <v>-779.06235527097806</v>
      </c>
    </row>
    <row r="26" spans="2:17" x14ac:dyDescent="0.2">
      <c r="B26" s="504"/>
      <c r="C26" s="496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499"/>
      <c r="P26" s="69"/>
      <c r="Q26" s="495">
        <f>(P25+Q25)/GBDUS!C216</f>
        <v>-6.5052944874640806E-2</v>
      </c>
    </row>
    <row r="27" spans="2:17" x14ac:dyDescent="0.2">
      <c r="B27" s="505" t="s">
        <v>241</v>
      </c>
      <c r="C27" s="100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6"/>
      <c r="P27" s="503"/>
      <c r="Q27" s="503"/>
    </row>
    <row r="28" spans="2:17" x14ac:dyDescent="0.2">
      <c r="B28" s="504"/>
      <c r="C28" s="496" t="s">
        <v>9</v>
      </c>
      <c r="D28" s="72">
        <f>'Breast cancer'!AW24</f>
        <v>0</v>
      </c>
      <c r="E28" s="72">
        <f>'Breast cancer'!AW32</f>
        <v>0</v>
      </c>
      <c r="F28" s="72">
        <f>'Colon cancer'!AW24</f>
        <v>0</v>
      </c>
      <c r="G28" s="72">
        <f>'Colon cancer'!AW32</f>
        <v>0</v>
      </c>
      <c r="H28" s="72">
        <f>CVD!AW24</f>
        <v>-1.5106060255526743E-2</v>
      </c>
      <c r="I28" s="72">
        <f>CVD!AW32</f>
        <v>-9.1695623104827567E-3</v>
      </c>
      <c r="J28" s="72">
        <f>Depression!AW24</f>
        <v>-9.0673372909588767E-3</v>
      </c>
      <c r="K28" s="72">
        <f>Depression!AW32</f>
        <v>-1.6458142526611041E-2</v>
      </c>
      <c r="L28" s="72">
        <f>Dementia!AW24</f>
        <v>0</v>
      </c>
      <c r="M28" s="72">
        <f>Dementia!AW32</f>
        <v>0</v>
      </c>
      <c r="N28" s="72">
        <f>Diabetes!AW24</f>
        <v>-0.87474918255588818</v>
      </c>
      <c r="O28" s="499">
        <f>Diabetes!AW32</f>
        <v>-1.1415904148694942</v>
      </c>
      <c r="P28" s="69">
        <f t="shared" si="0"/>
        <v>-0.8989225801023738</v>
      </c>
      <c r="Q28" s="69">
        <f t="shared" si="1"/>
        <v>-1.1672181197065881</v>
      </c>
    </row>
    <row r="29" spans="2:17" x14ac:dyDescent="0.2">
      <c r="B29" s="504"/>
      <c r="C29" s="496" t="s">
        <v>90</v>
      </c>
      <c r="D29" s="72">
        <f>'Breast cancer'!AW25</f>
        <v>0</v>
      </c>
      <c r="E29" s="72">
        <f>'Breast cancer'!AW33</f>
        <v>0</v>
      </c>
      <c r="F29" s="72">
        <f>'Colon cancer'!AW25</f>
        <v>0</v>
      </c>
      <c r="G29" s="72">
        <f>'Colon cancer'!AW33</f>
        <v>0</v>
      </c>
      <c r="H29" s="72">
        <f>CVD!AW25</f>
        <v>-9.8865556807887223E-2</v>
      </c>
      <c r="I29" s="72">
        <f>CVD!AW33</f>
        <v>-3.3818380659208946E-2</v>
      </c>
      <c r="J29" s="72">
        <f>Depression!AW25</f>
        <v>-25.743550902189156</v>
      </c>
      <c r="K29" s="72">
        <f>Depression!AW33</f>
        <v>-18.79538012939804</v>
      </c>
      <c r="L29" s="72">
        <f>Dementia!AW25</f>
        <v>0</v>
      </c>
      <c r="M29" s="72">
        <f>Dementia!AW33</f>
        <v>0</v>
      </c>
      <c r="N29" s="72">
        <f>Diabetes!AW25</f>
        <v>-3.1445362197481828</v>
      </c>
      <c r="O29" s="499">
        <f>Diabetes!AW33</f>
        <v>-1.927883265043139</v>
      </c>
      <c r="P29" s="69">
        <f t="shared" si="0"/>
        <v>-28.986952678745226</v>
      </c>
      <c r="Q29" s="69">
        <f t="shared" si="1"/>
        <v>-20.757081775100389</v>
      </c>
    </row>
    <row r="30" spans="2:17" x14ac:dyDescent="0.2">
      <c r="B30" s="504"/>
      <c r="C30" s="496" t="s">
        <v>62</v>
      </c>
      <c r="D30" s="72">
        <f>'Breast cancer'!AW26</f>
        <v>0</v>
      </c>
      <c r="E30" s="72">
        <f>'Breast cancer'!AW34</f>
        <v>-1.1380179743575303E-2</v>
      </c>
      <c r="F30" s="72">
        <f>'Colon cancer'!AW26</f>
        <v>-1.4929693727109505E-2</v>
      </c>
      <c r="G30" s="72">
        <f>'Colon cancer'!AW34</f>
        <v>-4.46601012855391E-3</v>
      </c>
      <c r="H30" s="72">
        <f>CVD!AW26</f>
        <v>-0.35303273970152915</v>
      </c>
      <c r="I30" s="72">
        <f>CVD!AW34</f>
        <v>-0.3538640992223776</v>
      </c>
      <c r="J30" s="72">
        <f>Depression!AW26</f>
        <v>-11.115348266013825</v>
      </c>
      <c r="K30" s="72">
        <f>Depression!AW34</f>
        <v>-17.970795589780664</v>
      </c>
      <c r="L30" s="72">
        <f>Dementia!AW26</f>
        <v>0</v>
      </c>
      <c r="M30" s="72">
        <f>Dementia!AW34</f>
        <v>0</v>
      </c>
      <c r="N30" s="72">
        <f>Diabetes!AW26</f>
        <v>-1.3685940541801784</v>
      </c>
      <c r="O30" s="499">
        <f>Diabetes!AW34</f>
        <v>-1.8886797253088474</v>
      </c>
      <c r="P30" s="69">
        <f t="shared" si="0"/>
        <v>-12.851904753622643</v>
      </c>
      <c r="Q30" s="69">
        <f t="shared" si="1"/>
        <v>-20.229185604184018</v>
      </c>
    </row>
    <row r="31" spans="2:17" x14ac:dyDescent="0.2">
      <c r="B31" s="504"/>
      <c r="C31" s="496" t="s">
        <v>63</v>
      </c>
      <c r="D31" s="72">
        <f>'Breast cancer'!AW27</f>
        <v>0</v>
      </c>
      <c r="E31" s="72">
        <f>'Breast cancer'!AW35</f>
        <v>-0.10867454560399459</v>
      </c>
      <c r="F31" s="72">
        <f>'Colon cancer'!AW27</f>
        <v>-3.4156915351784889E-2</v>
      </c>
      <c r="G31" s="72">
        <f>'Colon cancer'!AW35</f>
        <v>-3.760008343653265E-2</v>
      </c>
      <c r="H31" s="72">
        <f>CVD!AW27</f>
        <v>-0.69042567852299896</v>
      </c>
      <c r="I31" s="72">
        <f>CVD!AW35</f>
        <v>-0.69174743828090257</v>
      </c>
      <c r="J31" s="72">
        <f>Depression!AW27</f>
        <v>-8.9366222947405731</v>
      </c>
      <c r="K31" s="72">
        <f>Depression!AW35</f>
        <v>-17.011013151293355</v>
      </c>
      <c r="L31" s="72">
        <f>Dementia!AW27</f>
        <v>-0.4862588236574652</v>
      </c>
      <c r="M31" s="72">
        <f>Dementia!AW35</f>
        <v>-0.7238435291168841</v>
      </c>
      <c r="N31" s="72">
        <f>Diabetes!AW27</f>
        <v>-3.9892380882433258</v>
      </c>
      <c r="O31" s="499">
        <f>Diabetes!AW35</f>
        <v>-5.9289750788473157</v>
      </c>
      <c r="P31" s="69">
        <f t="shared" si="0"/>
        <v>-14.136701800516148</v>
      </c>
      <c r="Q31" s="69">
        <f t="shared" si="1"/>
        <v>-24.501853826578984</v>
      </c>
    </row>
    <row r="32" spans="2:17" x14ac:dyDescent="0.2">
      <c r="B32" s="504"/>
      <c r="C32" s="496" t="s">
        <v>64</v>
      </c>
      <c r="D32" s="72">
        <f>'Breast cancer'!AW28</f>
        <v>0</v>
      </c>
      <c r="E32" s="72">
        <f>'Breast cancer'!AW36</f>
        <v>-0.44651742525158511</v>
      </c>
      <c r="F32" s="72">
        <f>'Colon cancer'!AW28</f>
        <v>-0.17913734199143505</v>
      </c>
      <c r="G32" s="72">
        <f>'Colon cancer'!AW36</f>
        <v>-7.9260915686548472E-2</v>
      </c>
      <c r="H32" s="72">
        <f>CVD!AW28</f>
        <v>-1.9580752276884255</v>
      </c>
      <c r="I32" s="72">
        <f>CVD!AW36</f>
        <v>-0.99794808471887109</v>
      </c>
      <c r="J32" s="72">
        <f>Depression!AW28</f>
        <v>-5.0439578003481529</v>
      </c>
      <c r="K32" s="72">
        <f>Depression!AW36</f>
        <v>-8.5454759741530779</v>
      </c>
      <c r="L32" s="72">
        <f>Dementia!AW28</f>
        <v>-9.6950590549829485</v>
      </c>
      <c r="M32" s="72">
        <f>Dementia!AW36</f>
        <v>-10.067375231990582</v>
      </c>
      <c r="N32" s="72">
        <f>Diabetes!AW28</f>
        <v>-5.3063085621477057</v>
      </c>
      <c r="O32" s="499">
        <f>Diabetes!AW36</f>
        <v>-7.0250246171277695</v>
      </c>
      <c r="P32" s="69">
        <f t="shared" si="0"/>
        <v>-22.182537987158668</v>
      </c>
      <c r="Q32" s="69">
        <f t="shared" si="1"/>
        <v>-27.161602248928432</v>
      </c>
    </row>
    <row r="33" spans="2:17" x14ac:dyDescent="0.2">
      <c r="B33" s="504"/>
      <c r="C33" s="496" t="s">
        <v>65</v>
      </c>
      <c r="D33" s="72">
        <f>'Breast cancer'!AW29</f>
        <v>0</v>
      </c>
      <c r="E33" s="72">
        <f>'Breast cancer'!AW37</f>
        <v>-0.61114728456240641</v>
      </c>
      <c r="F33" s="72">
        <f>'Colon cancer'!AW29</f>
        <v>-0.14516507328057315</v>
      </c>
      <c r="G33" s="72">
        <f>'Colon cancer'!AW37</f>
        <v>-6.9293381430563628E-2</v>
      </c>
      <c r="H33" s="72">
        <f>CVD!AW29</f>
        <v>-3.0806477291449994</v>
      </c>
      <c r="I33" s="72">
        <f>CVD!AW37</f>
        <v>-2.1613120497707428</v>
      </c>
      <c r="J33" s="72">
        <f>Depression!AW29</f>
        <v>-3.1214287557592115</v>
      </c>
      <c r="K33" s="72">
        <f>Depression!AW37</f>
        <v>-4.7765629153590226</v>
      </c>
      <c r="L33" s="72">
        <f>Dementia!AW29</f>
        <v>-7.1060540046144069</v>
      </c>
      <c r="M33" s="72">
        <f>Dementia!AW37</f>
        <v>-5.7763475939971158</v>
      </c>
      <c r="N33" s="72">
        <f>Diabetes!AW29</f>
        <v>-1.4490768221801602</v>
      </c>
      <c r="O33" s="499">
        <f>Diabetes!AW37</f>
        <v>-1.7314600636907755</v>
      </c>
      <c r="P33" s="69">
        <f t="shared" si="0"/>
        <v>-14.902372384979351</v>
      </c>
      <c r="Q33" s="69">
        <f t="shared" si="1"/>
        <v>-15.126123288810627</v>
      </c>
    </row>
    <row r="34" spans="2:17" x14ac:dyDescent="0.2">
      <c r="B34" s="504"/>
      <c r="C34" s="496" t="s">
        <v>66</v>
      </c>
      <c r="D34" s="72">
        <f>'Breast cancer'!AW30</f>
        <v>0</v>
      </c>
      <c r="E34" s="72">
        <f>'Breast cancer'!AW38</f>
        <v>-2.741550189793756</v>
      </c>
      <c r="F34" s="72">
        <f>'Colon cancer'!AW30</f>
        <v>-2.0005997719296431</v>
      </c>
      <c r="G34" s="72">
        <f>'Colon cancer'!AW38</f>
        <v>-0.64833417502809354</v>
      </c>
      <c r="H34" s="72">
        <f>CVD!AW30</f>
        <v>-19.870388445160955</v>
      </c>
      <c r="I34" s="72">
        <f>CVD!AW38</f>
        <v>-14.410844232761974</v>
      </c>
      <c r="J34" s="72">
        <f>Depression!AW30</f>
        <v>-11.864011956242649</v>
      </c>
      <c r="K34" s="72">
        <f>Depression!AW38</f>
        <v>-17.641065158653191</v>
      </c>
      <c r="L34" s="72">
        <f>Dementia!AW30</f>
        <v>-28.602011253446705</v>
      </c>
      <c r="M34" s="72">
        <f>Dementia!AW38</f>
        <v>-27.428734749491525</v>
      </c>
      <c r="N34" s="72">
        <f>Diabetes!AW30</f>
        <v>-33.958920079121242</v>
      </c>
      <c r="O34" s="499">
        <f>Diabetes!AW38</f>
        <v>-49.461653218602464</v>
      </c>
      <c r="P34" s="69">
        <f t="shared" si="0"/>
        <v>-96.295931505901194</v>
      </c>
      <c r="Q34" s="69">
        <f t="shared" si="1"/>
        <v>-112.33218172433101</v>
      </c>
    </row>
    <row r="35" spans="2:17" x14ac:dyDescent="0.2">
      <c r="B35" s="505"/>
      <c r="C35" s="100" t="s">
        <v>67</v>
      </c>
      <c r="D35" s="501">
        <f>'Breast cancer'!AW31</f>
        <v>0</v>
      </c>
      <c r="E35" s="501">
        <f>'Breast cancer'!AW39</f>
        <v>-4.7392363104224984</v>
      </c>
      <c r="F35" s="501">
        <f>'Colon cancer'!AW31</f>
        <v>-1.0137299817210277</v>
      </c>
      <c r="G35" s="501">
        <f>'Colon cancer'!AW39</f>
        <v>-0.72641306299987463</v>
      </c>
      <c r="H35" s="501">
        <f>CVD!AW31</f>
        <v>-15.241793597240232</v>
      </c>
      <c r="I35" s="501">
        <f>CVD!AW39</f>
        <v>-15.638469674583092</v>
      </c>
      <c r="J35" s="501">
        <f>Depression!AW31</f>
        <v>-6.4824902347384636</v>
      </c>
      <c r="K35" s="501">
        <f>Depression!AW39</f>
        <v>-15.642595782319432</v>
      </c>
      <c r="L35" s="501">
        <f>Dementia!AW31</f>
        <v>-13.483866469044543</v>
      </c>
      <c r="M35" s="501">
        <f>Dementia!AW39</f>
        <v>-20.440541492439735</v>
      </c>
      <c r="N35" s="501">
        <f>Diabetes!AW31</f>
        <v>-59.775478578066554</v>
      </c>
      <c r="O35" s="506">
        <f>Diabetes!AW39</f>
        <v>-143.11184644394939</v>
      </c>
      <c r="P35" s="503">
        <f t="shared" si="0"/>
        <v>-95.99735886081082</v>
      </c>
      <c r="Q35" s="503">
        <f t="shared" si="1"/>
        <v>-200.29910276671401</v>
      </c>
    </row>
    <row r="36" spans="2:17" x14ac:dyDescent="0.2">
      <c r="B36" s="507"/>
      <c r="C36" s="106" t="s">
        <v>76</v>
      </c>
      <c r="D36" s="508">
        <f>SUM(D28:D35)</f>
        <v>0</v>
      </c>
      <c r="E36" s="508">
        <f>SUM(E28:E35)</f>
        <v>-8.658505935377816</v>
      </c>
      <c r="F36" s="508">
        <f t="shared" ref="F36:O36" si="12">SUM(F28:F35)</f>
        <v>-3.3877187780015734</v>
      </c>
      <c r="G36" s="508">
        <f t="shared" si="12"/>
        <v>-1.5653676287101668</v>
      </c>
      <c r="H36" s="508">
        <f t="shared" si="12"/>
        <v>-41.308335034522557</v>
      </c>
      <c r="I36" s="508">
        <f t="shared" si="12"/>
        <v>-34.297173522307652</v>
      </c>
      <c r="J36" s="508">
        <f t="shared" si="12"/>
        <v>-72.316477547322989</v>
      </c>
      <c r="K36" s="508">
        <f t="shared" si="12"/>
        <v>-100.39934684348339</v>
      </c>
      <c r="L36" s="508">
        <f t="shared" si="12"/>
        <v>-59.373249605746068</v>
      </c>
      <c r="M36" s="508">
        <f t="shared" si="12"/>
        <v>-64.436842597035849</v>
      </c>
      <c r="N36" s="508">
        <f t="shared" si="12"/>
        <v>-109.86690158624324</v>
      </c>
      <c r="O36" s="509">
        <f t="shared" si="12"/>
        <v>-212.21711282743919</v>
      </c>
      <c r="P36" s="510">
        <f t="shared" si="0"/>
        <v>-286.25268255183641</v>
      </c>
      <c r="Q36" s="510">
        <f t="shared" si="1"/>
        <v>-421.57434935435407</v>
      </c>
    </row>
    <row r="37" spans="2:17" x14ac:dyDescent="0.2">
      <c r="B37" s="504"/>
      <c r="C37" s="496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499"/>
      <c r="P37" s="69"/>
      <c r="Q37" s="495">
        <f>(P36+Q36)/GBDUS!D216</f>
        <v>-3.7087594849800974E-2</v>
      </c>
    </row>
    <row r="38" spans="2:17" x14ac:dyDescent="0.2">
      <c r="B38" s="505" t="s">
        <v>194</v>
      </c>
      <c r="C38" s="100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6"/>
      <c r="P38" s="503"/>
      <c r="Q38" s="503"/>
    </row>
    <row r="39" spans="2:17" x14ac:dyDescent="0.2">
      <c r="B39" s="504"/>
      <c r="C39" s="496" t="s">
        <v>9</v>
      </c>
      <c r="D39" s="72">
        <f>D17+D28</f>
        <v>0</v>
      </c>
      <c r="E39" s="72">
        <f t="shared" ref="E39:O39" si="13">E17+E28</f>
        <v>0</v>
      </c>
      <c r="F39" s="72">
        <f t="shared" si="13"/>
        <v>0</v>
      </c>
      <c r="G39" s="72">
        <f t="shared" si="13"/>
        <v>0</v>
      </c>
      <c r="H39" s="72">
        <f t="shared" si="13"/>
        <v>-1.7270300494994442</v>
      </c>
      <c r="I39" s="72">
        <f t="shared" si="13"/>
        <v>-2.0939203101798611</v>
      </c>
      <c r="J39" s="72">
        <f t="shared" si="13"/>
        <v>-9.0673372909588767E-3</v>
      </c>
      <c r="K39" s="72">
        <f t="shared" si="13"/>
        <v>-1.6458142526611041E-2</v>
      </c>
      <c r="L39" s="72">
        <f t="shared" si="13"/>
        <v>0</v>
      </c>
      <c r="M39" s="72">
        <f t="shared" si="13"/>
        <v>0</v>
      </c>
      <c r="N39" s="72">
        <f t="shared" si="13"/>
        <v>-1.2447802274619271</v>
      </c>
      <c r="O39" s="499">
        <f t="shared" si="13"/>
        <v>-1.6574477952017777</v>
      </c>
      <c r="P39" s="69">
        <f t="shared" si="0"/>
        <v>-2.9808776142523303</v>
      </c>
      <c r="Q39" s="69">
        <f t="shared" si="1"/>
        <v>-3.7678262479082498</v>
      </c>
    </row>
    <row r="40" spans="2:17" x14ac:dyDescent="0.2">
      <c r="B40" s="504"/>
      <c r="C40" s="496" t="s">
        <v>90</v>
      </c>
      <c r="D40" s="72">
        <f t="shared" ref="D40:O40" si="14">D18+D29</f>
        <v>0</v>
      </c>
      <c r="E40" s="72">
        <f t="shared" si="14"/>
        <v>0</v>
      </c>
      <c r="F40" s="72">
        <f t="shared" si="14"/>
        <v>0</v>
      </c>
      <c r="G40" s="72">
        <f t="shared" si="14"/>
        <v>0</v>
      </c>
      <c r="H40" s="72">
        <f t="shared" si="14"/>
        <v>-1.4629605573724818</v>
      </c>
      <c r="I40" s="72">
        <f t="shared" si="14"/>
        <v>-0.66020320658535492</v>
      </c>
      <c r="J40" s="72">
        <f t="shared" si="14"/>
        <v>-25.743550902189156</v>
      </c>
      <c r="K40" s="72">
        <f t="shared" si="14"/>
        <v>-18.79538012939804</v>
      </c>
      <c r="L40" s="72">
        <f t="shared" si="14"/>
        <v>-0.54959649093428986</v>
      </c>
      <c r="M40" s="72">
        <f t="shared" si="14"/>
        <v>-0.28587146149495846</v>
      </c>
      <c r="N40" s="72">
        <f t="shared" si="14"/>
        <v>-3.6332604394109964</v>
      </c>
      <c r="O40" s="499">
        <f t="shared" si="14"/>
        <v>-2.2736952386835663</v>
      </c>
      <c r="P40" s="69">
        <f t="shared" si="0"/>
        <v>-31.389368389906927</v>
      </c>
      <c r="Q40" s="69">
        <f t="shared" si="1"/>
        <v>-22.01515003616192</v>
      </c>
    </row>
    <row r="41" spans="2:17" x14ac:dyDescent="0.2">
      <c r="B41" s="504"/>
      <c r="C41" s="496" t="s">
        <v>62</v>
      </c>
      <c r="D41" s="72">
        <f t="shared" ref="D41:O41" si="15">D19+D30</f>
        <v>0</v>
      </c>
      <c r="E41" s="72">
        <f t="shared" si="15"/>
        <v>-0.22606461355069363</v>
      </c>
      <c r="F41" s="72">
        <f t="shared" si="15"/>
        <v>-0.65648702843513496</v>
      </c>
      <c r="G41" s="72">
        <f t="shared" si="15"/>
        <v>-0.16306347766753954</v>
      </c>
      <c r="H41" s="72">
        <f t="shared" si="15"/>
        <v>-2.4926919085060568</v>
      </c>
      <c r="I41" s="72">
        <f t="shared" si="15"/>
        <v>-1.67820865669988</v>
      </c>
      <c r="J41" s="72">
        <f t="shared" si="15"/>
        <v>-11.115348266013825</v>
      </c>
      <c r="K41" s="72">
        <f t="shared" si="15"/>
        <v>-17.970795589780664</v>
      </c>
      <c r="L41" s="72">
        <f t="shared" si="15"/>
        <v>-6.4639291587646142E-2</v>
      </c>
      <c r="M41" s="72">
        <f t="shared" si="15"/>
        <v>-6.9372399234151061E-2</v>
      </c>
      <c r="N41" s="72">
        <f t="shared" si="15"/>
        <v>-2.3975969043870151</v>
      </c>
      <c r="O41" s="499">
        <f t="shared" si="15"/>
        <v>-3.0776465821819414</v>
      </c>
      <c r="P41" s="69">
        <f t="shared" si="0"/>
        <v>-16.726763398929677</v>
      </c>
      <c r="Q41" s="69">
        <f t="shared" si="1"/>
        <v>-23.185151319114869</v>
      </c>
    </row>
    <row r="42" spans="2:17" x14ac:dyDescent="0.2">
      <c r="B42" s="504"/>
      <c r="C42" s="496" t="s">
        <v>63</v>
      </c>
      <c r="D42" s="72">
        <f t="shared" ref="D42:O42" si="16">D20+D31</f>
        <v>0</v>
      </c>
      <c r="E42" s="72">
        <f t="shared" si="16"/>
        <v>-1.5792902817414554</v>
      </c>
      <c r="F42" s="72">
        <f t="shared" si="16"/>
        <v>-1.0243856956547557</v>
      </c>
      <c r="G42" s="72">
        <f t="shared" si="16"/>
        <v>-1.0318103590158669</v>
      </c>
      <c r="H42" s="72">
        <f t="shared" si="16"/>
        <v>-7.4663209385977751</v>
      </c>
      <c r="I42" s="72">
        <f t="shared" si="16"/>
        <v>-4.0835414675889758</v>
      </c>
      <c r="J42" s="72">
        <f t="shared" si="16"/>
        <v>-8.9366222947405731</v>
      </c>
      <c r="K42" s="72">
        <f t="shared" si="16"/>
        <v>-17.011013151293355</v>
      </c>
      <c r="L42" s="72">
        <f t="shared" si="16"/>
        <v>-3.6369654579731332</v>
      </c>
      <c r="M42" s="72">
        <f t="shared" si="16"/>
        <v>-3.897151606021815</v>
      </c>
      <c r="N42" s="72">
        <f t="shared" si="16"/>
        <v>-7.3388119722156091</v>
      </c>
      <c r="O42" s="499">
        <f t="shared" si="16"/>
        <v>-9.7182362360230456</v>
      </c>
      <c r="P42" s="69">
        <f t="shared" si="0"/>
        <v>-28.403106359181848</v>
      </c>
      <c r="Q42" s="69">
        <f t="shared" si="1"/>
        <v>-37.321043101684509</v>
      </c>
    </row>
    <row r="43" spans="2:17" x14ac:dyDescent="0.2">
      <c r="B43" s="504"/>
      <c r="C43" s="496" t="s">
        <v>64</v>
      </c>
      <c r="D43" s="72">
        <f t="shared" ref="D43:O43" si="17">D21+D32</f>
        <v>0</v>
      </c>
      <c r="E43" s="72">
        <f t="shared" si="17"/>
        <v>-4.2605169112224246</v>
      </c>
      <c r="F43" s="72">
        <f t="shared" si="17"/>
        <v>-4.0935996292448351</v>
      </c>
      <c r="G43" s="72">
        <f t="shared" si="17"/>
        <v>-1.7114235648510618</v>
      </c>
      <c r="H43" s="72">
        <f t="shared" si="17"/>
        <v>-28.011790350693957</v>
      </c>
      <c r="I43" s="72">
        <f t="shared" si="17"/>
        <v>-7.2304037487671167</v>
      </c>
      <c r="J43" s="72">
        <f t="shared" si="17"/>
        <v>-5.0439578003481529</v>
      </c>
      <c r="K43" s="72">
        <f t="shared" si="17"/>
        <v>-8.5454759741530779</v>
      </c>
      <c r="L43" s="72">
        <f t="shared" si="17"/>
        <v>-16.50159583156892</v>
      </c>
      <c r="M43" s="72">
        <f t="shared" si="17"/>
        <v>-14.857633700342092</v>
      </c>
      <c r="N43" s="72">
        <f t="shared" si="17"/>
        <v>-11.523444825848742</v>
      </c>
      <c r="O43" s="499">
        <f t="shared" si="17"/>
        <v>-13.157810241015909</v>
      </c>
      <c r="P43" s="69">
        <f t="shared" si="0"/>
        <v>-65.174388437704607</v>
      </c>
      <c r="Q43" s="69">
        <f t="shared" si="1"/>
        <v>-49.76326414035168</v>
      </c>
    </row>
    <row r="44" spans="2:17" x14ac:dyDescent="0.2">
      <c r="B44" s="504"/>
      <c r="C44" s="496" t="s">
        <v>65</v>
      </c>
      <c r="D44" s="72">
        <f t="shared" ref="D44:O44" si="18">D22+D33</f>
        <v>0</v>
      </c>
      <c r="E44" s="72">
        <f t="shared" si="18"/>
        <v>-4.0347443994540129</v>
      </c>
      <c r="F44" s="72">
        <f t="shared" si="18"/>
        <v>-2.718879914611172</v>
      </c>
      <c r="G44" s="72">
        <f t="shared" si="18"/>
        <v>-1.2113581938117566</v>
      </c>
      <c r="H44" s="72">
        <f t="shared" si="18"/>
        <v>-39.297038535498501</v>
      </c>
      <c r="I44" s="72">
        <f t="shared" si="18"/>
        <v>-18.231983836708366</v>
      </c>
      <c r="J44" s="72">
        <f t="shared" si="18"/>
        <v>-3.1214287557592115</v>
      </c>
      <c r="K44" s="72">
        <f t="shared" si="18"/>
        <v>-4.7765629153590226</v>
      </c>
      <c r="L44" s="72">
        <f t="shared" si="18"/>
        <v>-16.707375182061355</v>
      </c>
      <c r="M44" s="72">
        <f t="shared" si="18"/>
        <v>-11.261098168301544</v>
      </c>
      <c r="N44" s="72">
        <f t="shared" si="18"/>
        <v>-3.7212976044283863</v>
      </c>
      <c r="O44" s="499">
        <f t="shared" si="18"/>
        <v>-3.8737527414489108</v>
      </c>
      <c r="P44" s="69">
        <f t="shared" si="0"/>
        <v>-65.566019992358633</v>
      </c>
      <c r="Q44" s="69">
        <f t="shared" si="1"/>
        <v>-43.389500255083611</v>
      </c>
    </row>
    <row r="45" spans="2:17" x14ac:dyDescent="0.2">
      <c r="B45" s="504"/>
      <c r="C45" s="496" t="s">
        <v>66</v>
      </c>
      <c r="D45" s="72">
        <f t="shared" ref="D45:O45" si="19">D23+D34</f>
        <v>0</v>
      </c>
      <c r="E45" s="72">
        <f t="shared" si="19"/>
        <v>-12.478967088403053</v>
      </c>
      <c r="F45" s="72">
        <f t="shared" si="19"/>
        <v>-28.234445291167532</v>
      </c>
      <c r="G45" s="72">
        <f t="shared" si="19"/>
        <v>-8.612415914619401</v>
      </c>
      <c r="H45" s="72">
        <f t="shared" si="19"/>
        <v>-242.85494424674889</v>
      </c>
      <c r="I45" s="72">
        <f t="shared" si="19"/>
        <v>-149.48317653002925</v>
      </c>
      <c r="J45" s="72">
        <f t="shared" si="19"/>
        <v>-11.864011956242649</v>
      </c>
      <c r="K45" s="72">
        <f t="shared" si="19"/>
        <v>-17.641065158653191</v>
      </c>
      <c r="L45" s="72">
        <f t="shared" si="19"/>
        <v>-83.196831057168964</v>
      </c>
      <c r="M45" s="72">
        <f t="shared" si="19"/>
        <v>-70.263077198957774</v>
      </c>
      <c r="N45" s="72">
        <f t="shared" si="19"/>
        <v>-92.296154917573801</v>
      </c>
      <c r="O45" s="499">
        <f t="shared" si="19"/>
        <v>-119.17940914948417</v>
      </c>
      <c r="P45" s="69">
        <f t="shared" si="0"/>
        <v>-458.44638746890183</v>
      </c>
      <c r="Q45" s="69">
        <f t="shared" si="1"/>
        <v>-377.65811104014688</v>
      </c>
    </row>
    <row r="46" spans="2:17" x14ac:dyDescent="0.2">
      <c r="B46" s="505"/>
      <c r="C46" s="100" t="s">
        <v>67</v>
      </c>
      <c r="D46" s="501">
        <f t="shared" ref="D46:O46" si="20">D24+D35</f>
        <v>0</v>
      </c>
      <c r="E46" s="501">
        <f t="shared" si="20"/>
        <v>-13.050086013495317</v>
      </c>
      <c r="F46" s="501">
        <f t="shared" si="20"/>
        <v>-8.8105840893050527</v>
      </c>
      <c r="G46" s="501">
        <f t="shared" si="20"/>
        <v>-5.5757476549961282</v>
      </c>
      <c r="H46" s="501">
        <f t="shared" si="20"/>
        <v>-198.01839328797377</v>
      </c>
      <c r="I46" s="501">
        <f t="shared" si="20"/>
        <v>-218.31086161129721</v>
      </c>
      <c r="J46" s="501">
        <f t="shared" si="20"/>
        <v>-6.4824902347384636</v>
      </c>
      <c r="K46" s="501">
        <f t="shared" si="20"/>
        <v>-15.642595782319432</v>
      </c>
      <c r="L46" s="501">
        <f t="shared" si="20"/>
        <v>-32.897995138352044</v>
      </c>
      <c r="M46" s="501">
        <f t="shared" si="20"/>
        <v>-51.205005623093598</v>
      </c>
      <c r="N46" s="501">
        <f t="shared" si="20"/>
        <v>-159.49987030780926</v>
      </c>
      <c r="O46" s="506">
        <f t="shared" si="20"/>
        <v>-339.75236179967874</v>
      </c>
      <c r="P46" s="503">
        <f t="shared" si="0"/>
        <v>-405.70933305817857</v>
      </c>
      <c r="Q46" s="503">
        <f t="shared" si="1"/>
        <v>-643.53665848488049</v>
      </c>
    </row>
    <row r="47" spans="2:17" x14ac:dyDescent="0.2">
      <c r="B47" s="505"/>
      <c r="C47" s="100" t="s">
        <v>76</v>
      </c>
      <c r="D47" s="501">
        <f>SUM(D39:D46)</f>
        <v>0</v>
      </c>
      <c r="E47" s="501">
        <f t="shared" ref="E47:O47" si="21">SUM(E39:E46)</f>
        <v>-35.629669307866955</v>
      </c>
      <c r="F47" s="501">
        <f t="shared" si="21"/>
        <v>-45.538381648418479</v>
      </c>
      <c r="G47" s="501">
        <f t="shared" si="21"/>
        <v>-18.305819164961754</v>
      </c>
      <c r="H47" s="501">
        <f t="shared" si="21"/>
        <v>-521.33116987489086</v>
      </c>
      <c r="I47" s="501">
        <f t="shared" si="21"/>
        <v>-401.77229936785602</v>
      </c>
      <c r="J47" s="501">
        <f t="shared" si="21"/>
        <v>-72.316477547322989</v>
      </c>
      <c r="K47" s="501">
        <f t="shared" si="21"/>
        <v>-100.39934684348339</v>
      </c>
      <c r="L47" s="501">
        <f t="shared" si="21"/>
        <v>-153.55499844964635</v>
      </c>
      <c r="M47" s="501">
        <f t="shared" si="21"/>
        <v>-151.83921015744593</v>
      </c>
      <c r="N47" s="501">
        <f t="shared" si="21"/>
        <v>-281.65521719913573</v>
      </c>
      <c r="O47" s="501">
        <f t="shared" si="21"/>
        <v>-492.69035978371807</v>
      </c>
      <c r="P47" s="502">
        <f t="shared" si="0"/>
        <v>-1074.3962447194144</v>
      </c>
      <c r="Q47" s="503">
        <f t="shared" si="1"/>
        <v>-1200.6367046253322</v>
      </c>
    </row>
    <row r="48" spans="2:17" x14ac:dyDescent="0.2">
      <c r="Q48" s="495">
        <f>(P47+Q47)/GBDUS!E216</f>
        <v>-5.2691445396193193E-2</v>
      </c>
    </row>
  </sheetData>
  <mergeCells count="7">
    <mergeCell ref="P4:Q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J45"/>
  <sheetViews>
    <sheetView showGridLines="0" workbookViewId="0">
      <selection activeCell="E15" sqref="E15"/>
    </sheetView>
  </sheetViews>
  <sheetFormatPr defaultRowHeight="12.75" x14ac:dyDescent="0.2"/>
  <cols>
    <col min="1" max="1" width="4.42578125" style="36" customWidth="1"/>
    <col min="2" max="2" width="8.42578125" style="36" customWidth="1"/>
    <col min="3" max="4" width="5.7109375" style="36" customWidth="1"/>
    <col min="5" max="5" width="6.140625" style="36" customWidth="1"/>
    <col min="6" max="7" width="5.7109375" style="36" customWidth="1"/>
    <col min="8" max="8" width="7.28515625" style="36" customWidth="1"/>
    <col min="9" max="9" width="6.5703125" style="36" customWidth="1"/>
    <col min="10" max="16" width="5.7109375" style="36" customWidth="1"/>
    <col min="17" max="17" width="8.5703125" style="36" customWidth="1"/>
    <col min="18" max="18" width="5.7109375" style="36" customWidth="1"/>
    <col min="19" max="19" width="4.7109375" style="36" customWidth="1"/>
    <col min="20" max="20" width="5.7109375" style="36" customWidth="1"/>
    <col min="21" max="21" width="4.42578125" style="36" customWidth="1"/>
    <col min="22" max="22" width="7.42578125" style="36" customWidth="1"/>
    <col min="23" max="23" width="5.28515625" style="36" customWidth="1"/>
    <col min="24" max="24" width="7.85546875" style="36" customWidth="1"/>
    <col min="25" max="25" width="6.28515625" style="36" customWidth="1"/>
    <col min="26" max="26" width="6.42578125" style="36" customWidth="1"/>
    <col min="27" max="27" width="5.5703125" style="36" customWidth="1"/>
    <col min="28" max="28" width="6.140625" style="36" customWidth="1"/>
    <col min="29" max="29" width="7.7109375" style="36" customWidth="1"/>
    <col min="30" max="30" width="4.5703125" style="36" customWidth="1"/>
    <col min="31" max="32" width="12" style="36" customWidth="1"/>
    <col min="33" max="33" width="9.140625" style="36"/>
    <col min="34" max="36" width="12" style="36" bestFit="1" customWidth="1"/>
    <col min="37" max="16384" width="9.140625" style="36"/>
  </cols>
  <sheetData>
    <row r="1" spans="1:36" x14ac:dyDescent="0.2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36" ht="13.15" customHeight="1" x14ac:dyDescent="0.2">
      <c r="B2" s="162" t="s">
        <v>137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45"/>
      <c r="Q2" s="162" t="s">
        <v>155</v>
      </c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136"/>
      <c r="AF2" s="137" t="s">
        <v>97</v>
      </c>
      <c r="AG2" s="137"/>
      <c r="AH2" s="137"/>
      <c r="AI2" s="113"/>
      <c r="AJ2" s="113"/>
    </row>
    <row r="3" spans="1:36" ht="12.75" customHeight="1" x14ac:dyDescent="0.2">
      <c r="B3" s="75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4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136"/>
      <c r="AF3" s="137"/>
      <c r="AG3" s="137"/>
      <c r="AH3" s="137"/>
      <c r="AI3" s="113"/>
      <c r="AJ3" s="113"/>
    </row>
    <row r="4" spans="1:36" ht="12.75" customHeight="1" x14ac:dyDescent="0.2">
      <c r="A4" s="40"/>
      <c r="B4" s="48"/>
      <c r="C4" s="414" t="s">
        <v>25</v>
      </c>
      <c r="D4" s="412" t="s">
        <v>104</v>
      </c>
      <c r="E4" s="412"/>
      <c r="F4" s="412" t="s">
        <v>101</v>
      </c>
      <c r="G4" s="412"/>
      <c r="H4" s="412" t="s">
        <v>102</v>
      </c>
      <c r="I4" s="412"/>
      <c r="J4" s="412" t="s">
        <v>103</v>
      </c>
      <c r="K4" s="412"/>
      <c r="L4" s="412" t="s">
        <v>105</v>
      </c>
      <c r="M4" s="412"/>
      <c r="N4" s="413" t="s">
        <v>71</v>
      </c>
      <c r="O4" s="413"/>
      <c r="P4" s="45"/>
      <c r="Q4" s="48"/>
      <c r="R4" s="414" t="s">
        <v>25</v>
      </c>
      <c r="S4" s="412" t="s">
        <v>104</v>
      </c>
      <c r="T4" s="412"/>
      <c r="U4" s="412" t="s">
        <v>101</v>
      </c>
      <c r="V4" s="412"/>
      <c r="W4" s="412" t="s">
        <v>102</v>
      </c>
      <c r="X4" s="412"/>
      <c r="Y4" s="412" t="s">
        <v>103</v>
      </c>
      <c r="Z4" s="412"/>
      <c r="AA4" s="412" t="s">
        <v>105</v>
      </c>
      <c r="AB4" s="412"/>
      <c r="AC4" s="413" t="s">
        <v>71</v>
      </c>
      <c r="AD4" s="413"/>
      <c r="AE4" s="136"/>
      <c r="AF4" s="128"/>
      <c r="AG4" s="418" t="s">
        <v>104</v>
      </c>
      <c r="AH4" s="418"/>
      <c r="AI4" s="128" t="s">
        <v>71</v>
      </c>
      <c r="AJ4" s="128"/>
    </row>
    <row r="5" spans="1:36" x14ac:dyDescent="0.2">
      <c r="A5" s="40"/>
      <c r="B5" s="115"/>
      <c r="C5" s="415"/>
      <c r="D5" s="115" t="s">
        <v>73</v>
      </c>
      <c r="E5" s="115" t="s">
        <v>74</v>
      </c>
      <c r="F5" s="115" t="s">
        <v>73</v>
      </c>
      <c r="G5" s="115" t="s">
        <v>74</v>
      </c>
      <c r="H5" s="115" t="s">
        <v>73</v>
      </c>
      <c r="I5" s="115" t="s">
        <v>74</v>
      </c>
      <c r="J5" s="115" t="s">
        <v>73</v>
      </c>
      <c r="K5" s="115" t="s">
        <v>74</v>
      </c>
      <c r="L5" s="115" t="s">
        <v>73</v>
      </c>
      <c r="M5" s="115" t="s">
        <v>74</v>
      </c>
      <c r="N5" s="115" t="s">
        <v>73</v>
      </c>
      <c r="O5" s="115" t="s">
        <v>74</v>
      </c>
      <c r="P5" s="45"/>
      <c r="Q5" s="115"/>
      <c r="R5" s="415"/>
      <c r="S5" s="115" t="s">
        <v>73</v>
      </c>
      <c r="T5" s="115" t="s">
        <v>74</v>
      </c>
      <c r="U5" s="115" t="s">
        <v>73</v>
      </c>
      <c r="V5" s="115" t="s">
        <v>74</v>
      </c>
      <c r="W5" s="115" t="s">
        <v>73</v>
      </c>
      <c r="X5" s="115" t="s">
        <v>74</v>
      </c>
      <c r="Y5" s="115" t="s">
        <v>73</v>
      </c>
      <c r="Z5" s="115" t="s">
        <v>74</v>
      </c>
      <c r="AA5" s="115" t="s">
        <v>73</v>
      </c>
      <c r="AB5" s="115" t="s">
        <v>74</v>
      </c>
      <c r="AC5" s="115" t="s">
        <v>73</v>
      </c>
      <c r="AD5" s="115" t="s">
        <v>74</v>
      </c>
      <c r="AF5" s="115" t="s">
        <v>73</v>
      </c>
      <c r="AG5" s="115"/>
      <c r="AH5" s="115"/>
      <c r="AI5" s="115"/>
      <c r="AJ5" s="130"/>
    </row>
    <row r="6" spans="1:36" ht="12.75" customHeight="1" x14ac:dyDescent="0.2">
      <c r="B6" s="409" t="s">
        <v>99</v>
      </c>
      <c r="C6" s="120" t="s">
        <v>9</v>
      </c>
      <c r="D6" s="112">
        <f>'CHTS 2013'!Y86</f>
        <v>7.2267112971170979</v>
      </c>
      <c r="E6" s="112">
        <f>'CHTS 2013'!Z86</f>
        <v>6.8815525313275998</v>
      </c>
      <c r="F6" s="123"/>
      <c r="G6" s="123"/>
      <c r="H6" s="329"/>
      <c r="I6" s="329"/>
      <c r="J6" s="123"/>
      <c r="K6" s="123"/>
      <c r="L6" s="123"/>
      <c r="M6" s="123"/>
      <c r="N6" s="63">
        <f>IF(('[2]user page'!$U$1=0),D6,IF(('[2]user page'!$U$1=1),F6,IF(('[2]user page'!$U$1=2),H6,IF(('[2]user page'!$U$1=3),J6,IF(('[2]user page'!$U$1=4),#REF!,IF(('[2]user page'!$U$1=5),F6,""))))))</f>
        <v>0</v>
      </c>
      <c r="O6" s="63">
        <f>IF(('[2]user page'!$U$1=0),E6,IF(('[2]user page'!$U$1=1),G6,IF(('[2]user page'!$U$1=2),I6,IF(('[2]user page'!$U$1=3),K6,IF(('[2]user page'!$U$1=4),#REF!,IF(('[2]user page'!$U$1=5),G6,""))))))</f>
        <v>0</v>
      </c>
      <c r="P6" s="45"/>
      <c r="Q6" s="409" t="s">
        <v>99</v>
      </c>
      <c r="R6" s="120" t="s">
        <v>9</v>
      </c>
      <c r="S6" s="112">
        <f>'CHTS 2013'!U86</f>
        <v>0.20213812337076595</v>
      </c>
      <c r="T6" s="112">
        <f>'CHTS 2013'!V86</f>
        <v>0.38289660687380034</v>
      </c>
      <c r="U6" s="123"/>
      <c r="V6" s="123"/>
      <c r="W6" s="329"/>
      <c r="X6" s="329"/>
      <c r="Y6" s="123"/>
      <c r="Z6" s="123"/>
      <c r="AA6" s="123"/>
      <c r="AB6" s="123"/>
      <c r="AC6" s="63">
        <f>IF(('[2]user page'!$U$1=0),S6,IF(('[2]user page'!$U$1=1),U6,IF(('[2]user page'!$U$1=2),W6,IF(('[2]user page'!$U$1=3),Y6,IF(('[2]user page'!$U$1=4),#REF!,IF(('[2]user page'!$U$1=5),U6,""))))))</f>
        <v>0</v>
      </c>
      <c r="AD6" s="63">
        <f>IF(('[2]user page'!$U$1=0),T6,IF(('[2]user page'!$U$1=1),V6,IF(('[2]user page'!$U$1=2),X6,IF(('[2]user page'!$U$1=3),Z6,IF(('[2]user page'!$U$1=4),#REF!,IF(('[2]user page'!$U$1=5),V6,""))))))</f>
        <v>0</v>
      </c>
      <c r="AF6" s="62" t="s">
        <v>9</v>
      </c>
      <c r="AG6" s="135"/>
      <c r="AH6" s="135"/>
      <c r="AI6" s="64"/>
      <c r="AJ6" s="129"/>
    </row>
    <row r="7" spans="1:36" x14ac:dyDescent="0.2">
      <c r="B7" s="409"/>
      <c r="C7" s="120" t="s">
        <v>90</v>
      </c>
      <c r="D7" s="112">
        <f>'CHTS 2013'!Y87</f>
        <v>6.0790237000408212</v>
      </c>
      <c r="E7" s="112">
        <f>'CHTS 2013'!Z87</f>
        <v>6.1747449519417437</v>
      </c>
      <c r="F7" s="123"/>
      <c r="G7" s="123"/>
      <c r="H7" s="329"/>
      <c r="I7" s="329"/>
      <c r="J7" s="123"/>
      <c r="K7" s="123"/>
      <c r="L7" s="123"/>
      <c r="M7" s="123"/>
      <c r="N7" s="63">
        <f>IF(('[2]user page'!$U$1=0),D7,IF(('[2]user page'!$U$1=1),F7,IF(('[2]user page'!$U$1=2),H7,IF(('[2]user page'!$U$1=3),J7,IF(('[2]user page'!$U$1=4),#REF!,IF(('[2]user page'!$U$1=5),F7,""))))))</f>
        <v>0</v>
      </c>
      <c r="O7" s="63">
        <f>IF(('[2]user page'!$U$1=0),E7,IF(('[2]user page'!$U$1=1),G7,IF(('[2]user page'!$U$1=2),I7,IF(('[2]user page'!$U$1=3),K7,IF(('[2]user page'!$U$1=4),#REF!,IF(('[2]user page'!$U$1=5),G7,""))))))</f>
        <v>0</v>
      </c>
      <c r="P7" s="45"/>
      <c r="Q7" s="409"/>
      <c r="R7" s="120" t="s">
        <v>90</v>
      </c>
      <c r="S7" s="112">
        <f>'CHTS 2013'!U87</f>
        <v>0.29618173030803552</v>
      </c>
      <c r="T7" s="112">
        <f>'CHTS 2013'!V87</f>
        <v>0.23173086408974611</v>
      </c>
      <c r="U7" s="123"/>
      <c r="V7" s="123"/>
      <c r="W7" s="329"/>
      <c r="X7" s="329"/>
      <c r="Y7" s="123"/>
      <c r="Z7" s="123"/>
      <c r="AA7" s="123"/>
      <c r="AB7" s="123"/>
      <c r="AC7" s="63">
        <f>IF(('[2]user page'!$U$1=0),S7,IF(('[2]user page'!$U$1=1),U7,IF(('[2]user page'!$U$1=2),W7,IF(('[2]user page'!$U$1=3),Y7,IF(('[2]user page'!$U$1=4),#REF!,IF(('[2]user page'!$U$1=5),U7,""))))))</f>
        <v>0</v>
      </c>
      <c r="AD7" s="63">
        <f>IF(('[2]user page'!$U$1=0),T7,IF(('[2]user page'!$U$1=1),V7,IF(('[2]user page'!$U$1=2),X7,IF(('[2]user page'!$U$1=3),Z7,IF(('[2]user page'!$U$1=4),#REF!,IF(('[2]user page'!$U$1=5),V7,""))))))</f>
        <v>0</v>
      </c>
      <c r="AF7" s="62" t="s">
        <v>90</v>
      </c>
      <c r="AG7" s="64">
        <f>[2]Baseline!I39</f>
        <v>0.36472115212485712</v>
      </c>
      <c r="AH7" s="64"/>
      <c r="AI7" s="64">
        <f>[2]Scenario!J36</f>
        <v>0.53487189259247814</v>
      </c>
      <c r="AJ7" s="129"/>
    </row>
    <row r="8" spans="1:36" x14ac:dyDescent="0.2">
      <c r="B8" s="409"/>
      <c r="C8" s="120" t="s">
        <v>62</v>
      </c>
      <c r="D8" s="112">
        <f>'CHTS 2013'!Y88</f>
        <v>4.2712083747837823</v>
      </c>
      <c r="E8" s="112">
        <f>'CHTS 2013'!Z88</f>
        <v>5.8080342352289529</v>
      </c>
      <c r="F8" s="123"/>
      <c r="G8" s="123"/>
      <c r="H8" s="329"/>
      <c r="I8" s="329"/>
      <c r="J8" s="123"/>
      <c r="K8" s="123"/>
      <c r="L8" s="330"/>
      <c r="M8" s="330"/>
      <c r="N8" s="63">
        <f>IF(('[2]user page'!$U$1=0),D8,IF(('[2]user page'!$U$1=1),F8,IF(('[2]user page'!$U$1=2),H8,IF(('[2]user page'!$U$1=3),J8,IF(('[2]user page'!$U$1=4),#REF!,IF(('[2]user page'!$U$1=5),F8,""))))))</f>
        <v>0</v>
      </c>
      <c r="O8" s="63">
        <f>IF(('[2]user page'!$U$1=0),E8,IF(('[2]user page'!$U$1=1),G8,IF(('[2]user page'!$U$1=2),I8,IF(('[2]user page'!$U$1=3),K8,IF(('[2]user page'!$U$1=4),#REF!,IF(('[2]user page'!$U$1=5),G8,""))))))</f>
        <v>0</v>
      </c>
      <c r="P8" s="45"/>
      <c r="Q8" s="409"/>
      <c r="R8" s="120" t="s">
        <v>62</v>
      </c>
      <c r="S8" s="112">
        <f>'CHTS 2013'!U88</f>
        <v>0.19525716155139169</v>
      </c>
      <c r="T8" s="112">
        <f>'CHTS 2013'!V88</f>
        <v>0.27996487510175527</v>
      </c>
      <c r="U8" s="123"/>
      <c r="V8" s="123"/>
      <c r="W8" s="329"/>
      <c r="X8" s="329"/>
      <c r="Y8" s="123"/>
      <c r="Z8" s="123"/>
      <c r="AA8" s="330"/>
      <c r="AB8" s="330"/>
      <c r="AC8" s="63">
        <f>IF(('[2]user page'!$U$1=0),S8,IF(('[2]user page'!$U$1=1),U8,IF(('[2]user page'!$U$1=2),W8,IF(('[2]user page'!$U$1=3),Y8,IF(('[2]user page'!$U$1=4),#REF!,IF(('[2]user page'!$U$1=5),U8,""))))))</f>
        <v>0</v>
      </c>
      <c r="AD8" s="63">
        <f>IF(('[2]user page'!$U$1=0),T8,IF(('[2]user page'!$U$1=1),V8,IF(('[2]user page'!$U$1=2),X8,IF(('[2]user page'!$U$1=3),Z8,IF(('[2]user page'!$U$1=4),#REF!,IF(('[2]user page'!$U$1=5),V8,""))))))</f>
        <v>0</v>
      </c>
      <c r="AF8" s="62" t="s">
        <v>62</v>
      </c>
      <c r="AG8" s="64">
        <f>[2]Baseline!I40</f>
        <v>0.25520384028553478</v>
      </c>
      <c r="AH8" s="64"/>
      <c r="AI8" s="64">
        <f>[2]Scenario!J37</f>
        <v>0.62350923254999868</v>
      </c>
      <c r="AJ8" s="129"/>
    </row>
    <row r="9" spans="1:36" x14ac:dyDescent="0.2">
      <c r="B9" s="409"/>
      <c r="C9" s="120" t="s">
        <v>63</v>
      </c>
      <c r="D9" s="112">
        <f>'CHTS 2013'!Y89</f>
        <v>3.6759149191860732</v>
      </c>
      <c r="E9" s="112">
        <f>'CHTS 2013'!Z89</f>
        <v>6.350705857867621</v>
      </c>
      <c r="F9" s="123"/>
      <c r="G9" s="123"/>
      <c r="H9" s="329"/>
      <c r="I9" s="329"/>
      <c r="J9" s="123"/>
      <c r="K9" s="123"/>
      <c r="L9" s="123"/>
      <c r="M9" s="123"/>
      <c r="N9" s="63">
        <f>IF(('[2]user page'!$U$1=0),D9,IF(('[2]user page'!$U$1=1),F9,IF(('[2]user page'!$U$1=2),H9,IF(('[2]user page'!$U$1=3),J9,IF(('[2]user page'!$U$1=4),#REF!,IF(('[2]user page'!$U$1=5),F9,""))))))</f>
        <v>0</v>
      </c>
      <c r="O9" s="63">
        <f>IF(('[2]user page'!$U$1=0),E9,IF(('[2]user page'!$U$1=1),G9,IF(('[2]user page'!$U$1=2),I9,IF(('[2]user page'!$U$1=3),K9,IF(('[2]user page'!$U$1=4),#REF!,IF(('[2]user page'!$U$1=5),G9,""))))))</f>
        <v>0</v>
      </c>
      <c r="P9" s="45"/>
      <c r="Q9" s="409"/>
      <c r="R9" s="120" t="s">
        <v>63</v>
      </c>
      <c r="S9" s="112">
        <f>'CHTS 2013'!U89</f>
        <v>0.17083679744682839</v>
      </c>
      <c r="T9" s="112">
        <f>'CHTS 2013'!V89</f>
        <v>0.23749181629552468</v>
      </c>
      <c r="U9" s="123"/>
      <c r="V9" s="123"/>
      <c r="W9" s="329"/>
      <c r="X9" s="329"/>
      <c r="Y9" s="123"/>
      <c r="Z9" s="123"/>
      <c r="AA9" s="123"/>
      <c r="AB9" s="123"/>
      <c r="AC9" s="63">
        <f>IF(('[2]user page'!$U$1=0),S9,IF(('[2]user page'!$U$1=1),U9,IF(('[2]user page'!$U$1=2),W9,IF(('[2]user page'!$U$1=3),Y9,IF(('[2]user page'!$U$1=4),#REF!,IF(('[2]user page'!$U$1=5),U9,""))))))</f>
        <v>0</v>
      </c>
      <c r="AD9" s="63">
        <f>IF(('[2]user page'!$U$1=0),T9,IF(('[2]user page'!$U$1=1),V9,IF(('[2]user page'!$U$1=2),X9,IF(('[2]user page'!$U$1=3),Z9,IF(('[2]user page'!$U$1=4),#REF!,IF(('[2]user page'!$U$1=5),V9,""))))))</f>
        <v>0</v>
      </c>
      <c r="AF9" s="62" t="s">
        <v>63</v>
      </c>
      <c r="AG9" s="64">
        <f>[2]Baseline!I41</f>
        <v>0.16589051980779038</v>
      </c>
      <c r="AH9" s="64"/>
      <c r="AI9" s="64">
        <f>[2]Scenario!J38</f>
        <v>0.42675030430643957</v>
      </c>
      <c r="AJ9" s="129"/>
    </row>
    <row r="10" spans="1:36" x14ac:dyDescent="0.2">
      <c r="B10" s="409"/>
      <c r="C10" s="120" t="s">
        <v>64</v>
      </c>
      <c r="D10" s="112">
        <f>'CHTS 2013'!Y90</f>
        <v>2.5160850967161474</v>
      </c>
      <c r="E10" s="112">
        <f>'CHTS 2013'!Z90</f>
        <v>3.651188249682312</v>
      </c>
      <c r="F10" s="123"/>
      <c r="G10" s="123"/>
      <c r="H10" s="329"/>
      <c r="I10" s="329"/>
      <c r="J10" s="123"/>
      <c r="K10" s="123"/>
      <c r="L10" s="123"/>
      <c r="M10" s="123"/>
      <c r="N10" s="63">
        <f>IF(('[2]user page'!$U$1=0),D10,IF(('[2]user page'!$U$1=1),F10,IF(('[2]user page'!$U$1=2),H10,IF(('[2]user page'!$U$1=3),J10,IF(('[2]user page'!$U$1=4),#REF!,IF(('[2]user page'!$U$1=5),F10,""))))))</f>
        <v>0</v>
      </c>
      <c r="O10" s="63">
        <f>IF(('[2]user page'!$U$1=0),E10,IF(('[2]user page'!$U$1=1),G10,IF(('[2]user page'!$U$1=2),I10,IF(('[2]user page'!$U$1=3),K10,IF(('[2]user page'!$U$1=4),#REF!,IF(('[2]user page'!$U$1=5),G10,""))))))</f>
        <v>0</v>
      </c>
      <c r="P10" s="45"/>
      <c r="Q10" s="409"/>
      <c r="R10" s="120" t="s">
        <v>64</v>
      </c>
      <c r="S10" s="112">
        <f>'CHTS 2013'!U90</f>
        <v>9.7056333286420354E-2</v>
      </c>
      <c r="T10" s="112">
        <f>'CHTS 2013'!V90</f>
        <v>0.12936493308899177</v>
      </c>
      <c r="U10" s="123"/>
      <c r="V10" s="123"/>
      <c r="W10" s="329"/>
      <c r="X10" s="329"/>
      <c r="Y10" s="123"/>
      <c r="Z10" s="123"/>
      <c r="AA10" s="123"/>
      <c r="AB10" s="123"/>
      <c r="AC10" s="63">
        <f>IF(('[2]user page'!$U$1=0),S10,IF(('[2]user page'!$U$1=1),U10,IF(('[2]user page'!$U$1=2),W10,IF(('[2]user page'!$U$1=3),Y10,IF(('[2]user page'!$U$1=4),#REF!,IF(('[2]user page'!$U$1=5),U10,""))))))</f>
        <v>0</v>
      </c>
      <c r="AD10" s="63">
        <f>IF(('[2]user page'!$U$1=0),T10,IF(('[2]user page'!$U$1=1),V10,IF(('[2]user page'!$U$1=2),X10,IF(('[2]user page'!$U$1=3),Z10,IF(('[2]user page'!$U$1=4),#REF!,IF(('[2]user page'!$U$1=5),V10,""))))))</f>
        <v>0</v>
      </c>
      <c r="AF10" s="62" t="s">
        <v>64</v>
      </c>
      <c r="AG10" s="64">
        <f>[2]Baseline!I42</f>
        <v>0.17395364456451323</v>
      </c>
      <c r="AH10" s="64"/>
      <c r="AI10" s="64">
        <f>[2]Scenario!J39</f>
        <v>0.39495085544487124</v>
      </c>
      <c r="AJ10" s="129"/>
    </row>
    <row r="11" spans="1:36" x14ac:dyDescent="0.2">
      <c r="B11" s="409"/>
      <c r="C11" s="120" t="s">
        <v>65</v>
      </c>
      <c r="D11" s="112">
        <f>'CHTS 2013'!Y91</f>
        <v>3.207681588367612</v>
      </c>
      <c r="E11" s="112">
        <f>'CHTS 2013'!Z91</f>
        <v>3.5973827765089164</v>
      </c>
      <c r="F11" s="123"/>
      <c r="G11" s="123"/>
      <c r="H11" s="329"/>
      <c r="I11" s="329"/>
      <c r="J11" s="123"/>
      <c r="K11" s="123"/>
      <c r="L11" s="123"/>
      <c r="M11" s="123"/>
      <c r="N11" s="63">
        <f>IF(('[2]user page'!$U$1=0),D11,IF(('[2]user page'!$U$1=1),F11,IF(('[2]user page'!$U$1=2),H11,IF(('[2]user page'!$U$1=3),J11,IF(('[2]user page'!$U$1=4),#REF!,IF(('[2]user page'!$U$1=5),F11,""))))))</f>
        <v>0</v>
      </c>
      <c r="O11" s="63">
        <f>IF(('[2]user page'!$U$1=0),E11,IF(('[2]user page'!$U$1=1),G11,IF(('[2]user page'!$U$1=2),I11,IF(('[2]user page'!$U$1=3),K11,IF(('[2]user page'!$U$1=4),#REF!,IF(('[2]user page'!$U$1=5),G11,""))))))</f>
        <v>0</v>
      </c>
      <c r="P11" s="45"/>
      <c r="Q11" s="409"/>
      <c r="R11" s="120" t="s">
        <v>65</v>
      </c>
      <c r="S11" s="112">
        <f>'CHTS 2013'!U91</f>
        <v>0.1049930067404265</v>
      </c>
      <c r="T11" s="112">
        <f>'CHTS 2013'!V91</f>
        <v>0.11226676603832736</v>
      </c>
      <c r="U11" s="123"/>
      <c r="V11" s="123"/>
      <c r="W11" s="329"/>
      <c r="X11" s="329"/>
      <c r="Y11" s="123"/>
      <c r="Z11" s="123"/>
      <c r="AA11" s="123"/>
      <c r="AB11" s="123"/>
      <c r="AC11" s="63">
        <f>IF(('[2]user page'!$U$1=0),S11,IF(('[2]user page'!$U$1=1),U11,IF(('[2]user page'!$U$1=2),W11,IF(('[2]user page'!$U$1=3),Y11,IF(('[2]user page'!$U$1=4),#REF!,IF(('[2]user page'!$U$1=5),U11,""))))))</f>
        <v>0</v>
      </c>
      <c r="AD11" s="63">
        <f>IF(('[2]user page'!$U$1=0),T11,IF(('[2]user page'!$U$1=1),V11,IF(('[2]user page'!$U$1=2),X11,IF(('[2]user page'!$U$1=3),Z11,IF(('[2]user page'!$U$1=4),#REF!,IF(('[2]user page'!$U$1=5),V11,""))))))</f>
        <v>0</v>
      </c>
      <c r="AF11" s="62" t="s">
        <v>65</v>
      </c>
      <c r="AG11" s="64">
        <f>[2]Baseline!I43</f>
        <v>0.22363101680430481</v>
      </c>
      <c r="AH11" s="64"/>
      <c r="AI11" s="64">
        <f>[2]Scenario!J40</f>
        <v>0.42066628850374699</v>
      </c>
      <c r="AJ11" s="129"/>
    </row>
    <row r="12" spans="1:36" x14ac:dyDescent="0.2">
      <c r="B12" s="409"/>
      <c r="C12" s="120" t="s">
        <v>66</v>
      </c>
      <c r="D12" s="112">
        <f>'CHTS 2013'!Y92</f>
        <v>1.7661435236883687</v>
      </c>
      <c r="E12" s="112">
        <f>'CHTS 2013'!Z92</f>
        <v>2.5983922910275181</v>
      </c>
      <c r="F12" s="123"/>
      <c r="G12" s="123"/>
      <c r="H12" s="329"/>
      <c r="I12" s="329"/>
      <c r="J12" s="123"/>
      <c r="K12" s="123"/>
      <c r="L12" s="123"/>
      <c r="M12" s="123"/>
      <c r="N12" s="63">
        <f>IF(('[2]user page'!$U$1=0),D12,IF(('[2]user page'!$U$1=1),F12,IF(('[2]user page'!$U$1=2),H12,IF(('[2]user page'!$U$1=3),J12,IF(('[2]user page'!$U$1=4),#REF!,IF(('[2]user page'!$U$1=5),F12,""))))))</f>
        <v>0</v>
      </c>
      <c r="O12" s="63">
        <f>IF(('[2]user page'!$U$1=0),E12,IF(('[2]user page'!$U$1=1),G12,IF(('[2]user page'!$U$1=2),I12,IF(('[2]user page'!$U$1=3),K12,IF(('[2]user page'!$U$1=4),#REF!,IF(('[2]user page'!$U$1=5),G12,""))))))</f>
        <v>0</v>
      </c>
      <c r="P12" s="45"/>
      <c r="Q12" s="409"/>
      <c r="R12" s="120" t="s">
        <v>66</v>
      </c>
      <c r="S12" s="112">
        <f>'CHTS 2013'!U92</f>
        <v>5.6061497818028924E-2</v>
      </c>
      <c r="T12" s="112">
        <f>'CHTS 2013'!V92</f>
        <v>6.6701012938230275E-2</v>
      </c>
      <c r="U12" s="123"/>
      <c r="V12" s="123"/>
      <c r="W12" s="329"/>
      <c r="X12" s="329"/>
      <c r="Y12" s="123"/>
      <c r="Z12" s="123"/>
      <c r="AA12" s="123"/>
      <c r="AB12" s="123"/>
      <c r="AC12" s="63">
        <f>IF(('[2]user page'!$U$1=0),S12,IF(('[2]user page'!$U$1=1),U12,IF(('[2]user page'!$U$1=2),W12,IF(('[2]user page'!$U$1=3),Y12,IF(('[2]user page'!$U$1=4),#REF!,IF(('[2]user page'!$U$1=5),U12,""))))))</f>
        <v>0</v>
      </c>
      <c r="AD12" s="63">
        <f>IF(('[2]user page'!$U$1=0),T12,IF(('[2]user page'!$U$1=1),V12,IF(('[2]user page'!$U$1=2),X12,IF(('[2]user page'!$U$1=3),Z12,IF(('[2]user page'!$U$1=4),#REF!,IF(('[2]user page'!$U$1=5),V12,""))))))</f>
        <v>0</v>
      </c>
      <c r="AF12" s="62" t="s">
        <v>66</v>
      </c>
      <c r="AG12" s="64">
        <f>[2]Baseline!I44</f>
        <v>0.25041902262691612</v>
      </c>
      <c r="AH12" s="64"/>
      <c r="AI12" s="64">
        <f>[2]Scenario!J41</f>
        <v>0.49565701793806577</v>
      </c>
      <c r="AJ12" s="129"/>
    </row>
    <row r="13" spans="1:36" x14ac:dyDescent="0.2">
      <c r="B13" s="409"/>
      <c r="C13" s="120" t="s">
        <v>67</v>
      </c>
      <c r="D13" s="112">
        <f>'CHTS 2013'!Y93</f>
        <v>3.5660957221289635</v>
      </c>
      <c r="E13" s="112">
        <f>'CHTS 2013'!Z93</f>
        <v>3.0515007016442572</v>
      </c>
      <c r="F13" s="123"/>
      <c r="G13" s="123"/>
      <c r="H13" s="329"/>
      <c r="I13" s="329"/>
      <c r="J13" s="123"/>
      <c r="K13" s="123"/>
      <c r="L13" s="123"/>
      <c r="M13" s="123"/>
      <c r="N13" s="63">
        <f>IF(('[2]user page'!$U$1=0),D13,IF(('[2]user page'!$U$1=1),F13,IF(('[2]user page'!$U$1=2),H13,IF(('[2]user page'!$U$1=3),J13,IF(('[2]user page'!$U$1=4),#REF!,IF(('[2]user page'!$U$1=5),F13,""))))))</f>
        <v>0</v>
      </c>
      <c r="O13" s="63">
        <f>IF(('[2]user page'!$U$1=0),E13,IF(('[2]user page'!$U$1=1),G13,IF(('[2]user page'!$U$1=2),I13,IF(('[2]user page'!$U$1=3),K13,IF(('[2]user page'!$U$1=4),#REF!,IF(('[2]user page'!$U$1=5),G13,""))))))</f>
        <v>0</v>
      </c>
      <c r="P13" s="45"/>
      <c r="Q13" s="409"/>
      <c r="R13" s="120" t="s">
        <v>67</v>
      </c>
      <c r="S13" s="112">
        <f>'CHTS 2013'!U93</f>
        <v>8.0369540255227037E-2</v>
      </c>
      <c r="T13" s="112">
        <f>'CHTS 2013'!V93</f>
        <v>0.10749705632948571</v>
      </c>
      <c r="U13" s="123"/>
      <c r="V13" s="123"/>
      <c r="W13" s="329"/>
      <c r="X13" s="329"/>
      <c r="Y13" s="123"/>
      <c r="Z13" s="123"/>
      <c r="AA13" s="123"/>
      <c r="AB13" s="123"/>
      <c r="AC13" s="63">
        <f>IF(('[2]user page'!$U$1=0),S13,IF(('[2]user page'!$U$1=1),U13,IF(('[2]user page'!$U$1=2),W13,IF(('[2]user page'!$U$1=3),Y13,IF(('[2]user page'!$U$1=4),#REF!,IF(('[2]user page'!$U$1=5),U13,""))))))</f>
        <v>0</v>
      </c>
      <c r="AD13" s="63">
        <f>IF(('[2]user page'!$U$1=0),T13,IF(('[2]user page'!$U$1=1),V13,IF(('[2]user page'!$U$1=2),X13,IF(('[2]user page'!$U$1=3),Z13,IF(('[2]user page'!$U$1=4),#REF!,IF(('[2]user page'!$U$1=5),V13,""))))))</f>
        <v>0</v>
      </c>
      <c r="AF13" s="62" t="s">
        <v>67</v>
      </c>
      <c r="AG13" s="64">
        <f>[2]Baseline!I45</f>
        <v>0.24581035873877721</v>
      </c>
      <c r="AH13" s="64"/>
      <c r="AI13" s="64">
        <f>[2]Scenario!J42</f>
        <v>0.47576896213352537</v>
      </c>
      <c r="AJ13" s="129"/>
    </row>
    <row r="14" spans="1:36" x14ac:dyDescent="0.2">
      <c r="B14" s="116"/>
      <c r="C14" s="120"/>
      <c r="D14" s="112"/>
      <c r="E14" s="112"/>
      <c r="F14" s="123"/>
      <c r="G14" s="123"/>
      <c r="H14" s="123"/>
      <c r="I14" s="123"/>
      <c r="J14" s="123"/>
      <c r="K14" s="123"/>
      <c r="L14" s="123"/>
      <c r="M14" s="123"/>
      <c r="N14" s="63"/>
      <c r="O14" s="63"/>
      <c r="P14" s="45"/>
      <c r="Q14" s="116"/>
      <c r="R14" s="120"/>
      <c r="S14" s="112"/>
      <c r="T14" s="112"/>
      <c r="U14" s="123"/>
      <c r="V14" s="123"/>
      <c r="W14" s="123"/>
      <c r="X14" s="123"/>
      <c r="Y14" s="123"/>
      <c r="Z14" s="123"/>
      <c r="AA14" s="123"/>
      <c r="AB14" s="123"/>
      <c r="AC14" s="63"/>
      <c r="AD14" s="63"/>
      <c r="AF14" s="48" t="s">
        <v>74</v>
      </c>
      <c r="AG14" s="64"/>
      <c r="AH14" s="64"/>
      <c r="AI14" s="64"/>
      <c r="AJ14" s="64"/>
    </row>
    <row r="15" spans="1:36" ht="12.75" customHeight="1" x14ac:dyDescent="0.2">
      <c r="B15" s="409" t="s">
        <v>100</v>
      </c>
      <c r="C15" s="120" t="s">
        <v>9</v>
      </c>
      <c r="D15" s="52">
        <f>'CHTS 2013'!Y22</f>
        <v>5.4122050896675378E-2</v>
      </c>
      <c r="E15" s="52">
        <f>'CHTS 2013'!Z22</f>
        <v>0.34912141385177436</v>
      </c>
      <c r="F15" s="331"/>
      <c r="G15" s="331"/>
      <c r="H15" s="331"/>
      <c r="I15" s="331"/>
      <c r="J15" s="331"/>
      <c r="K15" s="331"/>
      <c r="L15" s="331"/>
      <c r="M15" s="331"/>
      <c r="N15" s="63">
        <f>IF(('[2]user page'!$U$1=0),D15,IF(('[2]user page'!$U$1=1),F15,IF(('[2]user page'!$U$1=2),H15,IF(('[2]user page'!$U$1=3),J15,IF(('[2]user page'!$U$1=4),#REF!,IF(('[2]user page'!$U$1=5),F15,""))))))</f>
        <v>0</v>
      </c>
      <c r="O15" s="63">
        <f>IF(('[2]user page'!$U$1=0),E15,IF(('[2]user page'!$U$1=1),G15,IF(('[2]user page'!$U$1=2),I15,IF(('[2]user page'!$U$1=3),K15,IF(('[2]user page'!$U$1=4),#REF!,IF(('[2]user page'!$U$1=5),G15,""))))))</f>
        <v>0</v>
      </c>
      <c r="P15" s="45"/>
      <c r="Q15" s="409" t="s">
        <v>100</v>
      </c>
      <c r="R15" s="120" t="s">
        <v>9</v>
      </c>
      <c r="S15" s="56">
        <f>'CHTS 2013'!U22</f>
        <v>3.132904201925709E-3</v>
      </c>
      <c r="T15" s="56">
        <f>'CHTS 2013'!V22</f>
        <v>1.9531892613573E-2</v>
      </c>
      <c r="U15" s="331"/>
      <c r="V15" s="331"/>
      <c r="W15" s="331"/>
      <c r="X15" s="331"/>
      <c r="Y15" s="331"/>
      <c r="Z15" s="331"/>
      <c r="AA15" s="331"/>
      <c r="AB15" s="331"/>
      <c r="AC15" s="63">
        <f>IF(('[2]user page'!$U$1=0),S15,IF(('[2]user page'!$U$1=1),U15,IF(('[2]user page'!$U$1=2),W15,IF(('[2]user page'!$U$1=3),Y15,IF(('[2]user page'!$U$1=4),#REF!,IF(('[2]user page'!$U$1=5),U15,""))))))</f>
        <v>0</v>
      </c>
      <c r="AD15" s="63">
        <f>IF(('[2]user page'!$U$1=0),T15,IF(('[2]user page'!$U$1=1),V15,IF(('[2]user page'!$U$1=2),X15,IF(('[2]user page'!$U$1=3),Z15,IF(('[2]user page'!$U$1=4),#REF!,IF(('[2]user page'!$U$1=5),V15,""))))))</f>
        <v>0</v>
      </c>
      <c r="AF15" s="62" t="s">
        <v>9</v>
      </c>
      <c r="AG15" s="64"/>
      <c r="AH15" s="64"/>
      <c r="AI15" s="64"/>
      <c r="AJ15" s="129"/>
    </row>
    <row r="16" spans="1:36" x14ac:dyDescent="0.2">
      <c r="B16" s="409"/>
      <c r="C16" s="120" t="s">
        <v>90</v>
      </c>
      <c r="D16" s="52">
        <f>'CHTS 2013'!Y23</f>
        <v>1.0405120335636218</v>
      </c>
      <c r="E16" s="52">
        <f>'CHTS 2013'!Z23</f>
        <v>0.48772367632008679</v>
      </c>
      <c r="F16" s="331"/>
      <c r="G16" s="331"/>
      <c r="H16" s="331"/>
      <c r="I16" s="331"/>
      <c r="J16" s="331"/>
      <c r="K16" s="331"/>
      <c r="L16" s="331"/>
      <c r="M16" s="331"/>
      <c r="N16" s="63">
        <f>IF(('[2]user page'!$U$1=0),D16,IF(('[2]user page'!$U$1=1),F16,IF(('[2]user page'!$U$1=2),H16,IF(('[2]user page'!$U$1=3),J16,IF(('[2]user page'!$U$1=4),#REF!,IF(('[2]user page'!$U$1=5),F16,""))))))</f>
        <v>0</v>
      </c>
      <c r="O16" s="63">
        <f>IF(('[2]user page'!$U$1=0),E16,IF(('[2]user page'!$U$1=1),G16,IF(('[2]user page'!$U$1=2),I16,IF(('[2]user page'!$U$1=3),K16,IF(('[2]user page'!$U$1=4),#REF!,IF(('[2]user page'!$U$1=5),G16,""))))))</f>
        <v>0</v>
      </c>
      <c r="P16" s="45"/>
      <c r="Q16" s="409"/>
      <c r="R16" s="120" t="s">
        <v>90</v>
      </c>
      <c r="S16" s="56">
        <f>'CHTS 2013'!U23</f>
        <v>9.0029248618766475E-2</v>
      </c>
      <c r="T16" s="56">
        <f>'CHTS 2013'!V23</f>
        <v>1.3797208372859884E-2</v>
      </c>
      <c r="U16" s="331"/>
      <c r="V16" s="331"/>
      <c r="W16" s="331"/>
      <c r="X16" s="331"/>
      <c r="Y16" s="331"/>
      <c r="Z16" s="331"/>
      <c r="AA16" s="331"/>
      <c r="AB16" s="331"/>
      <c r="AC16" s="63">
        <f>IF(('[2]user page'!$U$1=0),S16,IF(('[2]user page'!$U$1=1),U16,IF(('[2]user page'!$U$1=2),W16,IF(('[2]user page'!$U$1=3),Y16,IF(('[2]user page'!$U$1=4),#REF!,IF(('[2]user page'!$U$1=5),U16,""))))))</f>
        <v>0</v>
      </c>
      <c r="AD16" s="63">
        <f>IF(('[2]user page'!$U$1=0),T16,IF(('[2]user page'!$U$1=1),V16,IF(('[2]user page'!$U$1=2),X16,IF(('[2]user page'!$U$1=3),Z16,IF(('[2]user page'!$U$1=4),#REF!,IF(('[2]user page'!$U$1=5),V16,""))))))</f>
        <v>0</v>
      </c>
      <c r="AF16" s="62" t="s">
        <v>90</v>
      </c>
      <c r="AG16" s="64">
        <f>[2]Baseline!I47</f>
        <v>0.34802513651283468</v>
      </c>
      <c r="AH16" s="64"/>
      <c r="AI16" s="64">
        <f>[2]Scenario!J44</f>
        <v>0.45468312317852605</v>
      </c>
      <c r="AJ16" s="129"/>
    </row>
    <row r="17" spans="1:36" x14ac:dyDescent="0.2">
      <c r="B17" s="409"/>
      <c r="C17" s="120" t="s">
        <v>62</v>
      </c>
      <c r="D17" s="52">
        <f>'CHTS 2013'!Y24</f>
        <v>0.95673193911115129</v>
      </c>
      <c r="E17" s="52">
        <f>'CHTS 2013'!Z24</f>
        <v>0.22473176141912585</v>
      </c>
      <c r="F17" s="331"/>
      <c r="G17" s="330"/>
      <c r="H17" s="331"/>
      <c r="I17" s="330"/>
      <c r="J17" s="331"/>
      <c r="K17" s="330"/>
      <c r="L17" s="330"/>
      <c r="M17" s="330"/>
      <c r="N17" s="63">
        <f>IF(('[2]user page'!$U$1=0),D17,IF(('[2]user page'!$U$1=1),F17,IF(('[2]user page'!$U$1=2),H17,IF(('[2]user page'!$U$1=3),J17,IF(('[2]user page'!$U$1=4),#REF!,IF(('[2]user page'!$U$1=5),F17,""))))))</f>
        <v>0</v>
      </c>
      <c r="O17" s="63">
        <f>IF(('[2]user page'!$U$1=0),E17,IF(('[2]user page'!$U$1=1),G17,IF(('[2]user page'!$U$1=2),I17,IF(('[2]user page'!$U$1=3),K17,IF(('[2]user page'!$U$1=4),#REF!,IF(('[2]user page'!$U$1=5),G17,""))))))</f>
        <v>0</v>
      </c>
      <c r="P17" s="45"/>
      <c r="Q17" s="409"/>
      <c r="R17" s="120" t="s">
        <v>62</v>
      </c>
      <c r="S17" s="56">
        <f>'CHTS 2013'!U24</f>
        <v>8.759139966998776E-2</v>
      </c>
      <c r="T17" s="56">
        <f>'CHTS 2013'!V24</f>
        <v>2.1927997382788843E-2</v>
      </c>
      <c r="U17" s="331"/>
      <c r="V17" s="330"/>
      <c r="W17" s="331"/>
      <c r="X17" s="330"/>
      <c r="Y17" s="331"/>
      <c r="Z17" s="330"/>
      <c r="AA17" s="330"/>
      <c r="AB17" s="330"/>
      <c r="AC17" s="63">
        <f>IF(('[2]user page'!$U$1=0),S17,IF(('[2]user page'!$U$1=1),U17,IF(('[2]user page'!$U$1=2),W17,IF(('[2]user page'!$U$1=3),Y17,IF(('[2]user page'!$U$1=4),#REF!,IF(('[2]user page'!$U$1=5),U17,""))))))</f>
        <v>0</v>
      </c>
      <c r="AD17" s="63">
        <f>IF(('[2]user page'!$U$1=0),T17,IF(('[2]user page'!$U$1=1),V17,IF(('[2]user page'!$U$1=2),X17,IF(('[2]user page'!$U$1=3),Z17,IF(('[2]user page'!$U$1=4),#REF!,IF(('[2]user page'!$U$1=5),V17,""))))))</f>
        <v>0</v>
      </c>
      <c r="AF17" s="62" t="s">
        <v>62</v>
      </c>
      <c r="AG17" s="64">
        <f>[2]Baseline!I48</f>
        <v>0.25588997481251818</v>
      </c>
      <c r="AH17" s="64"/>
      <c r="AI17" s="64">
        <f>[2]Scenario!J45</f>
        <v>0.59071475572932208</v>
      </c>
      <c r="AJ17" s="129"/>
    </row>
    <row r="18" spans="1:36" x14ac:dyDescent="0.2">
      <c r="B18" s="409"/>
      <c r="C18" s="120" t="s">
        <v>63</v>
      </c>
      <c r="D18" s="52">
        <f>'CHTS 2013'!Y25</f>
        <v>0.81336377673369187</v>
      </c>
      <c r="E18" s="52">
        <f>'CHTS 2013'!Z25</f>
        <v>0.17479652463494147</v>
      </c>
      <c r="F18" s="331"/>
      <c r="G18" s="331"/>
      <c r="H18" s="331"/>
      <c r="I18" s="331"/>
      <c r="J18" s="331"/>
      <c r="K18" s="331"/>
      <c r="L18" s="331"/>
      <c r="M18" s="331"/>
      <c r="N18" s="63">
        <f>IF(('[2]user page'!$U$1=0),D18,IF(('[2]user page'!$U$1=1),F18,IF(('[2]user page'!$U$1=2),H18,IF(('[2]user page'!$U$1=3),J18,IF(('[2]user page'!$U$1=4),#REF!,IF(('[2]user page'!$U$1=5),F18,""))))))</f>
        <v>0</v>
      </c>
      <c r="O18" s="63">
        <f>IF(('[2]user page'!$U$1=0),E18,IF(('[2]user page'!$U$1=1),G18,IF(('[2]user page'!$U$1=2),I18,IF(('[2]user page'!$U$1=3),K18,IF(('[2]user page'!$U$1=4),#REF!,IF(('[2]user page'!$U$1=5),G18,""))))))</f>
        <v>0</v>
      </c>
      <c r="P18" s="45"/>
      <c r="Q18" s="409"/>
      <c r="R18" s="120" t="s">
        <v>63</v>
      </c>
      <c r="S18" s="56">
        <f>'CHTS 2013'!U25</f>
        <v>7.615850294046897E-2</v>
      </c>
      <c r="T18" s="56">
        <f>'CHTS 2013'!V25</f>
        <v>1.473873296746803E-2</v>
      </c>
      <c r="U18" s="331"/>
      <c r="V18" s="331"/>
      <c r="W18" s="331"/>
      <c r="X18" s="331"/>
      <c r="Y18" s="331"/>
      <c r="Z18" s="331"/>
      <c r="AA18" s="331"/>
      <c r="AB18" s="331"/>
      <c r="AC18" s="63">
        <f>IF(('[2]user page'!$U$1=0),S18,IF(('[2]user page'!$U$1=1),U18,IF(('[2]user page'!$U$1=2),W18,IF(('[2]user page'!$U$1=3),Y18,IF(('[2]user page'!$U$1=4),#REF!,IF(('[2]user page'!$U$1=5),U18,""))))))</f>
        <v>0</v>
      </c>
      <c r="AD18" s="63">
        <f>IF(('[2]user page'!$U$1=0),T18,IF(('[2]user page'!$U$1=1),V18,IF(('[2]user page'!$U$1=2),X18,IF(('[2]user page'!$U$1=3),Z18,IF(('[2]user page'!$U$1=4),#REF!,IF(('[2]user page'!$U$1=5),V18,""))))))</f>
        <v>0</v>
      </c>
      <c r="AF18" s="62" t="s">
        <v>63</v>
      </c>
      <c r="AG18" s="64">
        <f>[2]Baseline!I49</f>
        <v>0.21684700586057221</v>
      </c>
      <c r="AH18" s="64"/>
      <c r="AI18" s="64">
        <f>[2]Scenario!J46</f>
        <v>0.44069499824626746</v>
      </c>
      <c r="AJ18" s="129"/>
    </row>
    <row r="19" spans="1:36" x14ac:dyDescent="0.2">
      <c r="B19" s="409"/>
      <c r="C19" s="120" t="s">
        <v>64</v>
      </c>
      <c r="D19" s="52">
        <f>'CHTS 2013'!Y26</f>
        <v>0.90646149470989523</v>
      </c>
      <c r="E19" s="52">
        <f>'CHTS 2013'!Z26</f>
        <v>0.35318606830895288</v>
      </c>
      <c r="F19" s="331"/>
      <c r="G19" s="331"/>
      <c r="H19" s="331"/>
      <c r="I19" s="331"/>
      <c r="J19" s="331"/>
      <c r="K19" s="331"/>
      <c r="L19" s="331"/>
      <c r="M19" s="331"/>
      <c r="N19" s="63">
        <f>IF(('[2]user page'!$U$1=0),D19,IF(('[2]user page'!$U$1=1),F19,IF(('[2]user page'!$U$1=2),H19,IF(('[2]user page'!$U$1=3),J19,IF(('[2]user page'!$U$1=4),#REF!,IF(('[2]user page'!$U$1=5),F19,""))))))</f>
        <v>0</v>
      </c>
      <c r="O19" s="63">
        <f>IF(('[2]user page'!$U$1=0),E19,IF(('[2]user page'!$U$1=1),G19,IF(('[2]user page'!$U$1=2),I19,IF(('[2]user page'!$U$1=3),K19,IF(('[2]user page'!$U$1=4),#REF!,IF(('[2]user page'!$U$1=5),G19,""))))))</f>
        <v>0</v>
      </c>
      <c r="P19" s="45"/>
      <c r="Q19" s="409"/>
      <c r="R19" s="120" t="s">
        <v>64</v>
      </c>
      <c r="S19" s="56">
        <f>'CHTS 2013'!U26</f>
        <v>8.7839732677623364E-2</v>
      </c>
      <c r="T19" s="56">
        <f>'CHTS 2013'!V26</f>
        <v>3.3989969492235705E-2</v>
      </c>
      <c r="U19" s="331"/>
      <c r="V19" s="331"/>
      <c r="W19" s="331"/>
      <c r="X19" s="331"/>
      <c r="Y19" s="331"/>
      <c r="Z19" s="331"/>
      <c r="AA19" s="331"/>
      <c r="AB19" s="331"/>
      <c r="AC19" s="63">
        <f>IF(('[2]user page'!$U$1=0),S19,IF(('[2]user page'!$U$1=1),U19,IF(('[2]user page'!$U$1=2),W19,IF(('[2]user page'!$U$1=3),Y19,IF(('[2]user page'!$U$1=4),#REF!,IF(('[2]user page'!$U$1=5),U19,""))))))</f>
        <v>0</v>
      </c>
      <c r="AD19" s="63">
        <f>IF(('[2]user page'!$U$1=0),T19,IF(('[2]user page'!$U$1=1),V19,IF(('[2]user page'!$U$1=2),X19,IF(('[2]user page'!$U$1=3),Z19,IF(('[2]user page'!$U$1=4),#REF!,IF(('[2]user page'!$U$1=5),V19,""))))))</f>
        <v>0</v>
      </c>
      <c r="AF19" s="62" t="s">
        <v>64</v>
      </c>
      <c r="AG19" s="64">
        <f>[2]Baseline!I50</f>
        <v>0.20945236563413988</v>
      </c>
      <c r="AH19" s="64"/>
      <c r="AI19" s="64">
        <f>[2]Scenario!J47</f>
        <v>0.47386368414185792</v>
      </c>
      <c r="AJ19" s="129"/>
    </row>
    <row r="20" spans="1:36" x14ac:dyDescent="0.2">
      <c r="B20" s="409"/>
      <c r="C20" s="120" t="s">
        <v>65</v>
      </c>
      <c r="D20" s="52">
        <f>'CHTS 2013'!Y27</f>
        <v>0.60685386788730611</v>
      </c>
      <c r="E20" s="52">
        <f>'CHTS 2013'!Z27</f>
        <v>7.8197552105625026E-2</v>
      </c>
      <c r="F20" s="331"/>
      <c r="G20" s="331"/>
      <c r="H20" s="331"/>
      <c r="I20" s="331"/>
      <c r="J20" s="331"/>
      <c r="K20" s="331"/>
      <c r="L20" s="331"/>
      <c r="M20" s="331"/>
      <c r="N20" s="63">
        <f>IF(('[2]user page'!$U$1=0),D20,IF(('[2]user page'!$U$1=1),F20,IF(('[2]user page'!$U$1=2),H20,IF(('[2]user page'!$U$1=3),J20,IF(('[2]user page'!$U$1=4),#REF!,IF(('[2]user page'!$U$1=5),F20,""))))))</f>
        <v>0</v>
      </c>
      <c r="O20" s="63">
        <f>IF(('[2]user page'!$U$1=0),E20,IF(('[2]user page'!$U$1=1),G20,IF(('[2]user page'!$U$1=2),I20,IF(('[2]user page'!$U$1=3),K20,IF(('[2]user page'!$U$1=4),#REF!,IF(('[2]user page'!$U$1=5),G20,""))))))</f>
        <v>0</v>
      </c>
      <c r="P20" s="45"/>
      <c r="Q20" s="409"/>
      <c r="R20" s="120" t="s">
        <v>65</v>
      </c>
      <c r="S20" s="56">
        <f>'CHTS 2013'!U27</f>
        <v>9.1344684695008102E-2</v>
      </c>
      <c r="T20" s="56">
        <f>'CHTS 2013'!V27</f>
        <v>1.2434196995115075E-2</v>
      </c>
      <c r="U20" s="331"/>
      <c r="V20" s="331"/>
      <c r="W20" s="331"/>
      <c r="X20" s="331"/>
      <c r="Y20" s="331"/>
      <c r="Z20" s="331"/>
      <c r="AA20" s="331"/>
      <c r="AB20" s="331"/>
      <c r="AC20" s="63">
        <f>IF(('[2]user page'!$U$1=0),S20,IF(('[2]user page'!$U$1=1),U20,IF(('[2]user page'!$U$1=2),W20,IF(('[2]user page'!$U$1=3),Y20,IF(('[2]user page'!$U$1=4),#REF!,IF(('[2]user page'!$U$1=5),U20,""))))))</f>
        <v>0</v>
      </c>
      <c r="AD20" s="63">
        <f>IF(('[2]user page'!$U$1=0),T20,IF(('[2]user page'!$U$1=1),V20,IF(('[2]user page'!$U$1=2),X20,IF(('[2]user page'!$U$1=3),Z20,IF(('[2]user page'!$U$1=4),#REF!,IF(('[2]user page'!$U$1=5),V20,""))))))</f>
        <v>0</v>
      </c>
      <c r="AF20" s="62" t="s">
        <v>65</v>
      </c>
      <c r="AG20" s="64">
        <f>[2]Baseline!I51</f>
        <v>0.23802496581393354</v>
      </c>
      <c r="AH20" s="64"/>
      <c r="AI20" s="64">
        <f>[2]Scenario!J48</f>
        <v>0.56981508617468146</v>
      </c>
      <c r="AJ20" s="129"/>
    </row>
    <row r="21" spans="1:36" x14ac:dyDescent="0.2">
      <c r="B21" s="409"/>
      <c r="C21" s="120" t="s">
        <v>66</v>
      </c>
      <c r="D21" s="52">
        <f>'CHTS 2013'!Y28</f>
        <v>0.36426917744187065</v>
      </c>
      <c r="E21" s="52">
        <f>'CHTS 2013'!Z28</f>
        <v>0</v>
      </c>
      <c r="F21" s="332"/>
      <c r="G21" s="332"/>
      <c r="H21" s="332"/>
      <c r="I21" s="332"/>
      <c r="J21" s="332"/>
      <c r="K21" s="332"/>
      <c r="L21" s="332"/>
      <c r="M21" s="332"/>
      <c r="N21" s="63">
        <f>IF(('[2]user page'!$U$1=0),D21,IF(('[2]user page'!$U$1=1),F21,IF(('[2]user page'!$U$1=2),H21,IF(('[2]user page'!$U$1=3),J21,IF(('[2]user page'!$U$1=4),#REF!,IF(('[2]user page'!$U$1=5),F21,""))))))</f>
        <v>0</v>
      </c>
      <c r="O21" s="63">
        <f>IF(('[2]user page'!$U$1=0),E21,IF(('[2]user page'!$U$1=1),G21,IF(('[2]user page'!$U$1=2),I21,IF(('[2]user page'!$U$1=3),K21,IF(('[2]user page'!$U$1=4),#REF!,IF(('[2]user page'!$U$1=5),G21,""))))))</f>
        <v>0</v>
      </c>
      <c r="P21" s="45"/>
      <c r="Q21" s="409"/>
      <c r="R21" s="120" t="s">
        <v>66</v>
      </c>
      <c r="S21" s="56">
        <f>'CHTS 2013'!U28</f>
        <v>4.9335563933484872E-2</v>
      </c>
      <c r="T21" s="56">
        <f>'CHTS 2013'!V28</f>
        <v>0</v>
      </c>
      <c r="U21" s="332"/>
      <c r="V21" s="332"/>
      <c r="W21" s="332"/>
      <c r="X21" s="332"/>
      <c r="Y21" s="332"/>
      <c r="Z21" s="332"/>
      <c r="AA21" s="332"/>
      <c r="AB21" s="332"/>
      <c r="AC21" s="63">
        <f>IF(('[2]user page'!$U$1=0),S21,IF(('[2]user page'!$U$1=1),U21,IF(('[2]user page'!$U$1=2),W21,IF(('[2]user page'!$U$1=3),Y21,IF(('[2]user page'!$U$1=4),#REF!,IF(('[2]user page'!$U$1=5),U21,""))))))</f>
        <v>0</v>
      </c>
      <c r="AD21" s="63">
        <f>IF(('[2]user page'!$U$1=0),T21,IF(('[2]user page'!$U$1=1),V21,IF(('[2]user page'!$U$1=2),X21,IF(('[2]user page'!$U$1=3),Z21,IF(('[2]user page'!$U$1=4),#REF!,IF(('[2]user page'!$U$1=5),V21,""))))))</f>
        <v>0</v>
      </c>
      <c r="AF21" s="62" t="s">
        <v>66</v>
      </c>
      <c r="AG21" s="64">
        <f>[2]Baseline!I52</f>
        <v>0.25995172913816544</v>
      </c>
      <c r="AH21" s="64"/>
      <c r="AI21" s="64">
        <f>[2]Scenario!J49</f>
        <v>0.57750114959191923</v>
      </c>
      <c r="AJ21" s="129"/>
    </row>
    <row r="22" spans="1:36" x14ac:dyDescent="0.2">
      <c r="B22" s="410"/>
      <c r="C22" s="121" t="s">
        <v>67</v>
      </c>
      <c r="D22" s="117">
        <f>'CHTS 2013'!Y29</f>
        <v>4.473562623988573E-2</v>
      </c>
      <c r="E22" s="117">
        <f>'CHTS 2013'!Z29</f>
        <v>0</v>
      </c>
      <c r="F22" s="333"/>
      <c r="G22" s="333"/>
      <c r="H22" s="333"/>
      <c r="I22" s="333"/>
      <c r="J22" s="333"/>
      <c r="K22" s="333"/>
      <c r="L22" s="333"/>
      <c r="M22" s="333"/>
      <c r="N22" s="119">
        <f>IF(('[2]user page'!$U$1=0),D22,IF(('[2]user page'!$U$1=1),F22,IF(('[2]user page'!$U$1=2),H22,IF(('[2]user page'!$U$1=3),J22,IF(('[2]user page'!$U$1=4),#REF!,IF(('[2]user page'!$U$1=5),F22,""))))))</f>
        <v>0</v>
      </c>
      <c r="O22" s="119">
        <f>IF(('[2]user page'!$U$1=0),E22,IF(('[2]user page'!$U$1=1),G22,IF(('[2]user page'!$U$1=2),I22,IF(('[2]user page'!$U$1=3),K22,IF(('[2]user page'!$U$1=4),#REF!,IF(('[2]user page'!$U$1=5),G22,""))))))</f>
        <v>0</v>
      </c>
      <c r="P22" s="45"/>
      <c r="Q22" s="410"/>
      <c r="R22" s="121" t="s">
        <v>67</v>
      </c>
      <c r="S22" s="160">
        <f>'CHTS 2013'!U29</f>
        <v>3.0127699583139683E-3</v>
      </c>
      <c r="T22" s="118">
        <f>'CHTS 2013'!V29</f>
        <v>0</v>
      </c>
      <c r="U22" s="333"/>
      <c r="V22" s="333"/>
      <c r="W22" s="333"/>
      <c r="X22" s="333"/>
      <c r="Y22" s="333"/>
      <c r="Z22" s="333"/>
      <c r="AA22" s="333"/>
      <c r="AB22" s="333"/>
      <c r="AC22" s="119">
        <f>IF(('[2]user page'!$U$1=0),S22,IF(('[2]user page'!$U$1=1),U22,IF(('[2]user page'!$U$1=2),W22,IF(('[2]user page'!$U$1=3),Y22,IF(('[2]user page'!$U$1=4),#REF!,IF(('[2]user page'!$U$1=5),U22,""))))))</f>
        <v>0</v>
      </c>
      <c r="AD22" s="119">
        <f>IF(('[2]user page'!$U$1=0),T22,IF(('[2]user page'!$U$1=1),V22,IF(('[2]user page'!$U$1=2),X22,IF(('[2]user page'!$U$1=3),Z22,IF(('[2]user page'!$U$1=4),#REF!,IF(('[2]user page'!$U$1=5),V22,""))))))</f>
        <v>0</v>
      </c>
      <c r="AF22" s="62" t="s">
        <v>67</v>
      </c>
      <c r="AG22" s="64">
        <f>[2]Baseline!I53</f>
        <v>0.2323223229944579</v>
      </c>
      <c r="AH22" s="64"/>
      <c r="AI22" s="64">
        <f>[2]Scenario!J50</f>
        <v>0.49935983769139908</v>
      </c>
      <c r="AJ22" s="129"/>
    </row>
    <row r="23" spans="1:36" x14ac:dyDescent="0.2">
      <c r="B23" s="61"/>
      <c r="C23" s="6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63"/>
      <c r="O23" s="63"/>
      <c r="P23" s="41"/>
      <c r="Q23" s="113"/>
      <c r="R23" s="62"/>
      <c r="S23" s="56"/>
      <c r="T23" s="56"/>
      <c r="U23" s="56"/>
      <c r="V23" s="56"/>
      <c r="W23" s="56"/>
      <c r="X23" s="56"/>
      <c r="Y23" s="56"/>
      <c r="Z23" s="56"/>
      <c r="AA23" s="56"/>
      <c r="AF23" s="62"/>
      <c r="AG23" s="64"/>
      <c r="AH23" s="64"/>
      <c r="AI23" s="64"/>
      <c r="AJ23" s="64"/>
    </row>
    <row r="24" spans="1:36" x14ac:dyDescent="0.2"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spans="1:36" ht="12.75" customHeight="1" x14ac:dyDescent="0.2">
      <c r="B25" s="162" t="s">
        <v>96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45"/>
      <c r="Q25" s="162" t="s">
        <v>156</v>
      </c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36"/>
      <c r="AF25" s="137" t="s">
        <v>97</v>
      </c>
      <c r="AG25" s="137"/>
      <c r="AH25" s="137"/>
      <c r="AI25" s="113"/>
      <c r="AJ25" s="113"/>
    </row>
    <row r="26" spans="1:36" ht="12.75" customHeight="1" x14ac:dyDescent="0.2">
      <c r="A26" s="4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45"/>
      <c r="Q26" s="75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36"/>
      <c r="AF26" s="137"/>
      <c r="AG26" s="137"/>
      <c r="AH26" s="137"/>
      <c r="AI26" s="113"/>
      <c r="AJ26" s="113"/>
    </row>
    <row r="27" spans="1:36" ht="12.75" customHeight="1" x14ac:dyDescent="0.2">
      <c r="B27" s="47"/>
      <c r="C27" s="416" t="s">
        <v>25</v>
      </c>
      <c r="D27" s="412" t="s">
        <v>104</v>
      </c>
      <c r="E27" s="412"/>
      <c r="F27" s="412" t="s">
        <v>101</v>
      </c>
      <c r="G27" s="412"/>
      <c r="H27" s="412" t="s">
        <v>102</v>
      </c>
      <c r="I27" s="412"/>
      <c r="J27" s="412" t="s">
        <v>103</v>
      </c>
      <c r="K27" s="412"/>
      <c r="L27" s="412" t="s">
        <v>105</v>
      </c>
      <c r="M27" s="412"/>
      <c r="N27" s="413" t="s">
        <v>71</v>
      </c>
      <c r="O27" s="413"/>
      <c r="P27" s="45"/>
      <c r="Q27" s="126"/>
      <c r="R27" s="416" t="s">
        <v>25</v>
      </c>
      <c r="S27" s="412" t="s">
        <v>104</v>
      </c>
      <c r="T27" s="412"/>
      <c r="U27" s="412" t="s">
        <v>101</v>
      </c>
      <c r="V27" s="412"/>
      <c r="W27" s="412" t="s">
        <v>102</v>
      </c>
      <c r="X27" s="412"/>
      <c r="Y27" s="412" t="s">
        <v>103</v>
      </c>
      <c r="Z27" s="412"/>
      <c r="AA27" s="412" t="s">
        <v>105</v>
      </c>
      <c r="AB27" s="412"/>
      <c r="AC27" s="413" t="s">
        <v>71</v>
      </c>
      <c r="AD27" s="413"/>
      <c r="AE27" s="136"/>
      <c r="AF27" s="49"/>
      <c r="AG27" s="411" t="s">
        <v>104</v>
      </c>
      <c r="AH27" s="411"/>
      <c r="AI27" s="131" t="s">
        <v>71</v>
      </c>
      <c r="AJ27" s="128"/>
    </row>
    <row r="28" spans="1:36" x14ac:dyDescent="0.2">
      <c r="B28" s="74"/>
      <c r="C28" s="417"/>
      <c r="D28" s="115" t="s">
        <v>73</v>
      </c>
      <c r="E28" s="115" t="s">
        <v>74</v>
      </c>
      <c r="F28" s="115" t="s">
        <v>73</v>
      </c>
      <c r="G28" s="115" t="s">
        <v>74</v>
      </c>
      <c r="H28" s="115" t="s">
        <v>73</v>
      </c>
      <c r="I28" s="115" t="s">
        <v>74</v>
      </c>
      <c r="J28" s="115" t="s">
        <v>73</v>
      </c>
      <c r="K28" s="115" t="s">
        <v>74</v>
      </c>
      <c r="L28" s="115" t="s">
        <v>73</v>
      </c>
      <c r="M28" s="115" t="s">
        <v>74</v>
      </c>
      <c r="N28" s="115" t="s">
        <v>73</v>
      </c>
      <c r="O28" s="115" t="s">
        <v>74</v>
      </c>
      <c r="P28" s="45"/>
      <c r="Q28" s="74"/>
      <c r="R28" s="417"/>
      <c r="S28" s="115" t="s">
        <v>73</v>
      </c>
      <c r="T28" s="115" t="s">
        <v>74</v>
      </c>
      <c r="U28" s="115" t="s">
        <v>73</v>
      </c>
      <c r="V28" s="115" t="s">
        <v>74</v>
      </c>
      <c r="W28" s="115" t="s">
        <v>73</v>
      </c>
      <c r="X28" s="115" t="s">
        <v>74</v>
      </c>
      <c r="Y28" s="115" t="s">
        <v>73</v>
      </c>
      <c r="Z28" s="115" t="s">
        <v>74</v>
      </c>
      <c r="AA28" s="115" t="s">
        <v>73</v>
      </c>
      <c r="AB28" s="115" t="s">
        <v>74</v>
      </c>
      <c r="AC28" s="115" t="s">
        <v>73</v>
      </c>
      <c r="AD28" s="115" t="s">
        <v>74</v>
      </c>
      <c r="AF28" s="132" t="s">
        <v>73</v>
      </c>
      <c r="AG28" s="132"/>
      <c r="AH28" s="132"/>
      <c r="AI28" s="132"/>
      <c r="AJ28" s="130"/>
    </row>
    <row r="29" spans="1:36" ht="12.75" customHeight="1" x14ac:dyDescent="0.2">
      <c r="B29" s="409" t="s">
        <v>99</v>
      </c>
      <c r="C29" s="120" t="s">
        <v>9</v>
      </c>
      <c r="D29" s="112">
        <f t="shared" ref="D29:E30" si="0">D6/$E$8</f>
        <v>1.2442611397300452</v>
      </c>
      <c r="E29" s="112">
        <f t="shared" si="0"/>
        <v>1.1848333278731662</v>
      </c>
      <c r="F29" s="112">
        <v>1.2442611397300452</v>
      </c>
      <c r="G29" s="112">
        <v>1.1848333278731662</v>
      </c>
      <c r="H29" s="112">
        <v>1.2442611397300452</v>
      </c>
      <c r="I29" s="112">
        <v>1.1848333278731662</v>
      </c>
      <c r="J29" s="112">
        <v>1.2442611397300452</v>
      </c>
      <c r="K29" s="112">
        <v>1.1848333278731662</v>
      </c>
      <c r="L29" s="112">
        <v>1.2442611397300452</v>
      </c>
      <c r="M29" s="112">
        <v>1.1848333278731662</v>
      </c>
      <c r="N29" s="63">
        <f>IF(Inputs!$N$4="Baseline",D29,IF(Inputs!$N$4="A",F29,IF(Inputs!$N$4="B",H29,IF(Inputs!$N$4="C",J29,IF(Inputs!$N$4="D",L29,"")))))</f>
        <v>1.2442611397300452</v>
      </c>
      <c r="O29" s="63">
        <f>IF(Inputs!$N$4="Baseline",E29,IF(Inputs!$N$4="A",G29,IF(Inputs!$N$4="B",I29,IF(Inputs!$N$4="C",K29,IF(Inputs!$N$4="D",M29,"")))))</f>
        <v>1.1848333278731662</v>
      </c>
      <c r="P29" s="45"/>
      <c r="Q29" s="409" t="s">
        <v>99</v>
      </c>
      <c r="R29" s="120" t="s">
        <v>9</v>
      </c>
      <c r="S29" s="112">
        <f t="shared" ref="S29:T30" si="1">S6/$T$8</f>
        <v>0.72201244280125276</v>
      </c>
      <c r="T29" s="112">
        <f t="shared" si="1"/>
        <v>1.3676594491885232</v>
      </c>
      <c r="U29" s="112">
        <v>0.72201244280125276</v>
      </c>
      <c r="V29" s="112">
        <v>1.3676594491885232</v>
      </c>
      <c r="W29" s="112">
        <v>0.72201244280125276</v>
      </c>
      <c r="X29" s="112">
        <v>1.3676594491885232</v>
      </c>
      <c r="Y29" s="112">
        <v>0.72201244280125276</v>
      </c>
      <c r="Z29" s="112">
        <v>1.3676594491885232</v>
      </c>
      <c r="AA29" s="112">
        <v>0.72201244280125276</v>
      </c>
      <c r="AB29" s="112">
        <v>1.3676594491885232</v>
      </c>
      <c r="AC29" s="63">
        <f>IF(Inputs!$N$4="Baseline",S29,IF(Inputs!$N$4="A",U29,IF(Inputs!$N$4="B",W29,IF(Inputs!$N$4="C",Y29,IF(Inputs!$N$4="D",AA29,"")))))</f>
        <v>0.72201244280125276</v>
      </c>
      <c r="AD29" s="63">
        <f>IF(Inputs!$N$4="Baseline",T29,IF(Inputs!$N$4="A",V29,IF(Inputs!$N$4="B",X29,IF(Inputs!$N$4="C",Z29,IF(Inputs!$N$4="D",AB29,"")))))</f>
        <v>1.3676594491885232</v>
      </c>
      <c r="AF29" s="133" t="s">
        <v>9</v>
      </c>
      <c r="AG29" s="134"/>
      <c r="AH29" s="134"/>
      <c r="AI29" s="134"/>
      <c r="AJ29" s="129"/>
    </row>
    <row r="30" spans="1:36" x14ac:dyDescent="0.2">
      <c r="B30" s="409"/>
      <c r="C30" s="120" t="s">
        <v>90</v>
      </c>
      <c r="D30" s="112">
        <f t="shared" ref="D30" si="2">D7/$E$8</f>
        <v>1.0466576906809824</v>
      </c>
      <c r="E30" s="112">
        <f t="shared" si="0"/>
        <v>1.0631385253359023</v>
      </c>
      <c r="F30" s="112">
        <v>1.0466576906809824</v>
      </c>
      <c r="G30" s="112">
        <v>1.0631385253359023</v>
      </c>
      <c r="H30" s="112">
        <v>1.0466576906809824</v>
      </c>
      <c r="I30" s="112">
        <v>1.0631385253359023</v>
      </c>
      <c r="J30" s="112">
        <v>1.0466576906809824</v>
      </c>
      <c r="K30" s="112">
        <v>1.0631385253359023</v>
      </c>
      <c r="L30" s="112">
        <v>1.0466576906809824</v>
      </c>
      <c r="M30" s="112">
        <v>1.0631385253359023</v>
      </c>
      <c r="N30" s="63">
        <f>IF(Inputs!$N$4="Baseline",D30,IF(Inputs!$N$4="A",F30,IF(Inputs!$N$4="B",H30,IF(Inputs!$N$4="C",J30,IF(Inputs!$N$4="D",L30,"")))))</f>
        <v>1.0466576906809824</v>
      </c>
      <c r="O30" s="63">
        <f>IF(Inputs!$N$4="Baseline",E30,IF(Inputs!$N$4="A",G30,IF(Inputs!$N$4="B",I30,IF(Inputs!$N$4="C",K30,IF(Inputs!$N$4="D",M30,"")))))</f>
        <v>1.0631385253359023</v>
      </c>
      <c r="P30" s="45"/>
      <c r="Q30" s="409"/>
      <c r="R30" s="120" t="s">
        <v>90</v>
      </c>
      <c r="S30" s="112">
        <f t="shared" ref="S30" si="3">S7/$T$8</f>
        <v>1.0579246064363828</v>
      </c>
      <c r="T30" s="112">
        <f t="shared" si="1"/>
        <v>0.82771406236415135</v>
      </c>
      <c r="U30" s="112">
        <v>1.0579246064363828</v>
      </c>
      <c r="V30" s="112">
        <v>0.82771406236415135</v>
      </c>
      <c r="W30" s="112">
        <v>1.0579246064363828</v>
      </c>
      <c r="X30" s="112">
        <v>0.82771406236415135</v>
      </c>
      <c r="Y30" s="112">
        <v>1.0579246064363828</v>
      </c>
      <c r="Z30" s="112">
        <v>0.82771406236415135</v>
      </c>
      <c r="AA30" s="112">
        <v>1.0579246064363828</v>
      </c>
      <c r="AB30" s="112">
        <v>0.82771406236415135</v>
      </c>
      <c r="AC30" s="63">
        <f>IF(Inputs!$N$4="Baseline",S30,IF(Inputs!$N$4="A",U30,IF(Inputs!$N$4="B",W30,IF(Inputs!$N$4="C",Y30,IF(Inputs!$N$4="D",AA30,"")))))</f>
        <v>1.0579246064363828</v>
      </c>
      <c r="AD30" s="63">
        <f>IF(Inputs!$N$4="Baseline",T30,IF(Inputs!$N$4="A",V30,IF(Inputs!$N$4="B",X30,IF(Inputs!$N$4="C",Z30,IF(Inputs!$N$4="D",AB30,"")))))</f>
        <v>0.82771406236415135</v>
      </c>
      <c r="AF30" s="133" t="s">
        <v>90</v>
      </c>
      <c r="AG30" s="134">
        <f>[2]Baseline!I62</f>
        <v>0</v>
      </c>
      <c r="AH30" s="134"/>
      <c r="AI30" s="134">
        <f>[2]Scenario!J59</f>
        <v>0</v>
      </c>
      <c r="AJ30" s="129"/>
    </row>
    <row r="31" spans="1:36" x14ac:dyDescent="0.2">
      <c r="B31" s="409"/>
      <c r="C31" s="120" t="s">
        <v>62</v>
      </c>
      <c r="D31" s="112">
        <f t="shared" ref="D31" si="4">D8/$E$8</f>
        <v>0.73539655618359334</v>
      </c>
      <c r="E31" s="123">
        <f>E8/$E$8</f>
        <v>1</v>
      </c>
      <c r="F31" s="112">
        <v>0.73539655618359334</v>
      </c>
      <c r="G31" s="123">
        <v>1</v>
      </c>
      <c r="H31" s="112">
        <v>0.73539655618359334</v>
      </c>
      <c r="I31" s="123">
        <v>1</v>
      </c>
      <c r="J31" s="112">
        <v>0.73539655618359334</v>
      </c>
      <c r="K31" s="123">
        <v>1</v>
      </c>
      <c r="L31" s="112">
        <v>0.73539655618359334</v>
      </c>
      <c r="M31" s="123">
        <v>1</v>
      </c>
      <c r="N31" s="63">
        <f>IF(Inputs!$N$4="Baseline",D31,IF(Inputs!$N$4="A",F31,IF(Inputs!$N$4="B",H31,IF(Inputs!$N$4="C",J31,IF(Inputs!$N$4="D",L31,"")))))</f>
        <v>0.73539655618359334</v>
      </c>
      <c r="O31" s="386">
        <f>IF(Inputs!$N$4="Baseline",E31,IF(Inputs!$N$4="A",G31,IF(Inputs!$N$4="B",I31,IF(Inputs!$N$4="C",K31,IF(Inputs!$N$4="D",M31,"")))))</f>
        <v>1</v>
      </c>
      <c r="P31" s="45"/>
      <c r="Q31" s="409"/>
      <c r="R31" s="120" t="s">
        <v>62</v>
      </c>
      <c r="S31" s="112">
        <f t="shared" ref="S31" si="5">S8/$T$8</f>
        <v>0.69743449595390872</v>
      </c>
      <c r="T31" s="123">
        <f>T8/$T$8</f>
        <v>1</v>
      </c>
      <c r="U31" s="112">
        <v>0.69743449595390872</v>
      </c>
      <c r="V31" s="112">
        <v>1</v>
      </c>
      <c r="W31" s="112">
        <v>0.69743449595390872</v>
      </c>
      <c r="X31" s="112">
        <v>1</v>
      </c>
      <c r="Y31" s="112">
        <v>0.69743449595390872</v>
      </c>
      <c r="Z31" s="112">
        <v>1</v>
      </c>
      <c r="AA31" s="112">
        <v>0.69743449595390872</v>
      </c>
      <c r="AB31" s="112">
        <v>1</v>
      </c>
      <c r="AC31" s="63">
        <f>IF(Inputs!$N$4="Baseline",S31,IF(Inputs!$N$4="A",U31,IF(Inputs!$N$4="B",W31,IF(Inputs!$N$4="C",Y31,IF(Inputs!$N$4="D",AA31,"")))))</f>
        <v>0.69743449595390872</v>
      </c>
      <c r="AD31" s="63">
        <f>IF(Inputs!$N$4="Baseline",T31,IF(Inputs!$N$4="A",V31,IF(Inputs!$N$4="B",X31,IF(Inputs!$N$4="C",Z31,IF(Inputs!$N$4="D",AB31,"")))))</f>
        <v>1</v>
      </c>
      <c r="AF31" s="133" t="s">
        <v>62</v>
      </c>
      <c r="AG31" s="134">
        <f>[2]Baseline!I63</f>
        <v>0</v>
      </c>
      <c r="AH31" s="134"/>
      <c r="AI31" s="134">
        <f>[2]Scenario!J60</f>
        <v>0</v>
      </c>
      <c r="AJ31" s="129"/>
    </row>
    <row r="32" spans="1:36" x14ac:dyDescent="0.2">
      <c r="B32" s="409"/>
      <c r="C32" s="120" t="s">
        <v>63</v>
      </c>
      <c r="D32" s="112">
        <f t="shared" ref="D32" si="6">D9/$E$8</f>
        <v>0.63290173065606392</v>
      </c>
      <c r="E32" s="112">
        <f t="shared" ref="E32:E36" si="7">E9/$E$8</f>
        <v>1.0934346459852222</v>
      </c>
      <c r="F32" s="112">
        <v>0.63290173065606392</v>
      </c>
      <c r="G32" s="112">
        <v>1.0934346459852222</v>
      </c>
      <c r="H32" s="112">
        <v>0.63290173065606392</v>
      </c>
      <c r="I32" s="112">
        <v>1.0934346459852222</v>
      </c>
      <c r="J32" s="112">
        <v>0.63290173065606392</v>
      </c>
      <c r="K32" s="112">
        <v>1.0934346459852222</v>
      </c>
      <c r="L32" s="112">
        <v>0.63290173065606392</v>
      </c>
      <c r="M32" s="112">
        <v>1.0934346459852222</v>
      </c>
      <c r="N32" s="63">
        <f>IF(Inputs!$N$4="Baseline",D32,IF(Inputs!$N$4="A",F32,IF(Inputs!$N$4="B",H32,IF(Inputs!$N$4="C",J32,IF(Inputs!$N$4="D",L32,"")))))</f>
        <v>0.63290173065606392</v>
      </c>
      <c r="O32" s="63">
        <f>IF(Inputs!$N$4="Baseline",E32,IF(Inputs!$N$4="A",G32,IF(Inputs!$N$4="B",I32,IF(Inputs!$N$4="C",K32,IF(Inputs!$N$4="D",M32,"")))))</f>
        <v>1.0934346459852222</v>
      </c>
      <c r="P32" s="45"/>
      <c r="Q32" s="409"/>
      <c r="R32" s="120" t="s">
        <v>63</v>
      </c>
      <c r="S32" s="112">
        <f t="shared" ref="S32" si="8">S9/$T$8</f>
        <v>0.61020796764142826</v>
      </c>
      <c r="T32" s="112">
        <f t="shared" ref="T32:T36" si="9">T9/$T$8</f>
        <v>0.84829147302570207</v>
      </c>
      <c r="U32" s="112">
        <v>0.61020796764142826</v>
      </c>
      <c r="V32" s="112">
        <v>0.84829147302570207</v>
      </c>
      <c r="W32" s="112">
        <v>0.61020796764142826</v>
      </c>
      <c r="X32" s="112">
        <v>0.84829147302570207</v>
      </c>
      <c r="Y32" s="112">
        <v>0.61020796764142826</v>
      </c>
      <c r="Z32" s="112">
        <v>0.84829147302570207</v>
      </c>
      <c r="AA32" s="112">
        <v>0.61020796764142826</v>
      </c>
      <c r="AB32" s="112">
        <v>0.84829147302570207</v>
      </c>
      <c r="AC32" s="63">
        <f>IF(Inputs!$N$4="Baseline",S32,IF(Inputs!$N$4="A",U32,IF(Inputs!$N$4="B",W32,IF(Inputs!$N$4="C",Y32,IF(Inputs!$N$4="D",AA32,"")))))</f>
        <v>0.61020796764142826</v>
      </c>
      <c r="AD32" s="63">
        <f>IF(Inputs!$N$4="Baseline",T32,IF(Inputs!$N$4="A",V32,IF(Inputs!$N$4="B",X32,IF(Inputs!$N$4="C",Z32,IF(Inputs!$N$4="D",AB32,"")))))</f>
        <v>0.84829147302570207</v>
      </c>
      <c r="AF32" s="133" t="s">
        <v>63</v>
      </c>
      <c r="AG32" s="134">
        <f>[2]Baseline!I64</f>
        <v>0</v>
      </c>
      <c r="AH32" s="134"/>
      <c r="AI32" s="134">
        <f>[2]Scenario!J61</f>
        <v>0</v>
      </c>
      <c r="AJ32" s="129"/>
    </row>
    <row r="33" spans="2:36" x14ac:dyDescent="0.2">
      <c r="B33" s="409"/>
      <c r="C33" s="120" t="s">
        <v>64</v>
      </c>
      <c r="D33" s="112">
        <f t="shared" ref="D33" si="10">D10/$E$8</f>
        <v>0.43320769038424295</v>
      </c>
      <c r="E33" s="112">
        <f t="shared" si="7"/>
        <v>0.62864440907318142</v>
      </c>
      <c r="F33" s="112">
        <v>0.43320769038424295</v>
      </c>
      <c r="G33" s="112">
        <v>0.62864440907318142</v>
      </c>
      <c r="H33" s="112">
        <v>0.43320769038424295</v>
      </c>
      <c r="I33" s="112">
        <v>0.62864440907318142</v>
      </c>
      <c r="J33" s="112">
        <v>0.43320769038424295</v>
      </c>
      <c r="K33" s="112">
        <v>0.62864440907318142</v>
      </c>
      <c r="L33" s="112">
        <v>0.43320769038424295</v>
      </c>
      <c r="M33" s="112">
        <v>0.62864440907318142</v>
      </c>
      <c r="N33" s="63">
        <f>IF(Inputs!$N$4="Baseline",D33,IF(Inputs!$N$4="A",F33,IF(Inputs!$N$4="B",H33,IF(Inputs!$N$4="C",J33,IF(Inputs!$N$4="D",L33,"")))))</f>
        <v>0.43320769038424295</v>
      </c>
      <c r="O33" s="63">
        <f>IF(Inputs!$N$4="Baseline",E33,IF(Inputs!$N$4="A",G33,IF(Inputs!$N$4="B",I33,IF(Inputs!$N$4="C",K33,IF(Inputs!$N$4="D",M33,"")))))</f>
        <v>0.62864440907318142</v>
      </c>
      <c r="P33" s="45"/>
      <c r="Q33" s="409"/>
      <c r="R33" s="120" t="s">
        <v>64</v>
      </c>
      <c r="S33" s="112">
        <f t="shared" ref="S33" si="11">S10/$T$8</f>
        <v>0.34667325053239095</v>
      </c>
      <c r="T33" s="112">
        <f t="shared" si="9"/>
        <v>0.46207558373875701</v>
      </c>
      <c r="U33" s="112">
        <v>0.34667325053239095</v>
      </c>
      <c r="V33" s="112">
        <v>0.46207558373875701</v>
      </c>
      <c r="W33" s="112">
        <v>0.34667325053239095</v>
      </c>
      <c r="X33" s="112">
        <v>0.46207558373875701</v>
      </c>
      <c r="Y33" s="112">
        <v>0.34667325053239095</v>
      </c>
      <c r="Z33" s="112">
        <v>0.46207558373875701</v>
      </c>
      <c r="AA33" s="112">
        <v>0.34667325053239095</v>
      </c>
      <c r="AB33" s="112">
        <v>0.46207558373875701</v>
      </c>
      <c r="AC33" s="63">
        <f>IF(Inputs!$N$4="Baseline",S33,IF(Inputs!$N$4="A",U33,IF(Inputs!$N$4="B",W33,IF(Inputs!$N$4="C",Y33,IF(Inputs!$N$4="D",AA33,"")))))</f>
        <v>0.34667325053239095</v>
      </c>
      <c r="AD33" s="63">
        <f>IF(Inputs!$N$4="Baseline",T33,IF(Inputs!$N$4="A",V33,IF(Inputs!$N$4="B",X33,IF(Inputs!$N$4="C",Z33,IF(Inputs!$N$4="D",AB33,"")))))</f>
        <v>0.46207558373875701</v>
      </c>
      <c r="AF33" s="133" t="s">
        <v>64</v>
      </c>
      <c r="AG33" s="134">
        <f>[2]Baseline!I65</f>
        <v>0</v>
      </c>
      <c r="AH33" s="134"/>
      <c r="AI33" s="134">
        <f>[2]Scenario!J62</f>
        <v>0</v>
      </c>
      <c r="AJ33" s="129"/>
    </row>
    <row r="34" spans="2:36" x14ac:dyDescent="0.2">
      <c r="B34" s="409"/>
      <c r="C34" s="120" t="s">
        <v>65</v>
      </c>
      <c r="D34" s="112">
        <f t="shared" ref="D34" si="12">D11/$E$8</f>
        <v>0.55228351942404919</v>
      </c>
      <c r="E34" s="112">
        <f t="shared" si="7"/>
        <v>0.61938043592938763</v>
      </c>
      <c r="F34" s="112">
        <v>0.55228351942404919</v>
      </c>
      <c r="G34" s="112">
        <v>0.61938043592938763</v>
      </c>
      <c r="H34" s="112">
        <v>0.55228351942404919</v>
      </c>
      <c r="I34" s="112">
        <v>0.61938043592938763</v>
      </c>
      <c r="J34" s="112">
        <v>0.55228351942404919</v>
      </c>
      <c r="K34" s="112">
        <v>0.61938043592938763</v>
      </c>
      <c r="L34" s="112">
        <v>0.55228351942404919</v>
      </c>
      <c r="M34" s="112">
        <v>0.61938043592938763</v>
      </c>
      <c r="N34" s="63">
        <f>IF(Inputs!$N$4="Baseline",D34,IF(Inputs!$N$4="A",F34,IF(Inputs!$N$4="B",H34,IF(Inputs!$N$4="C",J34,IF(Inputs!$N$4="D",L34,"")))))</f>
        <v>0.55228351942404919</v>
      </c>
      <c r="O34" s="63">
        <f>IF(Inputs!$N$4="Baseline",E34,IF(Inputs!$N$4="A",G34,IF(Inputs!$N$4="B",I34,IF(Inputs!$N$4="C",K34,IF(Inputs!$N$4="D",M34,"")))))</f>
        <v>0.61938043592938763</v>
      </c>
      <c r="P34" s="45"/>
      <c r="Q34" s="409"/>
      <c r="R34" s="120" t="s">
        <v>65</v>
      </c>
      <c r="S34" s="112">
        <f t="shared" ref="S34" si="13">S11/$T$8</f>
        <v>0.37502206911587044</v>
      </c>
      <c r="T34" s="112">
        <f t="shared" si="9"/>
        <v>0.40100304010466736</v>
      </c>
      <c r="U34" s="112">
        <v>0.37502206911587044</v>
      </c>
      <c r="V34" s="112">
        <v>0.40100304010466736</v>
      </c>
      <c r="W34" s="112">
        <v>0.37502206911587044</v>
      </c>
      <c r="X34" s="112">
        <v>0.40100304010466736</v>
      </c>
      <c r="Y34" s="112">
        <v>0.37502206911587044</v>
      </c>
      <c r="Z34" s="112">
        <v>0.40100304010466736</v>
      </c>
      <c r="AA34" s="112">
        <v>0.37502206911587044</v>
      </c>
      <c r="AB34" s="112">
        <v>0.40100304010466736</v>
      </c>
      <c r="AC34" s="63">
        <f>IF(Inputs!$N$4="Baseline",S34,IF(Inputs!$N$4="A",U34,IF(Inputs!$N$4="B",W34,IF(Inputs!$N$4="C",Y34,IF(Inputs!$N$4="D",AA34,"")))))</f>
        <v>0.37502206911587044</v>
      </c>
      <c r="AD34" s="63">
        <f>IF(Inputs!$N$4="Baseline",T34,IF(Inputs!$N$4="A",V34,IF(Inputs!$N$4="B",X34,IF(Inputs!$N$4="C",Z34,IF(Inputs!$N$4="D",AB34,"")))))</f>
        <v>0.40100304010466736</v>
      </c>
      <c r="AF34" s="133" t="s">
        <v>65</v>
      </c>
      <c r="AG34" s="134">
        <f>[2]Baseline!I66</f>
        <v>0</v>
      </c>
      <c r="AH34" s="134"/>
      <c r="AI34" s="134">
        <f>[2]Scenario!J63</f>
        <v>0</v>
      </c>
      <c r="AJ34" s="129"/>
    </row>
    <row r="35" spans="2:36" x14ac:dyDescent="0.2">
      <c r="B35" s="409"/>
      <c r="C35" s="120" t="s">
        <v>66</v>
      </c>
      <c r="D35" s="112">
        <f t="shared" ref="D35" si="14">D12/$E$8</f>
        <v>0.30408627982523373</v>
      </c>
      <c r="E35" s="112">
        <f t="shared" si="7"/>
        <v>0.44737895573459707</v>
      </c>
      <c r="F35" s="112">
        <v>2</v>
      </c>
      <c r="G35" s="112">
        <v>2</v>
      </c>
      <c r="H35" s="112">
        <v>0.30408627982523373</v>
      </c>
      <c r="I35" s="112">
        <v>0.44737895573459707</v>
      </c>
      <c r="J35" s="112">
        <v>0.30408627982523373</v>
      </c>
      <c r="K35" s="112">
        <v>0.44737895573459707</v>
      </c>
      <c r="L35" s="112">
        <v>0.30408627982523373</v>
      </c>
      <c r="M35" s="112">
        <v>0.44737895573459707</v>
      </c>
      <c r="N35" s="63">
        <f>IF(Inputs!$N$4="Baseline",D35,IF(Inputs!$N$4="A",F35,IF(Inputs!$N$4="B",H35,IF(Inputs!$N$4="C",J35,IF(Inputs!$N$4="D",L35,"")))))</f>
        <v>2</v>
      </c>
      <c r="O35" s="63">
        <f>IF(Inputs!$N$4="Baseline",E35,IF(Inputs!$N$4="A",G35,IF(Inputs!$N$4="B",I35,IF(Inputs!$N$4="C",K35,IF(Inputs!$N$4="D",M35,"")))))</f>
        <v>2</v>
      </c>
      <c r="P35" s="45"/>
      <c r="Q35" s="409"/>
      <c r="R35" s="120" t="s">
        <v>66</v>
      </c>
      <c r="S35" s="112">
        <f t="shared" ref="S35" si="15">S12/$T$8</f>
        <v>0.20024475498097025</v>
      </c>
      <c r="T35" s="112">
        <f t="shared" si="9"/>
        <v>0.238247790598686</v>
      </c>
      <c r="U35" s="112">
        <v>0.20024475498097025</v>
      </c>
      <c r="V35" s="112">
        <v>0.238247790598686</v>
      </c>
      <c r="W35" s="112">
        <v>0.20024475498097025</v>
      </c>
      <c r="X35" s="112">
        <v>0.238247790598686</v>
      </c>
      <c r="Y35" s="112">
        <v>0.20024475498097025</v>
      </c>
      <c r="Z35" s="112">
        <v>0.238247790598686</v>
      </c>
      <c r="AA35" s="112">
        <v>0.20024475498097025</v>
      </c>
      <c r="AB35" s="112">
        <v>0.238247790598686</v>
      </c>
      <c r="AC35" s="63">
        <f>IF(Inputs!$N$4="Baseline",S35,IF(Inputs!$N$4="A",U35,IF(Inputs!$N$4="B",W35,IF(Inputs!$N$4="C",Y35,IF(Inputs!$N$4="D",AA35,"")))))</f>
        <v>0.20024475498097025</v>
      </c>
      <c r="AD35" s="63">
        <f>IF(Inputs!$N$4="Baseline",T35,IF(Inputs!$N$4="A",V35,IF(Inputs!$N$4="B",X35,IF(Inputs!$N$4="C",Z35,IF(Inputs!$N$4="D",AB35,"")))))</f>
        <v>0.238247790598686</v>
      </c>
      <c r="AF35" s="133" t="s">
        <v>66</v>
      </c>
      <c r="AG35" s="134">
        <f>[2]Baseline!I67</f>
        <v>0</v>
      </c>
      <c r="AH35" s="134"/>
      <c r="AI35" s="134">
        <f>[2]Scenario!J64</f>
        <v>0</v>
      </c>
      <c r="AJ35" s="129"/>
    </row>
    <row r="36" spans="2:36" x14ac:dyDescent="0.2">
      <c r="B36" s="409"/>
      <c r="C36" s="120" t="s">
        <v>67</v>
      </c>
      <c r="D36" s="112">
        <f t="shared" ref="D36" si="16">D13/$E$8</f>
        <v>0.61399357815396693</v>
      </c>
      <c r="E36" s="112">
        <f t="shared" si="7"/>
        <v>0.52539302938939492</v>
      </c>
      <c r="F36" s="112">
        <v>2</v>
      </c>
      <c r="G36" s="112">
        <v>2</v>
      </c>
      <c r="H36" s="112">
        <v>0.61399357815396693</v>
      </c>
      <c r="I36" s="112">
        <v>0.52539302938939492</v>
      </c>
      <c r="J36" s="112">
        <v>0.61399357815396693</v>
      </c>
      <c r="K36" s="112">
        <v>0.52539302938939492</v>
      </c>
      <c r="L36" s="112">
        <v>0.61399357815396693</v>
      </c>
      <c r="M36" s="112">
        <v>0.52539302938939492</v>
      </c>
      <c r="N36" s="63">
        <f>IF(Inputs!$N$4="Baseline",D36,IF(Inputs!$N$4="A",F36,IF(Inputs!$N$4="B",H36,IF(Inputs!$N$4="C",J36,IF(Inputs!$N$4="D",L36,"")))))</f>
        <v>2</v>
      </c>
      <c r="O36" s="63">
        <f>IF(Inputs!$N$4="Baseline",E36,IF(Inputs!$N$4="A",G36,IF(Inputs!$N$4="B",I36,IF(Inputs!$N$4="C",K36,IF(Inputs!$N$4="D",M36,"")))))</f>
        <v>2</v>
      </c>
      <c r="P36" s="45"/>
      <c r="Q36" s="409"/>
      <c r="R36" s="120" t="s">
        <v>67</v>
      </c>
      <c r="S36" s="112">
        <f t="shared" ref="S36" si="17">S13/$T$8</f>
        <v>0.28707008415257856</v>
      </c>
      <c r="T36" s="112">
        <f t="shared" si="9"/>
        <v>0.38396622537171893</v>
      </c>
      <c r="U36" s="112">
        <v>0.28707008415257856</v>
      </c>
      <c r="V36" s="112">
        <v>0.38396622537171893</v>
      </c>
      <c r="W36" s="112">
        <v>0.28707008415257856</v>
      </c>
      <c r="X36" s="112">
        <v>0.38396622537171893</v>
      </c>
      <c r="Y36" s="112">
        <v>0.28707008415257856</v>
      </c>
      <c r="Z36" s="112">
        <v>0.38396622537171893</v>
      </c>
      <c r="AA36" s="112">
        <v>0.28707008415257856</v>
      </c>
      <c r="AB36" s="112">
        <v>0.38396622537171893</v>
      </c>
      <c r="AC36" s="63">
        <f>IF(Inputs!$N$4="Baseline",S36,IF(Inputs!$N$4="A",U36,IF(Inputs!$N$4="B",W36,IF(Inputs!$N$4="C",Y36,IF(Inputs!$N$4="D",AA36,"")))))</f>
        <v>0.28707008415257856</v>
      </c>
      <c r="AD36" s="63">
        <f>IF(Inputs!$N$4="Baseline",T36,IF(Inputs!$N$4="A",V36,IF(Inputs!$N$4="B",X36,IF(Inputs!$N$4="C",Z36,IF(Inputs!$N$4="D",AB36,"")))))</f>
        <v>0.38396622537171893</v>
      </c>
      <c r="AF36" s="133" t="s">
        <v>67</v>
      </c>
      <c r="AG36" s="134">
        <f>[2]Baseline!I68</f>
        <v>0</v>
      </c>
      <c r="AH36" s="134"/>
      <c r="AI36" s="134">
        <f>[2]Scenario!J65</f>
        <v>0</v>
      </c>
      <c r="AJ36" s="129"/>
    </row>
    <row r="37" spans="2:36" x14ac:dyDescent="0.2">
      <c r="B37" s="116"/>
      <c r="C37" s="120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63"/>
      <c r="O37" s="63"/>
      <c r="P37" s="45"/>
      <c r="Q37" s="116"/>
      <c r="R37" s="120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63"/>
      <c r="AD37" s="63"/>
      <c r="AF37" s="133" t="s">
        <v>74</v>
      </c>
      <c r="AG37" s="134"/>
      <c r="AH37" s="134"/>
      <c r="AI37" s="134"/>
      <c r="AJ37" s="64"/>
    </row>
    <row r="38" spans="2:36" ht="12.75" customHeight="1" x14ac:dyDescent="0.2">
      <c r="B38" s="409" t="s">
        <v>100</v>
      </c>
      <c r="C38" s="120" t="s">
        <v>9</v>
      </c>
      <c r="D38" s="114">
        <f t="shared" ref="D38:E39" si="18">D15/$E$17</f>
        <v>0.24082955855864754</v>
      </c>
      <c r="E38" s="114">
        <f t="shared" si="18"/>
        <v>1.5535027699118202</v>
      </c>
      <c r="F38" s="114">
        <v>0.24082955855864754</v>
      </c>
      <c r="G38" s="114">
        <v>1.5</v>
      </c>
      <c r="H38" s="114">
        <v>0.24082955855864754</v>
      </c>
      <c r="I38" s="114">
        <v>1.5535027699118202</v>
      </c>
      <c r="J38" s="114">
        <v>0.24082955855864754</v>
      </c>
      <c r="K38" s="114">
        <v>1.5535027699118202</v>
      </c>
      <c r="L38" s="114">
        <v>0.24082955855864754</v>
      </c>
      <c r="M38" s="114">
        <v>1.5535027699118202</v>
      </c>
      <c r="N38" s="63">
        <f>IF(Inputs!$N$4="Baseline",D38,IF(Inputs!$N$4="A",F38,IF(Inputs!$N$4="B",H38,IF(Inputs!$N$4="C",J38,IF(Inputs!$N$4="D",L38,"")))))</f>
        <v>0.24082955855864754</v>
      </c>
      <c r="O38" s="63">
        <f>IF(Inputs!$N$4="Baseline",E38,IF(Inputs!$N$4="A",G38,IF(Inputs!$N$4="B",I38,IF(Inputs!$N$4="C",K38,IF(Inputs!$N$4="D",M38,"")))))</f>
        <v>1.5</v>
      </c>
      <c r="P38" s="45"/>
      <c r="Q38" s="409" t="s">
        <v>100</v>
      </c>
      <c r="R38" s="120" t="s">
        <v>9</v>
      </c>
      <c r="S38" s="114">
        <f t="shared" ref="S38:T39" si="19">S15/$T$17</f>
        <v>0.14287233563721177</v>
      </c>
      <c r="T38" s="114">
        <f t="shared" si="19"/>
        <v>0.89072851809547682</v>
      </c>
      <c r="U38" s="114">
        <v>0.14287233563721177</v>
      </c>
      <c r="V38" s="114">
        <v>0.89072851809547682</v>
      </c>
      <c r="W38" s="114">
        <v>0.14287233563721177</v>
      </c>
      <c r="X38" s="114">
        <v>0.89072851809547682</v>
      </c>
      <c r="Y38" s="114">
        <v>0.14287233563721177</v>
      </c>
      <c r="Z38" s="114">
        <v>0.89072851809547682</v>
      </c>
      <c r="AA38" s="114">
        <v>0.14287233563721177</v>
      </c>
      <c r="AB38" s="114">
        <v>0.89072851809547682</v>
      </c>
      <c r="AC38" s="63">
        <f>IF(Inputs!$N$4="Baseline",S38,IF(Inputs!$N$4="A",U38,IF(Inputs!$N$4="B",W38,IF(Inputs!$N$4="C",Y38,IF(Inputs!$N$4="D",AA38,"")))))</f>
        <v>0.14287233563721177</v>
      </c>
      <c r="AD38" s="63">
        <f>IF(('[2]user page'!$U$1=0),T38,IF(('[2]user page'!$U$1=1),V38,IF(('[2]user page'!$U$1=2),X38,IF(('[2]user page'!$U$1=3),Z38,IF(('[2]user page'!$U$1=4),#REF!,IF(('[2]user page'!$U$1=5),V38,""))))))</f>
        <v>0.89072851809547682</v>
      </c>
      <c r="AF38" s="133" t="s">
        <v>9</v>
      </c>
      <c r="AG38" s="134"/>
      <c r="AH38" s="134"/>
      <c r="AI38" s="134"/>
      <c r="AJ38" s="129"/>
    </row>
    <row r="39" spans="2:36" x14ac:dyDescent="0.2">
      <c r="B39" s="409"/>
      <c r="C39" s="120" t="s">
        <v>90</v>
      </c>
      <c r="D39" s="114">
        <f t="shared" ref="D39" si="20">D16/$E$17</f>
        <v>4.6300177019618589</v>
      </c>
      <c r="E39" s="114">
        <f t="shared" si="18"/>
        <v>2.1702480915035403</v>
      </c>
      <c r="F39" s="114">
        <v>3.5</v>
      </c>
      <c r="G39" s="114">
        <v>1.5</v>
      </c>
      <c r="H39" s="114">
        <v>4.6300177019618589</v>
      </c>
      <c r="I39" s="114">
        <v>2.1702480915035403</v>
      </c>
      <c r="J39" s="114">
        <v>4.6300177019618589</v>
      </c>
      <c r="K39" s="114">
        <v>2.1702480915035403</v>
      </c>
      <c r="L39" s="114">
        <v>4.6300177019618589</v>
      </c>
      <c r="M39" s="114">
        <v>2.1702480915035403</v>
      </c>
      <c r="N39" s="63">
        <f>IF(Inputs!$N$4="Baseline",D39,IF(Inputs!$N$4="A",F39,IF(Inputs!$N$4="B",H39,IF(Inputs!$N$4="C",J39,IF(Inputs!$N$4="D",L39,"")))))</f>
        <v>3.5</v>
      </c>
      <c r="O39" s="63">
        <f>IF(Inputs!$N$4="Baseline",E39,IF(Inputs!$N$4="A",G39,IF(Inputs!$N$4="B",I39,IF(Inputs!$N$4="C",K39,IF(Inputs!$N$4="D",M39,"")))))</f>
        <v>1.5</v>
      </c>
      <c r="P39" s="45"/>
      <c r="Q39" s="409"/>
      <c r="R39" s="120" t="s">
        <v>90</v>
      </c>
      <c r="S39" s="114">
        <f t="shared" ref="S39" si="21">S16/$T$17</f>
        <v>4.1056758192350893</v>
      </c>
      <c r="T39" s="114">
        <f t="shared" si="19"/>
        <v>0.62920512676133533</v>
      </c>
      <c r="U39" s="114">
        <v>4.1056758192350893</v>
      </c>
      <c r="V39" s="114">
        <v>0.62920512676133533</v>
      </c>
      <c r="W39" s="114">
        <v>4.1056758192350893</v>
      </c>
      <c r="X39" s="114">
        <v>0.62920512676133533</v>
      </c>
      <c r="Y39" s="114">
        <v>4.1056758192350893</v>
      </c>
      <c r="Z39" s="114">
        <v>0.62920512676133533</v>
      </c>
      <c r="AA39" s="114">
        <v>4.1056758192350893</v>
      </c>
      <c r="AB39" s="114">
        <v>0.62920512676133533</v>
      </c>
      <c r="AC39" s="63">
        <f>IF(Inputs!$N$4="Baseline",S39,IF(Inputs!$N$4="A",U39,IF(Inputs!$N$4="B",W39,IF(Inputs!$N$4="C",Y39,IF(Inputs!$N$4="D",AA39,"")))))</f>
        <v>4.1056758192350893</v>
      </c>
      <c r="AD39" s="63">
        <f>IF(('[2]user page'!$U$1=0),T39,IF(('[2]user page'!$U$1=1),V39,IF(('[2]user page'!$U$1=2),X39,IF(('[2]user page'!$U$1=3),Z39,IF(('[2]user page'!$U$1=4),#REF!,IF(('[2]user page'!$U$1=5),V39,""))))))</f>
        <v>0.62920512676133533</v>
      </c>
      <c r="AF39" s="133" t="s">
        <v>90</v>
      </c>
      <c r="AG39" s="134">
        <f>[2]Baseline!I70</f>
        <v>0</v>
      </c>
      <c r="AH39" s="134"/>
      <c r="AI39" s="134">
        <f>[2]Scenario!J67</f>
        <v>0</v>
      </c>
      <c r="AJ39" s="129"/>
    </row>
    <row r="40" spans="2:36" x14ac:dyDescent="0.2">
      <c r="B40" s="409"/>
      <c r="C40" s="120" t="s">
        <v>62</v>
      </c>
      <c r="D40" s="114">
        <f t="shared" ref="D40" si="22">D17/$E$17</f>
        <v>4.2572172845957521</v>
      </c>
      <c r="E40" s="124">
        <f>E17/$E$17</f>
        <v>1</v>
      </c>
      <c r="F40" s="114">
        <v>3.5</v>
      </c>
      <c r="G40" s="124">
        <v>1</v>
      </c>
      <c r="H40" s="114">
        <v>4.2572172845957521</v>
      </c>
      <c r="I40" s="124">
        <v>1</v>
      </c>
      <c r="J40" s="114">
        <v>4.2572172845957521</v>
      </c>
      <c r="K40" s="124">
        <v>1</v>
      </c>
      <c r="L40" s="114">
        <v>4.2572172845957521</v>
      </c>
      <c r="M40" s="124">
        <v>1</v>
      </c>
      <c r="N40" s="63">
        <f>IF(Inputs!$N$4="Baseline",D40,IF(Inputs!$N$4="A",F40,IF(Inputs!$N$4="B",H40,IF(Inputs!$N$4="C",J40,IF(Inputs!$N$4="D",L40,"")))))</f>
        <v>3.5</v>
      </c>
      <c r="O40" s="386">
        <f>IF(Inputs!$N$4="Baseline",E40,IF(Inputs!$N$4="A",G40,IF(Inputs!$N$4="B",I40,IF(Inputs!$N$4="C",K40,IF(Inputs!$N$4="D",M40,"")))))</f>
        <v>1</v>
      </c>
      <c r="P40" s="45"/>
      <c r="Q40" s="409"/>
      <c r="R40" s="120" t="s">
        <v>62</v>
      </c>
      <c r="S40" s="114">
        <f t="shared" ref="S40" si="23">S17/$T$17</f>
        <v>3.9945006441280286</v>
      </c>
      <c r="T40" s="124">
        <f>T17/$T$17</f>
        <v>1</v>
      </c>
      <c r="U40" s="114">
        <v>3.9945006441280286</v>
      </c>
      <c r="V40" s="114">
        <v>1</v>
      </c>
      <c r="W40" s="114">
        <v>3.9945006441280286</v>
      </c>
      <c r="X40" s="114">
        <v>1</v>
      </c>
      <c r="Y40" s="114">
        <v>3.9945006441280286</v>
      </c>
      <c r="Z40" s="114">
        <v>1</v>
      </c>
      <c r="AA40" s="114">
        <v>3.9945006441280286</v>
      </c>
      <c r="AB40" s="114">
        <v>1</v>
      </c>
      <c r="AC40" s="63">
        <f>IF(Inputs!$N$4="Baseline",S40,IF(Inputs!$N$4="A",U40,IF(Inputs!$N$4="B",W40,IF(Inputs!$N$4="C",Y40,IF(Inputs!$N$4="D",AA40,"")))))</f>
        <v>3.9945006441280286</v>
      </c>
      <c r="AD40" s="63">
        <f>IF(('[2]user page'!$U$1=0),T40,IF(('[2]user page'!$U$1=1),V40,IF(('[2]user page'!$U$1=2),X40,IF(('[2]user page'!$U$1=3),Z40,IF(('[2]user page'!$U$1=4),#REF!,IF(('[2]user page'!$U$1=5),V40,""))))))</f>
        <v>1</v>
      </c>
      <c r="AF40" s="133" t="s">
        <v>62</v>
      </c>
      <c r="AG40" s="134">
        <f>[2]Baseline!I71</f>
        <v>0</v>
      </c>
      <c r="AH40" s="134"/>
      <c r="AI40" s="134">
        <f>[2]Scenario!J68</f>
        <v>0</v>
      </c>
      <c r="AJ40" s="129"/>
    </row>
    <row r="41" spans="2:36" x14ac:dyDescent="0.2">
      <c r="B41" s="409"/>
      <c r="C41" s="120" t="s">
        <v>63</v>
      </c>
      <c r="D41" s="114">
        <f t="shared" ref="D41" si="24">D18/$E$17</f>
        <v>3.619264903178347</v>
      </c>
      <c r="E41" s="114">
        <f t="shared" ref="E41:E45" si="25">E18/$E$17</f>
        <v>0.77780071464373512</v>
      </c>
      <c r="F41" s="114">
        <v>3.5</v>
      </c>
      <c r="G41" s="114">
        <v>1.5</v>
      </c>
      <c r="H41" s="114">
        <v>3.619264903178347</v>
      </c>
      <c r="I41" s="114">
        <v>0.77780071464373512</v>
      </c>
      <c r="J41" s="114">
        <v>3.619264903178347</v>
      </c>
      <c r="K41" s="114">
        <v>0.77780071464373512</v>
      </c>
      <c r="L41" s="114">
        <v>3.619264903178347</v>
      </c>
      <c r="M41" s="114">
        <v>0.77780071464373512</v>
      </c>
      <c r="N41" s="63">
        <f>IF(Inputs!$N$4="Baseline",D41,IF(Inputs!$N$4="A",F41,IF(Inputs!$N$4="B",H41,IF(Inputs!$N$4="C",J41,IF(Inputs!$N$4="D",L41,"")))))</f>
        <v>3.5</v>
      </c>
      <c r="O41" s="63">
        <f>IF(Inputs!$N$4="Baseline",E41,IF(Inputs!$N$4="A",G41,IF(Inputs!$N$4="B",I41,IF(Inputs!$N$4="C",K41,IF(Inputs!$N$4="D",M41,"")))))</f>
        <v>1.5</v>
      </c>
      <c r="P41" s="45"/>
      <c r="Q41" s="409"/>
      <c r="R41" s="120" t="s">
        <v>63</v>
      </c>
      <c r="S41" s="114">
        <f t="shared" ref="S41" si="26">S18/$T$17</f>
        <v>3.4731171119276643</v>
      </c>
      <c r="T41" s="114">
        <f t="shared" ref="T41:T45" si="27">T18/$T$17</f>
        <v>0.67214222576642479</v>
      </c>
      <c r="U41" s="114">
        <v>3.4731171119276643</v>
      </c>
      <c r="V41" s="114">
        <v>0.67214222576642479</v>
      </c>
      <c r="W41" s="114">
        <v>3.4731171119276643</v>
      </c>
      <c r="X41" s="114">
        <v>0.67214222576642479</v>
      </c>
      <c r="Y41" s="114">
        <v>3.4731171119276643</v>
      </c>
      <c r="Z41" s="114">
        <v>0.67214222576642479</v>
      </c>
      <c r="AA41" s="114">
        <v>3.4731171119276643</v>
      </c>
      <c r="AB41" s="114">
        <v>0.67214222576642479</v>
      </c>
      <c r="AC41" s="63">
        <f>IF(Inputs!$N$4="Baseline",S41,IF(Inputs!$N$4="A",U41,IF(Inputs!$N$4="B",W41,IF(Inputs!$N$4="C",Y41,IF(Inputs!$N$4="D",AA41,"")))))</f>
        <v>3.4731171119276643</v>
      </c>
      <c r="AD41" s="63">
        <f>IF(('[2]user page'!$U$1=0),T41,IF(('[2]user page'!$U$1=1),V41,IF(('[2]user page'!$U$1=2),X41,IF(('[2]user page'!$U$1=3),Z41,IF(('[2]user page'!$U$1=4),#REF!,IF(('[2]user page'!$U$1=5),V41,""))))))</f>
        <v>0.67214222576642479</v>
      </c>
      <c r="AF41" s="133" t="s">
        <v>63</v>
      </c>
      <c r="AG41" s="134">
        <f>[2]Baseline!I72</f>
        <v>0</v>
      </c>
      <c r="AH41" s="134"/>
      <c r="AI41" s="134">
        <f>[2]Scenario!J69</f>
        <v>0</v>
      </c>
      <c r="AJ41" s="129"/>
    </row>
    <row r="42" spans="2:36" x14ac:dyDescent="0.2">
      <c r="B42" s="409"/>
      <c r="C42" s="120" t="s">
        <v>64</v>
      </c>
      <c r="D42" s="114">
        <f t="shared" ref="D42" si="28">D19/$E$17</f>
        <v>4.0335264093771777</v>
      </c>
      <c r="E42" s="114">
        <f t="shared" si="25"/>
        <v>1.571589463272435</v>
      </c>
      <c r="F42" s="114">
        <v>2</v>
      </c>
      <c r="G42" s="114">
        <v>1.5</v>
      </c>
      <c r="H42" s="114">
        <v>4.0335264093771777</v>
      </c>
      <c r="I42" s="114">
        <v>1.571589463272435</v>
      </c>
      <c r="J42" s="114">
        <v>4.0335264093771777</v>
      </c>
      <c r="K42" s="114">
        <v>1.571589463272435</v>
      </c>
      <c r="L42" s="114">
        <v>4.0335264093771777</v>
      </c>
      <c r="M42" s="114">
        <v>1.571589463272435</v>
      </c>
      <c r="N42" s="63">
        <f>IF(Inputs!$N$4="Baseline",D42,IF(Inputs!$N$4="A",F42,IF(Inputs!$N$4="B",H42,IF(Inputs!$N$4="C",J42,IF(Inputs!$N$4="D",L42,"")))))</f>
        <v>2</v>
      </c>
      <c r="O42" s="63">
        <f>IF(Inputs!$N$4="Baseline",E42,IF(Inputs!$N$4="A",G42,IF(Inputs!$N$4="B",I42,IF(Inputs!$N$4="C",K42,IF(Inputs!$N$4="D",M42,"")))))</f>
        <v>1.5</v>
      </c>
      <c r="P42" s="45"/>
      <c r="Q42" s="409"/>
      <c r="R42" s="120" t="s">
        <v>64</v>
      </c>
      <c r="S42" s="114">
        <f t="shared" ref="S42" si="29">S19/$T$17</f>
        <v>4.0058255728618546</v>
      </c>
      <c r="T42" s="114">
        <f t="shared" si="27"/>
        <v>1.5500717598094129</v>
      </c>
      <c r="U42" s="114">
        <v>4.0058255728618546</v>
      </c>
      <c r="V42" s="114">
        <v>1.5500717598094129</v>
      </c>
      <c r="W42" s="114">
        <v>4.0058255728618546</v>
      </c>
      <c r="X42" s="114">
        <v>1.5500717598094129</v>
      </c>
      <c r="Y42" s="114">
        <v>4.0058255728618546</v>
      </c>
      <c r="Z42" s="114">
        <v>1.5500717598094129</v>
      </c>
      <c r="AA42" s="114">
        <v>4.0058255728618546</v>
      </c>
      <c r="AB42" s="114">
        <v>1.5500717598094129</v>
      </c>
      <c r="AC42" s="63">
        <f>IF(Inputs!$N$4="Baseline",S42,IF(Inputs!$N$4="A",U42,IF(Inputs!$N$4="B",W42,IF(Inputs!$N$4="C",Y42,IF(Inputs!$N$4="D",AA42,"")))))</f>
        <v>4.0058255728618546</v>
      </c>
      <c r="AD42" s="63">
        <f>IF(('[2]user page'!$U$1=0),T42,IF(('[2]user page'!$U$1=1),V42,IF(('[2]user page'!$U$1=2),X42,IF(('[2]user page'!$U$1=3),Z42,IF(('[2]user page'!$U$1=4),#REF!,IF(('[2]user page'!$U$1=5),V42,""))))))</f>
        <v>1.5500717598094129</v>
      </c>
      <c r="AF42" s="133" t="s">
        <v>64</v>
      </c>
      <c r="AG42" s="134">
        <f>[2]Baseline!I73</f>
        <v>0</v>
      </c>
      <c r="AH42" s="134"/>
      <c r="AI42" s="134">
        <f>[2]Scenario!J70</f>
        <v>0</v>
      </c>
      <c r="AJ42" s="129"/>
    </row>
    <row r="43" spans="2:36" x14ac:dyDescent="0.2">
      <c r="B43" s="409"/>
      <c r="C43" s="120" t="s">
        <v>65</v>
      </c>
      <c r="D43" s="114">
        <f t="shared" ref="D43" si="30">D20/$E$17</f>
        <v>2.7003475790656961</v>
      </c>
      <c r="E43" s="114">
        <f t="shared" si="25"/>
        <v>0.34795950341788229</v>
      </c>
      <c r="F43" s="114">
        <v>2</v>
      </c>
      <c r="G43" s="114">
        <v>0.8</v>
      </c>
      <c r="H43" s="114">
        <v>2.7003475790656961</v>
      </c>
      <c r="I43" s="114">
        <v>0.34795950341788229</v>
      </c>
      <c r="J43" s="114">
        <v>2.7003475790656961</v>
      </c>
      <c r="K43" s="114">
        <v>0.34795950341788229</v>
      </c>
      <c r="L43" s="114">
        <v>2.7003475790656961</v>
      </c>
      <c r="M43" s="114">
        <v>0.34795950341788229</v>
      </c>
      <c r="N43" s="63">
        <f>IF(Inputs!$N$4="Baseline",D43,IF(Inputs!$N$4="A",F43,IF(Inputs!$N$4="B",H43,IF(Inputs!$N$4="C",J43,IF(Inputs!$N$4="D",L43,"")))))</f>
        <v>2</v>
      </c>
      <c r="O43" s="63">
        <f>IF(Inputs!$N$4="Baseline",E43,IF(Inputs!$N$4="A",G43,IF(Inputs!$N$4="B",I43,IF(Inputs!$N$4="C",K43,IF(Inputs!$N$4="D",M43,"")))))</f>
        <v>0.8</v>
      </c>
      <c r="P43" s="45"/>
      <c r="Q43" s="409"/>
      <c r="R43" s="120" t="s">
        <v>65</v>
      </c>
      <c r="S43" s="114">
        <f t="shared" ref="S43" si="31">S20/$T$17</f>
        <v>4.1656647025461622</v>
      </c>
      <c r="T43" s="114">
        <f t="shared" si="27"/>
        <v>0.56704662893085733</v>
      </c>
      <c r="U43" s="114">
        <v>4.1656647025461622</v>
      </c>
      <c r="V43" s="114">
        <v>0.56704662893085733</v>
      </c>
      <c r="W43" s="114">
        <v>4.1656647025461622</v>
      </c>
      <c r="X43" s="114">
        <v>0.56704662893085733</v>
      </c>
      <c r="Y43" s="114">
        <v>4.1656647025461622</v>
      </c>
      <c r="Z43" s="114">
        <v>0.56704662893085733</v>
      </c>
      <c r="AA43" s="114">
        <v>4.1656647025461622</v>
      </c>
      <c r="AB43" s="114">
        <v>0.56704662893085733</v>
      </c>
      <c r="AC43" s="63">
        <f>IF(Inputs!$N$4="Baseline",S43,IF(Inputs!$N$4="A",U43,IF(Inputs!$N$4="B",W43,IF(Inputs!$N$4="C",Y43,IF(Inputs!$N$4="D",AA43,"")))))</f>
        <v>4.1656647025461622</v>
      </c>
      <c r="AD43" s="63">
        <f>IF(('[2]user page'!$U$1=0),T43,IF(('[2]user page'!$U$1=1),V43,IF(('[2]user page'!$U$1=2),X43,IF(('[2]user page'!$U$1=3),Z43,IF(('[2]user page'!$U$1=4),#REF!,IF(('[2]user page'!$U$1=5),V43,""))))))</f>
        <v>0.56704662893085733</v>
      </c>
      <c r="AF43" s="133" t="s">
        <v>65</v>
      </c>
      <c r="AG43" s="134">
        <f>[2]Baseline!I74</f>
        <v>0</v>
      </c>
      <c r="AH43" s="134"/>
      <c r="AI43" s="134">
        <f>[2]Scenario!J71</f>
        <v>0</v>
      </c>
      <c r="AJ43" s="129"/>
    </row>
    <row r="44" spans="2:36" x14ac:dyDescent="0.2">
      <c r="B44" s="409"/>
      <c r="C44" s="120" t="s">
        <v>66</v>
      </c>
      <c r="D44" s="114">
        <f t="shared" ref="D44" si="32">D21/$E$17</f>
        <v>1.6209065204740101</v>
      </c>
      <c r="E44" s="114">
        <f t="shared" si="25"/>
        <v>0</v>
      </c>
      <c r="F44" s="114">
        <v>2</v>
      </c>
      <c r="G44" s="114">
        <v>2</v>
      </c>
      <c r="H44" s="114">
        <v>1.6209065204740101</v>
      </c>
      <c r="I44" s="114">
        <v>0</v>
      </c>
      <c r="J44" s="114">
        <v>1.6209065204740101</v>
      </c>
      <c r="K44" s="114">
        <v>0</v>
      </c>
      <c r="L44" s="114">
        <v>1.6209065204740101</v>
      </c>
      <c r="M44" s="114">
        <v>0</v>
      </c>
      <c r="N44" s="63">
        <f>IF(Inputs!$N$4="Baseline",D44,IF(Inputs!$N$4="A",F44,IF(Inputs!$N$4="B",H44,IF(Inputs!$N$4="C",J44,IF(Inputs!$N$4="D",L44,"")))))</f>
        <v>2</v>
      </c>
      <c r="O44" s="63">
        <f>IF(Inputs!$N$4="Baseline",E44,IF(Inputs!$N$4="A",G44,IF(Inputs!$N$4="B",I44,IF(Inputs!$N$4="C",K44,IF(Inputs!$N$4="D",M44,"")))))</f>
        <v>2</v>
      </c>
      <c r="P44" s="45"/>
      <c r="Q44" s="409"/>
      <c r="R44" s="120" t="s">
        <v>66</v>
      </c>
      <c r="S44" s="114">
        <f t="shared" ref="S44" si="33">S21/$T$17</f>
        <v>2.2498891746588798</v>
      </c>
      <c r="T44" s="114">
        <f t="shared" si="27"/>
        <v>0</v>
      </c>
      <c r="U44" s="114">
        <v>2.2498891746588798</v>
      </c>
      <c r="V44" s="114">
        <v>0</v>
      </c>
      <c r="W44" s="114">
        <v>2.2498891746588798</v>
      </c>
      <c r="X44" s="114">
        <v>0</v>
      </c>
      <c r="Y44" s="114">
        <v>2.2498891746588798</v>
      </c>
      <c r="Z44" s="114">
        <v>0</v>
      </c>
      <c r="AA44" s="114">
        <v>2.2498891746588798</v>
      </c>
      <c r="AB44" s="114">
        <v>0</v>
      </c>
      <c r="AC44" s="63">
        <f>IF(Inputs!$N$4="Baseline",S44,IF(Inputs!$N$4="A",U44,IF(Inputs!$N$4="B",W44,IF(Inputs!$N$4="C",Y44,IF(Inputs!$N$4="D",AA44,"")))))</f>
        <v>2.2498891746588798</v>
      </c>
      <c r="AD44" s="63">
        <f>IF(('[2]user page'!$U$1=0),T44,IF(('[2]user page'!$U$1=1),V44,IF(('[2]user page'!$U$1=2),X44,IF(('[2]user page'!$U$1=3),Z44,IF(('[2]user page'!$U$1=4),#REF!,IF(('[2]user page'!$U$1=5),V44,""))))))</f>
        <v>0</v>
      </c>
      <c r="AF44" s="133" t="s">
        <v>66</v>
      </c>
      <c r="AG44" s="134">
        <f>[2]Baseline!I75</f>
        <v>0</v>
      </c>
      <c r="AH44" s="134"/>
      <c r="AI44" s="134">
        <f>[2]Scenario!J72</f>
        <v>0</v>
      </c>
      <c r="AJ44" s="129"/>
    </row>
    <row r="45" spans="2:36" x14ac:dyDescent="0.2">
      <c r="B45" s="410"/>
      <c r="C45" s="121" t="s">
        <v>67</v>
      </c>
      <c r="D45" s="122">
        <f t="shared" ref="D45" si="34">D22/$E$17</f>
        <v>0.19906232193167198</v>
      </c>
      <c r="E45" s="122">
        <f t="shared" si="25"/>
        <v>0</v>
      </c>
      <c r="F45" s="122">
        <v>2</v>
      </c>
      <c r="G45" s="122">
        <v>2</v>
      </c>
      <c r="H45" s="122">
        <v>0.19906232193167198</v>
      </c>
      <c r="I45" s="122">
        <v>0</v>
      </c>
      <c r="J45" s="122">
        <v>0.19906232193167198</v>
      </c>
      <c r="K45" s="122">
        <v>0</v>
      </c>
      <c r="L45" s="122">
        <v>0.19906232193167198</v>
      </c>
      <c r="M45" s="122">
        <v>0</v>
      </c>
      <c r="N45" s="119">
        <f>IF(Inputs!$N$4="Baseline",D45,IF(Inputs!$N$4="A",F45,IF(Inputs!$N$4="B",H45,IF(Inputs!$N$4="C",J45,IF(Inputs!$N$4="D",L45,"")))))</f>
        <v>2</v>
      </c>
      <c r="O45" s="119">
        <f>IF(Inputs!$N$4="Baseline",E45,IF(Inputs!$N$4="A",G45,IF(Inputs!$N$4="B",I45,IF(Inputs!$N$4="C",K45,IF(Inputs!$N$4="D",M45,"")))))</f>
        <v>2</v>
      </c>
      <c r="P45" s="45"/>
      <c r="Q45" s="410"/>
      <c r="R45" s="121" t="s">
        <v>67</v>
      </c>
      <c r="S45" s="138">
        <f t="shared" ref="S45" si="35">S22/$T$17</f>
        <v>0.1373937576569885</v>
      </c>
      <c r="T45" s="122">
        <f t="shared" si="27"/>
        <v>0</v>
      </c>
      <c r="U45" s="122">
        <v>0.1373937576569885</v>
      </c>
      <c r="V45" s="122">
        <v>0</v>
      </c>
      <c r="W45" s="122">
        <v>0.1373937576569885</v>
      </c>
      <c r="X45" s="122">
        <v>0</v>
      </c>
      <c r="Y45" s="122">
        <v>0.1373937576569885</v>
      </c>
      <c r="Z45" s="122">
        <v>0</v>
      </c>
      <c r="AA45" s="122">
        <v>0.1373937576569885</v>
      </c>
      <c r="AB45" s="122">
        <v>0</v>
      </c>
      <c r="AC45" s="119">
        <f>IF(Inputs!$N$4="Baseline",S45,IF(Inputs!$N$4="A",U45,IF(Inputs!$N$4="B",W45,IF(Inputs!$N$4="C",Y45,IF(Inputs!$N$4="D",AA45,"")))))</f>
        <v>0.1373937576569885</v>
      </c>
      <c r="AD45" s="119">
        <f>IF(('[2]user page'!$U$1=0),T45,IF(('[2]user page'!$U$1=1),V45,IF(('[2]user page'!$U$1=2),X45,IF(('[2]user page'!$U$1=3),Z45,IF(('[2]user page'!$U$1=4),#REF!,IF(('[2]user page'!$U$1=5),V45,""))))))</f>
        <v>0</v>
      </c>
      <c r="AF45" s="133" t="s">
        <v>67</v>
      </c>
      <c r="AG45" s="134">
        <f>[2]Baseline!I76</f>
        <v>0</v>
      </c>
      <c r="AH45" s="134"/>
      <c r="AI45" s="134">
        <f>[2]Scenario!J73</f>
        <v>0</v>
      </c>
      <c r="AJ45" s="129"/>
    </row>
  </sheetData>
  <mergeCells count="38">
    <mergeCell ref="AG4:AH4"/>
    <mergeCell ref="Q29:Q36"/>
    <mergeCell ref="Q38:Q45"/>
    <mergeCell ref="Y4:Z4"/>
    <mergeCell ref="Q6:Q13"/>
    <mergeCell ref="Q15:Q22"/>
    <mergeCell ref="R27:R28"/>
    <mergeCell ref="S27:T27"/>
    <mergeCell ref="U27:V27"/>
    <mergeCell ref="W27:X27"/>
    <mergeCell ref="Y27:Z27"/>
    <mergeCell ref="AA4:AB4"/>
    <mergeCell ref="AC4:AD4"/>
    <mergeCell ref="W4:X4"/>
    <mergeCell ref="U4:V4"/>
    <mergeCell ref="N4:O4"/>
    <mergeCell ref="C4:C5"/>
    <mergeCell ref="C27:C28"/>
    <mergeCell ref="R4:R5"/>
    <mergeCell ref="S4:T4"/>
    <mergeCell ref="D4:E4"/>
    <mergeCell ref="F4:G4"/>
    <mergeCell ref="H4:I4"/>
    <mergeCell ref="J4:K4"/>
    <mergeCell ref="L4:M4"/>
    <mergeCell ref="B6:B13"/>
    <mergeCell ref="B15:B22"/>
    <mergeCell ref="B29:B36"/>
    <mergeCell ref="B38:B45"/>
    <mergeCell ref="AG27:AH27"/>
    <mergeCell ref="D27:E27"/>
    <mergeCell ref="F27:G27"/>
    <mergeCell ref="H27:I27"/>
    <mergeCell ref="J27:K27"/>
    <mergeCell ref="L27:M27"/>
    <mergeCell ref="N27:O27"/>
    <mergeCell ref="AA27:AB27"/>
    <mergeCell ref="AC27:AD27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AT65"/>
  <sheetViews>
    <sheetView showGridLines="0" topLeftCell="S1" zoomScaleNormal="100" workbookViewId="0">
      <selection activeCell="AI17" sqref="AI17"/>
    </sheetView>
  </sheetViews>
  <sheetFormatPr defaultColWidth="9.140625" defaultRowHeight="12.75" x14ac:dyDescent="0.2"/>
  <cols>
    <col min="1" max="1" width="3.42578125" style="50" customWidth="1"/>
    <col min="2" max="2" width="11" style="50" customWidth="1"/>
    <col min="3" max="3" width="9.85546875" style="50" customWidth="1"/>
    <col min="4" max="4" width="7.140625" style="50" customWidth="1"/>
    <col min="5" max="5" width="7.42578125" style="139" customWidth="1"/>
    <col min="6" max="6" width="8.7109375" style="139" customWidth="1"/>
    <col min="7" max="7" width="5.28515625" style="139" customWidth="1"/>
    <col min="8" max="8" width="6" style="139" customWidth="1"/>
    <col min="9" max="9" width="7.140625" style="48" customWidth="1"/>
    <col min="10" max="11" width="6.85546875" style="139" customWidth="1"/>
    <col min="12" max="12" width="6.28515625" style="139" customWidth="1"/>
    <col min="13" max="13" width="6.7109375" style="139" customWidth="1"/>
    <col min="14" max="14" width="6.7109375" style="50" customWidth="1"/>
    <col min="15" max="16" width="8.7109375" style="50" customWidth="1"/>
    <col min="17" max="17" width="7.42578125" style="50" customWidth="1"/>
    <col min="18" max="18" width="7.140625" style="50" customWidth="1"/>
    <col min="19" max="19" width="6.7109375" style="50" customWidth="1"/>
    <col min="20" max="22" width="7.7109375" style="50" customWidth="1"/>
    <col min="23" max="23" width="6.140625" style="50" customWidth="1"/>
    <col min="24" max="24" width="5.42578125" style="50" customWidth="1"/>
    <col min="25" max="25" width="6.7109375" style="50" customWidth="1"/>
    <col min="26" max="27" width="7.5703125" style="50" customWidth="1"/>
    <col min="28" max="28" width="5.28515625" style="50" customWidth="1"/>
    <col min="29" max="29" width="5.85546875" style="50" customWidth="1"/>
    <col min="30" max="30" width="7.28515625" style="50" customWidth="1"/>
    <col min="31" max="31" width="5.28515625" style="50" customWidth="1"/>
    <col min="32" max="32" width="7.85546875" style="50" customWidth="1"/>
    <col min="33" max="33" width="5.28515625" style="50" customWidth="1"/>
    <col min="34" max="35" width="7.28515625" style="50" customWidth="1"/>
    <col min="36" max="36" width="6.42578125" style="50" customWidth="1"/>
    <col min="37" max="37" width="7" style="50" customWidth="1"/>
    <col min="38" max="39" width="6.5703125" style="50" customWidth="1"/>
    <col min="40" max="40" width="9" style="50" customWidth="1"/>
    <col min="41" max="41" width="6.28515625" style="50" customWidth="1"/>
    <col min="42" max="50" width="5.28515625" style="50" customWidth="1"/>
    <col min="51" max="16384" width="9.140625" style="50"/>
  </cols>
  <sheetData>
    <row r="2" spans="2:46" x14ac:dyDescent="0.2">
      <c r="B2" s="140" t="s">
        <v>170</v>
      </c>
    </row>
    <row r="3" spans="2:46" x14ac:dyDescent="0.2">
      <c r="B3" s="140"/>
    </row>
    <row r="4" spans="2:46" x14ac:dyDescent="0.2">
      <c r="B4" s="143" t="s">
        <v>159</v>
      </c>
    </row>
    <row r="5" spans="2:46" x14ac:dyDescent="0.2">
      <c r="B5" s="141" t="s">
        <v>160</v>
      </c>
      <c r="G5" s="181">
        <f>Inputs!D5*7</f>
        <v>32.150900087322412</v>
      </c>
    </row>
    <row r="6" spans="2:46" x14ac:dyDescent="0.2">
      <c r="B6" s="141" t="s">
        <v>161</v>
      </c>
      <c r="G6" s="181">
        <f>Inputs!D6*7</f>
        <v>3.5622715527387112</v>
      </c>
    </row>
    <row r="7" spans="2:46" x14ac:dyDescent="0.2">
      <c r="B7" s="141" t="s">
        <v>162</v>
      </c>
      <c r="G7" s="181">
        <f>G5+G6</f>
        <v>35.713171640061127</v>
      </c>
    </row>
    <row r="8" spans="2:46" x14ac:dyDescent="0.2">
      <c r="B8" s="141" t="s">
        <v>163</v>
      </c>
      <c r="G8" s="182">
        <f>Inputs!D31</f>
        <v>1.8930996780410485</v>
      </c>
    </row>
    <row r="9" spans="2:46" x14ac:dyDescent="0.2">
      <c r="B9" s="141" t="s">
        <v>164</v>
      </c>
      <c r="G9" s="182">
        <f>Inputs!D22*7</f>
        <v>1.3186282774103584</v>
      </c>
    </row>
    <row r="10" spans="2:46" x14ac:dyDescent="0.2">
      <c r="B10" s="141" t="s">
        <v>165</v>
      </c>
      <c r="G10" s="182">
        <f>Inputs!D23*7</f>
        <v>0.32580643275315646</v>
      </c>
    </row>
    <row r="11" spans="2:46" x14ac:dyDescent="0.2">
      <c r="B11" s="141" t="s">
        <v>166</v>
      </c>
      <c r="G11" s="182">
        <f>G9+G10</f>
        <v>1.6444347101635148</v>
      </c>
    </row>
    <row r="12" spans="2:46" x14ac:dyDescent="0.2">
      <c r="B12" s="166"/>
      <c r="C12" s="142"/>
      <c r="D12" s="142"/>
      <c r="AQ12" s="142"/>
      <c r="AR12" s="142"/>
      <c r="AS12" s="142"/>
      <c r="AT12" s="142"/>
    </row>
    <row r="13" spans="2:46" x14ac:dyDescent="0.2">
      <c r="B13" s="423"/>
      <c r="C13" s="423"/>
      <c r="D13" s="423"/>
      <c r="E13" s="439" t="s">
        <v>179</v>
      </c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39" t="s">
        <v>180</v>
      </c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1"/>
      <c r="AE13" s="397" t="s">
        <v>181</v>
      </c>
      <c r="AF13" s="397"/>
      <c r="AG13" s="397"/>
      <c r="AH13" s="428"/>
      <c r="AI13" s="440" t="s">
        <v>291</v>
      </c>
      <c r="AJ13" s="440"/>
      <c r="AK13" s="440"/>
      <c r="AL13" s="441"/>
      <c r="AM13" s="423"/>
      <c r="AN13" s="423"/>
      <c r="AO13" s="423"/>
      <c r="AP13" s="423"/>
    </row>
    <row r="14" spans="2:46" s="147" customFormat="1" ht="13.15" customHeight="1" x14ac:dyDescent="0.2">
      <c r="B14" s="192"/>
      <c r="C14" s="192"/>
      <c r="D14" s="193"/>
      <c r="E14" s="442" t="s">
        <v>79</v>
      </c>
      <c r="F14" s="442"/>
      <c r="G14" s="442"/>
      <c r="H14" s="442"/>
      <c r="I14" s="442"/>
      <c r="J14" s="443"/>
      <c r="K14" s="444" t="s">
        <v>80</v>
      </c>
      <c r="L14" s="444"/>
      <c r="M14" s="444"/>
      <c r="N14" s="444"/>
      <c r="O14" s="444"/>
      <c r="P14" s="444"/>
      <c r="Q14" s="444"/>
      <c r="R14" s="445"/>
      <c r="S14" s="446" t="s">
        <v>171</v>
      </c>
      <c r="T14" s="447"/>
      <c r="U14" s="447"/>
      <c r="V14" s="447"/>
      <c r="W14" s="447"/>
      <c r="X14" s="448"/>
      <c r="Y14" s="449" t="s">
        <v>80</v>
      </c>
      <c r="Z14" s="449"/>
      <c r="AA14" s="449"/>
      <c r="AB14" s="449"/>
      <c r="AC14" s="449"/>
      <c r="AD14" s="450"/>
      <c r="AE14" s="396" t="s">
        <v>171</v>
      </c>
      <c r="AF14" s="396"/>
      <c r="AG14" s="426" t="s">
        <v>80</v>
      </c>
      <c r="AH14" s="427"/>
      <c r="AI14" s="51" t="s">
        <v>81</v>
      </c>
      <c r="AJ14" s="172"/>
      <c r="AK14" s="51" t="s">
        <v>81</v>
      </c>
      <c r="AL14" s="170">
        <v>6</v>
      </c>
      <c r="AM14" s="62"/>
      <c r="AN14" s="62"/>
      <c r="AO14" s="62"/>
      <c r="AP14" s="62"/>
    </row>
    <row r="15" spans="2:46" ht="13.15" customHeight="1" x14ac:dyDescent="0.2">
      <c r="B15" s="444"/>
      <c r="C15" s="444"/>
      <c r="D15" s="445"/>
      <c r="E15" s="449" t="s">
        <v>82</v>
      </c>
      <c r="F15" s="449"/>
      <c r="G15" s="449" t="s">
        <v>83</v>
      </c>
      <c r="H15" s="449"/>
      <c r="I15" s="449" t="s">
        <v>84</v>
      </c>
      <c r="J15" s="450"/>
      <c r="K15" s="449" t="s">
        <v>85</v>
      </c>
      <c r="L15" s="449"/>
      <c r="M15" s="449" t="s">
        <v>83</v>
      </c>
      <c r="N15" s="449"/>
      <c r="O15" s="449" t="s">
        <v>86</v>
      </c>
      <c r="P15" s="449"/>
      <c r="Q15" s="449" t="s">
        <v>87</v>
      </c>
      <c r="R15" s="450"/>
      <c r="S15" s="449" t="s">
        <v>157</v>
      </c>
      <c r="T15" s="449"/>
      <c r="U15" s="449" t="s">
        <v>83</v>
      </c>
      <c r="V15" s="449"/>
      <c r="W15" s="449" t="s">
        <v>86</v>
      </c>
      <c r="X15" s="450" t="s">
        <v>88</v>
      </c>
      <c r="Y15" s="449" t="s">
        <v>158</v>
      </c>
      <c r="Z15" s="449"/>
      <c r="AA15" s="449" t="s">
        <v>89</v>
      </c>
      <c r="AB15" s="449"/>
      <c r="AC15" s="449" t="s">
        <v>86</v>
      </c>
      <c r="AD15" s="450"/>
      <c r="AH15" s="169"/>
      <c r="AI15" s="449" t="s">
        <v>79</v>
      </c>
      <c r="AJ15" s="449"/>
      <c r="AK15" s="449" t="s">
        <v>80</v>
      </c>
      <c r="AL15" s="450"/>
      <c r="AM15" s="449"/>
      <c r="AN15" s="449"/>
      <c r="AO15" s="449"/>
      <c r="AP15" s="449"/>
    </row>
    <row r="16" spans="2:46" ht="13.15" customHeight="1" x14ac:dyDescent="0.2">
      <c r="B16" s="48" t="s">
        <v>0</v>
      </c>
      <c r="C16" s="48" t="s">
        <v>73</v>
      </c>
      <c r="D16" s="126" t="s">
        <v>74</v>
      </c>
      <c r="E16" s="51" t="s">
        <v>73</v>
      </c>
      <c r="F16" s="51" t="s">
        <v>74</v>
      </c>
      <c r="G16" s="51" t="s">
        <v>73</v>
      </c>
      <c r="H16" s="51" t="s">
        <v>74</v>
      </c>
      <c r="I16" s="51" t="s">
        <v>73</v>
      </c>
      <c r="J16" s="158" t="s">
        <v>74</v>
      </c>
      <c r="K16" s="51" t="s">
        <v>73</v>
      </c>
      <c r="L16" s="51" t="s">
        <v>74</v>
      </c>
      <c r="M16" s="51" t="s">
        <v>73</v>
      </c>
      <c r="N16" s="51" t="s">
        <v>74</v>
      </c>
      <c r="O16" s="51" t="s">
        <v>73</v>
      </c>
      <c r="P16" s="51" t="s">
        <v>74</v>
      </c>
      <c r="Q16" s="51" t="s">
        <v>73</v>
      </c>
      <c r="R16" s="158" t="s">
        <v>74</v>
      </c>
      <c r="S16" s="51" t="s">
        <v>73</v>
      </c>
      <c r="T16" s="51" t="s">
        <v>74</v>
      </c>
      <c r="U16" s="51" t="s">
        <v>73</v>
      </c>
      <c r="V16" s="51" t="s">
        <v>74</v>
      </c>
      <c r="W16" s="51" t="s">
        <v>73</v>
      </c>
      <c r="X16" s="158" t="s">
        <v>74</v>
      </c>
      <c r="Y16" s="51" t="s">
        <v>73</v>
      </c>
      <c r="Z16" s="51" t="s">
        <v>74</v>
      </c>
      <c r="AA16" s="51" t="s">
        <v>73</v>
      </c>
      <c r="AB16" s="51" t="s">
        <v>74</v>
      </c>
      <c r="AC16" s="51" t="s">
        <v>73</v>
      </c>
      <c r="AD16" s="158" t="s">
        <v>74</v>
      </c>
      <c r="AE16" s="67" t="s">
        <v>73</v>
      </c>
      <c r="AF16" s="167" t="s">
        <v>74</v>
      </c>
      <c r="AG16" s="167" t="s">
        <v>73</v>
      </c>
      <c r="AH16" s="168" t="s">
        <v>74</v>
      </c>
      <c r="AI16" s="51" t="s">
        <v>73</v>
      </c>
      <c r="AJ16" s="51" t="s">
        <v>74</v>
      </c>
      <c r="AK16" s="51" t="s">
        <v>73</v>
      </c>
      <c r="AL16" s="158" t="s">
        <v>74</v>
      </c>
      <c r="AM16" s="51"/>
      <c r="AN16" s="51"/>
      <c r="AO16" s="51"/>
      <c r="AP16" s="51"/>
    </row>
    <row r="17" spans="1:44" ht="13.15" customHeight="1" x14ac:dyDescent="0.2">
      <c r="B17" s="48" t="s">
        <v>9</v>
      </c>
      <c r="C17" s="377">
        <v>2.9383563982166468E-2</v>
      </c>
      <c r="D17" s="378">
        <v>3.1341912418392813E-2</v>
      </c>
      <c r="E17" s="181">
        <f>'Active transport'!D29</f>
        <v>1.2442611397300452</v>
      </c>
      <c r="F17" s="181">
        <f>'Active transport'!E29</f>
        <v>1.1848333278731662</v>
      </c>
      <c r="G17" s="56">
        <f t="shared" ref="G17:H24" si="0">E17*C17</f>
        <v>3.6560826809781156E-2</v>
      </c>
      <c r="H17" s="56">
        <f t="shared" si="0"/>
        <v>3.713494239259367E-2</v>
      </c>
      <c r="I17" s="52">
        <f t="shared" ref="I17:J24" si="1">G17/($G$25+$H$25)*$G$5/C17</f>
        <v>51.276540444967239</v>
      </c>
      <c r="J17" s="150">
        <f t="shared" si="1"/>
        <v>48.827494580771649</v>
      </c>
      <c r="K17" s="181">
        <f>'Active transport'!D38</f>
        <v>0.24082955855864754</v>
      </c>
      <c r="L17" s="181">
        <f>'Active transport'!E38</f>
        <v>1.5535027699118202</v>
      </c>
      <c r="M17" s="56">
        <f t="shared" ref="M17:N24" si="2">K17*C17</f>
        <v>7.0764307427049261E-3</v>
      </c>
      <c r="N17" s="56">
        <f t="shared" si="2"/>
        <v>4.8689747756306911E-2</v>
      </c>
      <c r="O17" s="56">
        <f t="shared" ref="O17:P24" si="3">M17/($M$25+$N$25)*$G$6/C17</f>
        <v>0.3815710450645558</v>
      </c>
      <c r="P17" s="56">
        <f t="shared" si="3"/>
        <v>2.4613742556090012</v>
      </c>
      <c r="Q17" s="180">
        <f t="shared" ref="Q17:R24" si="4">O17/(I17+O17)</f>
        <v>7.3864691150814848E-3</v>
      </c>
      <c r="R17" s="183">
        <f t="shared" si="4"/>
        <v>4.7990418027372805E-2</v>
      </c>
      <c r="S17" s="181">
        <f>'Active transport'!S29</f>
        <v>0.72201244280125276</v>
      </c>
      <c r="T17" s="181">
        <f>'Active transport'!T29</f>
        <v>1.3676594491885232</v>
      </c>
      <c r="U17" s="144">
        <f t="shared" ref="U17:V24" si="5">S17*C17</f>
        <v>2.1215298808970919E-2</v>
      </c>
      <c r="V17" s="144">
        <f t="shared" si="5"/>
        <v>4.286506267465405E-2</v>
      </c>
      <c r="W17" s="171">
        <f>U17/($U$25+$V$25)*$G$9/C17</f>
        <v>1.4362672565451493</v>
      </c>
      <c r="X17" s="174">
        <f>V17/($U$25+$V$25)*$G$9/D17</f>
        <v>2.7206241451364668</v>
      </c>
      <c r="Y17" s="181">
        <f>'Active transport'!S38</f>
        <v>0.14287233563721177</v>
      </c>
      <c r="Z17" s="181">
        <f>'Active transport'!T38</f>
        <v>0.89072851809547682</v>
      </c>
      <c r="AA17" s="144">
        <f t="shared" ref="AA17:AB24" si="6">Y17*C17</f>
        <v>4.1980984154775742E-3</v>
      </c>
      <c r="AB17" s="144">
        <f t="shared" si="6"/>
        <v>2.7917135202713252E-2</v>
      </c>
      <c r="AC17" s="144">
        <f>AA17/($AA$25+$AB$25)*$G$10/C17</f>
        <v>2.1716848829632401E-2</v>
      </c>
      <c r="AD17" s="173">
        <f>AB17/($AA$25+$AB$25)*$G$10/D17</f>
        <v>0.13539231713017347</v>
      </c>
      <c r="AE17" s="334">
        <f>W17/(I17/60)</f>
        <v>1.6806132910857694</v>
      </c>
      <c r="AF17" s="334">
        <f>X17/(J17/60)</f>
        <v>3.3431461128556696</v>
      </c>
      <c r="AG17" s="334">
        <f t="shared" ref="AG17:AH22" si="7">AC17/(O17/60)</f>
        <v>3.4148579841992337</v>
      </c>
      <c r="AH17" s="335">
        <f t="shared" si="7"/>
        <v>3.3004078958323451</v>
      </c>
      <c r="AI17" s="52">
        <f t="shared" ref="AI17:AJ24" si="8">MAX(2.5,1.2216*W17+0.0838)</f>
        <v>2.5</v>
      </c>
      <c r="AJ17" s="52">
        <f t="shared" si="8"/>
        <v>3.4073144556987081</v>
      </c>
      <c r="AK17" s="51">
        <f t="shared" ref="AK17:AL24" si="9">$AL$14</f>
        <v>6</v>
      </c>
      <c r="AL17" s="158">
        <f t="shared" si="9"/>
        <v>6</v>
      </c>
      <c r="AM17" s="56"/>
      <c r="AN17" s="56"/>
      <c r="AO17" s="56"/>
      <c r="AP17" s="56"/>
    </row>
    <row r="18" spans="1:44" ht="13.15" customHeight="1" x14ac:dyDescent="0.2">
      <c r="B18" s="48" t="s">
        <v>90</v>
      </c>
      <c r="C18" s="377">
        <v>7.6838798206393985E-2</v>
      </c>
      <c r="D18" s="378">
        <v>6.5167292474270819E-2</v>
      </c>
      <c r="E18" s="181">
        <f>'Active transport'!D30</f>
        <v>1.0466576906809824</v>
      </c>
      <c r="F18" s="181">
        <f>'Active transport'!E30</f>
        <v>1.0631385253359023</v>
      </c>
      <c r="G18" s="56">
        <f t="shared" si="0"/>
        <v>8.0423919085406331E-2</v>
      </c>
      <c r="H18" s="56">
        <f t="shared" si="0"/>
        <v>6.9281859221229716E-2</v>
      </c>
      <c r="I18" s="52">
        <f t="shared" si="1"/>
        <v>43.133216729635556</v>
      </c>
      <c r="J18" s="150">
        <f t="shared" si="1"/>
        <v>43.812399063444659</v>
      </c>
      <c r="K18" s="181">
        <f>'Active transport'!D39</f>
        <v>4.6300177019618589</v>
      </c>
      <c r="L18" s="181">
        <f>'Active transport'!E39</f>
        <v>2.1702480915035403</v>
      </c>
      <c r="M18" s="56">
        <f t="shared" si="2"/>
        <v>0.35576499589307931</v>
      </c>
      <c r="N18" s="56">
        <f t="shared" si="2"/>
        <v>0.14142919212073926</v>
      </c>
      <c r="O18" s="56">
        <f t="shared" si="3"/>
        <v>7.335813360197446</v>
      </c>
      <c r="P18" s="56">
        <f t="shared" si="3"/>
        <v>3.4385473165359026</v>
      </c>
      <c r="Q18" s="180">
        <f t="shared" si="4"/>
        <v>0.14535277074158093</v>
      </c>
      <c r="R18" s="183">
        <f t="shared" si="4"/>
        <v>7.2772030614666333E-2</v>
      </c>
      <c r="S18" s="181">
        <f>'Active transport'!S30</f>
        <v>1.0579246064363828</v>
      </c>
      <c r="T18" s="181">
        <f>'Active transport'!T30</f>
        <v>0.82771406236415135</v>
      </c>
      <c r="U18" s="144">
        <f t="shared" si="5"/>
        <v>8.1289655351543991E-2</v>
      </c>
      <c r="V18" s="144">
        <f t="shared" si="5"/>
        <v>5.3939884387151485E-2</v>
      </c>
      <c r="W18" s="171">
        <f t="shared" ref="W18:W24" si="10">U18/($U$25+$V$25)*$G$9/C18</f>
        <v>2.1044823912214077</v>
      </c>
      <c r="X18" s="174">
        <f t="shared" ref="X18:X24" si="11">V18/($U$25+$V$25)*$G$9/D18</f>
        <v>1.6465347895435709</v>
      </c>
      <c r="Y18" s="181">
        <f>'Active transport'!S39</f>
        <v>4.1056758192350893</v>
      </c>
      <c r="Z18" s="181">
        <f>'Active transport'!T39</f>
        <v>0.62920512676133533</v>
      </c>
      <c r="AA18" s="144">
        <f t="shared" si="6"/>
        <v>0.31547519577507632</v>
      </c>
      <c r="AB18" s="144">
        <f t="shared" si="6"/>
        <v>4.1003594521966585E-2</v>
      </c>
      <c r="AC18" s="144">
        <f t="shared" ref="AC18:AC24" si="12">AA18/($AA$25+$AB$25)*$G$10/C18</f>
        <v>0.62407001825889408</v>
      </c>
      <c r="AD18" s="173">
        <f t="shared" ref="AD18:AD24" si="13">AB18/($AA$25+$AB$25)*$G$10/D18</f>
        <v>9.5640297050947537E-2</v>
      </c>
      <c r="AE18" s="334">
        <f t="shared" ref="AE18:AE24" si="14">W18/(I18/60)</f>
        <v>2.9274177315537147</v>
      </c>
      <c r="AF18" s="334">
        <f t="shared" ref="AF18:AF24" si="15">X18/(J18/60)</f>
        <v>2.2548887868375709</v>
      </c>
      <c r="AG18" s="334">
        <f t="shared" si="7"/>
        <v>5.1043012215520465</v>
      </c>
      <c r="AH18" s="335">
        <f t="shared" si="7"/>
        <v>1.6688494572870702</v>
      </c>
      <c r="AI18" s="52">
        <f t="shared" si="8"/>
        <v>2.6546356891160716</v>
      </c>
      <c r="AJ18" s="52">
        <f t="shared" si="8"/>
        <v>2.5</v>
      </c>
      <c r="AK18" s="51">
        <f t="shared" si="9"/>
        <v>6</v>
      </c>
      <c r="AL18" s="158">
        <f t="shared" si="9"/>
        <v>6</v>
      </c>
      <c r="AM18" s="56"/>
      <c r="AN18" s="56"/>
      <c r="AO18" s="56"/>
      <c r="AP18" s="56"/>
    </row>
    <row r="19" spans="1:44" ht="13.15" customHeight="1" x14ac:dyDescent="0.2">
      <c r="B19" s="48" t="s">
        <v>62</v>
      </c>
      <c r="C19" s="377">
        <v>0.11471305960133134</v>
      </c>
      <c r="D19" s="378">
        <v>0.1086156688511476</v>
      </c>
      <c r="E19" s="181">
        <f>'Active transport'!D31</f>
        <v>0.73539655618359334</v>
      </c>
      <c r="F19" s="181">
        <f>'Active transport'!E31</f>
        <v>1</v>
      </c>
      <c r="G19" s="56">
        <f t="shared" si="0"/>
        <v>8.435958898010236E-2</v>
      </c>
      <c r="H19" s="56">
        <f t="shared" si="0"/>
        <v>0.1086156688511476</v>
      </c>
      <c r="I19" s="52">
        <f t="shared" si="1"/>
        <v>30.306010573004716</v>
      </c>
      <c r="J19" s="150">
        <f t="shared" si="1"/>
        <v>41.210433089706711</v>
      </c>
      <c r="K19" s="181">
        <f>'Active transport'!D40</f>
        <v>4.2572172845957521</v>
      </c>
      <c r="L19" s="181">
        <f>'Active transport'!E40</f>
        <v>1</v>
      </c>
      <c r="M19" s="56">
        <f t="shared" si="2"/>
        <v>0.48835842010365049</v>
      </c>
      <c r="N19" s="56">
        <f t="shared" si="2"/>
        <v>0.1086156688511476</v>
      </c>
      <c r="O19" s="56">
        <f t="shared" si="3"/>
        <v>6.745147306967743</v>
      </c>
      <c r="P19" s="56">
        <f t="shared" si="3"/>
        <v>1.5844028754121329</v>
      </c>
      <c r="Q19" s="180">
        <f t="shared" si="4"/>
        <v>0.18204956856729568</v>
      </c>
      <c r="R19" s="183">
        <f t="shared" si="4"/>
        <v>3.7023225809383775E-2</v>
      </c>
      <c r="S19" s="181">
        <f>'Active transport'!S31</f>
        <v>0.69743449595390872</v>
      </c>
      <c r="T19" s="181">
        <f>'Active transport'!T31</f>
        <v>1</v>
      </c>
      <c r="U19" s="144">
        <f t="shared" si="5"/>
        <v>8.0004844902385214E-2</v>
      </c>
      <c r="V19" s="144">
        <f t="shared" si="5"/>
        <v>0.1086156688511476</v>
      </c>
      <c r="W19" s="171">
        <f t="shared" si="10"/>
        <v>1.3873754394554203</v>
      </c>
      <c r="X19" s="174">
        <f t="shared" si="11"/>
        <v>1.9892555465841304</v>
      </c>
      <c r="Y19" s="181">
        <f>'Active transport'!S40</f>
        <v>3.9945006441280286</v>
      </c>
      <c r="Z19" s="181">
        <f>'Active transport'!T40</f>
        <v>1</v>
      </c>
      <c r="AA19" s="144">
        <f t="shared" si="6"/>
        <v>0.45822139046741495</v>
      </c>
      <c r="AB19" s="144">
        <f t="shared" si="6"/>
        <v>0.1086156688511476</v>
      </c>
      <c r="AC19" s="144">
        <f t="shared" si="12"/>
        <v>0.60717119413986631</v>
      </c>
      <c r="AD19" s="173">
        <f t="shared" si="13"/>
        <v>0.15200177650050362</v>
      </c>
      <c r="AE19" s="334">
        <f t="shared" si="14"/>
        <v>2.7467332319046327</v>
      </c>
      <c r="AF19" s="334">
        <f t="shared" si="15"/>
        <v>2.8962406809759949</v>
      </c>
      <c r="AG19" s="334">
        <f t="shared" si="7"/>
        <v>5.400960125920375</v>
      </c>
      <c r="AH19" s="335">
        <f t="shared" si="7"/>
        <v>5.7561790195930476</v>
      </c>
      <c r="AI19" s="52">
        <f t="shared" si="8"/>
        <v>2.5</v>
      </c>
      <c r="AJ19" s="52">
        <f t="shared" si="8"/>
        <v>2.5138745757071739</v>
      </c>
      <c r="AK19" s="51">
        <f t="shared" si="9"/>
        <v>6</v>
      </c>
      <c r="AL19" s="158">
        <f t="shared" si="9"/>
        <v>6</v>
      </c>
      <c r="AM19" s="56"/>
      <c r="AN19" s="56"/>
      <c r="AO19" s="56"/>
      <c r="AP19" s="56"/>
    </row>
    <row r="20" spans="1:44" ht="13.15" customHeight="1" x14ac:dyDescent="0.2">
      <c r="B20" s="48" t="s">
        <v>63</v>
      </c>
      <c r="C20" s="377">
        <v>9.1061802847374265E-2</v>
      </c>
      <c r="D20" s="378">
        <v>8.8435488816605956E-2</v>
      </c>
      <c r="E20" s="181">
        <f>'Active transport'!D32</f>
        <v>0.63290173065606392</v>
      </c>
      <c r="F20" s="181">
        <f>'Active transport'!E32</f>
        <v>1.0934346459852222</v>
      </c>
      <c r="G20" s="56">
        <f t="shared" si="0"/>
        <v>5.763317261876446E-2</v>
      </c>
      <c r="H20" s="56">
        <f t="shared" si="0"/>
        <v>9.6698427406715609E-2</v>
      </c>
      <c r="I20" s="52">
        <f t="shared" si="1"/>
        <v>26.082154423561299</v>
      </c>
      <c r="J20" s="150">
        <f t="shared" si="1"/>
        <v>45.060915316341138</v>
      </c>
      <c r="K20" s="181">
        <f>'Active transport'!D41</f>
        <v>3.619264903178347</v>
      </c>
      <c r="L20" s="181">
        <f>'Active transport'!E41</f>
        <v>0.77780071464373512</v>
      </c>
      <c r="M20" s="56">
        <f t="shared" si="2"/>
        <v>0.32957678706564775</v>
      </c>
      <c r="N20" s="56">
        <f t="shared" si="2"/>
        <v>6.8785186401424156E-2</v>
      </c>
      <c r="O20" s="56">
        <f t="shared" si="3"/>
        <v>5.7343737194739886</v>
      </c>
      <c r="P20" s="56">
        <f t="shared" si="3"/>
        <v>1.2323496887791459</v>
      </c>
      <c r="Q20" s="180">
        <f t="shared" si="4"/>
        <v>0.18023254120293625</v>
      </c>
      <c r="R20" s="183">
        <f t="shared" si="4"/>
        <v>2.6620496278299693E-2</v>
      </c>
      <c r="S20" s="181">
        <f>'Active transport'!S32</f>
        <v>0.61020796764142826</v>
      </c>
      <c r="T20" s="181">
        <f>'Active transport'!T32</f>
        <v>0.84829147302570207</v>
      </c>
      <c r="U20" s="144">
        <f t="shared" si="5"/>
        <v>5.5566637645260673E-2</v>
      </c>
      <c r="V20" s="144">
        <f t="shared" si="5"/>
        <v>7.5019071075986668E-2</v>
      </c>
      <c r="W20" s="171">
        <f t="shared" si="10"/>
        <v>1.2138595842005406</v>
      </c>
      <c r="X20" s="174">
        <f t="shared" si="11"/>
        <v>1.6874685178364004</v>
      </c>
      <c r="Y20" s="181">
        <f>'Active transport'!S41</f>
        <v>3.4731171119276643</v>
      </c>
      <c r="Z20" s="181">
        <f>'Active transport'!T41</f>
        <v>0.67214222576642479</v>
      </c>
      <c r="AA20" s="144">
        <f t="shared" si="6"/>
        <v>0.31626830571219888</v>
      </c>
      <c r="AB20" s="144">
        <f t="shared" si="6"/>
        <v>5.9441226289935298E-2</v>
      </c>
      <c r="AC20" s="144">
        <f t="shared" si="12"/>
        <v>0.52791997100730348</v>
      </c>
      <c r="AD20" s="173">
        <f t="shared" si="13"/>
        <v>0.10216681237749915</v>
      </c>
      <c r="AE20" s="334">
        <f t="shared" si="14"/>
        <v>2.7923910682102271</v>
      </c>
      <c r="AF20" s="334">
        <f t="shared" si="15"/>
        <v>2.2469164321095549</v>
      </c>
      <c r="AG20" s="334">
        <f t="shared" si="7"/>
        <v>5.5237415295883014</v>
      </c>
      <c r="AH20" s="335">
        <f t="shared" si="7"/>
        <v>4.9742445658608281</v>
      </c>
      <c r="AI20" s="52">
        <f t="shared" si="8"/>
        <v>2.5</v>
      </c>
      <c r="AJ20" s="52">
        <f t="shared" si="8"/>
        <v>2.5</v>
      </c>
      <c r="AK20" s="51">
        <f t="shared" si="9"/>
        <v>6</v>
      </c>
      <c r="AL20" s="158">
        <f t="shared" si="9"/>
        <v>6</v>
      </c>
      <c r="AM20" s="56"/>
      <c r="AN20" s="56"/>
      <c r="AO20" s="56"/>
      <c r="AP20" s="56"/>
    </row>
    <row r="21" spans="1:44" ht="13.15" customHeight="1" x14ac:dyDescent="0.2">
      <c r="B21" s="48" t="s">
        <v>64</v>
      </c>
      <c r="C21" s="377">
        <v>8.0048461346236666E-2</v>
      </c>
      <c r="D21" s="378">
        <v>9.4551259708900437E-2</v>
      </c>
      <c r="E21" s="181">
        <f>'Active transport'!D33</f>
        <v>0.43320769038424295</v>
      </c>
      <c r="F21" s="181">
        <f>'Active transport'!E33</f>
        <v>0.62864440907318142</v>
      </c>
      <c r="G21" s="56">
        <f t="shared" si="0"/>
        <v>3.4677609058615534E-2</v>
      </c>
      <c r="H21" s="56">
        <f t="shared" si="0"/>
        <v>5.9439120786826623E-2</v>
      </c>
      <c r="I21" s="52">
        <f t="shared" si="1"/>
        <v>17.852676538526222</v>
      </c>
      <c r="J21" s="150">
        <f t="shared" si="1"/>
        <v>25.906708357328554</v>
      </c>
      <c r="K21" s="181">
        <f>'Active transport'!D42</f>
        <v>4.0335264093771777</v>
      </c>
      <c r="L21" s="181">
        <f>'Active transport'!E42</f>
        <v>1.571589463272435</v>
      </c>
      <c r="M21" s="56">
        <f t="shared" si="2"/>
        <v>0.32287758287005375</v>
      </c>
      <c r="N21" s="56">
        <f t="shared" si="2"/>
        <v>0.14859576349764345</v>
      </c>
      <c r="O21" s="56">
        <f t="shared" si="3"/>
        <v>6.3907308410679757</v>
      </c>
      <c r="P21" s="56">
        <f t="shared" si="3"/>
        <v>2.4900308645762568</v>
      </c>
      <c r="Q21" s="180">
        <f t="shared" si="4"/>
        <v>0.26360695676990881</v>
      </c>
      <c r="R21" s="183">
        <f t="shared" si="4"/>
        <v>8.7687211025112524E-2</v>
      </c>
      <c r="S21" s="181">
        <f>'Active transport'!S33</f>
        <v>0.34667325053239095</v>
      </c>
      <c r="T21" s="181">
        <f>'Active transport'!T33</f>
        <v>0.46207558373875701</v>
      </c>
      <c r="U21" s="144">
        <f t="shared" si="5"/>
        <v>2.7750660295016317E-2</v>
      </c>
      <c r="V21" s="144">
        <f t="shared" si="5"/>
        <v>4.3689828523224984E-2</v>
      </c>
      <c r="W21" s="171">
        <f t="shared" si="10"/>
        <v>0.68962168647390854</v>
      </c>
      <c r="X21" s="174">
        <f t="shared" si="11"/>
        <v>0.91918641789342226</v>
      </c>
      <c r="Y21" s="181">
        <f>'Active transport'!S42</f>
        <v>4.0058255728618546</v>
      </c>
      <c r="Z21" s="181">
        <f>'Active transport'!T42</f>
        <v>1.5500717598094129</v>
      </c>
      <c r="AA21" s="144">
        <f t="shared" si="6"/>
        <v>0.3206601735289985</v>
      </c>
      <c r="AB21" s="144">
        <f t="shared" si="6"/>
        <v>0.14656123752917213</v>
      </c>
      <c r="AC21" s="144">
        <f t="shared" si="12"/>
        <v>0.60889260342614937</v>
      </c>
      <c r="AD21" s="173">
        <f t="shared" si="13"/>
        <v>0.23561366119429267</v>
      </c>
      <c r="AE21" s="334">
        <f t="shared" si="14"/>
        <v>2.3177085575455285</v>
      </c>
      <c r="AF21" s="334">
        <f t="shared" si="15"/>
        <v>2.1288379948896141</v>
      </c>
      <c r="AG21" s="334">
        <f t="shared" si="7"/>
        <v>5.71664761263263</v>
      </c>
      <c r="AH21" s="335">
        <f t="shared" si="7"/>
        <v>5.6773672458326363</v>
      </c>
      <c r="AI21" s="52">
        <f t="shared" si="8"/>
        <v>2.5</v>
      </c>
      <c r="AJ21" s="52">
        <f t="shared" si="8"/>
        <v>2.5</v>
      </c>
      <c r="AK21" s="51">
        <f t="shared" si="9"/>
        <v>6</v>
      </c>
      <c r="AL21" s="158">
        <f t="shared" si="9"/>
        <v>6</v>
      </c>
      <c r="AM21" s="56"/>
      <c r="AN21" s="56"/>
      <c r="AO21" s="56"/>
      <c r="AP21" s="56"/>
    </row>
    <row r="22" spans="1:44" ht="13.15" customHeight="1" x14ac:dyDescent="0.2">
      <c r="B22" s="48" t="s">
        <v>65</v>
      </c>
      <c r="C22" s="377">
        <v>5.9797707019128878E-2</v>
      </c>
      <c r="D22" s="378">
        <v>6.0255602320657707E-2</v>
      </c>
      <c r="E22" s="181">
        <f>'Active transport'!D34</f>
        <v>0.55228351942404919</v>
      </c>
      <c r="F22" s="181">
        <f>'Active transport'!E34</f>
        <v>0.61938043592938763</v>
      </c>
      <c r="G22" s="56">
        <f t="shared" si="0"/>
        <v>3.3025288086012669E-2</v>
      </c>
      <c r="H22" s="56">
        <f t="shared" si="0"/>
        <v>3.7321141232556788E-2</v>
      </c>
      <c r="I22" s="52">
        <f t="shared" si="1"/>
        <v>22.759843023772515</v>
      </c>
      <c r="J22" s="150">
        <f t="shared" si="1"/>
        <v>25.524936011941399</v>
      </c>
      <c r="K22" s="181">
        <f>'Active transport'!D43</f>
        <v>2.7003475790656961</v>
      </c>
      <c r="L22" s="181">
        <f>'Active transport'!E43</f>
        <v>0.34795950341788229</v>
      </c>
      <c r="M22" s="56">
        <f t="shared" si="2"/>
        <v>0.16147459338278444</v>
      </c>
      <c r="N22" s="56">
        <f t="shared" si="2"/>
        <v>2.0966509461641452E-2</v>
      </c>
      <c r="O22" s="56">
        <f t="shared" si="3"/>
        <v>4.2784384688838806</v>
      </c>
      <c r="P22" s="56">
        <f t="shared" si="3"/>
        <v>0.55130803774227066</v>
      </c>
      <c r="Q22" s="180">
        <f t="shared" si="4"/>
        <v>0.15823633133066928</v>
      </c>
      <c r="R22" s="183">
        <f t="shared" si="4"/>
        <v>2.1142156696027647E-2</v>
      </c>
      <c r="S22" s="181">
        <f>'Active transport'!S34</f>
        <v>0.37502206911587044</v>
      </c>
      <c r="T22" s="181">
        <f>'Active transport'!T34</f>
        <v>0.40100304010466736</v>
      </c>
      <c r="U22" s="144">
        <f t="shared" si="5"/>
        <v>2.2425459814698321E-2</v>
      </c>
      <c r="V22" s="144">
        <f t="shared" si="5"/>
        <v>2.4162679713921591E-2</v>
      </c>
      <c r="W22" s="171">
        <f t="shared" si="10"/>
        <v>0.74601473108020244</v>
      </c>
      <c r="X22" s="174">
        <f t="shared" si="11"/>
        <v>0.79769752172530806</v>
      </c>
      <c r="Y22" s="181">
        <f>'Active transport'!S43</f>
        <v>4.1656647025461622</v>
      </c>
      <c r="Z22" s="181">
        <f>'Active transport'!T43</f>
        <v>0.56704662893085733</v>
      </c>
      <c r="AA22" s="144">
        <f t="shared" si="6"/>
        <v>0.24909719742278205</v>
      </c>
      <c r="AB22" s="144">
        <f t="shared" si="6"/>
        <v>3.4167736170127298E-2</v>
      </c>
      <c r="AC22" s="144">
        <f t="shared" si="12"/>
        <v>0.63318843509245859</v>
      </c>
      <c r="AD22" s="173">
        <f t="shared" si="13"/>
        <v>8.6192094956112172E-2</v>
      </c>
      <c r="AE22" s="334">
        <f t="shared" si="14"/>
        <v>1.9666604825903096</v>
      </c>
      <c r="AF22" s="334">
        <f t="shared" si="15"/>
        <v>1.8751017154803893</v>
      </c>
      <c r="AG22" s="334">
        <f t="shared" si="7"/>
        <v>8.8797130966939761</v>
      </c>
      <c r="AH22" s="335">
        <f t="shared" si="7"/>
        <v>9.3804649004307663</v>
      </c>
      <c r="AI22" s="52">
        <f t="shared" si="8"/>
        <v>2.5</v>
      </c>
      <c r="AJ22" s="52">
        <f t="shared" si="8"/>
        <v>2.5</v>
      </c>
      <c r="AK22" s="51">
        <f t="shared" si="9"/>
        <v>6</v>
      </c>
      <c r="AL22" s="158">
        <f t="shared" si="9"/>
        <v>6</v>
      </c>
      <c r="AM22" s="56"/>
      <c r="AN22" s="56"/>
      <c r="AO22" s="56"/>
      <c r="AP22" s="56"/>
    </row>
    <row r="23" spans="1:44" ht="13.15" customHeight="1" x14ac:dyDescent="0.2">
      <c r="B23" s="48" t="s">
        <v>66</v>
      </c>
      <c r="C23" s="377">
        <v>2.649993374697986E-2</v>
      </c>
      <c r="D23" s="378">
        <v>3.8241884516743388E-2</v>
      </c>
      <c r="E23" s="181">
        <f>'Active transport'!D35</f>
        <v>0.30408627982523373</v>
      </c>
      <c r="F23" s="181">
        <f>'Active transport'!E35</f>
        <v>0.44737895573459707</v>
      </c>
      <c r="G23" s="56">
        <f t="shared" si="0"/>
        <v>8.0582662687342724E-3</v>
      </c>
      <c r="H23" s="56">
        <f t="shared" si="0"/>
        <v>1.7108614360423713E-2</v>
      </c>
      <c r="I23" s="52">
        <f t="shared" si="1"/>
        <v>12.531527288235626</v>
      </c>
      <c r="J23" s="150">
        <f t="shared" si="1"/>
        <v>18.436680521043471</v>
      </c>
      <c r="K23" s="181">
        <f>'Active transport'!D44</f>
        <v>1.6209065204740101</v>
      </c>
      <c r="L23" s="181">
        <f>'Active transport'!E44</f>
        <v>0</v>
      </c>
      <c r="M23" s="56">
        <f t="shared" si="2"/>
        <v>4.2953915402608921E-2</v>
      </c>
      <c r="N23" s="56">
        <f t="shared" si="2"/>
        <v>0</v>
      </c>
      <c r="O23" s="56">
        <f t="shared" si="3"/>
        <v>2.5681689518132971</v>
      </c>
      <c r="P23" s="56">
        <f t="shared" si="3"/>
        <v>0</v>
      </c>
      <c r="Q23" s="180">
        <f t="shared" si="4"/>
        <v>0.1700808354675204</v>
      </c>
      <c r="R23" s="183">
        <f t="shared" si="4"/>
        <v>0</v>
      </c>
      <c r="S23" s="181">
        <f>'Active transport'!S35</f>
        <v>0.20024475498097025</v>
      </c>
      <c r="T23" s="181">
        <f>'Active transport'!T35</f>
        <v>0.238247790598686</v>
      </c>
      <c r="U23" s="144">
        <f t="shared" si="5"/>
        <v>5.3064727401759271E-3</v>
      </c>
      <c r="V23" s="144">
        <f t="shared" si="5"/>
        <v>9.1110444944442117E-3</v>
      </c>
      <c r="W23" s="171">
        <f t="shared" si="10"/>
        <v>0.39833798952027527</v>
      </c>
      <c r="X23" s="174">
        <f t="shared" si="11"/>
        <v>0.47393573890985063</v>
      </c>
      <c r="Y23" s="181">
        <f>'Active transport'!S44</f>
        <v>2.2498891746588798</v>
      </c>
      <c r="Z23" s="181">
        <f>'Active transport'!T44</f>
        <v>0</v>
      </c>
      <c r="AA23" s="144">
        <f t="shared" si="6"/>
        <v>5.9621914066507513E-2</v>
      </c>
      <c r="AB23" s="144">
        <f t="shared" si="6"/>
        <v>0</v>
      </c>
      <c r="AC23" s="144">
        <f t="shared" si="12"/>
        <v>0.34198715147740155</v>
      </c>
      <c r="AD23" s="173">
        <f t="shared" si="13"/>
        <v>0</v>
      </c>
      <c r="AE23" s="334">
        <f t="shared" si="14"/>
        <v>1.907212011871344</v>
      </c>
      <c r="AF23" s="334">
        <f t="shared" si="15"/>
        <v>1.5423679063123246</v>
      </c>
      <c r="AG23" s="334">
        <f>AC23/(O23/60)</f>
        <v>7.9898283460502713</v>
      </c>
      <c r="AH23" s="335">
        <v>0</v>
      </c>
      <c r="AI23" s="52">
        <f t="shared" si="8"/>
        <v>2.5</v>
      </c>
      <c r="AJ23" s="52">
        <f t="shared" si="8"/>
        <v>2.5</v>
      </c>
      <c r="AK23" s="51">
        <f t="shared" si="9"/>
        <v>6</v>
      </c>
      <c r="AL23" s="158">
        <f t="shared" si="9"/>
        <v>6</v>
      </c>
      <c r="AM23" s="56"/>
      <c r="AN23" s="56"/>
      <c r="AO23" s="56"/>
      <c r="AP23" s="56"/>
    </row>
    <row r="24" spans="1:44" ht="13.15" customHeight="1" x14ac:dyDescent="0.2">
      <c r="B24" s="115" t="s">
        <v>67</v>
      </c>
      <c r="C24" s="379">
        <v>1.5935570999434524E-2</v>
      </c>
      <c r="D24" s="380">
        <v>1.9111993144235312E-2</v>
      </c>
      <c r="E24" s="184">
        <f>'Active transport'!D36</f>
        <v>0.61399357815396693</v>
      </c>
      <c r="F24" s="184">
        <f>'Active transport'!E36</f>
        <v>0.52539302938939492</v>
      </c>
      <c r="G24" s="118">
        <f t="shared" si="0"/>
        <v>9.7843382578693908E-3</v>
      </c>
      <c r="H24" s="118">
        <f t="shared" si="0"/>
        <v>1.0041307975719137E-2</v>
      </c>
      <c r="I24" s="117">
        <f t="shared" si="1"/>
        <v>25.302941270023659</v>
      </c>
      <c r="J24" s="151">
        <f t="shared" si="1"/>
        <v>21.651674283449971</v>
      </c>
      <c r="K24" s="184">
        <f>'Active transport'!D45</f>
        <v>0.19906232193167198</v>
      </c>
      <c r="L24" s="184">
        <f>'Active transport'!E45</f>
        <v>0</v>
      </c>
      <c r="M24" s="118">
        <f t="shared" si="2"/>
        <v>3.1721717644544512E-3</v>
      </c>
      <c r="N24" s="118">
        <f t="shared" si="2"/>
        <v>0</v>
      </c>
      <c r="O24" s="118">
        <f t="shared" si="3"/>
        <v>0.31539491525475682</v>
      </c>
      <c r="P24" s="118">
        <f t="shared" si="3"/>
        <v>0</v>
      </c>
      <c r="Q24" s="185">
        <f t="shared" si="4"/>
        <v>1.23112958224039E-2</v>
      </c>
      <c r="R24" s="186">
        <f t="shared" si="4"/>
        <v>0</v>
      </c>
      <c r="S24" s="187">
        <f>'Active transport'!S36</f>
        <v>0.28707008415257856</v>
      </c>
      <c r="T24" s="184">
        <f>'Active transport'!T36</f>
        <v>0.38396622537171893</v>
      </c>
      <c r="U24" s="188">
        <f t="shared" si="5"/>
        <v>4.5746257078270597E-3</v>
      </c>
      <c r="V24" s="188">
        <f t="shared" si="5"/>
        <v>7.3383598669222025E-3</v>
      </c>
      <c r="W24" s="189">
        <f t="shared" si="10"/>
        <v>0.57105575715889001</v>
      </c>
      <c r="X24" s="190">
        <f t="shared" si="11"/>
        <v>0.76380694352166412</v>
      </c>
      <c r="Y24" s="184">
        <f>'Active transport'!S45</f>
        <v>0.1373937576569885</v>
      </c>
      <c r="Z24" s="184">
        <f>'Active transport'!T45</f>
        <v>0</v>
      </c>
      <c r="AA24" s="188">
        <f t="shared" si="6"/>
        <v>2.1894479800220411E-3</v>
      </c>
      <c r="AB24" s="188">
        <f t="shared" si="6"/>
        <v>0</v>
      </c>
      <c r="AC24" s="188">
        <f t="shared" si="12"/>
        <v>2.0884095243941924E-2</v>
      </c>
      <c r="AD24" s="191">
        <f t="shared" si="13"/>
        <v>0</v>
      </c>
      <c r="AE24" s="336">
        <f t="shared" si="14"/>
        <v>1.3541250032511087</v>
      </c>
      <c r="AF24" s="336">
        <f t="shared" si="15"/>
        <v>2.1166222995664592</v>
      </c>
      <c r="AG24" s="336">
        <f>AC24/(O24/60)</f>
        <v>3.9729420292790114</v>
      </c>
      <c r="AH24" s="337">
        <v>0</v>
      </c>
      <c r="AI24" s="117">
        <f t="shared" si="8"/>
        <v>2.5</v>
      </c>
      <c r="AJ24" s="52">
        <f t="shared" si="8"/>
        <v>2.5</v>
      </c>
      <c r="AK24" s="156">
        <f t="shared" si="9"/>
        <v>6</v>
      </c>
      <c r="AL24" s="158">
        <f t="shared" si="9"/>
        <v>6</v>
      </c>
      <c r="AM24" s="56"/>
      <c r="AN24" s="56"/>
      <c r="AO24" s="56"/>
      <c r="AP24" s="56"/>
    </row>
    <row r="25" spans="1:44" ht="13.15" customHeight="1" x14ac:dyDescent="0.2">
      <c r="B25" s="48" t="s">
        <v>178</v>
      </c>
      <c r="C25" s="60">
        <f t="shared" ref="C25:P25" si="16">SUM(C17:C24)</f>
        <v>0.49427889774904599</v>
      </c>
      <c r="D25" s="60">
        <f t="shared" si="16"/>
        <v>0.50572110225095401</v>
      </c>
      <c r="E25" s="51">
        <f t="shared" si="16"/>
        <v>5.562788185038178</v>
      </c>
      <c r="F25" s="51">
        <f t="shared" si="16"/>
        <v>6.5622033293208508</v>
      </c>
      <c r="G25" s="56">
        <f t="shared" si="16"/>
        <v>0.34452300916528622</v>
      </c>
      <c r="H25" s="56">
        <f t="shared" si="16"/>
        <v>0.43564108222721287</v>
      </c>
      <c r="I25" s="51"/>
      <c r="J25" s="51"/>
      <c r="K25" s="51">
        <f t="shared" si="16"/>
        <v>21.301172279143159</v>
      </c>
      <c r="L25" s="51">
        <f t="shared" si="16"/>
        <v>7.4211005427494126</v>
      </c>
      <c r="M25" s="51">
        <f t="shared" si="16"/>
        <v>1.7112548972249837</v>
      </c>
      <c r="N25" s="51">
        <f t="shared" si="16"/>
        <v>0.53708206808890291</v>
      </c>
      <c r="O25" s="51">
        <f t="shared" si="16"/>
        <v>33.749638608723643</v>
      </c>
      <c r="P25" s="51">
        <f t="shared" si="16"/>
        <v>11.75801303865471</v>
      </c>
      <c r="Q25" s="51"/>
      <c r="R25" s="51"/>
      <c r="S25" s="51"/>
      <c r="T25" s="51"/>
      <c r="U25" s="56">
        <f>SUM(U17:U24)</f>
        <v>0.29813365526587848</v>
      </c>
      <c r="V25" s="56">
        <f>SUM(V17:V24)</f>
        <v>0.36474159958745284</v>
      </c>
      <c r="W25" s="142"/>
      <c r="X25" s="51"/>
      <c r="Y25" s="51"/>
      <c r="Z25" s="51"/>
      <c r="AA25" s="51">
        <f>SUM(AA17:AA24)</f>
        <v>1.7257317233684777</v>
      </c>
      <c r="AB25" s="56">
        <f>SUM(AB17:AB24)</f>
        <v>0.41770659856506215</v>
      </c>
      <c r="AC25" s="142"/>
      <c r="AD25" s="51"/>
      <c r="AE25" s="142"/>
      <c r="AI25" s="51"/>
      <c r="AJ25" s="146"/>
      <c r="AK25" s="51"/>
      <c r="AL25" s="146"/>
      <c r="AM25" s="51"/>
      <c r="AN25" s="51"/>
      <c r="AO25" s="51"/>
      <c r="AP25" s="51"/>
    </row>
    <row r="26" spans="1:44" ht="13.15" customHeight="1" x14ac:dyDescent="0.2">
      <c r="C26" s="60"/>
      <c r="D26" s="6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2"/>
      <c r="X26" s="51"/>
      <c r="Y26" s="51"/>
      <c r="Z26" s="51"/>
      <c r="AA26" s="51"/>
      <c r="AB26" s="51"/>
      <c r="AC26" s="52"/>
      <c r="AD26" s="51"/>
      <c r="AE26" s="51"/>
      <c r="AF26" s="51"/>
      <c r="AG26" s="51"/>
      <c r="AH26" s="51"/>
      <c r="AI26" s="51"/>
      <c r="AJ26" s="51"/>
      <c r="AK26" s="51"/>
      <c r="AL26" s="51"/>
      <c r="AQ26" s="142"/>
      <c r="AR26" s="142"/>
    </row>
    <row r="27" spans="1:44" ht="13.15" customHeight="1" x14ac:dyDescent="0.2">
      <c r="B27" s="169"/>
      <c r="C27" s="424" t="s">
        <v>168</v>
      </c>
      <c r="D27" s="424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5"/>
      <c r="R27" s="453" t="s">
        <v>175</v>
      </c>
      <c r="S27" s="454"/>
      <c r="T27" s="454"/>
      <c r="U27" s="454"/>
      <c r="V27" s="455"/>
      <c r="W27" s="454" t="s">
        <v>176</v>
      </c>
      <c r="X27" s="454"/>
      <c r="Y27" s="454"/>
      <c r="Z27" s="454"/>
      <c r="AA27" s="455"/>
      <c r="AB27" s="453" t="s">
        <v>91</v>
      </c>
      <c r="AC27" s="454"/>
      <c r="AD27" s="454"/>
      <c r="AE27" s="454"/>
      <c r="AF27" s="455"/>
      <c r="AG27" s="454" t="s">
        <v>92</v>
      </c>
      <c r="AH27" s="454"/>
      <c r="AI27" s="454"/>
      <c r="AJ27" s="454"/>
      <c r="AK27" s="455"/>
      <c r="AL27" s="453" t="s">
        <v>93</v>
      </c>
      <c r="AM27" s="454"/>
      <c r="AN27" s="454"/>
      <c r="AO27" s="454"/>
      <c r="AP27" s="455"/>
    </row>
    <row r="28" spans="1:44" ht="13.15" customHeight="1" x14ac:dyDescent="0.2">
      <c r="B28" s="126"/>
      <c r="C28" s="429" t="s">
        <v>0</v>
      </c>
      <c r="D28" s="431" t="s">
        <v>84</v>
      </c>
      <c r="E28" s="431" t="s">
        <v>177</v>
      </c>
      <c r="F28" s="433" t="s">
        <v>173</v>
      </c>
      <c r="G28" s="435" t="s">
        <v>174</v>
      </c>
      <c r="H28" s="451" t="s">
        <v>172</v>
      </c>
      <c r="I28" s="451"/>
      <c r="J28" s="451"/>
      <c r="K28" s="451"/>
      <c r="L28" s="452"/>
      <c r="M28" s="451" t="s">
        <v>169</v>
      </c>
      <c r="N28" s="451"/>
      <c r="O28" s="451"/>
      <c r="P28" s="451"/>
      <c r="Q28" s="452"/>
      <c r="R28" s="437">
        <v>0.1</v>
      </c>
      <c r="S28" s="421">
        <v>0.3</v>
      </c>
      <c r="T28" s="421">
        <v>0.5</v>
      </c>
      <c r="U28" s="421">
        <v>0.7</v>
      </c>
      <c r="V28" s="456">
        <v>0.9</v>
      </c>
      <c r="W28" s="419">
        <v>0.1</v>
      </c>
      <c r="X28" s="421">
        <v>0.3</v>
      </c>
      <c r="Y28" s="421">
        <v>0.5</v>
      </c>
      <c r="Z28" s="421">
        <v>0.7</v>
      </c>
      <c r="AA28" s="456">
        <v>0.9</v>
      </c>
      <c r="AB28" s="419">
        <v>0.1</v>
      </c>
      <c r="AC28" s="421">
        <v>0.3</v>
      </c>
      <c r="AD28" s="421">
        <v>0.5</v>
      </c>
      <c r="AE28" s="421">
        <v>0.7</v>
      </c>
      <c r="AF28" s="456">
        <v>0.9</v>
      </c>
      <c r="AG28" s="419">
        <v>0.1</v>
      </c>
      <c r="AH28" s="421">
        <v>0.3</v>
      </c>
      <c r="AI28" s="421">
        <v>0.5</v>
      </c>
      <c r="AJ28" s="421">
        <v>0.7</v>
      </c>
      <c r="AK28" s="456">
        <v>0.9</v>
      </c>
      <c r="AL28" s="419">
        <v>0.1</v>
      </c>
      <c r="AM28" s="421">
        <v>0.3</v>
      </c>
      <c r="AN28" s="421">
        <v>0.5</v>
      </c>
      <c r="AO28" s="421">
        <v>0.7</v>
      </c>
      <c r="AP28" s="456">
        <v>0.9</v>
      </c>
    </row>
    <row r="29" spans="1:44" ht="13.15" customHeight="1" x14ac:dyDescent="0.2">
      <c r="A29" s="142"/>
      <c r="B29" s="74"/>
      <c r="C29" s="430"/>
      <c r="D29" s="432"/>
      <c r="E29" s="432"/>
      <c r="F29" s="434"/>
      <c r="G29" s="436"/>
      <c r="H29" s="153">
        <v>0.1</v>
      </c>
      <c r="I29" s="153">
        <v>0.3</v>
      </c>
      <c r="J29" s="153">
        <v>0.5</v>
      </c>
      <c r="K29" s="153">
        <v>0.7</v>
      </c>
      <c r="L29" s="154">
        <v>0.9</v>
      </c>
      <c r="M29" s="153">
        <v>0.1</v>
      </c>
      <c r="N29" s="153">
        <v>0.3</v>
      </c>
      <c r="O29" s="153">
        <v>0.5</v>
      </c>
      <c r="P29" s="153">
        <v>0.7</v>
      </c>
      <c r="Q29" s="154">
        <v>0.9</v>
      </c>
      <c r="R29" s="438"/>
      <c r="S29" s="422"/>
      <c r="T29" s="422"/>
      <c r="U29" s="422"/>
      <c r="V29" s="457"/>
      <c r="W29" s="420"/>
      <c r="X29" s="422"/>
      <c r="Y29" s="422"/>
      <c r="Z29" s="422"/>
      <c r="AA29" s="457"/>
      <c r="AB29" s="420"/>
      <c r="AC29" s="422"/>
      <c r="AD29" s="422"/>
      <c r="AE29" s="422"/>
      <c r="AF29" s="457"/>
      <c r="AG29" s="420"/>
      <c r="AH29" s="422"/>
      <c r="AI29" s="422"/>
      <c r="AJ29" s="422"/>
      <c r="AK29" s="457"/>
      <c r="AL29" s="420"/>
      <c r="AM29" s="422"/>
      <c r="AN29" s="422"/>
      <c r="AO29" s="422"/>
      <c r="AP29" s="457"/>
    </row>
    <row r="30" spans="1:44" ht="13.15" customHeight="1" x14ac:dyDescent="0.2">
      <c r="A30" s="142"/>
      <c r="B30" s="126" t="s">
        <v>167</v>
      </c>
      <c r="C30" s="142"/>
      <c r="D30" s="51">
        <f>G7</f>
        <v>35.713171640061127</v>
      </c>
      <c r="E30" s="51">
        <f t="shared" ref="E30:E46" si="17">D30*$G$8</f>
        <v>67.608593733624417</v>
      </c>
      <c r="F30" s="56">
        <f t="shared" ref="F30:F46" si="18">LN(D30)-(1/2*(LN(1+(E30/D30)^2)))</f>
        <v>2.8142525213038221</v>
      </c>
      <c r="G30" s="194">
        <f t="shared" ref="G30:G46" si="19">SQRT((LN(1+(E30/D30)^2)))</f>
        <v>1.2339100882465279</v>
      </c>
      <c r="H30" s="52">
        <f t="shared" ref="H30:H46" si="20">NORMINV(M$29,$F30,$G30)</f>
        <v>1.2329331159702079</v>
      </c>
      <c r="I30" s="52">
        <f t="shared" ref="I30:I46" si="21">NORMINV(N$29,$F30,$G30)</f>
        <v>2.167189438391719</v>
      </c>
      <c r="J30" s="52">
        <f t="shared" ref="J30:J46" si="22">NORMINV(O$29,$F30,$G30)</f>
        <v>2.8142525213038221</v>
      </c>
      <c r="K30" s="52">
        <f t="shared" ref="K30:K46" si="23">NORMINV(P$29,$F30,$G30)</f>
        <v>3.4613156042159252</v>
      </c>
      <c r="L30" s="150">
        <f t="shared" ref="L30:L46" si="24">NORMINV(Q$29,$F30,$G30)</f>
        <v>4.3955719266374365</v>
      </c>
      <c r="M30" s="52">
        <f t="shared" ref="M30:Q46" si="25">EXP(H30)</f>
        <v>3.4312791303879213</v>
      </c>
      <c r="N30" s="52">
        <f t="shared" si="25"/>
        <v>8.7337029034429534</v>
      </c>
      <c r="O30" s="52">
        <f t="shared" si="25"/>
        <v>16.68070264934456</v>
      </c>
      <c r="P30" s="52">
        <f t="shared" si="25"/>
        <v>31.858862609828652</v>
      </c>
      <c r="Q30" s="150">
        <f t="shared" si="25"/>
        <v>81.090995603261732</v>
      </c>
      <c r="R30" s="51">
        <f>M30*(1-($G$6/$G$7))</f>
        <v>3.0890203089402162</v>
      </c>
      <c r="S30" s="51">
        <f>N30*(1-($G$6/$G$7))</f>
        <v>7.8625447291824866</v>
      </c>
      <c r="T30" s="51">
        <f>O30*(1-($G$6/$G$7))</f>
        <v>15.016857356455539</v>
      </c>
      <c r="U30" s="51">
        <f>P30*(1-($G$6/$G$7))</f>
        <v>28.681045721386944</v>
      </c>
      <c r="V30" s="165">
        <f>Q30*(1-($G$6/$G$7))</f>
        <v>73.00243517709329</v>
      </c>
      <c r="W30" s="52">
        <f t="shared" ref="W30:AA46" si="26">M30-R30</f>
        <v>0.34225882144770514</v>
      </c>
      <c r="X30" s="52">
        <f t="shared" si="26"/>
        <v>0.87115817426046682</v>
      </c>
      <c r="Y30" s="52">
        <f t="shared" si="26"/>
        <v>1.6638452928890217</v>
      </c>
      <c r="Z30" s="52">
        <f t="shared" si="26"/>
        <v>3.1778168884417077</v>
      </c>
      <c r="AA30" s="150">
        <f t="shared" si="26"/>
        <v>8.0885604261684421</v>
      </c>
      <c r="AB30" s="196"/>
      <c r="AC30" s="196"/>
      <c r="AD30" s="196"/>
      <c r="AE30" s="196"/>
      <c r="AF30" s="197"/>
      <c r="AG30" s="196"/>
      <c r="AH30" s="196"/>
      <c r="AI30" s="196"/>
      <c r="AJ30" s="196"/>
      <c r="AK30" s="197"/>
      <c r="AL30" s="196"/>
      <c r="AM30" s="196"/>
      <c r="AN30" s="196"/>
      <c r="AO30" s="196"/>
      <c r="AP30" s="197"/>
    </row>
    <row r="31" spans="1:44" ht="13.15" customHeight="1" x14ac:dyDescent="0.2">
      <c r="A31" s="142"/>
      <c r="B31" s="416" t="s">
        <v>94</v>
      </c>
      <c r="C31" s="125" t="s">
        <v>9</v>
      </c>
      <c r="D31" s="51">
        <f t="shared" ref="D31:D38" si="27">I17+O17</f>
        <v>51.658111490031793</v>
      </c>
      <c r="E31" s="51">
        <f t="shared" si="17"/>
        <v>97.793954229987776</v>
      </c>
      <c r="F31" s="56">
        <f t="shared" si="18"/>
        <v>3.1833801775384045</v>
      </c>
      <c r="G31" s="152">
        <f t="shared" si="19"/>
        <v>1.2339100882465279</v>
      </c>
      <c r="H31" s="52">
        <f t="shared" si="20"/>
        <v>1.6020607722047904</v>
      </c>
      <c r="I31" s="52">
        <f t="shared" si="21"/>
        <v>2.5363170946263014</v>
      </c>
      <c r="J31" s="52">
        <f t="shared" si="22"/>
        <v>3.1833801775384045</v>
      </c>
      <c r="K31" s="52">
        <f t="shared" si="23"/>
        <v>3.8304432604505076</v>
      </c>
      <c r="L31" s="150">
        <f t="shared" si="24"/>
        <v>4.7646995828720184</v>
      </c>
      <c r="M31" s="52">
        <f t="shared" si="25"/>
        <v>4.9632500203976626</v>
      </c>
      <c r="N31" s="52">
        <f t="shared" si="25"/>
        <v>12.633058829218516</v>
      </c>
      <c r="O31" s="52">
        <f t="shared" si="25"/>
        <v>24.12817337750278</v>
      </c>
      <c r="P31" s="52">
        <f t="shared" si="25"/>
        <v>46.082960461512151</v>
      </c>
      <c r="Q31" s="150">
        <f t="shared" si="25"/>
        <v>117.29587430459318</v>
      </c>
      <c r="R31" s="51">
        <f t="shared" ref="R31:V38" si="28">M31*(1-$Q17)</f>
        <v>4.9265891274115683</v>
      </c>
      <c r="S31" s="51">
        <f t="shared" si="28"/>
        <v>12.539745130347487</v>
      </c>
      <c r="T31" s="51">
        <f t="shared" si="28"/>
        <v>23.949951370046524</v>
      </c>
      <c r="U31" s="51">
        <f t="shared" si="28"/>
        <v>45.742570097331672</v>
      </c>
      <c r="V31" s="158">
        <f t="shared" si="28"/>
        <v>116.42947195171583</v>
      </c>
      <c r="W31" s="52">
        <f t="shared" si="26"/>
        <v>3.6660892986094318E-2</v>
      </c>
      <c r="X31" s="52">
        <f t="shared" si="26"/>
        <v>9.3313698871028805E-2</v>
      </c>
      <c r="Y31" s="52">
        <f t="shared" si="26"/>
        <v>0.17822200745625594</v>
      </c>
      <c r="Z31" s="52">
        <f t="shared" si="26"/>
        <v>0.34039036418047885</v>
      </c>
      <c r="AA31" s="150">
        <f t="shared" si="26"/>
        <v>0.86640235287735834</v>
      </c>
      <c r="AB31" s="198">
        <f t="shared" ref="AB31:AF38" si="29">R31*$AI17/60</f>
        <v>0.205274546975482</v>
      </c>
      <c r="AC31" s="198">
        <f t="shared" si="29"/>
        <v>0.52248938043114523</v>
      </c>
      <c r="AD31" s="198">
        <f t="shared" si="29"/>
        <v>0.99791464041860511</v>
      </c>
      <c r="AE31" s="198">
        <f t="shared" si="29"/>
        <v>1.9059404207221531</v>
      </c>
      <c r="AF31" s="199">
        <f t="shared" si="29"/>
        <v>4.8512279979881594</v>
      </c>
      <c r="AG31" s="198">
        <f t="shared" ref="AG31:AK38" si="30">W31*$AK17/60</f>
        <v>3.6660892986094319E-3</v>
      </c>
      <c r="AH31" s="198">
        <f t="shared" si="30"/>
        <v>9.3313698871028798E-3</v>
      </c>
      <c r="AI31" s="198">
        <f t="shared" si="30"/>
        <v>1.7822200745625592E-2</v>
      </c>
      <c r="AJ31" s="198">
        <f t="shared" si="30"/>
        <v>3.4039036418047883E-2</v>
      </c>
      <c r="AK31" s="199">
        <f t="shared" si="30"/>
        <v>8.6640235287735831E-2</v>
      </c>
      <c r="AL31" s="200">
        <f>AB31+AG31</f>
        <v>0.20894063627409143</v>
      </c>
      <c r="AM31" s="200">
        <f t="shared" ref="AM31:AP46" si="31">AC31+AH31</f>
        <v>0.53182075031824816</v>
      </c>
      <c r="AN31" s="200">
        <f t="shared" si="31"/>
        <v>1.0157368411642307</v>
      </c>
      <c r="AO31" s="200">
        <f t="shared" si="31"/>
        <v>1.9399794571402009</v>
      </c>
      <c r="AP31" s="201">
        <f t="shared" si="31"/>
        <v>4.9378682332758954</v>
      </c>
    </row>
    <row r="32" spans="1:44" ht="13.15" customHeight="1" x14ac:dyDescent="0.2">
      <c r="A32" s="142"/>
      <c r="B32" s="416"/>
      <c r="C32" s="125" t="s">
        <v>90</v>
      </c>
      <c r="D32" s="51">
        <f t="shared" si="27"/>
        <v>50.469030089833005</v>
      </c>
      <c r="E32" s="51">
        <f t="shared" si="17"/>
        <v>95.542904614106845</v>
      </c>
      <c r="F32" s="56">
        <f t="shared" si="18"/>
        <v>3.1600928296709423</v>
      </c>
      <c r="G32" s="152">
        <f t="shared" si="19"/>
        <v>1.2339100882465279</v>
      </c>
      <c r="H32" s="52">
        <f t="shared" si="20"/>
        <v>1.5787734243373281</v>
      </c>
      <c r="I32" s="52">
        <f t="shared" si="21"/>
        <v>2.5130297467588392</v>
      </c>
      <c r="J32" s="52">
        <f t="shared" si="22"/>
        <v>3.1600928296709423</v>
      </c>
      <c r="K32" s="52">
        <f t="shared" si="23"/>
        <v>3.8071559125830454</v>
      </c>
      <c r="L32" s="150">
        <f t="shared" si="24"/>
        <v>4.7414122350045567</v>
      </c>
      <c r="M32" s="52">
        <f t="shared" si="25"/>
        <v>4.8490044912143135</v>
      </c>
      <c r="N32" s="52">
        <f t="shared" si="25"/>
        <v>12.342267415282691</v>
      </c>
      <c r="O32" s="52">
        <f t="shared" si="25"/>
        <v>23.572784081293289</v>
      </c>
      <c r="P32" s="52">
        <f t="shared" si="25"/>
        <v>45.022209505460374</v>
      </c>
      <c r="Q32" s="150">
        <f t="shared" si="25"/>
        <v>114.59592383345452</v>
      </c>
      <c r="R32" s="51">
        <f t="shared" si="28"/>
        <v>4.1441882530779433</v>
      </c>
      <c r="S32" s="51">
        <f t="shared" si="28"/>
        <v>10.548284649237821</v>
      </c>
      <c r="T32" s="51">
        <f t="shared" si="28"/>
        <v>20.146414600984276</v>
      </c>
      <c r="U32" s="51">
        <f t="shared" si="28"/>
        <v>38.478106608933764</v>
      </c>
      <c r="V32" s="158">
        <f t="shared" si="28"/>
        <v>97.939088788570743</v>
      </c>
      <c r="W32" s="52">
        <f t="shared" si="26"/>
        <v>0.70481623813637029</v>
      </c>
      <c r="X32" s="52">
        <f t="shared" si="26"/>
        <v>1.7939827660448699</v>
      </c>
      <c r="Y32" s="52">
        <f t="shared" si="26"/>
        <v>3.4263694803090132</v>
      </c>
      <c r="Z32" s="52">
        <f t="shared" si="26"/>
        <v>6.5441028965266099</v>
      </c>
      <c r="AA32" s="150">
        <f t="shared" si="26"/>
        <v>16.656835044883778</v>
      </c>
      <c r="AB32" s="198">
        <f t="shared" si="29"/>
        <v>0.18335516731727158</v>
      </c>
      <c r="AC32" s="198">
        <f t="shared" si="29"/>
        <v>0.46669754814703207</v>
      </c>
      <c r="AD32" s="198">
        <f t="shared" si="29"/>
        <v>0.89135652012503297</v>
      </c>
      <c r="AE32" s="198">
        <f t="shared" si="29"/>
        <v>1.7024225842281424</v>
      </c>
      <c r="AF32" s="199">
        <f t="shared" si="29"/>
        <v>4.3332100076274598</v>
      </c>
      <c r="AG32" s="198">
        <f t="shared" si="30"/>
        <v>7.0481623813637026E-2</v>
      </c>
      <c r="AH32" s="198">
        <f t="shared" si="30"/>
        <v>0.17939827660448698</v>
      </c>
      <c r="AI32" s="198">
        <f t="shared" si="30"/>
        <v>0.34263694803090133</v>
      </c>
      <c r="AJ32" s="198">
        <f t="shared" si="30"/>
        <v>0.65441028965266101</v>
      </c>
      <c r="AK32" s="199">
        <f t="shared" si="30"/>
        <v>1.6656835044883778</v>
      </c>
      <c r="AL32" s="200">
        <f t="shared" ref="AL32:AL46" si="32">AB32+AG32</f>
        <v>0.25383679113090862</v>
      </c>
      <c r="AM32" s="200">
        <f t="shared" si="31"/>
        <v>0.64609582475151905</v>
      </c>
      <c r="AN32" s="200">
        <f t="shared" si="31"/>
        <v>1.2339934681559344</v>
      </c>
      <c r="AO32" s="200">
        <f t="shared" si="31"/>
        <v>2.3568328738808035</v>
      </c>
      <c r="AP32" s="201">
        <f t="shared" si="31"/>
        <v>5.9988935121158375</v>
      </c>
    </row>
    <row r="33" spans="1:42" ht="13.15" customHeight="1" x14ac:dyDescent="0.2">
      <c r="A33" s="142"/>
      <c r="B33" s="416"/>
      <c r="C33" s="125" t="s">
        <v>62</v>
      </c>
      <c r="D33" s="51">
        <f t="shared" si="27"/>
        <v>37.051157879972457</v>
      </c>
      <c r="E33" s="51">
        <f t="shared" si="17"/>
        <v>70.141535053623912</v>
      </c>
      <c r="F33" s="56">
        <f t="shared" si="18"/>
        <v>2.8510325501366101</v>
      </c>
      <c r="G33" s="152">
        <f t="shared" si="19"/>
        <v>1.2339100882465279</v>
      </c>
      <c r="H33" s="52">
        <f t="shared" si="20"/>
        <v>1.2697131448029959</v>
      </c>
      <c r="I33" s="52">
        <f t="shared" si="21"/>
        <v>2.2039694672245069</v>
      </c>
      <c r="J33" s="52">
        <f t="shared" si="22"/>
        <v>2.8510325501366101</v>
      </c>
      <c r="K33" s="52">
        <f t="shared" si="23"/>
        <v>3.4980956330487132</v>
      </c>
      <c r="L33" s="150">
        <f t="shared" si="24"/>
        <v>4.4323519554702244</v>
      </c>
      <c r="M33" s="52">
        <f t="shared" si="25"/>
        <v>3.5598312597822224</v>
      </c>
      <c r="N33" s="52">
        <f t="shared" si="25"/>
        <v>9.060909190973355</v>
      </c>
      <c r="O33" s="52">
        <f t="shared" si="25"/>
        <v>17.305641561010418</v>
      </c>
      <c r="P33" s="52">
        <f t="shared" si="25"/>
        <v>33.052447996777609</v>
      </c>
      <c r="Q33" s="150">
        <f t="shared" si="25"/>
        <v>84.129052188977241</v>
      </c>
      <c r="R33" s="51">
        <f t="shared" si="28"/>
        <v>2.911765514766496</v>
      </c>
      <c r="S33" s="51">
        <f t="shared" si="28"/>
        <v>7.4113745819292109</v>
      </c>
      <c r="T33" s="51">
        <f t="shared" si="28"/>
        <v>14.15515698104821</v>
      </c>
      <c r="U33" s="51">
        <f t="shared" si="28"/>
        <v>27.035264098871266</v>
      </c>
      <c r="V33" s="158">
        <f t="shared" si="28"/>
        <v>68.813394533998434</v>
      </c>
      <c r="W33" s="52">
        <f t="shared" si="26"/>
        <v>0.64806574501572634</v>
      </c>
      <c r="X33" s="52">
        <f t="shared" si="26"/>
        <v>1.6495346090441441</v>
      </c>
      <c r="Y33" s="52">
        <f t="shared" si="26"/>
        <v>3.1504845799622085</v>
      </c>
      <c r="Z33" s="52">
        <f t="shared" si="26"/>
        <v>6.0171838979063423</v>
      </c>
      <c r="AA33" s="150">
        <f t="shared" si="26"/>
        <v>15.315657654978807</v>
      </c>
      <c r="AB33" s="198">
        <f t="shared" si="29"/>
        <v>0.12132356311527068</v>
      </c>
      <c r="AC33" s="198">
        <f t="shared" si="29"/>
        <v>0.30880727424705046</v>
      </c>
      <c r="AD33" s="198">
        <f t="shared" si="29"/>
        <v>0.5897982075436754</v>
      </c>
      <c r="AE33" s="198">
        <f t="shared" si="29"/>
        <v>1.1264693374529695</v>
      </c>
      <c r="AF33" s="199">
        <f t="shared" si="29"/>
        <v>2.8672247722499349</v>
      </c>
      <c r="AG33" s="198">
        <f t="shared" si="30"/>
        <v>6.4806574501572636E-2</v>
      </c>
      <c r="AH33" s="198">
        <f t="shared" si="30"/>
        <v>0.1649534609044144</v>
      </c>
      <c r="AI33" s="198">
        <f t="shared" si="30"/>
        <v>0.31504845799622083</v>
      </c>
      <c r="AJ33" s="198">
        <f t="shared" si="30"/>
        <v>0.60171838979063419</v>
      </c>
      <c r="AK33" s="199">
        <f t="shared" si="30"/>
        <v>1.5315657654978807</v>
      </c>
      <c r="AL33" s="200">
        <f t="shared" si="32"/>
        <v>0.18613013761684333</v>
      </c>
      <c r="AM33" s="200">
        <f t="shared" si="31"/>
        <v>0.47376073515146488</v>
      </c>
      <c r="AN33" s="200">
        <f t="shared" si="31"/>
        <v>0.90484666553989623</v>
      </c>
      <c r="AO33" s="200">
        <f t="shared" si="31"/>
        <v>1.7281877272436037</v>
      </c>
      <c r="AP33" s="201">
        <f t="shared" si="31"/>
        <v>4.398790537747816</v>
      </c>
    </row>
    <row r="34" spans="1:42" ht="13.15" customHeight="1" x14ac:dyDescent="0.2">
      <c r="A34" s="142"/>
      <c r="B34" s="416"/>
      <c r="C34" s="125" t="s">
        <v>63</v>
      </c>
      <c r="D34" s="51">
        <f t="shared" si="27"/>
        <v>31.816528143035288</v>
      </c>
      <c r="E34" s="51">
        <f t="shared" si="17"/>
        <v>60.231859183964062</v>
      </c>
      <c r="F34" s="56">
        <f t="shared" si="18"/>
        <v>2.6987188547487246</v>
      </c>
      <c r="G34" s="152">
        <f t="shared" si="19"/>
        <v>1.2339100882465279</v>
      </c>
      <c r="H34" s="52">
        <f t="shared" si="20"/>
        <v>1.1173994494151105</v>
      </c>
      <c r="I34" s="52">
        <f t="shared" si="21"/>
        <v>2.0516557718366215</v>
      </c>
      <c r="J34" s="52">
        <f t="shared" si="22"/>
        <v>2.6987188547487246</v>
      </c>
      <c r="K34" s="52">
        <f t="shared" si="23"/>
        <v>3.3457819376608278</v>
      </c>
      <c r="L34" s="150">
        <f t="shared" si="24"/>
        <v>4.280038260082339</v>
      </c>
      <c r="M34" s="52">
        <f t="shared" si="25"/>
        <v>3.0568942495192544</v>
      </c>
      <c r="N34" s="52">
        <f t="shared" si="25"/>
        <v>7.7807736322302787</v>
      </c>
      <c r="O34" s="52">
        <f t="shared" si="25"/>
        <v>14.860680833318623</v>
      </c>
      <c r="P34" s="52">
        <f t="shared" si="25"/>
        <v>28.382760541314198</v>
      </c>
      <c r="Q34" s="150">
        <f t="shared" si="25"/>
        <v>72.24320398538292</v>
      </c>
      <c r="R34" s="51">
        <f t="shared" si="28"/>
        <v>2.5059424307397569</v>
      </c>
      <c r="S34" s="51">
        <f t="shared" si="28"/>
        <v>6.3784250279686159</v>
      </c>
      <c r="T34" s="51">
        <f t="shared" si="28"/>
        <v>12.182302562723841</v>
      </c>
      <c r="U34" s="51">
        <f t="shared" si="28"/>
        <v>23.267263482598715</v>
      </c>
      <c r="V34" s="158">
        <f t="shared" si="28"/>
        <v>59.222627746455267</v>
      </c>
      <c r="W34" s="52">
        <f t="shared" si="26"/>
        <v>0.5509518187794975</v>
      </c>
      <c r="X34" s="52">
        <f t="shared" si="26"/>
        <v>1.4023486042616629</v>
      </c>
      <c r="Y34" s="52">
        <f t="shared" si="26"/>
        <v>2.6783782705947825</v>
      </c>
      <c r="Z34" s="52">
        <f t="shared" si="26"/>
        <v>5.1154970587154835</v>
      </c>
      <c r="AA34" s="150">
        <f t="shared" si="26"/>
        <v>13.020576238927653</v>
      </c>
      <c r="AB34" s="198">
        <f t="shared" si="29"/>
        <v>0.10441426794748988</v>
      </c>
      <c r="AC34" s="198">
        <f t="shared" si="29"/>
        <v>0.26576770949869233</v>
      </c>
      <c r="AD34" s="198">
        <f t="shared" si="29"/>
        <v>0.5075959401134934</v>
      </c>
      <c r="AE34" s="198">
        <f t="shared" si="29"/>
        <v>0.96946931177494633</v>
      </c>
      <c r="AF34" s="199">
        <f t="shared" si="29"/>
        <v>2.4676094894356364</v>
      </c>
      <c r="AG34" s="198">
        <f t="shared" si="30"/>
        <v>5.5095181877949748E-2</v>
      </c>
      <c r="AH34" s="198">
        <f t="shared" si="30"/>
        <v>0.14023486042616629</v>
      </c>
      <c r="AI34" s="198">
        <f t="shared" si="30"/>
        <v>0.26783782705947823</v>
      </c>
      <c r="AJ34" s="198">
        <f t="shared" si="30"/>
        <v>0.51154970587154835</v>
      </c>
      <c r="AK34" s="199">
        <f t="shared" si="30"/>
        <v>1.3020576238927652</v>
      </c>
      <c r="AL34" s="200">
        <f t="shared" si="32"/>
        <v>0.15950944982543963</v>
      </c>
      <c r="AM34" s="200">
        <f t="shared" si="31"/>
        <v>0.40600256992485861</v>
      </c>
      <c r="AN34" s="200">
        <f t="shared" si="31"/>
        <v>0.77543376717297163</v>
      </c>
      <c r="AO34" s="200">
        <f t="shared" si="31"/>
        <v>1.4810190176464948</v>
      </c>
      <c r="AP34" s="201">
        <f t="shared" si="31"/>
        <v>3.7696671133284019</v>
      </c>
    </row>
    <row r="35" spans="1:42" ht="13.15" customHeight="1" x14ac:dyDescent="0.2">
      <c r="A35" s="142"/>
      <c r="B35" s="416"/>
      <c r="C35" s="125" t="s">
        <v>64</v>
      </c>
      <c r="D35" s="51">
        <f t="shared" si="27"/>
        <v>24.243407379594196</v>
      </c>
      <c r="E35" s="51">
        <f t="shared" si="17"/>
        <v>45.895186704927752</v>
      </c>
      <c r="F35" s="56">
        <f t="shared" si="18"/>
        <v>2.4268776668491228</v>
      </c>
      <c r="G35" s="152">
        <f t="shared" si="19"/>
        <v>1.2339100882465279</v>
      </c>
      <c r="H35" s="52">
        <f t="shared" si="20"/>
        <v>0.84555826151550861</v>
      </c>
      <c r="I35" s="52">
        <f t="shared" si="21"/>
        <v>1.7798145839370196</v>
      </c>
      <c r="J35" s="52">
        <f t="shared" si="22"/>
        <v>2.4268776668491228</v>
      </c>
      <c r="K35" s="52">
        <f t="shared" si="23"/>
        <v>3.0739407497612259</v>
      </c>
      <c r="L35" s="150">
        <f t="shared" si="24"/>
        <v>4.0081970721827371</v>
      </c>
      <c r="M35" s="52">
        <f t="shared" si="25"/>
        <v>2.3292777978246155</v>
      </c>
      <c r="N35" s="52">
        <f t="shared" si="25"/>
        <v>5.9287570298852845</v>
      </c>
      <c r="O35" s="52">
        <f t="shared" si="25"/>
        <v>11.323471177012612</v>
      </c>
      <c r="P35" s="52">
        <f t="shared" si="25"/>
        <v>21.626961410344109</v>
      </c>
      <c r="Q35" s="150">
        <f t="shared" si="25"/>
        <v>55.047534311444075</v>
      </c>
      <c r="R35" s="51">
        <f t="shared" si="28"/>
        <v>1.7152639660683535</v>
      </c>
      <c r="S35" s="51">
        <f t="shared" si="28"/>
        <v>4.3658954318090206</v>
      </c>
      <c r="T35" s="51">
        <f t="shared" si="28"/>
        <v>8.3385253999685389</v>
      </c>
      <c r="U35" s="51">
        <f t="shared" si="28"/>
        <v>15.925943928783042</v>
      </c>
      <c r="V35" s="158">
        <f t="shared" si="28"/>
        <v>40.536621313917159</v>
      </c>
      <c r="W35" s="52">
        <f t="shared" si="26"/>
        <v>0.61401383175626201</v>
      </c>
      <c r="X35" s="52">
        <f t="shared" si="26"/>
        <v>1.5628615980762639</v>
      </c>
      <c r="Y35" s="52">
        <f t="shared" si="26"/>
        <v>2.9849457770440733</v>
      </c>
      <c r="Z35" s="52">
        <f t="shared" si="26"/>
        <v>5.7010174815610668</v>
      </c>
      <c r="AA35" s="150">
        <f t="shared" si="26"/>
        <v>14.510912997526916</v>
      </c>
      <c r="AB35" s="198">
        <f t="shared" si="29"/>
        <v>7.1469331919514725E-2</v>
      </c>
      <c r="AC35" s="198">
        <f t="shared" si="29"/>
        <v>0.18191230965870922</v>
      </c>
      <c r="AD35" s="198">
        <f t="shared" si="29"/>
        <v>0.34743855833202247</v>
      </c>
      <c r="AE35" s="198">
        <f t="shared" si="29"/>
        <v>0.66358099703262674</v>
      </c>
      <c r="AF35" s="199">
        <f t="shared" si="29"/>
        <v>1.6890258880798816</v>
      </c>
      <c r="AG35" s="198">
        <f t="shared" si="30"/>
        <v>6.1401383175626198E-2</v>
      </c>
      <c r="AH35" s="198">
        <f t="shared" si="30"/>
        <v>0.15628615980762639</v>
      </c>
      <c r="AI35" s="198">
        <f t="shared" si="30"/>
        <v>0.29849457770440735</v>
      </c>
      <c r="AJ35" s="198">
        <f t="shared" si="30"/>
        <v>0.5701017481561067</v>
      </c>
      <c r="AK35" s="199">
        <f t="shared" si="30"/>
        <v>1.4510912997526915</v>
      </c>
      <c r="AL35" s="200">
        <f t="shared" si="32"/>
        <v>0.13287071509514092</v>
      </c>
      <c r="AM35" s="200">
        <f t="shared" si="31"/>
        <v>0.33819846946633558</v>
      </c>
      <c r="AN35" s="200">
        <f t="shared" si="31"/>
        <v>0.64593313603642977</v>
      </c>
      <c r="AO35" s="200">
        <f t="shared" si="31"/>
        <v>1.2336827451887333</v>
      </c>
      <c r="AP35" s="201">
        <f t="shared" si="31"/>
        <v>3.1401171878325731</v>
      </c>
    </row>
    <row r="36" spans="1:42" ht="13.15" customHeight="1" x14ac:dyDescent="0.2">
      <c r="A36" s="142"/>
      <c r="B36" s="416"/>
      <c r="C36" s="125" t="s">
        <v>65</v>
      </c>
      <c r="D36" s="51">
        <f t="shared" si="27"/>
        <v>27.038281492656395</v>
      </c>
      <c r="E36" s="51">
        <f t="shared" si="17"/>
        <v>51.186161988531062</v>
      </c>
      <c r="F36" s="56">
        <f t="shared" si="18"/>
        <v>2.5359866419511627</v>
      </c>
      <c r="G36" s="152">
        <f t="shared" si="19"/>
        <v>1.2339100882465279</v>
      </c>
      <c r="H36" s="52">
        <f t="shared" si="20"/>
        <v>0.9546672366175486</v>
      </c>
      <c r="I36" s="52">
        <f t="shared" si="21"/>
        <v>1.8889235590390596</v>
      </c>
      <c r="J36" s="52">
        <f t="shared" si="22"/>
        <v>2.5359866419511627</v>
      </c>
      <c r="K36" s="52">
        <f t="shared" si="23"/>
        <v>3.1830497248632659</v>
      </c>
      <c r="L36" s="150">
        <f t="shared" si="24"/>
        <v>4.1173060472847771</v>
      </c>
      <c r="M36" s="52">
        <f t="shared" si="25"/>
        <v>2.5978059843678198</v>
      </c>
      <c r="N36" s="52">
        <f t="shared" si="25"/>
        <v>6.61224715509801</v>
      </c>
      <c r="O36" s="52">
        <f t="shared" si="25"/>
        <v>12.628884890815756</v>
      </c>
      <c r="P36" s="52">
        <f t="shared" si="25"/>
        <v>24.120201475304722</v>
      </c>
      <c r="Q36" s="150">
        <f t="shared" si="25"/>
        <v>61.393627755571728</v>
      </c>
      <c r="R36" s="51">
        <f t="shared" si="28"/>
        <v>2.1867386958925978</v>
      </c>
      <c r="S36" s="51">
        <f t="shared" si="28"/>
        <v>5.5659494234236462</v>
      </c>
      <c r="T36" s="51">
        <f t="shared" si="28"/>
        <v>10.630536476895751</v>
      </c>
      <c r="U36" s="51">
        <f t="shared" si="28"/>
        <v>20.303509282895906</v>
      </c>
      <c r="V36" s="158">
        <f t="shared" si="28"/>
        <v>51.678925332449303</v>
      </c>
      <c r="W36" s="52">
        <f t="shared" si="26"/>
        <v>0.411067288475222</v>
      </c>
      <c r="X36" s="52">
        <f t="shared" si="26"/>
        <v>1.0462977316743638</v>
      </c>
      <c r="Y36" s="52">
        <f t="shared" si="26"/>
        <v>1.9983484139200058</v>
      </c>
      <c r="Z36" s="52">
        <f t="shared" si="26"/>
        <v>3.8166921924088157</v>
      </c>
      <c r="AA36" s="150">
        <f t="shared" si="26"/>
        <v>9.714702423122425</v>
      </c>
      <c r="AB36" s="198">
        <f t="shared" si="29"/>
        <v>9.1114112328858229E-2</v>
      </c>
      <c r="AC36" s="198">
        <f t="shared" si="29"/>
        <v>0.23191455930931859</v>
      </c>
      <c r="AD36" s="198">
        <f t="shared" si="29"/>
        <v>0.44293901987065626</v>
      </c>
      <c r="AE36" s="198">
        <f t="shared" si="29"/>
        <v>0.845979553453996</v>
      </c>
      <c r="AF36" s="199">
        <f t="shared" si="29"/>
        <v>2.1532885555187211</v>
      </c>
      <c r="AG36" s="198">
        <f t="shared" si="30"/>
        <v>4.11067288475222E-2</v>
      </c>
      <c r="AH36" s="198">
        <f t="shared" si="30"/>
        <v>0.10462977316743638</v>
      </c>
      <c r="AI36" s="198">
        <f t="shared" si="30"/>
        <v>0.19983484139200058</v>
      </c>
      <c r="AJ36" s="198">
        <f t="shared" si="30"/>
        <v>0.3816692192408816</v>
      </c>
      <c r="AK36" s="199">
        <f t="shared" si="30"/>
        <v>0.97147024231224255</v>
      </c>
      <c r="AL36" s="200">
        <f t="shared" si="32"/>
        <v>0.13222084117638044</v>
      </c>
      <c r="AM36" s="200">
        <f t="shared" si="31"/>
        <v>0.33654433247675497</v>
      </c>
      <c r="AN36" s="200">
        <f t="shared" si="31"/>
        <v>0.64277386126265679</v>
      </c>
      <c r="AO36" s="200">
        <f t="shared" si="31"/>
        <v>1.2276487726948777</v>
      </c>
      <c r="AP36" s="201">
        <f t="shared" si="31"/>
        <v>3.1247587978309639</v>
      </c>
    </row>
    <row r="37" spans="1:42" ht="13.15" customHeight="1" x14ac:dyDescent="0.2">
      <c r="A37" s="142"/>
      <c r="B37" s="416"/>
      <c r="C37" s="125" t="s">
        <v>66</v>
      </c>
      <c r="D37" s="51">
        <f t="shared" si="27"/>
        <v>15.099696240048923</v>
      </c>
      <c r="E37" s="51">
        <f t="shared" si="17"/>
        <v>28.585230090554248</v>
      </c>
      <c r="F37" s="56">
        <f t="shared" si="18"/>
        <v>1.9534075741272097</v>
      </c>
      <c r="G37" s="152">
        <f t="shared" si="19"/>
        <v>1.2339100882465279</v>
      </c>
      <c r="H37" s="52">
        <f t="shared" si="20"/>
        <v>0.37208816879359552</v>
      </c>
      <c r="I37" s="52">
        <f t="shared" si="21"/>
        <v>1.3063444912151065</v>
      </c>
      <c r="J37" s="52">
        <f t="shared" si="22"/>
        <v>1.9534075741272097</v>
      </c>
      <c r="K37" s="52">
        <f t="shared" si="23"/>
        <v>2.6004706570393128</v>
      </c>
      <c r="L37" s="150">
        <f t="shared" si="24"/>
        <v>3.5347269794608236</v>
      </c>
      <c r="M37" s="52">
        <f t="shared" si="25"/>
        <v>1.450760887491654</v>
      </c>
      <c r="N37" s="52">
        <f t="shared" si="25"/>
        <v>3.6926504938276112</v>
      </c>
      <c r="O37" s="52">
        <f t="shared" si="25"/>
        <v>7.0526792079464586</v>
      </c>
      <c r="P37" s="52">
        <f t="shared" si="25"/>
        <v>13.470076329547796</v>
      </c>
      <c r="Q37" s="150">
        <f t="shared" si="25"/>
        <v>34.285652748883074</v>
      </c>
      <c r="R37" s="51">
        <f t="shared" si="28"/>
        <v>1.2040142636834721</v>
      </c>
      <c r="S37" s="51">
        <f t="shared" si="28"/>
        <v>3.0646014127478591</v>
      </c>
      <c r="T37" s="51">
        <f t="shared" si="28"/>
        <v>5.8531536359745147</v>
      </c>
      <c r="U37" s="51">
        <f t="shared" si="28"/>
        <v>11.179074493607036</v>
      </c>
      <c r="V37" s="158">
        <f t="shared" si="28"/>
        <v>28.454320284803753</v>
      </c>
      <c r="W37" s="52">
        <f t="shared" si="26"/>
        <v>0.24674662380818191</v>
      </c>
      <c r="X37" s="52">
        <f t="shared" si="26"/>
        <v>0.6280490810797521</v>
      </c>
      <c r="Y37" s="52">
        <f t="shared" si="26"/>
        <v>1.199525571971944</v>
      </c>
      <c r="Z37" s="52">
        <f t="shared" si="26"/>
        <v>2.2910018359407598</v>
      </c>
      <c r="AA37" s="150">
        <f t="shared" si="26"/>
        <v>5.8313324640793205</v>
      </c>
      <c r="AB37" s="198">
        <f t="shared" si="29"/>
        <v>5.0167260986811339E-2</v>
      </c>
      <c r="AC37" s="198">
        <f t="shared" si="29"/>
        <v>0.12769172553116079</v>
      </c>
      <c r="AD37" s="198">
        <f t="shared" si="29"/>
        <v>0.24388140149893811</v>
      </c>
      <c r="AE37" s="198">
        <f t="shared" si="29"/>
        <v>0.46579477056695978</v>
      </c>
      <c r="AF37" s="199">
        <f t="shared" si="29"/>
        <v>1.1855966785334897</v>
      </c>
      <c r="AG37" s="198">
        <f t="shared" si="30"/>
        <v>2.4674662380818189E-2</v>
      </c>
      <c r="AH37" s="198">
        <f t="shared" si="30"/>
        <v>6.2804908107975205E-2</v>
      </c>
      <c r="AI37" s="198">
        <f t="shared" si="30"/>
        <v>0.1199525571971944</v>
      </c>
      <c r="AJ37" s="198">
        <f t="shared" si="30"/>
        <v>0.22910018359407597</v>
      </c>
      <c r="AK37" s="199">
        <f t="shared" si="30"/>
        <v>0.58313324640793207</v>
      </c>
      <c r="AL37" s="200">
        <f t="shared" si="32"/>
        <v>7.4841923367629529E-2</v>
      </c>
      <c r="AM37" s="200">
        <f t="shared" si="31"/>
        <v>0.19049663363913599</v>
      </c>
      <c r="AN37" s="200">
        <f t="shared" si="31"/>
        <v>0.3638339586961325</v>
      </c>
      <c r="AO37" s="200">
        <f t="shared" si="31"/>
        <v>0.69489495416103575</v>
      </c>
      <c r="AP37" s="201">
        <f t="shared" si="31"/>
        <v>1.7687299249414217</v>
      </c>
    </row>
    <row r="38" spans="1:42" ht="13.15" customHeight="1" x14ac:dyDescent="0.2">
      <c r="B38" s="417"/>
      <c r="C38" s="155" t="s">
        <v>67</v>
      </c>
      <c r="D38" s="156">
        <f t="shared" si="27"/>
        <v>25.618336185278416</v>
      </c>
      <c r="E38" s="156">
        <f t="shared" si="17"/>
        <v>48.498063984297914</v>
      </c>
      <c r="F38" s="118">
        <f t="shared" si="18"/>
        <v>2.4820412993948828</v>
      </c>
      <c r="G38" s="157">
        <f t="shared" si="19"/>
        <v>1.2339100882465279</v>
      </c>
      <c r="H38" s="117">
        <f t="shared" si="20"/>
        <v>0.90072189406126868</v>
      </c>
      <c r="I38" s="117">
        <f t="shared" si="21"/>
        <v>1.8349782164827797</v>
      </c>
      <c r="J38" s="117">
        <f t="shared" si="22"/>
        <v>2.4820412993948828</v>
      </c>
      <c r="K38" s="117">
        <f t="shared" si="23"/>
        <v>3.129104382306986</v>
      </c>
      <c r="L38" s="151">
        <f t="shared" si="24"/>
        <v>4.0633607047284972</v>
      </c>
      <c r="M38" s="117">
        <f t="shared" si="25"/>
        <v>2.4613793250779756</v>
      </c>
      <c r="N38" s="117">
        <f t="shared" si="25"/>
        <v>6.2649976702646297</v>
      </c>
      <c r="O38" s="117">
        <f t="shared" si="25"/>
        <v>11.965665009663139</v>
      </c>
      <c r="P38" s="117">
        <f t="shared" si="25"/>
        <v>22.853502372879422</v>
      </c>
      <c r="Q38" s="151">
        <f t="shared" si="25"/>
        <v>58.16947337807877</v>
      </c>
      <c r="R38" s="145">
        <f t="shared" si="28"/>
        <v>2.4310765560757921</v>
      </c>
      <c r="S38" s="156">
        <f t="shared" si="28"/>
        <v>6.1878674306193311</v>
      </c>
      <c r="T38" s="156">
        <f t="shared" si="28"/>
        <v>11.818352168017389</v>
      </c>
      <c r="U38" s="156">
        <f t="shared" si="28"/>
        <v>22.572146144588896</v>
      </c>
      <c r="V38" s="159">
        <f t="shared" si="28"/>
        <v>57.453331783487798</v>
      </c>
      <c r="W38" s="117">
        <f t="shared" si="26"/>
        <v>3.0302769002183538E-2</v>
      </c>
      <c r="X38" s="117">
        <f t="shared" si="26"/>
        <v>7.7130239645298637E-2</v>
      </c>
      <c r="Y38" s="117">
        <f t="shared" si="26"/>
        <v>0.14731284164574987</v>
      </c>
      <c r="Z38" s="117">
        <f t="shared" si="26"/>
        <v>0.28135622829052664</v>
      </c>
      <c r="AA38" s="151">
        <f t="shared" si="26"/>
        <v>0.71614159459097237</v>
      </c>
      <c r="AB38" s="202">
        <f t="shared" si="29"/>
        <v>0.101294856503158</v>
      </c>
      <c r="AC38" s="203">
        <f t="shared" si="29"/>
        <v>0.25782780960913881</v>
      </c>
      <c r="AD38" s="203">
        <f t="shared" si="29"/>
        <v>0.49243134033405789</v>
      </c>
      <c r="AE38" s="203">
        <f t="shared" si="29"/>
        <v>0.94050608935787072</v>
      </c>
      <c r="AF38" s="204">
        <f t="shared" si="29"/>
        <v>2.3938888243119916</v>
      </c>
      <c r="AG38" s="203">
        <f t="shared" si="30"/>
        <v>3.030276900218354E-3</v>
      </c>
      <c r="AH38" s="203">
        <f t="shared" si="30"/>
        <v>7.7130239645298634E-3</v>
      </c>
      <c r="AI38" s="203">
        <f t="shared" si="30"/>
        <v>1.4731284164574986E-2</v>
      </c>
      <c r="AJ38" s="203">
        <f t="shared" si="30"/>
        <v>2.8135622829052666E-2</v>
      </c>
      <c r="AK38" s="204">
        <f t="shared" si="30"/>
        <v>7.1614159459097243E-2</v>
      </c>
      <c r="AL38" s="205">
        <f t="shared" si="32"/>
        <v>0.10432513340337636</v>
      </c>
      <c r="AM38" s="205">
        <f t="shared" si="31"/>
        <v>0.2655408335736687</v>
      </c>
      <c r="AN38" s="205">
        <f t="shared" si="31"/>
        <v>0.50716262449863292</v>
      </c>
      <c r="AO38" s="205">
        <f t="shared" si="31"/>
        <v>0.96864171218692341</v>
      </c>
      <c r="AP38" s="206">
        <f t="shared" si="31"/>
        <v>2.4655029837710889</v>
      </c>
    </row>
    <row r="39" spans="1:42" ht="13.15" customHeight="1" x14ac:dyDescent="0.2">
      <c r="B39" s="416" t="s">
        <v>95</v>
      </c>
      <c r="C39" s="125" t="s">
        <v>9</v>
      </c>
      <c r="D39" s="51">
        <f t="shared" ref="D39:D46" si="33">J17+P17</f>
        <v>51.288868836380651</v>
      </c>
      <c r="E39" s="51">
        <f t="shared" si="17"/>
        <v>97.094941081241771</v>
      </c>
      <c r="F39" s="56">
        <f t="shared" si="18"/>
        <v>3.176206693947536</v>
      </c>
      <c r="G39" s="152">
        <f t="shared" si="19"/>
        <v>1.2339100882465279</v>
      </c>
      <c r="H39" s="52">
        <f t="shared" si="20"/>
        <v>1.5948872886139218</v>
      </c>
      <c r="I39" s="52">
        <f t="shared" si="21"/>
        <v>2.5291436110354328</v>
      </c>
      <c r="J39" s="52">
        <f t="shared" si="22"/>
        <v>3.176206693947536</v>
      </c>
      <c r="K39" s="52">
        <f t="shared" si="23"/>
        <v>3.8232697768596391</v>
      </c>
      <c r="L39" s="150">
        <f t="shared" si="24"/>
        <v>4.7575260992811499</v>
      </c>
      <c r="M39" s="52">
        <f t="shared" si="25"/>
        <v>4.9277736246215733</v>
      </c>
      <c r="N39" s="52">
        <f t="shared" si="25"/>
        <v>12.54276005461597</v>
      </c>
      <c r="O39" s="52">
        <f t="shared" si="25"/>
        <v>23.955709644147312</v>
      </c>
      <c r="P39" s="52">
        <f t="shared" si="25"/>
        <v>45.753567959190562</v>
      </c>
      <c r="Q39" s="150">
        <f t="shared" si="25"/>
        <v>116.45746502788325</v>
      </c>
      <c r="R39" s="51">
        <f t="shared" ref="R39:V46" si="34">M39*(1-$R17)</f>
        <v>4.6912877084317222</v>
      </c>
      <c r="S39" s="51">
        <f t="shared" si="34"/>
        <v>11.940827756377915</v>
      </c>
      <c r="T39" s="51">
        <f t="shared" si="34"/>
        <v>22.806065124182318</v>
      </c>
      <c r="U39" s="51">
        <f t="shared" si="34"/>
        <v>43.557835106585195</v>
      </c>
      <c r="V39" s="158">
        <f t="shared" si="34"/>
        <v>110.86862259878698</v>
      </c>
      <c r="W39" s="52">
        <f t="shared" si="26"/>
        <v>0.23648591618985115</v>
      </c>
      <c r="X39" s="52">
        <f t="shared" si="26"/>
        <v>0.60193229823805439</v>
      </c>
      <c r="Y39" s="52">
        <f t="shared" si="26"/>
        <v>1.1496445199649941</v>
      </c>
      <c r="Z39" s="52">
        <f t="shared" si="26"/>
        <v>2.1957328526053672</v>
      </c>
      <c r="AA39" s="150">
        <f t="shared" si="26"/>
        <v>5.5888424290962604</v>
      </c>
      <c r="AB39" s="198">
        <f t="shared" ref="AB39:AF46" si="35">R39*$AJ17/60</f>
        <v>0.2664115404130179</v>
      </c>
      <c r="AC39" s="198">
        <f t="shared" si="35"/>
        <v>0.67810258378858068</v>
      </c>
      <c r="AD39" s="198">
        <f t="shared" si="35"/>
        <v>1.2951239229205427</v>
      </c>
      <c r="AE39" s="198">
        <f t="shared" si="35"/>
        <v>2.4735873536268067</v>
      </c>
      <c r="AF39" s="199">
        <f t="shared" si="35"/>
        <v>6.296071007737523</v>
      </c>
      <c r="AG39" s="198">
        <f t="shared" ref="AG39:AK46" si="36">W39*$AL17/60</f>
        <v>2.3648591618985117E-2</v>
      </c>
      <c r="AH39" s="198">
        <f t="shared" si="36"/>
        <v>6.0193229823805441E-2</v>
      </c>
      <c r="AI39" s="198">
        <f t="shared" si="36"/>
        <v>0.11496445199649941</v>
      </c>
      <c r="AJ39" s="198">
        <f t="shared" si="36"/>
        <v>0.21957328526053671</v>
      </c>
      <c r="AK39" s="199">
        <f t="shared" si="36"/>
        <v>0.55888424290962602</v>
      </c>
      <c r="AL39" s="200">
        <f t="shared" si="32"/>
        <v>0.29006013203200304</v>
      </c>
      <c r="AM39" s="200">
        <f t="shared" si="31"/>
        <v>0.73829581361238616</v>
      </c>
      <c r="AN39" s="200">
        <f t="shared" si="31"/>
        <v>1.4100883749170421</v>
      </c>
      <c r="AO39" s="200">
        <f t="shared" si="31"/>
        <v>2.6931606388873433</v>
      </c>
      <c r="AP39" s="201">
        <f t="shared" si="31"/>
        <v>6.8549552506471487</v>
      </c>
    </row>
    <row r="40" spans="1:42" ht="13.15" customHeight="1" x14ac:dyDescent="0.2">
      <c r="B40" s="416"/>
      <c r="C40" s="125" t="s">
        <v>90</v>
      </c>
      <c r="D40" s="51">
        <f t="shared" si="33"/>
        <v>47.250946379980562</v>
      </c>
      <c r="E40" s="51">
        <f t="shared" si="17"/>
        <v>89.450751379076053</v>
      </c>
      <c r="F40" s="56">
        <f t="shared" si="18"/>
        <v>3.0942056300068308</v>
      </c>
      <c r="G40" s="152">
        <f t="shared" si="19"/>
        <v>1.2339100882465279</v>
      </c>
      <c r="H40" s="52">
        <f t="shared" si="20"/>
        <v>1.5128862246732167</v>
      </c>
      <c r="I40" s="52">
        <f t="shared" si="21"/>
        <v>2.4471425470947277</v>
      </c>
      <c r="J40" s="52">
        <f t="shared" si="22"/>
        <v>3.0942056300068308</v>
      </c>
      <c r="K40" s="52">
        <f t="shared" si="23"/>
        <v>3.7412687129189339</v>
      </c>
      <c r="L40" s="150">
        <f t="shared" si="24"/>
        <v>4.6755250353404447</v>
      </c>
      <c r="M40" s="52">
        <f t="shared" si="25"/>
        <v>4.5398148290709628</v>
      </c>
      <c r="N40" s="52">
        <f t="shared" si="25"/>
        <v>11.555280828834203</v>
      </c>
      <c r="O40" s="52">
        <f t="shared" si="25"/>
        <v>22.069700064959861</v>
      </c>
      <c r="P40" s="52">
        <f t="shared" si="25"/>
        <v>42.151434324459373</v>
      </c>
      <c r="Q40" s="150">
        <f t="shared" si="25"/>
        <v>107.28888276197922</v>
      </c>
      <c r="R40" s="51">
        <f t="shared" si="34"/>
        <v>4.2094432853448946</v>
      </c>
      <c r="S40" s="51">
        <f t="shared" si="34"/>
        <v>10.714379578597214</v>
      </c>
      <c r="T40" s="51">
        <f t="shared" si="34"/>
        <v>20.463643176176099</v>
      </c>
      <c r="U40" s="51">
        <f t="shared" si="34"/>
        <v>39.083988855347719</v>
      </c>
      <c r="V40" s="158">
        <f t="shared" si="34"/>
        <v>99.481252901011132</v>
      </c>
      <c r="W40" s="52">
        <f t="shared" si="26"/>
        <v>0.33037154372606814</v>
      </c>
      <c r="X40" s="52">
        <f t="shared" si="26"/>
        <v>0.84090125023698903</v>
      </c>
      <c r="Y40" s="52">
        <f t="shared" si="26"/>
        <v>1.6060568887837618</v>
      </c>
      <c r="Z40" s="52">
        <f t="shared" si="26"/>
        <v>3.0674454691116537</v>
      </c>
      <c r="AA40" s="150">
        <f t="shared" si="26"/>
        <v>7.8076298609680919</v>
      </c>
      <c r="AB40" s="198">
        <f t="shared" si="35"/>
        <v>0.17539347022270396</v>
      </c>
      <c r="AC40" s="198">
        <f t="shared" si="35"/>
        <v>0.44643248244155059</v>
      </c>
      <c r="AD40" s="198">
        <f t="shared" si="35"/>
        <v>0.85265179900733756</v>
      </c>
      <c r="AE40" s="198">
        <f t="shared" si="35"/>
        <v>1.6284995356394882</v>
      </c>
      <c r="AF40" s="199">
        <f t="shared" si="35"/>
        <v>4.1450522042087972</v>
      </c>
      <c r="AG40" s="198">
        <f t="shared" si="36"/>
        <v>3.3037154372606813E-2</v>
      </c>
      <c r="AH40" s="198">
        <f t="shared" si="36"/>
        <v>8.4090125023698906E-2</v>
      </c>
      <c r="AI40" s="198">
        <f t="shared" si="36"/>
        <v>0.16060568887837617</v>
      </c>
      <c r="AJ40" s="198">
        <f t="shared" si="36"/>
        <v>0.30674454691116537</v>
      </c>
      <c r="AK40" s="199">
        <f t="shared" si="36"/>
        <v>0.78076298609680916</v>
      </c>
      <c r="AL40" s="200">
        <f t="shared" si="32"/>
        <v>0.20843062459531078</v>
      </c>
      <c r="AM40" s="200">
        <f t="shared" si="31"/>
        <v>0.53052260746524948</v>
      </c>
      <c r="AN40" s="200">
        <f t="shared" si="31"/>
        <v>1.0132574878857137</v>
      </c>
      <c r="AO40" s="200">
        <f t="shared" si="31"/>
        <v>1.9352440825506536</v>
      </c>
      <c r="AP40" s="201">
        <f t="shared" si="31"/>
        <v>4.925815190305606</v>
      </c>
    </row>
    <row r="41" spans="1:42" ht="13.15" customHeight="1" x14ac:dyDescent="0.2">
      <c r="B41" s="416"/>
      <c r="C41" s="125" t="s">
        <v>62</v>
      </c>
      <c r="D41" s="51">
        <f t="shared" si="33"/>
        <v>42.794835965118843</v>
      </c>
      <c r="E41" s="51">
        <f t="shared" si="17"/>
        <v>81.014890187385959</v>
      </c>
      <c r="F41" s="56">
        <f t="shared" si="18"/>
        <v>2.9951503873494838</v>
      </c>
      <c r="G41" s="152">
        <f t="shared" si="19"/>
        <v>1.2339100882465279</v>
      </c>
      <c r="H41" s="52">
        <f t="shared" si="20"/>
        <v>1.4138309820158697</v>
      </c>
      <c r="I41" s="52">
        <f t="shared" si="21"/>
        <v>2.3480873044373807</v>
      </c>
      <c r="J41" s="52">
        <f t="shared" si="22"/>
        <v>2.9951503873494838</v>
      </c>
      <c r="K41" s="52">
        <f t="shared" si="23"/>
        <v>3.6422134702615869</v>
      </c>
      <c r="L41" s="150">
        <f t="shared" si="24"/>
        <v>4.5764697926830982</v>
      </c>
      <c r="M41" s="52">
        <f t="shared" si="25"/>
        <v>4.1116770309688304</v>
      </c>
      <c r="N41" s="52">
        <f t="shared" si="25"/>
        <v>10.465533190047518</v>
      </c>
      <c r="O41" s="52">
        <f t="shared" si="25"/>
        <v>19.988365661168764</v>
      </c>
      <c r="P41" s="52">
        <f t="shared" si="25"/>
        <v>38.176245256623808</v>
      </c>
      <c r="Q41" s="150">
        <f t="shared" si="25"/>
        <v>97.17075509465505</v>
      </c>
      <c r="R41" s="51">
        <f t="shared" si="34"/>
        <v>3.9594494837960146</v>
      </c>
      <c r="S41" s="51">
        <f t="shared" si="34"/>
        <v>10.078065391536787</v>
      </c>
      <c r="T41" s="51">
        <f t="shared" si="34"/>
        <v>19.248331885734782</v>
      </c>
      <c r="U41" s="51">
        <f t="shared" si="34"/>
        <v>36.762837507933412</v>
      </c>
      <c r="V41" s="158">
        <f t="shared" si="34"/>
        <v>93.573180286717303</v>
      </c>
      <c r="W41" s="52">
        <f t="shared" si="26"/>
        <v>0.15222754717281584</v>
      </c>
      <c r="X41" s="52">
        <f t="shared" si="26"/>
        <v>0.38746779851073043</v>
      </c>
      <c r="Y41" s="52">
        <f t="shared" si="26"/>
        <v>0.7400337754339823</v>
      </c>
      <c r="Z41" s="52">
        <f t="shared" si="26"/>
        <v>1.4134077486903962</v>
      </c>
      <c r="AA41" s="150">
        <f t="shared" si="26"/>
        <v>3.5975748079377468</v>
      </c>
      <c r="AB41" s="198">
        <f t="shared" si="35"/>
        <v>0.16589265651852825</v>
      </c>
      <c r="AC41" s="198">
        <f t="shared" si="35"/>
        <v>0.4222498726683116</v>
      </c>
      <c r="AD41" s="198">
        <f t="shared" si="35"/>
        <v>0.80646486920537319</v>
      </c>
      <c r="AE41" s="198">
        <f t="shared" si="35"/>
        <v>1.5402860423674649</v>
      </c>
      <c r="AF41" s="199">
        <f t="shared" si="35"/>
        <v>3.9205206481807058</v>
      </c>
      <c r="AG41" s="198">
        <f t="shared" si="36"/>
        <v>1.5222754717281583E-2</v>
      </c>
      <c r="AH41" s="198">
        <f t="shared" si="36"/>
        <v>3.874677985107304E-2</v>
      </c>
      <c r="AI41" s="198">
        <f t="shared" si="36"/>
        <v>7.4003377543398224E-2</v>
      </c>
      <c r="AJ41" s="198">
        <f t="shared" si="36"/>
        <v>0.14134077486903962</v>
      </c>
      <c r="AK41" s="199">
        <f t="shared" si="36"/>
        <v>0.35975748079377468</v>
      </c>
      <c r="AL41" s="200">
        <f t="shared" si="32"/>
        <v>0.18111541123580982</v>
      </c>
      <c r="AM41" s="200">
        <f t="shared" si="31"/>
        <v>0.46099665251938465</v>
      </c>
      <c r="AN41" s="200">
        <f t="shared" si="31"/>
        <v>0.88046824674877144</v>
      </c>
      <c r="AO41" s="200">
        <f t="shared" si="31"/>
        <v>1.6816268172365045</v>
      </c>
      <c r="AP41" s="201">
        <f t="shared" si="31"/>
        <v>4.28027812897448</v>
      </c>
    </row>
    <row r="42" spans="1:42" ht="13.15" customHeight="1" x14ac:dyDescent="0.2">
      <c r="B42" s="416"/>
      <c r="C42" s="125" t="s">
        <v>63</v>
      </c>
      <c r="D42" s="51">
        <f t="shared" si="33"/>
        <v>46.293265005120283</v>
      </c>
      <c r="E42" s="51">
        <f t="shared" si="17"/>
        <v>87.637765076662149</v>
      </c>
      <c r="F42" s="56">
        <f t="shared" si="18"/>
        <v>3.073729433320699</v>
      </c>
      <c r="G42" s="152">
        <f t="shared" si="19"/>
        <v>1.2339100882465279</v>
      </c>
      <c r="H42" s="52">
        <f t="shared" si="20"/>
        <v>1.4924100279870849</v>
      </c>
      <c r="I42" s="52">
        <f t="shared" si="21"/>
        <v>2.4266663504085959</v>
      </c>
      <c r="J42" s="52">
        <f t="shared" si="22"/>
        <v>3.073729433320699</v>
      </c>
      <c r="K42" s="52">
        <f t="shared" si="23"/>
        <v>3.7207925162328022</v>
      </c>
      <c r="L42" s="150">
        <f t="shared" si="24"/>
        <v>4.655048838654313</v>
      </c>
      <c r="M42" s="52">
        <f t="shared" si="25"/>
        <v>4.4478019395903434</v>
      </c>
      <c r="N42" s="52">
        <f t="shared" si="25"/>
        <v>11.321078594194024</v>
      </c>
      <c r="O42" s="52">
        <f t="shared" si="25"/>
        <v>21.62239176067752</v>
      </c>
      <c r="P42" s="52">
        <f t="shared" si="25"/>
        <v>41.297109772913785</v>
      </c>
      <c r="Q42" s="150">
        <f t="shared" si="25"/>
        <v>105.11435351711631</v>
      </c>
      <c r="R42" s="51">
        <f t="shared" si="34"/>
        <v>4.3293992446108645</v>
      </c>
      <c r="S42" s="51">
        <f t="shared" si="34"/>
        <v>11.019705863610945</v>
      </c>
      <c r="T42" s="51">
        <f t="shared" si="34"/>
        <v>21.046792961284467</v>
      </c>
      <c r="U42" s="51">
        <f t="shared" si="34"/>
        <v>40.1977602158994</v>
      </c>
      <c r="V42" s="158">
        <f t="shared" si="34"/>
        <v>102.31615726051804</v>
      </c>
      <c r="W42" s="52">
        <f t="shared" si="26"/>
        <v>0.11840269497947897</v>
      </c>
      <c r="X42" s="52">
        <f t="shared" si="26"/>
        <v>0.30137273058307912</v>
      </c>
      <c r="Y42" s="52">
        <f t="shared" si="26"/>
        <v>0.57559879939305247</v>
      </c>
      <c r="Z42" s="52">
        <f t="shared" si="26"/>
        <v>1.099349557014385</v>
      </c>
      <c r="AA42" s="150">
        <f t="shared" si="26"/>
        <v>2.7981962565982741</v>
      </c>
      <c r="AB42" s="198">
        <f t="shared" si="35"/>
        <v>0.18039163519211937</v>
      </c>
      <c r="AC42" s="198">
        <f t="shared" si="35"/>
        <v>0.45915441098378934</v>
      </c>
      <c r="AD42" s="198">
        <f t="shared" si="35"/>
        <v>0.87694970672018613</v>
      </c>
      <c r="AE42" s="198">
        <f t="shared" si="35"/>
        <v>1.6749066756624749</v>
      </c>
      <c r="AF42" s="199">
        <f t="shared" si="35"/>
        <v>4.2631732191882517</v>
      </c>
      <c r="AG42" s="198">
        <f t="shared" si="36"/>
        <v>1.1840269497947897E-2</v>
      </c>
      <c r="AH42" s="198">
        <f t="shared" si="36"/>
        <v>3.0137273058307913E-2</v>
      </c>
      <c r="AI42" s="198">
        <f t="shared" si="36"/>
        <v>5.7559879939305246E-2</v>
      </c>
      <c r="AJ42" s="198">
        <f t="shared" si="36"/>
        <v>0.10993495570143849</v>
      </c>
      <c r="AK42" s="199">
        <f t="shared" si="36"/>
        <v>0.27981962565982743</v>
      </c>
      <c r="AL42" s="200">
        <f t="shared" si="32"/>
        <v>0.19223190469006726</v>
      </c>
      <c r="AM42" s="200">
        <f t="shared" si="31"/>
        <v>0.48929168404209727</v>
      </c>
      <c r="AN42" s="200">
        <f t="shared" si="31"/>
        <v>0.93450958665949135</v>
      </c>
      <c r="AO42" s="200">
        <f t="shared" si="31"/>
        <v>1.7848416313639133</v>
      </c>
      <c r="AP42" s="201">
        <f t="shared" si="31"/>
        <v>4.5429928448480794</v>
      </c>
    </row>
    <row r="43" spans="1:42" ht="13.15" customHeight="1" x14ac:dyDescent="0.2">
      <c r="B43" s="416"/>
      <c r="C43" s="125" t="s">
        <v>64</v>
      </c>
      <c r="D43" s="51">
        <f t="shared" si="33"/>
        <v>28.396739221904809</v>
      </c>
      <c r="E43" s="51">
        <f t="shared" si="17"/>
        <v>53.757857878403605</v>
      </c>
      <c r="F43" s="56">
        <f t="shared" si="18"/>
        <v>2.5850072695068946</v>
      </c>
      <c r="G43" s="152">
        <f t="shared" si="19"/>
        <v>1.2339100882465279</v>
      </c>
      <c r="H43" s="52">
        <f t="shared" si="20"/>
        <v>1.0036878641732805</v>
      </c>
      <c r="I43" s="52">
        <f t="shared" si="21"/>
        <v>1.9379441865947915</v>
      </c>
      <c r="J43" s="52">
        <f t="shared" si="22"/>
        <v>2.5850072695068946</v>
      </c>
      <c r="K43" s="52">
        <f t="shared" si="23"/>
        <v>3.2320703524189978</v>
      </c>
      <c r="L43" s="150">
        <f t="shared" si="24"/>
        <v>4.1663266748405086</v>
      </c>
      <c r="M43" s="52">
        <f t="shared" si="25"/>
        <v>2.7283249901526632</v>
      </c>
      <c r="N43" s="52">
        <f t="shared" si="25"/>
        <v>6.9444597721603536</v>
      </c>
      <c r="O43" s="52">
        <f t="shared" si="25"/>
        <v>13.263385507889982</v>
      </c>
      <c r="P43" s="52">
        <f t="shared" si="25"/>
        <v>25.332048986177629</v>
      </c>
      <c r="Q43" s="150">
        <f t="shared" si="25"/>
        <v>64.478167287930944</v>
      </c>
      <c r="R43" s="51">
        <f t="shared" si="34"/>
        <v>2.4890857809960583</v>
      </c>
      <c r="S43" s="52">
        <f t="shared" si="34"/>
        <v>6.3355194626635232</v>
      </c>
      <c r="T43" s="51">
        <f t="shared" si="34"/>
        <v>12.100356223952213</v>
      </c>
      <c r="U43" s="51">
        <f t="shared" si="34"/>
        <v>23.110752261028182</v>
      </c>
      <c r="V43" s="158">
        <f t="shared" si="34"/>
        <v>58.824256626441631</v>
      </c>
      <c r="W43" s="52">
        <f t="shared" si="26"/>
        <v>0.2392392091566049</v>
      </c>
      <c r="X43" s="52">
        <f t="shared" si="26"/>
        <v>0.60894030949683042</v>
      </c>
      <c r="Y43" s="52">
        <f t="shared" si="26"/>
        <v>1.1630292839377692</v>
      </c>
      <c r="Z43" s="52">
        <f t="shared" si="26"/>
        <v>2.2212967251494469</v>
      </c>
      <c r="AA43" s="150">
        <f t="shared" si="26"/>
        <v>5.6539106614893129</v>
      </c>
      <c r="AB43" s="198">
        <f t="shared" si="35"/>
        <v>0.10371190754150243</v>
      </c>
      <c r="AC43" s="198">
        <f t="shared" si="35"/>
        <v>0.26397997761098013</v>
      </c>
      <c r="AD43" s="198">
        <f t="shared" si="35"/>
        <v>0.5041815093313422</v>
      </c>
      <c r="AE43" s="198">
        <f t="shared" si="35"/>
        <v>0.96294801087617421</v>
      </c>
      <c r="AF43" s="199">
        <f t="shared" si="35"/>
        <v>2.451010692768401</v>
      </c>
      <c r="AG43" s="198">
        <f t="shared" si="36"/>
        <v>2.392392091566049E-2</v>
      </c>
      <c r="AH43" s="198">
        <f t="shared" si="36"/>
        <v>6.0894030949683042E-2</v>
      </c>
      <c r="AI43" s="198">
        <f t="shared" si="36"/>
        <v>0.11630292839377691</v>
      </c>
      <c r="AJ43" s="198">
        <f t="shared" si="36"/>
        <v>0.2221296725149447</v>
      </c>
      <c r="AK43" s="199">
        <f t="shared" si="36"/>
        <v>0.56539106614893131</v>
      </c>
      <c r="AL43" s="200">
        <f t="shared" si="32"/>
        <v>0.12763582845716293</v>
      </c>
      <c r="AM43" s="200">
        <f t="shared" si="31"/>
        <v>0.32487400856066317</v>
      </c>
      <c r="AN43" s="200">
        <f t="shared" si="31"/>
        <v>0.62048443772511908</v>
      </c>
      <c r="AO43" s="200">
        <f t="shared" si="31"/>
        <v>1.185077683391119</v>
      </c>
      <c r="AP43" s="201">
        <f t="shared" si="31"/>
        <v>3.0164017589173322</v>
      </c>
    </row>
    <row r="44" spans="1:42" ht="13.15" customHeight="1" x14ac:dyDescent="0.2">
      <c r="B44" s="416"/>
      <c r="C44" s="125" t="s">
        <v>65</v>
      </c>
      <c r="D44" s="51">
        <f t="shared" si="33"/>
        <v>26.07624404968367</v>
      </c>
      <c r="E44" s="51">
        <f t="shared" si="17"/>
        <v>49.364929214975959</v>
      </c>
      <c r="F44" s="56">
        <f t="shared" si="18"/>
        <v>2.4997576572489439</v>
      </c>
      <c r="G44" s="152">
        <f t="shared" si="19"/>
        <v>1.2339100882465279</v>
      </c>
      <c r="H44" s="52">
        <f t="shared" si="20"/>
        <v>0.9184382519153298</v>
      </c>
      <c r="I44" s="52">
        <f t="shared" si="21"/>
        <v>1.8526945743368408</v>
      </c>
      <c r="J44" s="52">
        <f t="shared" si="22"/>
        <v>2.4997576572489439</v>
      </c>
      <c r="K44" s="52">
        <f t="shared" si="23"/>
        <v>3.1468207401610471</v>
      </c>
      <c r="L44" s="150">
        <f t="shared" si="24"/>
        <v>4.0810770625825583</v>
      </c>
      <c r="M44" s="52">
        <f t="shared" si="25"/>
        <v>2.5053745690347391</v>
      </c>
      <c r="N44" s="52">
        <f t="shared" si="25"/>
        <v>6.3769796382951425</v>
      </c>
      <c r="O44" s="52">
        <f t="shared" si="25"/>
        <v>12.179541979312406</v>
      </c>
      <c r="P44" s="52">
        <f t="shared" si="25"/>
        <v>23.261990980026329</v>
      </c>
      <c r="Q44" s="150">
        <f t="shared" si="25"/>
        <v>59.209207540964833</v>
      </c>
      <c r="R44" s="51">
        <f t="shared" si="34"/>
        <v>2.4524055473139637</v>
      </c>
      <c r="S44" s="51">
        <f t="shared" si="34"/>
        <v>6.2421565355349289</v>
      </c>
      <c r="T44" s="51">
        <f t="shared" si="34"/>
        <v>11.922040194299935</v>
      </c>
      <c r="U44" s="51">
        <f t="shared" si="34"/>
        <v>22.770182321665029</v>
      </c>
      <c r="V44" s="158">
        <f t="shared" si="34"/>
        <v>57.957397197286127</v>
      </c>
      <c r="W44" s="52">
        <f t="shared" si="26"/>
        <v>5.2969021720775444E-2</v>
      </c>
      <c r="X44" s="52">
        <f t="shared" si="26"/>
        <v>0.13482310276021359</v>
      </c>
      <c r="Y44" s="52">
        <f t="shared" si="26"/>
        <v>0.25750178501247056</v>
      </c>
      <c r="Z44" s="52">
        <f t="shared" si="26"/>
        <v>0.49180865836130039</v>
      </c>
      <c r="AA44" s="150">
        <f t="shared" si="26"/>
        <v>1.2518103436787058</v>
      </c>
      <c r="AB44" s="198">
        <f t="shared" si="35"/>
        <v>0.10218356447141515</v>
      </c>
      <c r="AC44" s="198">
        <f t="shared" si="35"/>
        <v>0.2600898556472887</v>
      </c>
      <c r="AD44" s="198">
        <f t="shared" si="35"/>
        <v>0.49675167476249732</v>
      </c>
      <c r="AE44" s="198">
        <f t="shared" si="35"/>
        <v>0.94875759673604287</v>
      </c>
      <c r="AF44" s="199">
        <f t="shared" si="35"/>
        <v>2.4148915498869221</v>
      </c>
      <c r="AG44" s="198">
        <f t="shared" si="36"/>
        <v>5.2969021720775441E-3</v>
      </c>
      <c r="AH44" s="198">
        <f t="shared" si="36"/>
        <v>1.3482310276021359E-2</v>
      </c>
      <c r="AI44" s="198">
        <f t="shared" si="36"/>
        <v>2.5750178501247056E-2</v>
      </c>
      <c r="AJ44" s="198">
        <f t="shared" si="36"/>
        <v>4.9180865836130037E-2</v>
      </c>
      <c r="AK44" s="199">
        <f t="shared" si="36"/>
        <v>0.12518103436787059</v>
      </c>
      <c r="AL44" s="200">
        <f t="shared" si="32"/>
        <v>0.10748046664349269</v>
      </c>
      <c r="AM44" s="200">
        <f t="shared" si="31"/>
        <v>0.27357216592331007</v>
      </c>
      <c r="AN44" s="200">
        <f t="shared" si="31"/>
        <v>0.52250185326374443</v>
      </c>
      <c r="AO44" s="200">
        <f t="shared" si="31"/>
        <v>0.99793846257217289</v>
      </c>
      <c r="AP44" s="201">
        <f t="shared" si="31"/>
        <v>2.5400725842547929</v>
      </c>
    </row>
    <row r="45" spans="1:42" ht="13.15" customHeight="1" x14ac:dyDescent="0.2">
      <c r="A45" s="142"/>
      <c r="B45" s="416"/>
      <c r="C45" s="125" t="s">
        <v>66</v>
      </c>
      <c r="D45" s="51">
        <f t="shared" si="33"/>
        <v>18.436680521043471</v>
      </c>
      <c r="E45" s="51">
        <f t="shared" si="17"/>
        <v>34.902473958533065</v>
      </c>
      <c r="F45" s="56">
        <f t="shared" si="18"/>
        <v>2.1530751338577083</v>
      </c>
      <c r="G45" s="152">
        <f t="shared" si="19"/>
        <v>1.2339100882465279</v>
      </c>
      <c r="H45" s="52">
        <f t="shared" si="20"/>
        <v>0.57175572852409418</v>
      </c>
      <c r="I45" s="52">
        <f t="shared" si="21"/>
        <v>1.5060120509456052</v>
      </c>
      <c r="J45" s="52">
        <f t="shared" si="22"/>
        <v>2.1530751338577083</v>
      </c>
      <c r="K45" s="52">
        <f t="shared" si="23"/>
        <v>2.8001382167698115</v>
      </c>
      <c r="L45" s="150">
        <f t="shared" si="24"/>
        <v>3.7343945391913227</v>
      </c>
      <c r="M45" s="52">
        <f t="shared" si="25"/>
        <v>1.7713743753445499</v>
      </c>
      <c r="N45" s="52">
        <f t="shared" si="25"/>
        <v>4.5087143706907096</v>
      </c>
      <c r="O45" s="52">
        <f t="shared" si="25"/>
        <v>8.6112986186729703</v>
      </c>
      <c r="P45" s="52">
        <f t="shared" si="25"/>
        <v>16.446919854139921</v>
      </c>
      <c r="Q45" s="150">
        <f t="shared" si="25"/>
        <v>41.862671681436765</v>
      </c>
      <c r="R45" s="51">
        <f t="shared" si="34"/>
        <v>1.7713743753445499</v>
      </c>
      <c r="S45" s="51">
        <f t="shared" si="34"/>
        <v>4.5087143706907096</v>
      </c>
      <c r="T45" s="51">
        <f t="shared" si="34"/>
        <v>8.6112986186729703</v>
      </c>
      <c r="U45" s="51">
        <f t="shared" si="34"/>
        <v>16.446919854139921</v>
      </c>
      <c r="V45" s="158">
        <f t="shared" si="34"/>
        <v>41.862671681436765</v>
      </c>
      <c r="W45" s="52">
        <f t="shared" si="26"/>
        <v>0</v>
      </c>
      <c r="X45" s="52">
        <f t="shared" si="26"/>
        <v>0</v>
      </c>
      <c r="Y45" s="52">
        <f t="shared" si="26"/>
        <v>0</v>
      </c>
      <c r="Z45" s="52">
        <f t="shared" si="26"/>
        <v>0</v>
      </c>
      <c r="AA45" s="150">
        <f t="shared" si="26"/>
        <v>0</v>
      </c>
      <c r="AB45" s="198">
        <f t="shared" si="35"/>
        <v>7.3807265639356245E-2</v>
      </c>
      <c r="AC45" s="198">
        <f t="shared" si="35"/>
        <v>0.18786309877877957</v>
      </c>
      <c r="AD45" s="198">
        <f t="shared" si="35"/>
        <v>0.35880410911137373</v>
      </c>
      <c r="AE45" s="198">
        <f t="shared" si="35"/>
        <v>0.68528832725583</v>
      </c>
      <c r="AF45" s="199">
        <f t="shared" si="35"/>
        <v>1.7442779867265321</v>
      </c>
      <c r="AG45" s="198">
        <f t="shared" si="36"/>
        <v>0</v>
      </c>
      <c r="AH45" s="198">
        <f t="shared" si="36"/>
        <v>0</v>
      </c>
      <c r="AI45" s="198">
        <f t="shared" si="36"/>
        <v>0</v>
      </c>
      <c r="AJ45" s="198">
        <f t="shared" si="36"/>
        <v>0</v>
      </c>
      <c r="AK45" s="199">
        <f t="shared" si="36"/>
        <v>0</v>
      </c>
      <c r="AL45" s="200">
        <f t="shared" si="32"/>
        <v>7.3807265639356245E-2</v>
      </c>
      <c r="AM45" s="200">
        <f t="shared" si="31"/>
        <v>0.18786309877877957</v>
      </c>
      <c r="AN45" s="200">
        <f t="shared" si="31"/>
        <v>0.35880410911137373</v>
      </c>
      <c r="AO45" s="200">
        <f t="shared" si="31"/>
        <v>0.68528832725583</v>
      </c>
      <c r="AP45" s="201">
        <f t="shared" si="31"/>
        <v>1.7442779867265321</v>
      </c>
    </row>
    <row r="46" spans="1:42" ht="13.15" customHeight="1" x14ac:dyDescent="0.2">
      <c r="A46" s="142"/>
      <c r="B46" s="417"/>
      <c r="C46" s="155" t="s">
        <v>67</v>
      </c>
      <c r="D46" s="156">
        <f t="shared" si="33"/>
        <v>21.651674283449971</v>
      </c>
      <c r="E46" s="156">
        <f t="shared" si="17"/>
        <v>40.988777615048789</v>
      </c>
      <c r="F46" s="118">
        <f t="shared" si="18"/>
        <v>2.3138157326286377</v>
      </c>
      <c r="G46" s="157">
        <f t="shared" si="19"/>
        <v>1.2339100882465279</v>
      </c>
      <c r="H46" s="117">
        <f t="shared" si="20"/>
        <v>0.73249632729502356</v>
      </c>
      <c r="I46" s="117">
        <f t="shared" si="21"/>
        <v>1.6667526497165346</v>
      </c>
      <c r="J46" s="117">
        <f t="shared" si="22"/>
        <v>2.3138157326286377</v>
      </c>
      <c r="K46" s="117">
        <f t="shared" si="23"/>
        <v>2.9608788155407408</v>
      </c>
      <c r="L46" s="151">
        <f t="shared" si="24"/>
        <v>3.8951351379622521</v>
      </c>
      <c r="M46" s="117">
        <f t="shared" si="25"/>
        <v>2.0802671590058646</v>
      </c>
      <c r="N46" s="117">
        <f t="shared" si="25"/>
        <v>5.2949453064439318</v>
      </c>
      <c r="O46" s="117">
        <f t="shared" si="25"/>
        <v>10.112939400138682</v>
      </c>
      <c r="P46" s="117">
        <f t="shared" si="25"/>
        <v>19.31493856724321</v>
      </c>
      <c r="Q46" s="151">
        <f t="shared" si="25"/>
        <v>49.162696660438428</v>
      </c>
      <c r="R46" s="145">
        <f t="shared" si="34"/>
        <v>2.0802671590058646</v>
      </c>
      <c r="S46" s="156">
        <f t="shared" si="34"/>
        <v>5.2949453064439318</v>
      </c>
      <c r="T46" s="156">
        <f t="shared" si="34"/>
        <v>10.112939400138682</v>
      </c>
      <c r="U46" s="156">
        <f t="shared" si="34"/>
        <v>19.31493856724321</v>
      </c>
      <c r="V46" s="159">
        <f t="shared" si="34"/>
        <v>49.162696660438428</v>
      </c>
      <c r="W46" s="117">
        <f t="shared" si="26"/>
        <v>0</v>
      </c>
      <c r="X46" s="117">
        <f t="shared" si="26"/>
        <v>0</v>
      </c>
      <c r="Y46" s="117">
        <f t="shared" si="26"/>
        <v>0</v>
      </c>
      <c r="Z46" s="117">
        <f t="shared" si="26"/>
        <v>0</v>
      </c>
      <c r="AA46" s="151">
        <f t="shared" si="26"/>
        <v>0</v>
      </c>
      <c r="AB46" s="202">
        <f t="shared" si="35"/>
        <v>8.667779829191101E-2</v>
      </c>
      <c r="AC46" s="203">
        <f t="shared" si="35"/>
        <v>0.22062272110183048</v>
      </c>
      <c r="AD46" s="203">
        <f t="shared" si="35"/>
        <v>0.42137247500577846</v>
      </c>
      <c r="AE46" s="203">
        <f t="shared" si="35"/>
        <v>0.80478910696846717</v>
      </c>
      <c r="AF46" s="204">
        <f t="shared" si="35"/>
        <v>2.0484456941849345</v>
      </c>
      <c r="AG46" s="203">
        <f t="shared" si="36"/>
        <v>0</v>
      </c>
      <c r="AH46" s="203">
        <f t="shared" si="36"/>
        <v>0</v>
      </c>
      <c r="AI46" s="203">
        <f t="shared" si="36"/>
        <v>0</v>
      </c>
      <c r="AJ46" s="203">
        <f t="shared" si="36"/>
        <v>0</v>
      </c>
      <c r="AK46" s="204">
        <f t="shared" si="36"/>
        <v>0</v>
      </c>
      <c r="AL46" s="205">
        <f t="shared" si="32"/>
        <v>8.667779829191101E-2</v>
      </c>
      <c r="AM46" s="205">
        <f t="shared" si="31"/>
        <v>0.22062272110183048</v>
      </c>
      <c r="AN46" s="205">
        <f t="shared" si="31"/>
        <v>0.42137247500577846</v>
      </c>
      <c r="AO46" s="205">
        <f t="shared" si="31"/>
        <v>0.80478910696846717</v>
      </c>
      <c r="AP46" s="206">
        <f t="shared" si="31"/>
        <v>2.0484456941849345</v>
      </c>
    </row>
    <row r="47" spans="1:42" ht="37.15" customHeight="1" x14ac:dyDescent="0.2">
      <c r="E47" s="50"/>
      <c r="F47" s="50"/>
      <c r="G47" s="53"/>
      <c r="H47" s="149"/>
      <c r="I47" s="142"/>
      <c r="J47" s="149"/>
      <c r="K47" s="149"/>
      <c r="L47" s="48"/>
      <c r="M47" s="48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42" ht="13.15" customHeight="1" x14ac:dyDescent="0.2">
      <c r="E48" s="50"/>
      <c r="F48" s="50"/>
      <c r="G48" s="50"/>
      <c r="H48" s="50"/>
      <c r="I48" s="50"/>
      <c r="J48" s="50"/>
      <c r="K48" s="50"/>
      <c r="M48" s="112"/>
      <c r="N48" s="112"/>
      <c r="T48" s="449"/>
      <c r="U48" s="449"/>
      <c r="V48" s="449"/>
      <c r="W48" s="449"/>
      <c r="X48" s="449"/>
      <c r="Y48" s="449"/>
      <c r="Z48" s="449"/>
      <c r="AA48" s="449"/>
      <c r="AB48" s="449"/>
    </row>
    <row r="49" spans="2:28" ht="13.15" customHeight="1" x14ac:dyDescent="0.2">
      <c r="E49" s="50"/>
      <c r="F49" s="50"/>
      <c r="G49" s="50"/>
      <c r="H49" s="50"/>
      <c r="I49" s="50"/>
      <c r="J49" s="50"/>
      <c r="K49" s="50"/>
      <c r="M49" s="112"/>
      <c r="N49" s="195"/>
      <c r="T49" s="139"/>
      <c r="U49" s="139"/>
      <c r="V49" s="51"/>
      <c r="W49" s="51"/>
      <c r="X49" s="139"/>
      <c r="Y49" s="139"/>
      <c r="Z49" s="139"/>
      <c r="AA49" s="139"/>
      <c r="AB49" s="139"/>
    </row>
    <row r="50" spans="2:28" ht="13.15" customHeight="1" x14ac:dyDescent="0.2">
      <c r="B50" s="148"/>
      <c r="C50" s="54"/>
      <c r="D50" s="54"/>
      <c r="E50" s="54"/>
      <c r="F50" s="54"/>
      <c r="G50" s="54"/>
      <c r="H50" s="54"/>
      <c r="I50" s="54"/>
      <c r="J50" s="55"/>
      <c r="K50" s="55"/>
      <c r="M50" s="112"/>
      <c r="N50" s="195"/>
      <c r="T50" s="139"/>
      <c r="U50" s="139"/>
      <c r="V50" s="175"/>
      <c r="W50" s="175"/>
      <c r="X50" s="139"/>
      <c r="Y50" s="139"/>
      <c r="Z50" s="139"/>
      <c r="AA50" s="139"/>
      <c r="AB50" s="139"/>
    </row>
    <row r="51" spans="2:28" x14ac:dyDescent="0.2">
      <c r="B51" s="148"/>
      <c r="C51" s="54"/>
      <c r="D51" s="54"/>
      <c r="E51" s="54"/>
      <c r="F51" s="54"/>
      <c r="G51" s="54"/>
      <c r="H51" s="54"/>
      <c r="I51" s="54"/>
      <c r="J51" s="55"/>
      <c r="K51" s="55"/>
      <c r="M51" s="112"/>
      <c r="N51" s="195"/>
      <c r="T51" s="139"/>
      <c r="U51" s="139"/>
      <c r="V51" s="175"/>
      <c r="W51" s="175"/>
      <c r="X51" s="139"/>
      <c r="Y51" s="139"/>
      <c r="Z51" s="139"/>
      <c r="AA51" s="139"/>
      <c r="AB51" s="139"/>
    </row>
    <row r="52" spans="2:28" x14ac:dyDescent="0.2">
      <c r="B52" s="148"/>
      <c r="C52" s="54"/>
      <c r="D52" s="54"/>
      <c r="E52" s="54"/>
      <c r="F52" s="54"/>
      <c r="G52" s="54"/>
      <c r="H52" s="54"/>
      <c r="I52" s="54"/>
      <c r="J52" s="55"/>
      <c r="K52" s="55"/>
      <c r="L52" s="51"/>
      <c r="M52" s="112"/>
      <c r="N52" s="195"/>
      <c r="P52" s="51"/>
      <c r="Q52" s="51"/>
      <c r="R52" s="51"/>
      <c r="T52" s="139"/>
      <c r="U52" s="139"/>
      <c r="V52" s="175"/>
      <c r="W52" s="175"/>
      <c r="X52" s="139"/>
      <c r="Y52" s="139"/>
      <c r="Z52" s="139"/>
      <c r="AA52" s="139"/>
      <c r="AB52" s="139"/>
    </row>
    <row r="53" spans="2:28" x14ac:dyDescent="0.2">
      <c r="B53" s="148"/>
      <c r="C53" s="54"/>
      <c r="D53" s="54"/>
      <c r="E53" s="54"/>
      <c r="F53" s="54"/>
      <c r="G53" s="54"/>
      <c r="H53" s="54"/>
      <c r="I53" s="54"/>
      <c r="J53" s="55"/>
      <c r="K53" s="55"/>
      <c r="L53" s="51"/>
      <c r="M53" s="112"/>
      <c r="N53" s="195"/>
      <c r="P53" s="51"/>
      <c r="Q53" s="51"/>
      <c r="R53" s="36"/>
      <c r="S53" s="36"/>
      <c r="T53" s="139"/>
      <c r="U53" s="41"/>
      <c r="V53" s="175"/>
      <c r="W53" s="175"/>
      <c r="X53" s="41"/>
      <c r="Y53" s="41"/>
      <c r="Z53" s="41"/>
      <c r="AA53" s="41"/>
      <c r="AB53" s="139"/>
    </row>
    <row r="54" spans="2:28" x14ac:dyDescent="0.2">
      <c r="B54" s="148"/>
      <c r="C54" s="54"/>
      <c r="D54" s="54"/>
      <c r="E54" s="54"/>
      <c r="F54" s="54"/>
      <c r="G54" s="54"/>
      <c r="H54" s="54"/>
      <c r="I54" s="54"/>
      <c r="J54" s="55"/>
      <c r="K54" s="55"/>
      <c r="L54" s="51"/>
      <c r="M54" s="112"/>
      <c r="N54" s="195"/>
      <c r="P54" s="51"/>
      <c r="Q54" s="51"/>
      <c r="R54" s="36"/>
      <c r="S54" s="36"/>
      <c r="T54" s="139"/>
      <c r="U54" s="41"/>
      <c r="V54" s="175"/>
      <c r="W54" s="175"/>
      <c r="X54" s="41"/>
      <c r="Y54" s="41"/>
      <c r="Z54" s="41"/>
      <c r="AA54" s="41"/>
      <c r="AB54" s="139"/>
    </row>
    <row r="55" spans="2:28" ht="17.45" customHeight="1" x14ac:dyDescent="0.2">
      <c r="B55" s="148"/>
      <c r="C55" s="54"/>
      <c r="D55" s="54"/>
      <c r="E55" s="54"/>
      <c r="F55" s="54"/>
      <c r="G55" s="54"/>
      <c r="H55" s="54"/>
      <c r="I55" s="54"/>
      <c r="J55" s="55"/>
      <c r="K55" s="55"/>
      <c r="L55" s="51"/>
      <c r="M55" s="112"/>
      <c r="N55" s="195"/>
      <c r="P55" s="51"/>
      <c r="Q55" s="51"/>
      <c r="R55" s="36"/>
      <c r="S55" s="57"/>
      <c r="T55" s="139"/>
      <c r="U55" s="176"/>
      <c r="V55" s="175"/>
      <c r="W55" s="175"/>
      <c r="X55" s="176"/>
      <c r="Y55" s="176"/>
      <c r="Z55" s="41"/>
      <c r="AA55" s="41"/>
      <c r="AB55" s="139"/>
    </row>
    <row r="56" spans="2:28" x14ac:dyDescent="0.2">
      <c r="B56" s="148"/>
      <c r="C56" s="54"/>
      <c r="D56" s="54"/>
      <c r="E56" s="54"/>
      <c r="F56" s="54"/>
      <c r="G56" s="54"/>
      <c r="H56" s="54"/>
      <c r="I56" s="54"/>
      <c r="J56" s="55"/>
      <c r="K56" s="55"/>
      <c r="L56" s="51"/>
      <c r="M56" s="51"/>
      <c r="N56" s="195"/>
      <c r="P56" s="51"/>
      <c r="Q56" s="51"/>
      <c r="R56" s="36"/>
      <c r="S56" s="57"/>
      <c r="T56" s="139"/>
      <c r="U56" s="176"/>
      <c r="V56" s="175"/>
      <c r="W56" s="175"/>
      <c r="X56" s="176"/>
      <c r="Y56" s="41"/>
      <c r="Z56" s="41"/>
      <c r="AA56" s="41"/>
      <c r="AB56" s="139"/>
    </row>
    <row r="57" spans="2:28" x14ac:dyDescent="0.2">
      <c r="B57" s="148"/>
      <c r="C57" s="54"/>
      <c r="D57" s="54"/>
      <c r="E57" s="54"/>
      <c r="F57" s="54"/>
      <c r="G57" s="54"/>
      <c r="H57" s="54"/>
      <c r="I57" s="54"/>
      <c r="J57" s="55"/>
      <c r="K57" s="55"/>
      <c r="L57" s="51"/>
      <c r="M57" s="51"/>
      <c r="N57" s="195"/>
      <c r="P57" s="51"/>
      <c r="Q57" s="51"/>
      <c r="R57" s="36"/>
      <c r="S57" s="43"/>
      <c r="T57" s="139"/>
      <c r="U57" s="177"/>
      <c r="V57" s="175"/>
      <c r="W57" s="175"/>
      <c r="X57" s="177"/>
      <c r="Y57" s="176"/>
      <c r="Z57" s="41"/>
      <c r="AA57" s="41"/>
      <c r="AB57" s="139"/>
    </row>
    <row r="58" spans="2:28" x14ac:dyDescent="0.2">
      <c r="B58" s="148"/>
      <c r="C58" s="54"/>
      <c r="D58" s="54"/>
      <c r="E58" s="54"/>
      <c r="F58" s="54"/>
      <c r="G58" s="54"/>
      <c r="H58" s="54"/>
      <c r="I58" s="54"/>
      <c r="J58" s="55"/>
      <c r="K58" s="55"/>
      <c r="L58" s="51"/>
      <c r="M58" s="51"/>
      <c r="N58" s="195"/>
      <c r="O58" s="51"/>
      <c r="P58" s="51"/>
      <c r="Q58" s="51"/>
      <c r="R58" s="36"/>
      <c r="S58" s="57"/>
      <c r="T58" s="176"/>
      <c r="U58" s="176"/>
      <c r="V58" s="178"/>
      <c r="W58" s="178"/>
      <c r="X58" s="176"/>
      <c r="Y58" s="176"/>
      <c r="Z58" s="41"/>
      <c r="AA58" s="41"/>
      <c r="AB58" s="139"/>
    </row>
    <row r="59" spans="2:28" x14ac:dyDescent="0.2">
      <c r="B59" s="148"/>
      <c r="C59" s="54"/>
      <c r="D59" s="54"/>
      <c r="E59" s="54"/>
      <c r="F59" s="54"/>
      <c r="G59" s="54"/>
      <c r="H59" s="54"/>
      <c r="I59" s="54"/>
      <c r="J59" s="55"/>
      <c r="K59" s="55"/>
      <c r="L59" s="51"/>
      <c r="M59" s="51"/>
      <c r="N59" s="195"/>
      <c r="O59" s="51"/>
      <c r="P59" s="51"/>
      <c r="Q59" s="51"/>
      <c r="R59" s="36"/>
      <c r="S59" s="58"/>
      <c r="T59" s="179"/>
      <c r="U59" s="179"/>
      <c r="V59" s="179"/>
      <c r="W59" s="179"/>
      <c r="X59" s="179"/>
      <c r="Y59" s="179"/>
      <c r="Z59" s="41"/>
      <c r="AA59" s="41"/>
      <c r="AB59" s="139"/>
    </row>
    <row r="60" spans="2:28" x14ac:dyDescent="0.2">
      <c r="B60" s="148"/>
      <c r="C60" s="54"/>
      <c r="D60" s="54"/>
      <c r="E60" s="54"/>
      <c r="F60" s="54"/>
      <c r="G60" s="54"/>
      <c r="H60" s="54"/>
      <c r="I60" s="54"/>
      <c r="J60" s="55"/>
      <c r="K60" s="55"/>
      <c r="L60" s="51"/>
      <c r="M60" s="51"/>
      <c r="N60" s="195"/>
      <c r="O60" s="51"/>
      <c r="P60" s="51"/>
      <c r="Q60" s="51"/>
      <c r="R60" s="36"/>
      <c r="S60" s="59"/>
      <c r="T60" s="59"/>
      <c r="U60" s="59"/>
      <c r="V60" s="59"/>
      <c r="W60" s="59"/>
      <c r="X60" s="59"/>
      <c r="Y60" s="59"/>
      <c r="Z60" s="59"/>
      <c r="AA60" s="36"/>
    </row>
    <row r="61" spans="2:28" x14ac:dyDescent="0.2">
      <c r="B61" s="148"/>
      <c r="C61" s="54"/>
      <c r="D61" s="54"/>
      <c r="E61" s="54"/>
      <c r="F61" s="54"/>
      <c r="G61" s="54"/>
      <c r="H61" s="54"/>
      <c r="I61" s="54"/>
      <c r="J61" s="55"/>
      <c r="K61" s="55"/>
      <c r="L61" s="51"/>
      <c r="M61" s="51"/>
      <c r="N61" s="51"/>
      <c r="O61" s="51"/>
      <c r="P61" s="51"/>
      <c r="Q61" s="51"/>
      <c r="R61" s="36"/>
      <c r="S61" s="59"/>
      <c r="T61" s="36"/>
      <c r="U61" s="36"/>
      <c r="V61" s="36"/>
      <c r="W61" s="36"/>
      <c r="X61" s="36"/>
      <c r="Y61" s="36"/>
      <c r="Z61" s="36"/>
      <c r="AA61" s="36"/>
    </row>
    <row r="62" spans="2:28" x14ac:dyDescent="0.2">
      <c r="B62" s="148"/>
      <c r="C62" s="54"/>
      <c r="D62" s="54"/>
      <c r="E62" s="54"/>
      <c r="F62" s="54"/>
      <c r="G62" s="54"/>
      <c r="H62" s="54"/>
      <c r="I62" s="54"/>
      <c r="J62" s="55"/>
      <c r="K62" s="55"/>
      <c r="L62" s="51"/>
      <c r="M62" s="51"/>
      <c r="N62" s="51"/>
      <c r="O62" s="51"/>
      <c r="P62" s="51"/>
      <c r="Q62" s="51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2:28" x14ac:dyDescent="0.2">
      <c r="B63" s="148"/>
      <c r="C63" s="54"/>
      <c r="D63" s="54"/>
      <c r="E63" s="54"/>
      <c r="F63" s="54"/>
      <c r="G63" s="54"/>
      <c r="H63" s="54"/>
      <c r="I63" s="54"/>
      <c r="J63" s="55"/>
      <c r="K63" s="55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2:28" x14ac:dyDescent="0.2">
      <c r="B64" s="148"/>
      <c r="C64" s="54"/>
      <c r="D64" s="54"/>
      <c r="E64" s="54"/>
      <c r="F64" s="54"/>
      <c r="G64" s="54"/>
      <c r="H64" s="54"/>
      <c r="I64" s="54"/>
      <c r="J64" s="55"/>
      <c r="K64" s="55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spans="2:25" x14ac:dyDescent="0.2">
      <c r="B65" s="148"/>
      <c r="C65" s="54"/>
      <c r="D65" s="54"/>
      <c r="E65" s="54"/>
      <c r="F65" s="54"/>
      <c r="G65" s="54"/>
      <c r="H65" s="54"/>
      <c r="I65" s="54"/>
      <c r="J65" s="55"/>
      <c r="K65" s="55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</sheetData>
  <mergeCells count="71">
    <mergeCell ref="T48:AB48"/>
    <mergeCell ref="W28:W29"/>
    <mergeCell ref="X28:X29"/>
    <mergeCell ref="Y28:Y29"/>
    <mergeCell ref="AG27:AK27"/>
    <mergeCell ref="AJ28:AJ29"/>
    <mergeCell ref="AK28:AK29"/>
    <mergeCell ref="AL27:AP27"/>
    <mergeCell ref="W27:AA27"/>
    <mergeCell ref="AB27:AF27"/>
    <mergeCell ref="Z28:Z29"/>
    <mergeCell ref="AA28:AA29"/>
    <mergeCell ref="AB28:AB29"/>
    <mergeCell ref="AC28:AC29"/>
    <mergeCell ref="AD28:AD29"/>
    <mergeCell ref="AE28:AE29"/>
    <mergeCell ref="AF28:AF29"/>
    <mergeCell ref="AG28:AG29"/>
    <mergeCell ref="AH28:AH29"/>
    <mergeCell ref="AN28:AN29"/>
    <mergeCell ref="AO28:AO29"/>
    <mergeCell ref="AP28:AP29"/>
    <mergeCell ref="AI28:AI29"/>
    <mergeCell ref="H28:L28"/>
    <mergeCell ref="M28:Q28"/>
    <mergeCell ref="R27:V27"/>
    <mergeCell ref="S28:S29"/>
    <mergeCell ref="T28:T29"/>
    <mergeCell ref="U28:U29"/>
    <mergeCell ref="V28:V29"/>
    <mergeCell ref="M15:N15"/>
    <mergeCell ref="AO15:AP15"/>
    <mergeCell ref="O15:P15"/>
    <mergeCell ref="Q15:R15"/>
    <mergeCell ref="S15:T15"/>
    <mergeCell ref="U15:V15"/>
    <mergeCell ref="W15:X15"/>
    <mergeCell ref="Y15:Z15"/>
    <mergeCell ref="AA15:AB15"/>
    <mergeCell ref="AC15:AD15"/>
    <mergeCell ref="AI15:AJ15"/>
    <mergeCell ref="AK15:AL15"/>
    <mergeCell ref="AM15:AN15"/>
    <mergeCell ref="B15:D15"/>
    <mergeCell ref="E15:F15"/>
    <mergeCell ref="G15:H15"/>
    <mergeCell ref="I15:J15"/>
    <mergeCell ref="K15:L15"/>
    <mergeCell ref="E13:R13"/>
    <mergeCell ref="S13:AD13"/>
    <mergeCell ref="AI13:AL13"/>
    <mergeCell ref="E14:J14"/>
    <mergeCell ref="K14:R14"/>
    <mergeCell ref="S14:X14"/>
    <mergeCell ref="Y14:AD14"/>
    <mergeCell ref="AL28:AL29"/>
    <mergeCell ref="AM28:AM29"/>
    <mergeCell ref="AM13:AP13"/>
    <mergeCell ref="B31:B38"/>
    <mergeCell ref="B39:B46"/>
    <mergeCell ref="C27:Q27"/>
    <mergeCell ref="AE14:AF14"/>
    <mergeCell ref="AG14:AH14"/>
    <mergeCell ref="AE13:AH13"/>
    <mergeCell ref="C28:C29"/>
    <mergeCell ref="D28:D29"/>
    <mergeCell ref="E28:E29"/>
    <mergeCell ref="F28:F29"/>
    <mergeCell ref="G28:G29"/>
    <mergeCell ref="R28:R29"/>
    <mergeCell ref="B13:D13"/>
  </mergeCells>
  <pageMargins left="0.42" right="0.9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AT65"/>
  <sheetViews>
    <sheetView showGridLines="0" topLeftCell="T1" zoomScaleNormal="100" workbookViewId="0">
      <selection activeCell="AF17" sqref="AF17"/>
    </sheetView>
  </sheetViews>
  <sheetFormatPr defaultColWidth="9.140625" defaultRowHeight="12.75" x14ac:dyDescent="0.2"/>
  <cols>
    <col min="1" max="1" width="3.42578125" style="50" customWidth="1"/>
    <col min="2" max="2" width="11" style="50" customWidth="1"/>
    <col min="3" max="3" width="9.85546875" style="50" customWidth="1"/>
    <col min="4" max="4" width="7.140625" style="50" customWidth="1"/>
    <col min="5" max="5" width="7.42578125" style="139" customWidth="1"/>
    <col min="6" max="6" width="8.7109375" style="139" customWidth="1"/>
    <col min="7" max="7" width="5.28515625" style="139" customWidth="1"/>
    <col min="8" max="8" width="6" style="139" customWidth="1"/>
    <col min="9" max="9" width="7.140625" style="48" customWidth="1"/>
    <col min="10" max="11" width="6.85546875" style="139" customWidth="1"/>
    <col min="12" max="12" width="6.28515625" style="139" customWidth="1"/>
    <col min="13" max="13" width="6.7109375" style="139" customWidth="1"/>
    <col min="14" max="14" width="6.7109375" style="50" customWidth="1"/>
    <col min="15" max="16" width="8.7109375" style="50" customWidth="1"/>
    <col min="17" max="17" width="7.42578125" style="50" customWidth="1"/>
    <col min="18" max="18" width="7.140625" style="50" customWidth="1"/>
    <col min="19" max="19" width="6.7109375" style="50" customWidth="1"/>
    <col min="20" max="22" width="7.7109375" style="50" customWidth="1"/>
    <col min="23" max="23" width="6.140625" style="50" customWidth="1"/>
    <col min="24" max="24" width="5.42578125" style="50" customWidth="1"/>
    <col min="25" max="25" width="6.7109375" style="50" customWidth="1"/>
    <col min="26" max="27" width="7.5703125" style="50" customWidth="1"/>
    <col min="28" max="28" width="5.28515625" style="50" customWidth="1"/>
    <col min="29" max="29" width="5.85546875" style="50" customWidth="1"/>
    <col min="30" max="30" width="7.28515625" style="50" customWidth="1"/>
    <col min="31" max="31" width="5.28515625" style="50" customWidth="1"/>
    <col min="32" max="32" width="7.85546875" style="50" customWidth="1"/>
    <col min="33" max="33" width="5.28515625" style="50" customWidth="1"/>
    <col min="34" max="35" width="7.28515625" style="50" customWidth="1"/>
    <col min="36" max="36" width="6.42578125" style="50" customWidth="1"/>
    <col min="37" max="37" width="7" style="50" customWidth="1"/>
    <col min="38" max="39" width="6.5703125" style="50" customWidth="1"/>
    <col min="40" max="40" width="9" style="50" customWidth="1"/>
    <col min="41" max="41" width="6.28515625" style="50" customWidth="1"/>
    <col min="42" max="50" width="5.28515625" style="50" customWidth="1"/>
    <col min="51" max="16384" width="9.140625" style="50"/>
  </cols>
  <sheetData>
    <row r="2" spans="2:46" x14ac:dyDescent="0.2">
      <c r="B2" s="140" t="s">
        <v>227</v>
      </c>
    </row>
    <row r="3" spans="2:46" x14ac:dyDescent="0.2">
      <c r="B3" s="140"/>
    </row>
    <row r="4" spans="2:46" x14ac:dyDescent="0.2">
      <c r="B4" s="143" t="s">
        <v>159</v>
      </c>
    </row>
    <row r="5" spans="2:46" x14ac:dyDescent="0.2">
      <c r="B5" s="141" t="s">
        <v>160</v>
      </c>
      <c r="G5" s="181">
        <f>Inputs!N5*7</f>
        <v>105</v>
      </c>
    </row>
    <row r="6" spans="2:46" x14ac:dyDescent="0.2">
      <c r="B6" s="141" t="s">
        <v>161</v>
      </c>
      <c r="G6" s="181">
        <f>Inputs!N6*7</f>
        <v>21</v>
      </c>
    </row>
    <row r="7" spans="2:46" x14ac:dyDescent="0.2">
      <c r="B7" s="141" t="s">
        <v>162</v>
      </c>
      <c r="G7" s="181">
        <f>G5+G6</f>
        <v>126</v>
      </c>
    </row>
    <row r="8" spans="2:46" x14ac:dyDescent="0.2">
      <c r="B8" s="141" t="s">
        <v>163</v>
      </c>
      <c r="G8" s="182">
        <f>Inputs!N31</f>
        <v>1.7538</v>
      </c>
    </row>
    <row r="9" spans="2:46" x14ac:dyDescent="0.2">
      <c r="B9" s="141" t="s">
        <v>164</v>
      </c>
      <c r="G9" s="182">
        <f>Inputs!N22*7</f>
        <v>2.1</v>
      </c>
    </row>
    <row r="10" spans="2:46" x14ac:dyDescent="0.2">
      <c r="B10" s="141" t="s">
        <v>165</v>
      </c>
      <c r="G10" s="182">
        <f>Inputs!N23*7</f>
        <v>1.4000000000000001</v>
      </c>
    </row>
    <row r="11" spans="2:46" x14ac:dyDescent="0.2">
      <c r="B11" s="141" t="s">
        <v>166</v>
      </c>
      <c r="G11" s="182">
        <f>G9+G10</f>
        <v>3.5</v>
      </c>
    </row>
    <row r="12" spans="2:46" x14ac:dyDescent="0.2">
      <c r="B12" s="166"/>
      <c r="C12" s="142"/>
      <c r="D12" s="142"/>
      <c r="AQ12" s="142"/>
      <c r="AR12" s="142"/>
      <c r="AS12" s="142"/>
      <c r="AT12" s="142"/>
    </row>
    <row r="13" spans="2:46" x14ac:dyDescent="0.2">
      <c r="B13" s="423"/>
      <c r="C13" s="423"/>
      <c r="D13" s="423"/>
      <c r="E13" s="439" t="s">
        <v>179</v>
      </c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39" t="s">
        <v>180</v>
      </c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1"/>
      <c r="AE13" s="397" t="s">
        <v>181</v>
      </c>
      <c r="AF13" s="397"/>
      <c r="AG13" s="397"/>
      <c r="AH13" s="428"/>
      <c r="AI13" s="440" t="s">
        <v>291</v>
      </c>
      <c r="AJ13" s="440"/>
      <c r="AK13" s="440"/>
      <c r="AL13" s="441"/>
      <c r="AM13" s="423"/>
      <c r="AN13" s="423"/>
      <c r="AO13" s="423"/>
      <c r="AP13" s="423"/>
    </row>
    <row r="14" spans="2:46" s="147" customFormat="1" ht="13.15" customHeight="1" x14ac:dyDescent="0.2">
      <c r="B14" s="192"/>
      <c r="C14" s="192"/>
      <c r="D14" s="193"/>
      <c r="E14" s="442" t="s">
        <v>79</v>
      </c>
      <c r="F14" s="442"/>
      <c r="G14" s="442"/>
      <c r="H14" s="442"/>
      <c r="I14" s="442"/>
      <c r="J14" s="443"/>
      <c r="K14" s="444" t="s">
        <v>80</v>
      </c>
      <c r="L14" s="444"/>
      <c r="M14" s="444"/>
      <c r="N14" s="444"/>
      <c r="O14" s="444"/>
      <c r="P14" s="444"/>
      <c r="Q14" s="444"/>
      <c r="R14" s="445"/>
      <c r="S14" s="446" t="s">
        <v>171</v>
      </c>
      <c r="T14" s="447"/>
      <c r="U14" s="447"/>
      <c r="V14" s="447"/>
      <c r="W14" s="447"/>
      <c r="X14" s="448"/>
      <c r="Y14" s="449" t="s">
        <v>80</v>
      </c>
      <c r="Z14" s="449"/>
      <c r="AA14" s="449"/>
      <c r="AB14" s="449"/>
      <c r="AC14" s="449"/>
      <c r="AD14" s="450"/>
      <c r="AE14" s="396" t="s">
        <v>171</v>
      </c>
      <c r="AF14" s="396"/>
      <c r="AG14" s="426" t="s">
        <v>80</v>
      </c>
      <c r="AH14" s="427"/>
      <c r="AI14" s="51" t="s">
        <v>81</v>
      </c>
      <c r="AJ14" s="172"/>
      <c r="AK14" s="51" t="s">
        <v>81</v>
      </c>
      <c r="AL14" s="170">
        <v>6</v>
      </c>
      <c r="AM14" s="62"/>
      <c r="AN14" s="62"/>
      <c r="AO14" s="62"/>
      <c r="AP14" s="62"/>
    </row>
    <row r="15" spans="2:46" ht="13.15" customHeight="1" x14ac:dyDescent="0.2">
      <c r="B15" s="444"/>
      <c r="C15" s="444"/>
      <c r="D15" s="445"/>
      <c r="E15" s="449" t="s">
        <v>82</v>
      </c>
      <c r="F15" s="449"/>
      <c r="G15" s="449" t="s">
        <v>83</v>
      </c>
      <c r="H15" s="449"/>
      <c r="I15" s="449" t="s">
        <v>84</v>
      </c>
      <c r="J15" s="450"/>
      <c r="K15" s="449" t="s">
        <v>85</v>
      </c>
      <c r="L15" s="449"/>
      <c r="M15" s="449" t="s">
        <v>83</v>
      </c>
      <c r="N15" s="449"/>
      <c r="O15" s="449" t="s">
        <v>86</v>
      </c>
      <c r="P15" s="449"/>
      <c r="Q15" s="449" t="s">
        <v>87</v>
      </c>
      <c r="R15" s="450"/>
      <c r="S15" s="449" t="s">
        <v>157</v>
      </c>
      <c r="T15" s="449"/>
      <c r="U15" s="449" t="s">
        <v>83</v>
      </c>
      <c r="V15" s="449"/>
      <c r="W15" s="449" t="s">
        <v>86</v>
      </c>
      <c r="X15" s="450" t="s">
        <v>88</v>
      </c>
      <c r="Y15" s="449" t="s">
        <v>158</v>
      </c>
      <c r="Z15" s="449"/>
      <c r="AA15" s="449" t="s">
        <v>89</v>
      </c>
      <c r="AB15" s="449"/>
      <c r="AC15" s="449" t="s">
        <v>86</v>
      </c>
      <c r="AD15" s="450"/>
      <c r="AH15" s="169"/>
      <c r="AI15" s="449" t="s">
        <v>79</v>
      </c>
      <c r="AJ15" s="449"/>
      <c r="AK15" s="449" t="s">
        <v>80</v>
      </c>
      <c r="AL15" s="450"/>
      <c r="AM15" s="449"/>
      <c r="AN15" s="449"/>
      <c r="AO15" s="449"/>
      <c r="AP15" s="449"/>
    </row>
    <row r="16" spans="2:46" ht="13.15" customHeight="1" x14ac:dyDescent="0.2">
      <c r="B16" s="48" t="s">
        <v>0</v>
      </c>
      <c r="C16" s="48" t="s">
        <v>73</v>
      </c>
      <c r="D16" s="126" t="s">
        <v>74</v>
      </c>
      <c r="E16" s="51" t="s">
        <v>73</v>
      </c>
      <c r="F16" s="51" t="s">
        <v>74</v>
      </c>
      <c r="G16" s="51" t="s">
        <v>73</v>
      </c>
      <c r="H16" s="51" t="s">
        <v>74</v>
      </c>
      <c r="I16" s="51" t="s">
        <v>73</v>
      </c>
      <c r="J16" s="158" t="s">
        <v>74</v>
      </c>
      <c r="K16" s="51" t="s">
        <v>73</v>
      </c>
      <c r="L16" s="51" t="s">
        <v>74</v>
      </c>
      <c r="M16" s="51" t="s">
        <v>73</v>
      </c>
      <c r="N16" s="51" t="s">
        <v>74</v>
      </c>
      <c r="O16" s="51" t="s">
        <v>73</v>
      </c>
      <c r="P16" s="51" t="s">
        <v>74</v>
      </c>
      <c r="Q16" s="51" t="s">
        <v>73</v>
      </c>
      <c r="R16" s="158" t="s">
        <v>74</v>
      </c>
      <c r="S16" s="51" t="s">
        <v>73</v>
      </c>
      <c r="T16" s="51" t="s">
        <v>74</v>
      </c>
      <c r="U16" s="51" t="s">
        <v>73</v>
      </c>
      <c r="V16" s="51" t="s">
        <v>74</v>
      </c>
      <c r="W16" s="51" t="s">
        <v>73</v>
      </c>
      <c r="X16" s="158" t="s">
        <v>74</v>
      </c>
      <c r="Y16" s="51" t="s">
        <v>73</v>
      </c>
      <c r="Z16" s="51" t="s">
        <v>74</v>
      </c>
      <c r="AA16" s="51" t="s">
        <v>73</v>
      </c>
      <c r="AB16" s="51" t="s">
        <v>74</v>
      </c>
      <c r="AC16" s="51" t="s">
        <v>73</v>
      </c>
      <c r="AD16" s="158" t="s">
        <v>74</v>
      </c>
      <c r="AE16" s="67" t="s">
        <v>73</v>
      </c>
      <c r="AF16" s="167" t="s">
        <v>74</v>
      </c>
      <c r="AG16" s="167" t="s">
        <v>73</v>
      </c>
      <c r="AH16" s="168" t="s">
        <v>74</v>
      </c>
      <c r="AI16" s="51" t="s">
        <v>73</v>
      </c>
      <c r="AJ16" s="51" t="s">
        <v>74</v>
      </c>
      <c r="AK16" s="51" t="s">
        <v>73</v>
      </c>
      <c r="AL16" s="158" t="s">
        <v>74</v>
      </c>
      <c r="AM16" s="51"/>
      <c r="AN16" s="51"/>
      <c r="AO16" s="51"/>
      <c r="AP16" s="51"/>
    </row>
    <row r="17" spans="1:44" ht="13.15" customHeight="1" x14ac:dyDescent="0.2">
      <c r="B17" s="48" t="s">
        <v>9</v>
      </c>
      <c r="C17" s="377">
        <v>2.9383563982166468E-2</v>
      </c>
      <c r="D17" s="378">
        <v>3.1341912418392813E-2</v>
      </c>
      <c r="E17" s="181">
        <f>'Active transport'!N29</f>
        <v>1.2442611397300452</v>
      </c>
      <c r="F17" s="181">
        <f>'Active transport'!O29</f>
        <v>1.1848333278731662</v>
      </c>
      <c r="G17" s="56">
        <f t="shared" ref="G17:H24" si="0">E17*C17</f>
        <v>3.6560826809781156E-2</v>
      </c>
      <c r="H17" s="56">
        <f t="shared" si="0"/>
        <v>3.713494239259367E-2</v>
      </c>
      <c r="I17" s="52">
        <f t="shared" ref="I17:J24" si="1">G17/($G$25+$H$25)*$G$5/C17</f>
        <v>139.76718228413648</v>
      </c>
      <c r="J17" s="150">
        <f t="shared" si="1"/>
        <v>133.09168825211211</v>
      </c>
      <c r="K17" s="181">
        <f>'Active transport'!N38</f>
        <v>0.24082955855864754</v>
      </c>
      <c r="L17" s="181">
        <f>'Active transport'!O38</f>
        <v>1.5</v>
      </c>
      <c r="M17" s="56">
        <f t="shared" ref="M17:N24" si="2">K17*C17</f>
        <v>7.0764307427049261E-3</v>
      </c>
      <c r="N17" s="56">
        <f t="shared" si="2"/>
        <v>4.7012868627589216E-2</v>
      </c>
      <c r="O17" s="56">
        <f t="shared" ref="O17:P24" si="3">M17/($M$25+$N$25)*$G$6/C17</f>
        <v>2.4651592671784752</v>
      </c>
      <c r="P17" s="56">
        <f t="shared" si="3"/>
        <v>15.354173810301726</v>
      </c>
      <c r="Q17" s="180">
        <f t="shared" ref="Q17:R24" si="4">O17/(I17+O17)</f>
        <v>1.7331917904825384E-2</v>
      </c>
      <c r="R17" s="183">
        <f t="shared" si="4"/>
        <v>0.10343281784335684</v>
      </c>
      <c r="S17" s="181">
        <f>'Active transport'!AC29</f>
        <v>0.72201244280125276</v>
      </c>
      <c r="T17" s="181">
        <f>'Active transport'!AD29</f>
        <v>1.3676594491885232</v>
      </c>
      <c r="U17" s="144">
        <f t="shared" ref="U17:V24" si="5">S17*C17</f>
        <v>2.1215298808970919E-2</v>
      </c>
      <c r="V17" s="144">
        <f t="shared" si="5"/>
        <v>4.286506267465405E-2</v>
      </c>
      <c r="W17" s="171">
        <f>U17/($U$25+$V$25)*$G$9/C17</f>
        <v>2.2873476099482901</v>
      </c>
      <c r="X17" s="174">
        <f>V17/($U$25+$V$25)*$G$9/D17</f>
        <v>4.332768227909459</v>
      </c>
      <c r="Y17" s="181">
        <f>'Active transport'!AC38</f>
        <v>0.14287233563721177</v>
      </c>
      <c r="Z17" s="181">
        <f>'Active transport'!AD38</f>
        <v>0.89072851809547682</v>
      </c>
      <c r="AA17" s="144">
        <f t="shared" ref="AA17:AB24" si="6">Y17*C17</f>
        <v>4.1980984154775742E-3</v>
      </c>
      <c r="AB17" s="144">
        <f t="shared" si="6"/>
        <v>2.7917135202713252E-2</v>
      </c>
      <c r="AC17" s="144">
        <f>AA17/($AA$25+$AB$25)*$G$10/C17</f>
        <v>9.3317949877681799E-2</v>
      </c>
      <c r="AD17" s="173">
        <f>AB17/($AA$25+$AB$25)*$G$10/D17</f>
        <v>0.58178484193973135</v>
      </c>
      <c r="AE17" s="334">
        <f>W17/(I17/60)</f>
        <v>0.9819247576866561</v>
      </c>
      <c r="AF17" s="334">
        <f>X17/(J17/60)</f>
        <v>1.9532857167017112</v>
      </c>
      <c r="AG17" s="334">
        <f t="shared" ref="AG17:AH22" si="7">AC17/(O17/60)</f>
        <v>2.2712840777502348</v>
      </c>
      <c r="AH17" s="335">
        <f t="shared" si="7"/>
        <v>2.2734593829440257</v>
      </c>
      <c r="AI17" s="52">
        <f t="shared" ref="AI17:AJ24" si="8">MAX(2.5,1.2216*W17+0.0838)</f>
        <v>2.8780238403128315</v>
      </c>
      <c r="AJ17" s="52">
        <f t="shared" si="8"/>
        <v>5.376709667214195</v>
      </c>
      <c r="AK17" s="51">
        <f t="shared" ref="AK17:AL24" si="9">$AL$14</f>
        <v>6</v>
      </c>
      <c r="AL17" s="158">
        <f t="shared" si="9"/>
        <v>6</v>
      </c>
      <c r="AM17" s="56"/>
      <c r="AN17" s="56"/>
      <c r="AO17" s="56"/>
      <c r="AP17" s="56"/>
    </row>
    <row r="18" spans="1:44" ht="13.15" customHeight="1" x14ac:dyDescent="0.2">
      <c r="B18" s="48" t="s">
        <v>90</v>
      </c>
      <c r="C18" s="377">
        <v>7.6838798206393985E-2</v>
      </c>
      <c r="D18" s="378">
        <v>6.5167292474270819E-2</v>
      </c>
      <c r="E18" s="181">
        <f>'Active transport'!N30</f>
        <v>1.0466576906809824</v>
      </c>
      <c r="F18" s="181">
        <f>'Active transport'!O30</f>
        <v>1.0631385253359023</v>
      </c>
      <c r="G18" s="56">
        <f t="shared" si="0"/>
        <v>8.0423919085406331E-2</v>
      </c>
      <c r="H18" s="56">
        <f t="shared" si="0"/>
        <v>6.9281859221229716E-2</v>
      </c>
      <c r="I18" s="52">
        <f t="shared" si="1"/>
        <v>117.57049350126044</v>
      </c>
      <c r="J18" s="150">
        <f t="shared" si="1"/>
        <v>119.42177676315566</v>
      </c>
      <c r="K18" s="181">
        <f>'Active transport'!N39</f>
        <v>3.5</v>
      </c>
      <c r="L18" s="181">
        <f>'Active transport'!O39</f>
        <v>1.5</v>
      </c>
      <c r="M18" s="56">
        <f t="shared" si="2"/>
        <v>0.26893579372237897</v>
      </c>
      <c r="N18" s="56">
        <f t="shared" si="2"/>
        <v>9.7750938711406221E-2</v>
      </c>
      <c r="O18" s="56">
        <f t="shared" si="3"/>
        <v>35.826405557370705</v>
      </c>
      <c r="P18" s="56">
        <f t="shared" si="3"/>
        <v>15.354173810301727</v>
      </c>
      <c r="Q18" s="180">
        <f t="shared" si="4"/>
        <v>0.23355364924083102</v>
      </c>
      <c r="R18" s="183">
        <f t="shared" si="4"/>
        <v>0.11392369146699649</v>
      </c>
      <c r="S18" s="181">
        <f>'Active transport'!AC30</f>
        <v>1.0579246064363828</v>
      </c>
      <c r="T18" s="181">
        <f>'Active transport'!AD30</f>
        <v>0.82771406236415135</v>
      </c>
      <c r="U18" s="144">
        <f t="shared" si="5"/>
        <v>8.1289655351543991E-2</v>
      </c>
      <c r="V18" s="144">
        <f t="shared" si="5"/>
        <v>5.3939884387151485E-2</v>
      </c>
      <c r="W18" s="171">
        <f t="shared" ref="W18:X24" si="10">U18/($U$25+$V$25)*$G$9/C18</f>
        <v>3.3515230162090863</v>
      </c>
      <c r="X18" s="174">
        <f t="shared" si="10"/>
        <v>2.6222121254915667</v>
      </c>
      <c r="Y18" s="181">
        <f>'Active transport'!AC39</f>
        <v>4.1056758192350893</v>
      </c>
      <c r="Z18" s="181">
        <f>'Active transport'!AD39</f>
        <v>0.62920512676133533</v>
      </c>
      <c r="AA18" s="144">
        <f t="shared" si="6"/>
        <v>0.31547519577507632</v>
      </c>
      <c r="AB18" s="144">
        <f t="shared" si="6"/>
        <v>4.1003594521966585E-2</v>
      </c>
      <c r="AC18" s="144">
        <f t="shared" ref="AC18:AD24" si="11">AA18/($AA$25+$AB$25)*$G$10/C18</f>
        <v>2.6816475604224768</v>
      </c>
      <c r="AD18" s="173">
        <f t="shared" si="11"/>
        <v>0.41096922101833289</v>
      </c>
      <c r="AE18" s="334">
        <f t="shared" ref="AE18:AF24" si="12">W18/(I18/60)</f>
        <v>1.7103898689545718</v>
      </c>
      <c r="AF18" s="334">
        <f t="shared" si="12"/>
        <v>1.3174542515937071</v>
      </c>
      <c r="AG18" s="334">
        <f t="shared" si="7"/>
        <v>4.4910688393702465</v>
      </c>
      <c r="AH18" s="335">
        <f t="shared" si="7"/>
        <v>1.6059576741638701</v>
      </c>
      <c r="AI18" s="52">
        <f t="shared" si="8"/>
        <v>4.1780205166010198</v>
      </c>
      <c r="AJ18" s="52">
        <f t="shared" si="8"/>
        <v>3.287094332500498</v>
      </c>
      <c r="AK18" s="51">
        <f t="shared" si="9"/>
        <v>6</v>
      </c>
      <c r="AL18" s="158">
        <f t="shared" si="9"/>
        <v>6</v>
      </c>
      <c r="AM18" s="56"/>
      <c r="AN18" s="56"/>
      <c r="AO18" s="56"/>
      <c r="AP18" s="56"/>
    </row>
    <row r="19" spans="1:44" ht="13.15" customHeight="1" x14ac:dyDescent="0.2">
      <c r="B19" s="48" t="s">
        <v>62</v>
      </c>
      <c r="C19" s="377">
        <v>0.11471305960133134</v>
      </c>
      <c r="D19" s="378">
        <v>0.1086156688511476</v>
      </c>
      <c r="E19" s="181">
        <f>'Active transport'!N31</f>
        <v>0.73539655618359334</v>
      </c>
      <c r="F19" s="181">
        <f>'Active transport'!O31</f>
        <v>1</v>
      </c>
      <c r="G19" s="56">
        <f t="shared" si="0"/>
        <v>8.435958898010236E-2</v>
      </c>
      <c r="H19" s="56">
        <f t="shared" si="0"/>
        <v>0.1086156688511476</v>
      </c>
      <c r="I19" s="52">
        <f t="shared" si="1"/>
        <v>82.606698254305826</v>
      </c>
      <c r="J19" s="150">
        <f t="shared" si="1"/>
        <v>112.32946028874642</v>
      </c>
      <c r="K19" s="181">
        <f>'Active transport'!N40</f>
        <v>3.5</v>
      </c>
      <c r="L19" s="181">
        <f>'Active transport'!O40</f>
        <v>1</v>
      </c>
      <c r="M19" s="56">
        <f t="shared" si="2"/>
        <v>0.40149570860465966</v>
      </c>
      <c r="N19" s="56">
        <f t="shared" si="2"/>
        <v>0.1086156688511476</v>
      </c>
      <c r="O19" s="56">
        <f t="shared" si="3"/>
        <v>35.826405557370698</v>
      </c>
      <c r="P19" s="56">
        <f t="shared" si="3"/>
        <v>10.236115873534487</v>
      </c>
      <c r="Q19" s="180">
        <f t="shared" si="4"/>
        <v>0.30250330696676814</v>
      </c>
      <c r="R19" s="183">
        <f t="shared" si="4"/>
        <v>8.3515422470511039E-2</v>
      </c>
      <c r="S19" s="181">
        <f>'Active transport'!AC31</f>
        <v>0.69743449595390872</v>
      </c>
      <c r="T19" s="181">
        <f>'Active transport'!AD31</f>
        <v>1</v>
      </c>
      <c r="U19" s="144">
        <f t="shared" si="5"/>
        <v>8.0004844902385214E-2</v>
      </c>
      <c r="V19" s="144">
        <f t="shared" si="5"/>
        <v>0.1086156688511476</v>
      </c>
      <c r="W19" s="171">
        <f t="shared" si="10"/>
        <v>2.2094842593381623</v>
      </c>
      <c r="X19" s="174">
        <f t="shared" si="10"/>
        <v>3.168016884963746</v>
      </c>
      <c r="Y19" s="181">
        <f>'Active transport'!AC40</f>
        <v>3.9945006441280286</v>
      </c>
      <c r="Z19" s="181">
        <f>'Active transport'!AD40</f>
        <v>1</v>
      </c>
      <c r="AA19" s="144">
        <f t="shared" si="6"/>
        <v>0.45822139046741495</v>
      </c>
      <c r="AB19" s="144">
        <f t="shared" si="6"/>
        <v>0.1086156688511476</v>
      </c>
      <c r="AC19" s="144">
        <f t="shared" si="11"/>
        <v>2.6090328070343407</v>
      </c>
      <c r="AD19" s="173">
        <f t="shared" si="11"/>
        <v>0.65315618633574513</v>
      </c>
      <c r="AE19" s="334">
        <f t="shared" si="12"/>
        <v>1.6048221071876534</v>
      </c>
      <c r="AF19" s="334">
        <f t="shared" si="12"/>
        <v>1.6921741866222406</v>
      </c>
      <c r="AG19" s="334">
        <f t="shared" si="7"/>
        <v>4.3694578338700936</v>
      </c>
      <c r="AH19" s="335">
        <f t="shared" si="7"/>
        <v>3.8285392295596186</v>
      </c>
      <c r="AI19" s="52">
        <f t="shared" si="8"/>
        <v>2.7829059712074993</v>
      </c>
      <c r="AJ19" s="52">
        <f t="shared" si="8"/>
        <v>3.9538494266717121</v>
      </c>
      <c r="AK19" s="51">
        <f t="shared" si="9"/>
        <v>6</v>
      </c>
      <c r="AL19" s="158">
        <f t="shared" si="9"/>
        <v>6</v>
      </c>
      <c r="AM19" s="56"/>
      <c r="AN19" s="56"/>
      <c r="AO19" s="56"/>
      <c r="AP19" s="56"/>
    </row>
    <row r="20" spans="1:44" ht="13.15" customHeight="1" x14ac:dyDescent="0.2">
      <c r="B20" s="48" t="s">
        <v>63</v>
      </c>
      <c r="C20" s="377">
        <v>9.1061802847374265E-2</v>
      </c>
      <c r="D20" s="378">
        <v>8.8435488816605956E-2</v>
      </c>
      <c r="E20" s="181">
        <f>'Active transport'!N32</f>
        <v>0.63290173065606392</v>
      </c>
      <c r="F20" s="181">
        <f>'Active transport'!O32</f>
        <v>1.0934346459852222</v>
      </c>
      <c r="G20" s="56">
        <f t="shared" si="0"/>
        <v>5.763317261876446E-2</v>
      </c>
      <c r="H20" s="56">
        <f t="shared" si="0"/>
        <v>9.6698427406715609E-2</v>
      </c>
      <c r="I20" s="52">
        <f t="shared" si="1"/>
        <v>71.093509820409224</v>
      </c>
      <c r="J20" s="150">
        <f t="shared" si="1"/>
        <v>122.82492364453653</v>
      </c>
      <c r="K20" s="181">
        <f>'Active transport'!N41</f>
        <v>3.5</v>
      </c>
      <c r="L20" s="181">
        <f>'Active transport'!O41</f>
        <v>1.5</v>
      </c>
      <c r="M20" s="56">
        <f t="shared" si="2"/>
        <v>0.31871630996580991</v>
      </c>
      <c r="N20" s="56">
        <f t="shared" si="2"/>
        <v>0.13265323322490893</v>
      </c>
      <c r="O20" s="56">
        <f t="shared" si="3"/>
        <v>35.826405557370698</v>
      </c>
      <c r="P20" s="56">
        <f t="shared" si="3"/>
        <v>15.354173810301729</v>
      </c>
      <c r="Q20" s="180">
        <f t="shared" si="4"/>
        <v>0.3350770100292853</v>
      </c>
      <c r="R20" s="183">
        <f t="shared" si="4"/>
        <v>0.11111791937503433</v>
      </c>
      <c r="S20" s="181">
        <f>'Active transport'!AC32</f>
        <v>0.61020796764142826</v>
      </c>
      <c r="T20" s="181">
        <f>'Active transport'!AD32</f>
        <v>0.84829147302570207</v>
      </c>
      <c r="U20" s="144">
        <f t="shared" si="5"/>
        <v>5.5566637645260673E-2</v>
      </c>
      <c r="V20" s="144">
        <f t="shared" si="5"/>
        <v>7.5019071075986668E-2</v>
      </c>
      <c r="W20" s="171">
        <f t="shared" si="10"/>
        <v>1.933149144827456</v>
      </c>
      <c r="X20" s="174">
        <f t="shared" si="10"/>
        <v>2.6874017099161924</v>
      </c>
      <c r="Y20" s="181">
        <f>'Active transport'!AC41</f>
        <v>3.4731171119276643</v>
      </c>
      <c r="Z20" s="181">
        <f>'Active transport'!AD41</f>
        <v>0.67214222576642479</v>
      </c>
      <c r="AA20" s="144">
        <f t="shared" si="6"/>
        <v>0.31626830571219888</v>
      </c>
      <c r="AB20" s="144">
        <f t="shared" si="6"/>
        <v>5.9441226289935298E-2</v>
      </c>
      <c r="AC20" s="144">
        <f t="shared" si="11"/>
        <v>2.2684879275240908</v>
      </c>
      <c r="AD20" s="173">
        <f t="shared" si="11"/>
        <v>0.43901385285681743</v>
      </c>
      <c r="AE20" s="334">
        <f t="shared" si="12"/>
        <v>1.6314984164187341</v>
      </c>
      <c r="AF20" s="334">
        <f t="shared" si="12"/>
        <v>1.3127962779087303</v>
      </c>
      <c r="AG20" s="334">
        <f t="shared" si="7"/>
        <v>3.7991328891056777</v>
      </c>
      <c r="AH20" s="335">
        <f t="shared" si="7"/>
        <v>1.7155485861268505</v>
      </c>
      <c r="AI20" s="52">
        <f t="shared" si="8"/>
        <v>2.5</v>
      </c>
      <c r="AJ20" s="52">
        <f t="shared" si="8"/>
        <v>3.366729928833621</v>
      </c>
      <c r="AK20" s="51">
        <f t="shared" si="9"/>
        <v>6</v>
      </c>
      <c r="AL20" s="158">
        <f t="shared" si="9"/>
        <v>6</v>
      </c>
      <c r="AM20" s="56"/>
      <c r="AN20" s="56"/>
      <c r="AO20" s="56"/>
      <c r="AP20" s="56"/>
    </row>
    <row r="21" spans="1:44" ht="13.15" customHeight="1" x14ac:dyDescent="0.2">
      <c r="B21" s="48" t="s">
        <v>64</v>
      </c>
      <c r="C21" s="377">
        <v>8.0048461346236666E-2</v>
      </c>
      <c r="D21" s="378">
        <v>9.4551259708900437E-2</v>
      </c>
      <c r="E21" s="181">
        <f>'Active transport'!N33</f>
        <v>0.43320769038424295</v>
      </c>
      <c r="F21" s="181">
        <f>'Active transport'!O33</f>
        <v>0.62864440907318142</v>
      </c>
      <c r="G21" s="56">
        <f t="shared" si="0"/>
        <v>3.4677609058615534E-2</v>
      </c>
      <c r="H21" s="56">
        <f t="shared" si="0"/>
        <v>5.9439120786826623E-2</v>
      </c>
      <c r="I21" s="52">
        <f t="shared" si="1"/>
        <v>48.661986053796376</v>
      </c>
      <c r="J21" s="150">
        <f t="shared" si="1"/>
        <v>70.615287184728402</v>
      </c>
      <c r="K21" s="181">
        <f>'Active transport'!N42</f>
        <v>2</v>
      </c>
      <c r="L21" s="181">
        <f>'Active transport'!O42</f>
        <v>1.5</v>
      </c>
      <c r="M21" s="56">
        <f t="shared" si="2"/>
        <v>0.16009692269247333</v>
      </c>
      <c r="N21" s="56">
        <f t="shared" si="2"/>
        <v>0.14182688956335066</v>
      </c>
      <c r="O21" s="56">
        <f t="shared" si="3"/>
        <v>20.472231747068971</v>
      </c>
      <c r="P21" s="56">
        <f t="shared" si="3"/>
        <v>15.354173810301727</v>
      </c>
      <c r="Q21" s="180">
        <f t="shared" si="4"/>
        <v>0.29612299666190367</v>
      </c>
      <c r="R21" s="183">
        <f t="shared" si="4"/>
        <v>0.17860032658794206</v>
      </c>
      <c r="S21" s="181">
        <f>'Active transport'!AC33</f>
        <v>0.34667325053239095</v>
      </c>
      <c r="T21" s="181">
        <f>'Active transport'!AD33</f>
        <v>0.46207558373875701</v>
      </c>
      <c r="U21" s="144">
        <f t="shared" si="5"/>
        <v>2.7750660295016317E-2</v>
      </c>
      <c r="V21" s="144">
        <f t="shared" si="5"/>
        <v>4.3689828523224984E-2</v>
      </c>
      <c r="W21" s="171">
        <f t="shared" si="10"/>
        <v>1.0982667112518816</v>
      </c>
      <c r="X21" s="174">
        <f t="shared" si="10"/>
        <v>1.4638632514138616</v>
      </c>
      <c r="Y21" s="181">
        <f>'Active transport'!AC42</f>
        <v>4.0058255728618546</v>
      </c>
      <c r="Z21" s="181">
        <f>'Active transport'!AD42</f>
        <v>1.5500717598094129</v>
      </c>
      <c r="AA21" s="144">
        <f t="shared" si="6"/>
        <v>0.3206601735289985</v>
      </c>
      <c r="AB21" s="144">
        <f t="shared" si="6"/>
        <v>0.14656123752917213</v>
      </c>
      <c r="AC21" s="144">
        <f t="shared" si="11"/>
        <v>2.6164297542966506</v>
      </c>
      <c r="AD21" s="173">
        <f t="shared" si="11"/>
        <v>1.0124389591838532</v>
      </c>
      <c r="AE21" s="334">
        <f t="shared" si="12"/>
        <v>1.3541576910211621</v>
      </c>
      <c r="AF21" s="334">
        <f t="shared" si="12"/>
        <v>1.2438070931449332</v>
      </c>
      <c r="AG21" s="334">
        <f t="shared" si="7"/>
        <v>7.6682301762373726</v>
      </c>
      <c r="AH21" s="335">
        <f t="shared" si="7"/>
        <v>3.9563403607085679</v>
      </c>
      <c r="AI21" s="52">
        <f t="shared" si="8"/>
        <v>2.5</v>
      </c>
      <c r="AJ21" s="52">
        <f t="shared" si="8"/>
        <v>2.5</v>
      </c>
      <c r="AK21" s="51">
        <f t="shared" si="9"/>
        <v>6</v>
      </c>
      <c r="AL21" s="158">
        <f t="shared" si="9"/>
        <v>6</v>
      </c>
      <c r="AM21" s="56"/>
      <c r="AN21" s="56"/>
      <c r="AO21" s="56"/>
      <c r="AP21" s="56"/>
    </row>
    <row r="22" spans="1:44" ht="13.15" customHeight="1" x14ac:dyDescent="0.2">
      <c r="B22" s="48" t="s">
        <v>65</v>
      </c>
      <c r="C22" s="377">
        <v>5.9797707019128878E-2</v>
      </c>
      <c r="D22" s="378">
        <v>6.0255602320657707E-2</v>
      </c>
      <c r="E22" s="181">
        <f>'Active transport'!N34</f>
        <v>0.55228351942404919</v>
      </c>
      <c r="F22" s="181">
        <f>'Active transport'!O34</f>
        <v>0.61938043592938763</v>
      </c>
      <c r="G22" s="56">
        <f t="shared" si="0"/>
        <v>3.3025288086012669E-2</v>
      </c>
      <c r="H22" s="56">
        <f t="shared" si="0"/>
        <v>3.7321141232556788E-2</v>
      </c>
      <c r="I22" s="52">
        <f t="shared" si="1"/>
        <v>62.037709663272857</v>
      </c>
      <c r="J22" s="150">
        <f t="shared" si="1"/>
        <v>69.574670081356587</v>
      </c>
      <c r="K22" s="181">
        <f>'Active transport'!N43</f>
        <v>2</v>
      </c>
      <c r="L22" s="181">
        <f>'Active transport'!O43</f>
        <v>0.8</v>
      </c>
      <c r="M22" s="56">
        <f t="shared" si="2"/>
        <v>0.11959541403825776</v>
      </c>
      <c r="N22" s="56">
        <f t="shared" si="2"/>
        <v>4.820448185652617E-2</v>
      </c>
      <c r="O22" s="56">
        <f t="shared" si="3"/>
        <v>20.472231747068971</v>
      </c>
      <c r="P22" s="56">
        <f t="shared" si="3"/>
        <v>8.1888926988275905</v>
      </c>
      <c r="Q22" s="180">
        <f t="shared" si="4"/>
        <v>0.24811836485564362</v>
      </c>
      <c r="R22" s="183">
        <f t="shared" si="4"/>
        <v>0.10530500926218232</v>
      </c>
      <c r="S22" s="181">
        <f>'Active transport'!AC34</f>
        <v>0.37502206911587044</v>
      </c>
      <c r="T22" s="181">
        <f>'Active transport'!AD34</f>
        <v>0.40100304010466736</v>
      </c>
      <c r="U22" s="144">
        <f t="shared" si="5"/>
        <v>2.2425459814698321E-2</v>
      </c>
      <c r="V22" s="144">
        <f t="shared" si="5"/>
        <v>2.4162679713921591E-2</v>
      </c>
      <c r="W22" s="171">
        <f t="shared" si="10"/>
        <v>1.1880762471931186</v>
      </c>
      <c r="X22" s="174">
        <f t="shared" si="10"/>
        <v>1.2703844019733805</v>
      </c>
      <c r="Y22" s="181">
        <f>'Active transport'!AC43</f>
        <v>4.1656647025461622</v>
      </c>
      <c r="Z22" s="181">
        <f>'Active transport'!AD43</f>
        <v>0.56704662893085733</v>
      </c>
      <c r="AA22" s="144">
        <f t="shared" si="6"/>
        <v>0.24909719742278205</v>
      </c>
      <c r="AB22" s="144">
        <f t="shared" si="6"/>
        <v>3.4167736170127298E-2</v>
      </c>
      <c r="AC22" s="144">
        <f t="shared" si="11"/>
        <v>2.7208296706684774</v>
      </c>
      <c r="AD22" s="173">
        <f t="shared" si="11"/>
        <v>0.37037001362701916</v>
      </c>
      <c r="AE22" s="334">
        <f t="shared" si="12"/>
        <v>1.1490523299216593</v>
      </c>
      <c r="AF22" s="334">
        <f t="shared" si="12"/>
        <v>1.0955576796738238</v>
      </c>
      <c r="AG22" s="334">
        <f t="shared" si="7"/>
        <v>7.9742053654448917</v>
      </c>
      <c r="AH22" s="335">
        <f t="shared" si="7"/>
        <v>2.713700329814154</v>
      </c>
      <c r="AI22" s="52">
        <f t="shared" si="8"/>
        <v>2.5</v>
      </c>
      <c r="AJ22" s="52">
        <f t="shared" si="8"/>
        <v>2.5</v>
      </c>
      <c r="AK22" s="51">
        <f t="shared" si="9"/>
        <v>6</v>
      </c>
      <c r="AL22" s="158">
        <f t="shared" si="9"/>
        <v>6</v>
      </c>
      <c r="AM22" s="56"/>
      <c r="AN22" s="56"/>
      <c r="AO22" s="56"/>
      <c r="AP22" s="56"/>
    </row>
    <row r="23" spans="1:44" ht="13.15" customHeight="1" x14ac:dyDescent="0.2">
      <c r="B23" s="48" t="s">
        <v>66</v>
      </c>
      <c r="C23" s="377">
        <v>2.649993374697986E-2</v>
      </c>
      <c r="D23" s="378">
        <v>3.8241884516743388E-2</v>
      </c>
      <c r="E23" s="181">
        <f>'Active transport'!N35</f>
        <v>2</v>
      </c>
      <c r="F23" s="181">
        <f>'Active transport'!O35</f>
        <v>2</v>
      </c>
      <c r="G23" s="56">
        <f t="shared" si="0"/>
        <v>5.2999867493959719E-2</v>
      </c>
      <c r="H23" s="56">
        <f t="shared" si="0"/>
        <v>7.6483769033486776E-2</v>
      </c>
      <c r="I23" s="52">
        <f t="shared" si="1"/>
        <v>224.65892057749284</v>
      </c>
      <c r="J23" s="150">
        <f t="shared" si="1"/>
        <v>224.65892057749284</v>
      </c>
      <c r="K23" s="181">
        <f>'Active transport'!N44</f>
        <v>2</v>
      </c>
      <c r="L23" s="181">
        <f>'Active transport'!O44</f>
        <v>2</v>
      </c>
      <c r="M23" s="56">
        <f t="shared" si="2"/>
        <v>5.2999867493959719E-2</v>
      </c>
      <c r="N23" s="56">
        <f t="shared" si="2"/>
        <v>7.6483769033486776E-2</v>
      </c>
      <c r="O23" s="56">
        <f t="shared" si="3"/>
        <v>20.472231747068971</v>
      </c>
      <c r="P23" s="56">
        <f t="shared" si="3"/>
        <v>20.472231747068971</v>
      </c>
      <c r="Q23" s="180">
        <f t="shared" si="4"/>
        <v>8.3515422470511025E-2</v>
      </c>
      <c r="R23" s="183">
        <f t="shared" si="4"/>
        <v>8.3515422470511025E-2</v>
      </c>
      <c r="S23" s="181">
        <f>'Active transport'!AC35</f>
        <v>0.20024475498097025</v>
      </c>
      <c r="T23" s="181">
        <f>'Active transport'!AD35</f>
        <v>0.238247790598686</v>
      </c>
      <c r="U23" s="144">
        <f t="shared" si="5"/>
        <v>5.3064727401759271E-3</v>
      </c>
      <c r="V23" s="144">
        <f t="shared" si="5"/>
        <v>9.1110444944442117E-3</v>
      </c>
      <c r="W23" s="171">
        <f t="shared" si="10"/>
        <v>0.634378764905142</v>
      </c>
      <c r="X23" s="174">
        <f t="shared" si="10"/>
        <v>0.75477302342194419</v>
      </c>
      <c r="Y23" s="181">
        <f>'Active transport'!AC44</f>
        <v>2.2498891746588798</v>
      </c>
      <c r="Z23" s="181">
        <f>'Active transport'!AD44</f>
        <v>0</v>
      </c>
      <c r="AA23" s="144">
        <f t="shared" si="6"/>
        <v>5.9621914066507513E-2</v>
      </c>
      <c r="AB23" s="144">
        <f t="shared" si="6"/>
        <v>0</v>
      </c>
      <c r="AC23" s="144">
        <f t="shared" si="11"/>
        <v>1.4695290329982711</v>
      </c>
      <c r="AD23" s="173">
        <f t="shared" si="11"/>
        <v>0</v>
      </c>
      <c r="AE23" s="334">
        <f t="shared" si="12"/>
        <v>0.16942450269264661</v>
      </c>
      <c r="AF23" s="334">
        <f t="shared" si="12"/>
        <v>0.20157838063543873</v>
      </c>
      <c r="AG23" s="334">
        <f>AC23/(O23/60)</f>
        <v>4.3068944836715177</v>
      </c>
      <c r="AH23" s="335">
        <v>0</v>
      </c>
      <c r="AI23" s="52">
        <f t="shared" si="8"/>
        <v>2.5</v>
      </c>
      <c r="AJ23" s="52">
        <f t="shared" si="8"/>
        <v>2.5</v>
      </c>
      <c r="AK23" s="51">
        <f t="shared" si="9"/>
        <v>6</v>
      </c>
      <c r="AL23" s="158">
        <f t="shared" si="9"/>
        <v>6</v>
      </c>
      <c r="AM23" s="56"/>
      <c r="AN23" s="56"/>
      <c r="AO23" s="56"/>
      <c r="AP23" s="56"/>
    </row>
    <row r="24" spans="1:44" ht="13.15" customHeight="1" x14ac:dyDescent="0.2">
      <c r="B24" s="115" t="s">
        <v>67</v>
      </c>
      <c r="C24" s="379">
        <v>1.5935570999434524E-2</v>
      </c>
      <c r="D24" s="380">
        <v>1.9111993144235312E-2</v>
      </c>
      <c r="E24" s="187">
        <f>'Active transport'!N36</f>
        <v>2</v>
      </c>
      <c r="F24" s="184">
        <f>'Active transport'!O36</f>
        <v>2</v>
      </c>
      <c r="G24" s="118">
        <f t="shared" si="0"/>
        <v>3.1871141998869049E-2</v>
      </c>
      <c r="H24" s="118">
        <f t="shared" si="0"/>
        <v>3.8223986288470624E-2</v>
      </c>
      <c r="I24" s="117">
        <f t="shared" si="1"/>
        <v>224.65892057749284</v>
      </c>
      <c r="J24" s="151">
        <f t="shared" si="1"/>
        <v>224.65892057749284</v>
      </c>
      <c r="K24" s="187">
        <f>'Active transport'!N45</f>
        <v>2</v>
      </c>
      <c r="L24" s="184">
        <f>'Active transport'!O45</f>
        <v>2</v>
      </c>
      <c r="M24" s="118">
        <f t="shared" si="2"/>
        <v>3.1871141998869049E-2</v>
      </c>
      <c r="N24" s="118">
        <f t="shared" si="2"/>
        <v>3.8223986288470624E-2</v>
      </c>
      <c r="O24" s="118">
        <f t="shared" si="3"/>
        <v>20.472231747068971</v>
      </c>
      <c r="P24" s="118">
        <f t="shared" si="3"/>
        <v>20.472231747068971</v>
      </c>
      <c r="Q24" s="185">
        <f t="shared" si="4"/>
        <v>8.3515422470511025E-2</v>
      </c>
      <c r="R24" s="186">
        <f t="shared" si="4"/>
        <v>8.3515422470511025E-2</v>
      </c>
      <c r="S24" s="187">
        <f>'Active transport'!AC36</f>
        <v>0.28707008415257856</v>
      </c>
      <c r="T24" s="184">
        <f>'Active transport'!AD36</f>
        <v>0.38396622537171893</v>
      </c>
      <c r="U24" s="188">
        <f t="shared" si="5"/>
        <v>4.5746257078270597E-3</v>
      </c>
      <c r="V24" s="188">
        <f t="shared" si="5"/>
        <v>7.3383598669222025E-3</v>
      </c>
      <c r="W24" s="189">
        <f t="shared" si="10"/>
        <v>0.90944287376333244</v>
      </c>
      <c r="X24" s="190">
        <f t="shared" si="10"/>
        <v>1.2164114852334007</v>
      </c>
      <c r="Y24" s="187">
        <f>'Active transport'!AC45</f>
        <v>0.1373937576569885</v>
      </c>
      <c r="Z24" s="184">
        <f>'Active transport'!AD45</f>
        <v>0</v>
      </c>
      <c r="AA24" s="188">
        <f t="shared" si="6"/>
        <v>2.1894479800220411E-3</v>
      </c>
      <c r="AB24" s="188">
        <f t="shared" si="6"/>
        <v>0</v>
      </c>
      <c r="AC24" s="188">
        <f t="shared" si="11"/>
        <v>8.9739582777576196E-2</v>
      </c>
      <c r="AD24" s="191">
        <f t="shared" si="11"/>
        <v>0</v>
      </c>
      <c r="AE24" s="336">
        <f t="shared" si="12"/>
        <v>0.24288629307723392</v>
      </c>
      <c r="AF24" s="336">
        <f t="shared" si="12"/>
        <v>0.3248688675544002</v>
      </c>
      <c r="AG24" s="336">
        <f>AC24/(O24/60)</f>
        <v>0.26300869554319389</v>
      </c>
      <c r="AH24" s="337">
        <v>0</v>
      </c>
      <c r="AI24" s="117">
        <f t="shared" si="8"/>
        <v>2.5</v>
      </c>
      <c r="AJ24" s="52">
        <f t="shared" si="8"/>
        <v>2.5</v>
      </c>
      <c r="AK24" s="156">
        <f t="shared" si="9"/>
        <v>6</v>
      </c>
      <c r="AL24" s="158">
        <f t="shared" si="9"/>
        <v>6</v>
      </c>
      <c r="AM24" s="56"/>
      <c r="AN24" s="56"/>
      <c r="AO24" s="56"/>
      <c r="AP24" s="56"/>
    </row>
    <row r="25" spans="1:44" ht="13.15" customHeight="1" x14ac:dyDescent="0.2">
      <c r="B25" s="48" t="s">
        <v>178</v>
      </c>
      <c r="C25" s="60">
        <f t="shared" ref="C25:P25" si="13">SUM(C17:C24)</f>
        <v>0.49427889774904599</v>
      </c>
      <c r="D25" s="60">
        <f t="shared" si="13"/>
        <v>0.50572110225095401</v>
      </c>
      <c r="E25" s="51">
        <f t="shared" si="13"/>
        <v>8.6447083270589768</v>
      </c>
      <c r="F25" s="51">
        <f t="shared" si="13"/>
        <v>9.5894313441968588</v>
      </c>
      <c r="G25" s="56">
        <f t="shared" si="13"/>
        <v>0.41155141413151131</v>
      </c>
      <c r="H25" s="56">
        <f t="shared" si="13"/>
        <v>0.52319891521302742</v>
      </c>
      <c r="I25" s="51"/>
      <c r="J25" s="51"/>
      <c r="K25" s="51">
        <f t="shared" si="13"/>
        <v>18.740829558558648</v>
      </c>
      <c r="L25" s="51">
        <f t="shared" si="13"/>
        <v>11.8</v>
      </c>
      <c r="M25" s="51">
        <f t="shared" si="13"/>
        <v>1.3607875892591135</v>
      </c>
      <c r="N25" s="51">
        <f t="shared" si="13"/>
        <v>0.6907718361568862</v>
      </c>
      <c r="O25" s="51">
        <f t="shared" si="13"/>
        <v>191.83330292756648</v>
      </c>
      <c r="P25" s="51">
        <f t="shared" si="13"/>
        <v>120.78616730770693</v>
      </c>
      <c r="Q25" s="51"/>
      <c r="R25" s="51"/>
      <c r="S25" s="51"/>
      <c r="T25" s="51"/>
      <c r="U25" s="56">
        <f>SUM(U17:U24)</f>
        <v>0.29813365526587848</v>
      </c>
      <c r="V25" s="56">
        <f>SUM(V17:V24)</f>
        <v>0.36474159958745284</v>
      </c>
      <c r="W25" s="142"/>
      <c r="X25" s="51"/>
      <c r="Y25" s="51"/>
      <c r="Z25" s="51"/>
      <c r="AA25" s="51">
        <f>SUM(AA17:AA24)</f>
        <v>1.7257317233684777</v>
      </c>
      <c r="AB25" s="56">
        <f>SUM(AB17:AB24)</f>
        <v>0.41770659856506215</v>
      </c>
      <c r="AC25" s="142"/>
      <c r="AD25" s="51"/>
      <c r="AE25" s="142"/>
      <c r="AI25" s="51"/>
      <c r="AJ25" s="146"/>
      <c r="AK25" s="51"/>
      <c r="AL25" s="146"/>
      <c r="AM25" s="51"/>
      <c r="AN25" s="51"/>
      <c r="AO25" s="51"/>
      <c r="AP25" s="51"/>
    </row>
    <row r="26" spans="1:44" ht="13.15" customHeight="1" x14ac:dyDescent="0.2">
      <c r="C26" s="60"/>
      <c r="D26" s="6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2"/>
      <c r="X26" s="51"/>
      <c r="Y26" s="51"/>
      <c r="Z26" s="51"/>
      <c r="AA26" s="51"/>
      <c r="AB26" s="51"/>
      <c r="AC26" s="52"/>
      <c r="AD26" s="51"/>
      <c r="AE26" s="51"/>
      <c r="AF26" s="51"/>
      <c r="AG26" s="51"/>
      <c r="AH26" s="51"/>
      <c r="AI26" s="51"/>
      <c r="AJ26" s="51"/>
      <c r="AK26" s="51"/>
      <c r="AL26" s="51"/>
      <c r="AQ26" s="142"/>
      <c r="AR26" s="142"/>
    </row>
    <row r="27" spans="1:44" ht="13.15" customHeight="1" x14ac:dyDescent="0.2">
      <c r="B27" s="169"/>
      <c r="C27" s="424" t="s">
        <v>168</v>
      </c>
      <c r="D27" s="424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5"/>
      <c r="R27" s="453" t="s">
        <v>175</v>
      </c>
      <c r="S27" s="454"/>
      <c r="T27" s="454"/>
      <c r="U27" s="454"/>
      <c r="V27" s="455"/>
      <c r="W27" s="454" t="s">
        <v>176</v>
      </c>
      <c r="X27" s="454"/>
      <c r="Y27" s="454"/>
      <c r="Z27" s="454"/>
      <c r="AA27" s="455"/>
      <c r="AB27" s="453" t="s">
        <v>91</v>
      </c>
      <c r="AC27" s="454"/>
      <c r="AD27" s="454"/>
      <c r="AE27" s="454"/>
      <c r="AF27" s="455"/>
      <c r="AG27" s="454" t="s">
        <v>92</v>
      </c>
      <c r="AH27" s="454"/>
      <c r="AI27" s="454"/>
      <c r="AJ27" s="454"/>
      <c r="AK27" s="455"/>
      <c r="AL27" s="453" t="s">
        <v>93</v>
      </c>
      <c r="AM27" s="454"/>
      <c r="AN27" s="454"/>
      <c r="AO27" s="454"/>
      <c r="AP27" s="455"/>
    </row>
    <row r="28" spans="1:44" ht="13.15" customHeight="1" x14ac:dyDescent="0.2">
      <c r="B28" s="126"/>
      <c r="C28" s="429" t="s">
        <v>0</v>
      </c>
      <c r="D28" s="431" t="s">
        <v>84</v>
      </c>
      <c r="E28" s="431" t="s">
        <v>177</v>
      </c>
      <c r="F28" s="433" t="s">
        <v>173</v>
      </c>
      <c r="G28" s="435" t="s">
        <v>174</v>
      </c>
      <c r="H28" s="451" t="s">
        <v>172</v>
      </c>
      <c r="I28" s="451"/>
      <c r="J28" s="451"/>
      <c r="K28" s="451"/>
      <c r="L28" s="452"/>
      <c r="M28" s="451" t="s">
        <v>169</v>
      </c>
      <c r="N28" s="451"/>
      <c r="O28" s="451"/>
      <c r="P28" s="451"/>
      <c r="Q28" s="452"/>
      <c r="R28" s="437">
        <v>0.1</v>
      </c>
      <c r="S28" s="421">
        <v>0.3</v>
      </c>
      <c r="T28" s="421">
        <v>0.5</v>
      </c>
      <c r="U28" s="421">
        <v>0.7</v>
      </c>
      <c r="V28" s="456">
        <v>0.9</v>
      </c>
      <c r="W28" s="419">
        <v>0.1</v>
      </c>
      <c r="X28" s="421">
        <v>0.3</v>
      </c>
      <c r="Y28" s="421">
        <v>0.5</v>
      </c>
      <c r="Z28" s="421">
        <v>0.7</v>
      </c>
      <c r="AA28" s="456">
        <v>0.9</v>
      </c>
      <c r="AB28" s="419">
        <v>0.1</v>
      </c>
      <c r="AC28" s="421">
        <v>0.3</v>
      </c>
      <c r="AD28" s="421">
        <v>0.5</v>
      </c>
      <c r="AE28" s="421">
        <v>0.7</v>
      </c>
      <c r="AF28" s="456">
        <v>0.9</v>
      </c>
      <c r="AG28" s="419">
        <v>0.1</v>
      </c>
      <c r="AH28" s="421">
        <v>0.3</v>
      </c>
      <c r="AI28" s="421">
        <v>0.5</v>
      </c>
      <c r="AJ28" s="421">
        <v>0.7</v>
      </c>
      <c r="AK28" s="456">
        <v>0.9</v>
      </c>
      <c r="AL28" s="419">
        <v>0.1</v>
      </c>
      <c r="AM28" s="421">
        <v>0.3</v>
      </c>
      <c r="AN28" s="421">
        <v>0.5</v>
      </c>
      <c r="AO28" s="421">
        <v>0.7</v>
      </c>
      <c r="AP28" s="456">
        <v>0.9</v>
      </c>
    </row>
    <row r="29" spans="1:44" ht="13.15" customHeight="1" x14ac:dyDescent="0.2">
      <c r="A29" s="142"/>
      <c r="B29" s="74"/>
      <c r="C29" s="430"/>
      <c r="D29" s="432"/>
      <c r="E29" s="432"/>
      <c r="F29" s="434"/>
      <c r="G29" s="436"/>
      <c r="H29" s="153">
        <v>0.1</v>
      </c>
      <c r="I29" s="153">
        <v>0.3</v>
      </c>
      <c r="J29" s="153">
        <v>0.5</v>
      </c>
      <c r="K29" s="153">
        <v>0.7</v>
      </c>
      <c r="L29" s="154">
        <v>0.9</v>
      </c>
      <c r="M29" s="153">
        <v>0.1</v>
      </c>
      <c r="N29" s="153">
        <v>0.3</v>
      </c>
      <c r="O29" s="153">
        <v>0.5</v>
      </c>
      <c r="P29" s="153">
        <v>0.7</v>
      </c>
      <c r="Q29" s="154">
        <v>0.9</v>
      </c>
      <c r="R29" s="438"/>
      <c r="S29" s="422"/>
      <c r="T29" s="422"/>
      <c r="U29" s="422"/>
      <c r="V29" s="457"/>
      <c r="W29" s="420"/>
      <c r="X29" s="422"/>
      <c r="Y29" s="422"/>
      <c r="Z29" s="422"/>
      <c r="AA29" s="457"/>
      <c r="AB29" s="420"/>
      <c r="AC29" s="422"/>
      <c r="AD29" s="422"/>
      <c r="AE29" s="422"/>
      <c r="AF29" s="457"/>
      <c r="AG29" s="420"/>
      <c r="AH29" s="422"/>
      <c r="AI29" s="422"/>
      <c r="AJ29" s="422"/>
      <c r="AK29" s="457"/>
      <c r="AL29" s="420"/>
      <c r="AM29" s="422"/>
      <c r="AN29" s="422"/>
      <c r="AO29" s="422"/>
      <c r="AP29" s="457"/>
    </row>
    <row r="30" spans="1:44" ht="13.15" customHeight="1" x14ac:dyDescent="0.2">
      <c r="A30" s="142"/>
      <c r="B30" s="126" t="s">
        <v>167</v>
      </c>
      <c r="C30" s="142"/>
      <c r="D30" s="51">
        <f>G7</f>
        <v>126</v>
      </c>
      <c r="E30" s="51">
        <f t="shared" ref="E30:E46" si="14">D30*$G$8</f>
        <v>220.97880000000001</v>
      </c>
      <c r="F30" s="56">
        <f t="shared" ref="F30:F46" si="15">LN(D30)-(1/2*(LN(1+(E30/D30)^2)))</f>
        <v>4.1337466123016533</v>
      </c>
      <c r="G30" s="194">
        <f t="shared" ref="G30:G46" si="16">SQRT((LN(1+(E30/D30)^2)))</f>
        <v>1.1853567350378742</v>
      </c>
      <c r="H30" s="52">
        <f t="shared" ref="H30:H46" si="17">NORMINV(M$29,$F30,$G30)</f>
        <v>2.6146508327850295</v>
      </c>
      <c r="I30" s="52">
        <f t="shared" ref="I30:I46" si="18">NORMINV(N$29,$F30,$G30)</f>
        <v>3.5121449327058629</v>
      </c>
      <c r="J30" s="52">
        <f t="shared" ref="J30:J46" si="19">NORMINV(O$29,$F30,$G30)</f>
        <v>4.1337466123016533</v>
      </c>
      <c r="K30" s="52">
        <f t="shared" ref="K30:K46" si="20">NORMINV(P$29,$F30,$G30)</f>
        <v>4.7553482918974437</v>
      </c>
      <c r="L30" s="150">
        <f t="shared" ref="L30:L46" si="21">NORMINV(Q$29,$F30,$G30)</f>
        <v>5.6528423918182771</v>
      </c>
      <c r="M30" s="52">
        <f t="shared" ref="M30:Q46" si="22">EXP(H30)</f>
        <v>13.662445067055851</v>
      </c>
      <c r="N30" s="52">
        <f t="shared" si="22"/>
        <v>33.520089065841518</v>
      </c>
      <c r="O30" s="52">
        <f t="shared" si="22"/>
        <v>62.411316450213469</v>
      </c>
      <c r="P30" s="52">
        <f t="shared" si="22"/>
        <v>116.20411907013823</v>
      </c>
      <c r="Q30" s="150">
        <f t="shared" si="22"/>
        <v>285.1006830718087</v>
      </c>
      <c r="R30" s="51">
        <f>M30*(1-($G$6/$G$7))</f>
        <v>11.38537088921321</v>
      </c>
      <c r="S30" s="51">
        <f>N30*(1-($G$6/$G$7))</f>
        <v>27.933407554867934</v>
      </c>
      <c r="T30" s="51">
        <f>O30*(1-($G$6/$G$7))</f>
        <v>52.009430375177892</v>
      </c>
      <c r="U30" s="51">
        <f>P30*(1-($G$6/$G$7))</f>
        <v>96.836765891781866</v>
      </c>
      <c r="V30" s="165">
        <f>Q30*(1-($G$6/$G$7))</f>
        <v>237.5839025598406</v>
      </c>
      <c r="W30" s="52">
        <f t="shared" ref="W30:AA46" si="23">M30-R30</f>
        <v>2.2770741778426409</v>
      </c>
      <c r="X30" s="52">
        <f t="shared" si="23"/>
        <v>5.5866815109735839</v>
      </c>
      <c r="Y30" s="52">
        <f t="shared" si="23"/>
        <v>10.401886075035577</v>
      </c>
      <c r="Z30" s="52">
        <f t="shared" si="23"/>
        <v>19.367353178356367</v>
      </c>
      <c r="AA30" s="150">
        <f t="shared" si="23"/>
        <v>47.516780511968108</v>
      </c>
      <c r="AB30" s="196"/>
      <c r="AC30" s="196"/>
      <c r="AD30" s="196"/>
      <c r="AE30" s="196"/>
      <c r="AF30" s="197"/>
      <c r="AG30" s="196"/>
      <c r="AH30" s="196"/>
      <c r="AI30" s="196"/>
      <c r="AJ30" s="196"/>
      <c r="AK30" s="197"/>
      <c r="AL30" s="196"/>
      <c r="AM30" s="196"/>
      <c r="AN30" s="196"/>
      <c r="AO30" s="196"/>
      <c r="AP30" s="197"/>
    </row>
    <row r="31" spans="1:44" ht="13.15" customHeight="1" x14ac:dyDescent="0.2">
      <c r="A31" s="142"/>
      <c r="B31" s="416" t="s">
        <v>94</v>
      </c>
      <c r="C31" s="125" t="s">
        <v>9</v>
      </c>
      <c r="D31" s="51">
        <f t="shared" ref="D31:D38" si="24">I17+O17</f>
        <v>142.23234155131496</v>
      </c>
      <c r="E31" s="51">
        <f t="shared" si="14"/>
        <v>249.44708061269617</v>
      </c>
      <c r="F31" s="56">
        <f t="shared" si="15"/>
        <v>4.254926633929152</v>
      </c>
      <c r="G31" s="152">
        <f t="shared" si="16"/>
        <v>1.1853567350378742</v>
      </c>
      <c r="H31" s="52">
        <f t="shared" si="17"/>
        <v>2.7358308544125283</v>
      </c>
      <c r="I31" s="52">
        <f t="shared" si="18"/>
        <v>3.6333249543333617</v>
      </c>
      <c r="J31" s="52">
        <f t="shared" si="19"/>
        <v>4.254926633929152</v>
      </c>
      <c r="K31" s="52">
        <f t="shared" si="20"/>
        <v>4.8765283135249424</v>
      </c>
      <c r="L31" s="150">
        <f t="shared" si="21"/>
        <v>5.7740224134457758</v>
      </c>
      <c r="M31" s="52">
        <f t="shared" si="22"/>
        <v>15.422552009552113</v>
      </c>
      <c r="N31" s="52">
        <f t="shared" si="22"/>
        <v>37.838418705105319</v>
      </c>
      <c r="O31" s="52">
        <f t="shared" si="22"/>
        <v>70.451648238206076</v>
      </c>
      <c r="P31" s="52">
        <f t="shared" si="22"/>
        <v>131.17447581947283</v>
      </c>
      <c r="Q31" s="150">
        <f t="shared" si="22"/>
        <v>321.82966453319608</v>
      </c>
      <c r="R31" s="51">
        <f t="shared" ref="R31:V38" si="25">M31*(1-$Q17)</f>
        <v>15.155249604239657</v>
      </c>
      <c r="S31" s="51">
        <f t="shared" si="25"/>
        <v>37.182606338460026</v>
      </c>
      <c r="T31" s="51">
        <f t="shared" si="25"/>
        <v>69.230586054681851</v>
      </c>
      <c r="U31" s="51">
        <f t="shared" si="25"/>
        <v>128.90097057336123</v>
      </c>
      <c r="V31" s="158">
        <f t="shared" si="25"/>
        <v>316.25173920816923</v>
      </c>
      <c r="W31" s="52">
        <f t="shared" si="23"/>
        <v>0.26730240531245641</v>
      </c>
      <c r="X31" s="52">
        <f t="shared" si="23"/>
        <v>0.65581236664529285</v>
      </c>
      <c r="Y31" s="52">
        <f t="shared" si="23"/>
        <v>1.221062183524225</v>
      </c>
      <c r="Z31" s="52">
        <f t="shared" si="23"/>
        <v>2.273505246111597</v>
      </c>
      <c r="AA31" s="150">
        <f t="shared" si="23"/>
        <v>5.5779253250268539</v>
      </c>
      <c r="AB31" s="198">
        <f t="shared" ref="AB31:AF38" si="26">R31*$AI17/60</f>
        <v>0.72695282778155568</v>
      </c>
      <c r="AC31" s="198">
        <f t="shared" si="26"/>
        <v>1.7835404581175824</v>
      </c>
      <c r="AD31" s="198">
        <f t="shared" si="26"/>
        <v>3.3207879524033905</v>
      </c>
      <c r="AE31" s="198">
        <f t="shared" si="26"/>
        <v>6.1830011058266061</v>
      </c>
      <c r="AF31" s="199">
        <f t="shared" si="26"/>
        <v>15.169667416358456</v>
      </c>
      <c r="AG31" s="198">
        <f t="shared" ref="AG31:AK38" si="27">W31*$AK17/60</f>
        <v>2.673024053124564E-2</v>
      </c>
      <c r="AH31" s="198">
        <f t="shared" si="27"/>
        <v>6.558123666452928E-2</v>
      </c>
      <c r="AI31" s="198">
        <f t="shared" si="27"/>
        <v>0.1221062183524225</v>
      </c>
      <c r="AJ31" s="198">
        <f t="shared" si="27"/>
        <v>0.2273505246111597</v>
      </c>
      <c r="AK31" s="199">
        <f t="shared" si="27"/>
        <v>0.55779253250268535</v>
      </c>
      <c r="AL31" s="200">
        <f>AB31+AG31</f>
        <v>0.7536830683128013</v>
      </c>
      <c r="AM31" s="200">
        <f t="shared" ref="AM31:AP46" si="28">AC31+AH31</f>
        <v>1.8491216947821116</v>
      </c>
      <c r="AN31" s="200">
        <f t="shared" si="28"/>
        <v>3.4428941707558129</v>
      </c>
      <c r="AO31" s="200">
        <f t="shared" si="28"/>
        <v>6.4103516304377655</v>
      </c>
      <c r="AP31" s="201">
        <f t="shared" si="28"/>
        <v>15.72745994886114</v>
      </c>
    </row>
    <row r="32" spans="1:44" ht="13.15" customHeight="1" x14ac:dyDescent="0.2">
      <c r="A32" s="142"/>
      <c r="B32" s="416"/>
      <c r="C32" s="125" t="s">
        <v>90</v>
      </c>
      <c r="D32" s="51">
        <f t="shared" si="24"/>
        <v>153.39689905863116</v>
      </c>
      <c r="E32" s="51">
        <f t="shared" si="14"/>
        <v>269.02748156902732</v>
      </c>
      <c r="F32" s="56">
        <f t="shared" si="15"/>
        <v>4.3304933793373621</v>
      </c>
      <c r="G32" s="152">
        <f t="shared" si="16"/>
        <v>1.1853567350378742</v>
      </c>
      <c r="H32" s="52">
        <f t="shared" si="17"/>
        <v>2.8113975998207383</v>
      </c>
      <c r="I32" s="52">
        <f t="shared" si="18"/>
        <v>3.7088916997415717</v>
      </c>
      <c r="J32" s="52">
        <f t="shared" si="19"/>
        <v>4.3304933793373621</v>
      </c>
      <c r="K32" s="52">
        <f t="shared" si="20"/>
        <v>4.9520950589331525</v>
      </c>
      <c r="L32" s="150">
        <f t="shared" si="21"/>
        <v>5.8495891588539859</v>
      </c>
      <c r="M32" s="52">
        <f t="shared" si="22"/>
        <v>16.633148467025865</v>
      </c>
      <c r="N32" s="52">
        <f t="shared" si="22"/>
        <v>40.808553324358861</v>
      </c>
      <c r="O32" s="52">
        <f t="shared" si="22"/>
        <v>75.981765155791123</v>
      </c>
      <c r="P32" s="52">
        <f t="shared" si="22"/>
        <v>141.47104383491387</v>
      </c>
      <c r="Q32" s="150">
        <f t="shared" si="22"/>
        <v>347.09175160883359</v>
      </c>
      <c r="R32" s="51">
        <f t="shared" si="25"/>
        <v>12.748415944187441</v>
      </c>
      <c r="S32" s="51">
        <f t="shared" si="25"/>
        <v>31.277566775215803</v>
      </c>
      <c r="T32" s="51">
        <f t="shared" si="25"/>
        <v>58.23594662789629</v>
      </c>
      <c r="U32" s="51">
        <f t="shared" si="25"/>
        <v>108.42996528536017</v>
      </c>
      <c r="V32" s="158">
        <f t="shared" si="25"/>
        <v>266.02720639919841</v>
      </c>
      <c r="W32" s="52">
        <f t="shared" si="23"/>
        <v>3.8847325228384246</v>
      </c>
      <c r="X32" s="52">
        <f t="shared" si="23"/>
        <v>9.5309865491430585</v>
      </c>
      <c r="Y32" s="52">
        <f t="shared" si="23"/>
        <v>17.745818527894833</v>
      </c>
      <c r="Z32" s="52">
        <f t="shared" si="23"/>
        <v>33.041078549553703</v>
      </c>
      <c r="AA32" s="150">
        <f t="shared" si="23"/>
        <v>81.064545209635185</v>
      </c>
      <c r="AB32" s="198">
        <f t="shared" si="26"/>
        <v>0.88771905614964486</v>
      </c>
      <c r="AC32" s="198">
        <f t="shared" si="26"/>
        <v>2.1779719282701673</v>
      </c>
      <c r="AD32" s="198">
        <f t="shared" si="26"/>
        <v>4.0551829969172113</v>
      </c>
      <c r="AE32" s="198">
        <f t="shared" si="26"/>
        <v>7.5503769929428524</v>
      </c>
      <c r="AF32" s="199">
        <f t="shared" si="26"/>
        <v>18.524452105165086</v>
      </c>
      <c r="AG32" s="198">
        <f t="shared" si="27"/>
        <v>0.38847325228384244</v>
      </c>
      <c r="AH32" s="198">
        <f t="shared" si="27"/>
        <v>0.9530986549143059</v>
      </c>
      <c r="AI32" s="198">
        <f t="shared" si="27"/>
        <v>1.7745818527894834</v>
      </c>
      <c r="AJ32" s="198">
        <f t="shared" si="27"/>
        <v>3.3041078549553702</v>
      </c>
      <c r="AK32" s="199">
        <f t="shared" si="27"/>
        <v>8.1064545209635188</v>
      </c>
      <c r="AL32" s="200">
        <f t="shared" ref="AL32:AL46" si="29">AB32+AG32</f>
        <v>1.2761923084334872</v>
      </c>
      <c r="AM32" s="200">
        <f t="shared" si="28"/>
        <v>3.1310705831844734</v>
      </c>
      <c r="AN32" s="200">
        <f t="shared" si="28"/>
        <v>5.8297648497066952</v>
      </c>
      <c r="AO32" s="200">
        <f t="shared" si="28"/>
        <v>10.854484847898222</v>
      </c>
      <c r="AP32" s="201">
        <f t="shared" si="28"/>
        <v>26.630906626128606</v>
      </c>
    </row>
    <row r="33" spans="1:42" ht="13.15" customHeight="1" x14ac:dyDescent="0.2">
      <c r="A33" s="142"/>
      <c r="B33" s="416"/>
      <c r="C33" s="125" t="s">
        <v>62</v>
      </c>
      <c r="D33" s="51">
        <f t="shared" si="24"/>
        <v>118.43310381167652</v>
      </c>
      <c r="E33" s="51">
        <f t="shared" si="14"/>
        <v>207.70797746491829</v>
      </c>
      <c r="F33" s="56">
        <f t="shared" si="15"/>
        <v>4.0718129817252651</v>
      </c>
      <c r="G33" s="152">
        <f t="shared" si="16"/>
        <v>1.1853567350378742</v>
      </c>
      <c r="H33" s="52">
        <f t="shared" si="17"/>
        <v>2.5527172022086413</v>
      </c>
      <c r="I33" s="52">
        <f t="shared" si="18"/>
        <v>3.4502113021294747</v>
      </c>
      <c r="J33" s="52">
        <f t="shared" si="19"/>
        <v>4.0718129817252651</v>
      </c>
      <c r="K33" s="52">
        <f t="shared" si="20"/>
        <v>4.6934146613210554</v>
      </c>
      <c r="L33" s="150">
        <f t="shared" si="21"/>
        <v>5.5909087612418888</v>
      </c>
      <c r="M33" s="52">
        <f t="shared" si="22"/>
        <v>12.841950594825024</v>
      </c>
      <c r="N33" s="52">
        <f t="shared" si="22"/>
        <v>31.507049111995642</v>
      </c>
      <c r="O33" s="52">
        <f t="shared" si="22"/>
        <v>58.663221588662893</v>
      </c>
      <c r="P33" s="52">
        <f t="shared" si="22"/>
        <v>109.22551188236585</v>
      </c>
      <c r="Q33" s="150">
        <f t="shared" si="22"/>
        <v>267.97903805574128</v>
      </c>
      <c r="R33" s="51">
        <f t="shared" si="25"/>
        <v>8.957218071986599</v>
      </c>
      <c r="S33" s="51">
        <f t="shared" si="25"/>
        <v>21.976062562852583</v>
      </c>
      <c r="T33" s="51">
        <f t="shared" si="25"/>
        <v>40.917403060768059</v>
      </c>
      <c r="U33" s="51">
        <f t="shared" si="25"/>
        <v>76.184433332812148</v>
      </c>
      <c r="V33" s="158">
        <f t="shared" si="25"/>
        <v>186.91449284610613</v>
      </c>
      <c r="W33" s="52">
        <f t="shared" si="23"/>
        <v>3.8847325228384246</v>
      </c>
      <c r="X33" s="52">
        <f t="shared" si="23"/>
        <v>9.5309865491430585</v>
      </c>
      <c r="Y33" s="52">
        <f t="shared" si="23"/>
        <v>17.745818527894833</v>
      </c>
      <c r="Z33" s="52">
        <f t="shared" si="23"/>
        <v>33.041078549553703</v>
      </c>
      <c r="AA33" s="150">
        <f t="shared" si="23"/>
        <v>81.064545209635156</v>
      </c>
      <c r="AB33" s="198">
        <f t="shared" si="26"/>
        <v>0.41545159429898715</v>
      </c>
      <c r="AC33" s="198">
        <f t="shared" si="26"/>
        <v>1.0192885954965338</v>
      </c>
      <c r="AD33" s="198">
        <f t="shared" si="26"/>
        <v>1.8978214217352574</v>
      </c>
      <c r="AE33" s="198">
        <f t="shared" si="26"/>
        <v>3.5335685739157094</v>
      </c>
      <c r="AF33" s="199">
        <f t="shared" si="26"/>
        <v>8.6694243041108354</v>
      </c>
      <c r="AG33" s="198">
        <f t="shared" si="27"/>
        <v>0.38847325228384244</v>
      </c>
      <c r="AH33" s="198">
        <f t="shared" si="27"/>
        <v>0.9530986549143059</v>
      </c>
      <c r="AI33" s="198">
        <f t="shared" si="27"/>
        <v>1.7745818527894834</v>
      </c>
      <c r="AJ33" s="198">
        <f t="shared" si="27"/>
        <v>3.3041078549553702</v>
      </c>
      <c r="AK33" s="199">
        <f t="shared" si="27"/>
        <v>8.1064545209635153</v>
      </c>
      <c r="AL33" s="200">
        <f t="shared" si="29"/>
        <v>0.80392484658282959</v>
      </c>
      <c r="AM33" s="200">
        <f t="shared" si="28"/>
        <v>1.9723872504108397</v>
      </c>
      <c r="AN33" s="200">
        <f t="shared" si="28"/>
        <v>3.6724032745247408</v>
      </c>
      <c r="AO33" s="200">
        <f t="shared" si="28"/>
        <v>6.8376764288710792</v>
      </c>
      <c r="AP33" s="201">
        <f t="shared" si="28"/>
        <v>16.775878825074351</v>
      </c>
    </row>
    <row r="34" spans="1:42" ht="13.15" customHeight="1" x14ac:dyDescent="0.2">
      <c r="A34" s="142"/>
      <c r="B34" s="416"/>
      <c r="C34" s="125" t="s">
        <v>63</v>
      </c>
      <c r="D34" s="51">
        <f t="shared" si="24"/>
        <v>106.91991537777992</v>
      </c>
      <c r="E34" s="51">
        <f t="shared" si="14"/>
        <v>187.51614758955043</v>
      </c>
      <c r="F34" s="56">
        <f t="shared" si="15"/>
        <v>3.9695448051669695</v>
      </c>
      <c r="G34" s="152">
        <f t="shared" si="16"/>
        <v>1.1853567350378742</v>
      </c>
      <c r="H34" s="52">
        <f t="shared" si="17"/>
        <v>2.4504490256503457</v>
      </c>
      <c r="I34" s="52">
        <f t="shared" si="18"/>
        <v>3.3479431255711791</v>
      </c>
      <c r="J34" s="52">
        <f t="shared" si="19"/>
        <v>3.9695448051669695</v>
      </c>
      <c r="K34" s="52">
        <f t="shared" si="20"/>
        <v>4.5911464847627599</v>
      </c>
      <c r="L34" s="150">
        <f t="shared" si="21"/>
        <v>5.4886405846835933</v>
      </c>
      <c r="M34" s="52">
        <f t="shared" si="22"/>
        <v>11.593551352564907</v>
      </c>
      <c r="N34" s="52">
        <f t="shared" si="22"/>
        <v>28.444167352185882</v>
      </c>
      <c r="O34" s="52">
        <f t="shared" si="22"/>
        <v>52.960418043433876</v>
      </c>
      <c r="P34" s="52">
        <f t="shared" si="22"/>
        <v>98.607417281973355</v>
      </c>
      <c r="Q34" s="150">
        <f t="shared" si="22"/>
        <v>241.92810244591303</v>
      </c>
      <c r="R34" s="51">
        <f t="shared" si="25"/>
        <v>7.7088188297264821</v>
      </c>
      <c r="S34" s="51">
        <f t="shared" si="25"/>
        <v>18.913180803042824</v>
      </c>
      <c r="T34" s="51">
        <f t="shared" si="25"/>
        <v>35.214599515539042</v>
      </c>
      <c r="U34" s="51">
        <f t="shared" si="25"/>
        <v>65.566338732419652</v>
      </c>
      <c r="V34" s="158">
        <f t="shared" si="25"/>
        <v>160.86355723627787</v>
      </c>
      <c r="W34" s="52">
        <f t="shared" si="23"/>
        <v>3.8847325228384246</v>
      </c>
      <c r="X34" s="52">
        <f t="shared" si="23"/>
        <v>9.5309865491430585</v>
      </c>
      <c r="Y34" s="52">
        <f t="shared" si="23"/>
        <v>17.745818527894833</v>
      </c>
      <c r="Z34" s="52">
        <f t="shared" si="23"/>
        <v>33.041078549553703</v>
      </c>
      <c r="AA34" s="150">
        <f t="shared" si="23"/>
        <v>81.064545209635156</v>
      </c>
      <c r="AB34" s="198">
        <f t="shared" si="26"/>
        <v>0.32120078457193674</v>
      </c>
      <c r="AC34" s="198">
        <f t="shared" si="26"/>
        <v>0.78804920012678426</v>
      </c>
      <c r="AD34" s="198">
        <f t="shared" si="26"/>
        <v>1.4672749798141269</v>
      </c>
      <c r="AE34" s="198">
        <f t="shared" si="26"/>
        <v>2.7319307805174855</v>
      </c>
      <c r="AF34" s="199">
        <f t="shared" si="26"/>
        <v>6.7026482181782443</v>
      </c>
      <c r="AG34" s="198">
        <f t="shared" si="27"/>
        <v>0.38847325228384244</v>
      </c>
      <c r="AH34" s="198">
        <f t="shared" si="27"/>
        <v>0.9530986549143059</v>
      </c>
      <c r="AI34" s="198">
        <f t="shared" si="27"/>
        <v>1.7745818527894834</v>
      </c>
      <c r="AJ34" s="198">
        <f t="shared" si="27"/>
        <v>3.3041078549553702</v>
      </c>
      <c r="AK34" s="199">
        <f t="shared" si="27"/>
        <v>8.1064545209635153</v>
      </c>
      <c r="AL34" s="200">
        <f t="shared" si="29"/>
        <v>0.70967403685577923</v>
      </c>
      <c r="AM34" s="200">
        <f t="shared" si="28"/>
        <v>1.7411478550410902</v>
      </c>
      <c r="AN34" s="200">
        <f t="shared" si="28"/>
        <v>3.2418568326036103</v>
      </c>
      <c r="AO34" s="200">
        <f t="shared" si="28"/>
        <v>6.0360386354728561</v>
      </c>
      <c r="AP34" s="201">
        <f t="shared" si="28"/>
        <v>14.80910273914176</v>
      </c>
    </row>
    <row r="35" spans="1:42" ht="13.15" customHeight="1" x14ac:dyDescent="0.2">
      <c r="A35" s="142"/>
      <c r="B35" s="416"/>
      <c r="C35" s="125" t="s">
        <v>64</v>
      </c>
      <c r="D35" s="51">
        <f t="shared" si="24"/>
        <v>69.134217800865343</v>
      </c>
      <c r="E35" s="51">
        <f t="shared" si="14"/>
        <v>121.24759117915764</v>
      </c>
      <c r="F35" s="56">
        <f t="shared" si="15"/>
        <v>3.5335145060436588</v>
      </c>
      <c r="G35" s="152">
        <f t="shared" si="16"/>
        <v>1.1853567350378742</v>
      </c>
      <c r="H35" s="52">
        <f t="shared" si="17"/>
        <v>2.014418726527035</v>
      </c>
      <c r="I35" s="52">
        <f t="shared" si="18"/>
        <v>2.9119128264478684</v>
      </c>
      <c r="J35" s="52">
        <f t="shared" si="19"/>
        <v>3.5335145060436588</v>
      </c>
      <c r="K35" s="52">
        <f t="shared" si="20"/>
        <v>4.1551161856394492</v>
      </c>
      <c r="L35" s="150">
        <f t="shared" si="21"/>
        <v>5.0526102855602826</v>
      </c>
      <c r="M35" s="52">
        <f t="shared" si="22"/>
        <v>7.4963686742714106</v>
      </c>
      <c r="N35" s="52">
        <f t="shared" si="22"/>
        <v>18.39194554112931</v>
      </c>
      <c r="O35" s="52">
        <f t="shared" si="22"/>
        <v>34.244107497680865</v>
      </c>
      <c r="P35" s="52">
        <f t="shared" si="22"/>
        <v>63.759372040893872</v>
      </c>
      <c r="Q35" s="150">
        <f t="shared" si="22"/>
        <v>156.43025967191994</v>
      </c>
      <c r="R35" s="51">
        <f t="shared" si="25"/>
        <v>5.2765215183637384</v>
      </c>
      <c r="S35" s="51">
        <f t="shared" si="25"/>
        <v>12.945667513047562</v>
      </c>
      <c r="T35" s="51">
        <f t="shared" si="25"/>
        <v>24.103639767455245</v>
      </c>
      <c r="U35" s="51">
        <f t="shared" si="25"/>
        <v>44.878755726863183</v>
      </c>
      <c r="V35" s="158">
        <f t="shared" si="25"/>
        <v>110.10766240927127</v>
      </c>
      <c r="W35" s="52">
        <f t="shared" si="23"/>
        <v>2.2198471559076722</v>
      </c>
      <c r="X35" s="52">
        <f t="shared" si="23"/>
        <v>5.446278028081748</v>
      </c>
      <c r="Y35" s="52">
        <f t="shared" si="23"/>
        <v>10.14046773022562</v>
      </c>
      <c r="Z35" s="52">
        <f t="shared" si="23"/>
        <v>18.880616314030689</v>
      </c>
      <c r="AA35" s="150">
        <f t="shared" si="23"/>
        <v>46.322597262648671</v>
      </c>
      <c r="AB35" s="198">
        <f t="shared" si="26"/>
        <v>0.21985506326515575</v>
      </c>
      <c r="AC35" s="198">
        <f t="shared" si="26"/>
        <v>0.53940281304364845</v>
      </c>
      <c r="AD35" s="198">
        <f t="shared" si="26"/>
        <v>1.0043183236439686</v>
      </c>
      <c r="AE35" s="198">
        <f t="shared" si="26"/>
        <v>1.8699481552859658</v>
      </c>
      <c r="AF35" s="199">
        <f t="shared" si="26"/>
        <v>4.5878192670529696</v>
      </c>
      <c r="AG35" s="198">
        <f t="shared" si="27"/>
        <v>0.22198471559076721</v>
      </c>
      <c r="AH35" s="198">
        <f t="shared" si="27"/>
        <v>0.54462780280817469</v>
      </c>
      <c r="AI35" s="198">
        <f t="shared" si="27"/>
        <v>1.014046773022562</v>
      </c>
      <c r="AJ35" s="198">
        <f t="shared" si="27"/>
        <v>1.8880616314030689</v>
      </c>
      <c r="AK35" s="199">
        <f t="shared" si="27"/>
        <v>4.6322597262648664</v>
      </c>
      <c r="AL35" s="200">
        <f t="shared" si="29"/>
        <v>0.44183977885592296</v>
      </c>
      <c r="AM35" s="200">
        <f t="shared" si="28"/>
        <v>1.0840306158518231</v>
      </c>
      <c r="AN35" s="200">
        <f t="shared" si="28"/>
        <v>2.0183650966665305</v>
      </c>
      <c r="AO35" s="200">
        <f t="shared" si="28"/>
        <v>3.7580097866890347</v>
      </c>
      <c r="AP35" s="201">
        <f t="shared" si="28"/>
        <v>9.220078993317836</v>
      </c>
    </row>
    <row r="36" spans="1:42" ht="13.15" customHeight="1" x14ac:dyDescent="0.2">
      <c r="A36" s="142"/>
      <c r="B36" s="416"/>
      <c r="C36" s="125" t="s">
        <v>65</v>
      </c>
      <c r="D36" s="51">
        <f t="shared" si="24"/>
        <v>82.509941410341824</v>
      </c>
      <c r="E36" s="51">
        <f t="shared" si="14"/>
        <v>144.70593524545748</v>
      </c>
      <c r="F36" s="56">
        <f t="shared" si="15"/>
        <v>3.7103834933745716</v>
      </c>
      <c r="G36" s="152">
        <f t="shared" si="16"/>
        <v>1.1853567350378742</v>
      </c>
      <c r="H36" s="52">
        <f t="shared" si="17"/>
        <v>2.1912877138579478</v>
      </c>
      <c r="I36" s="52">
        <f t="shared" si="18"/>
        <v>3.0887818137787812</v>
      </c>
      <c r="J36" s="52">
        <f t="shared" si="19"/>
        <v>3.7103834933745716</v>
      </c>
      <c r="K36" s="52">
        <f t="shared" si="20"/>
        <v>4.331985172970362</v>
      </c>
      <c r="L36" s="150">
        <f t="shared" si="21"/>
        <v>5.2294792728911954</v>
      </c>
      <c r="M36" s="52">
        <f t="shared" si="22"/>
        <v>8.946726523847552</v>
      </c>
      <c r="N36" s="52">
        <f t="shared" si="22"/>
        <v>21.950322102317639</v>
      </c>
      <c r="O36" s="52">
        <f t="shared" si="22"/>
        <v>40.869476695630276</v>
      </c>
      <c r="P36" s="52">
        <f t="shared" si="22"/>
        <v>76.095198858075307</v>
      </c>
      <c r="Q36" s="150">
        <f t="shared" si="22"/>
        <v>186.69556076431243</v>
      </c>
      <c r="R36" s="51">
        <f t="shared" si="25"/>
        <v>6.7268793679398806</v>
      </c>
      <c r="S36" s="51">
        <f t="shared" si="25"/>
        <v>16.504044074235892</v>
      </c>
      <c r="T36" s="51">
        <f t="shared" si="25"/>
        <v>30.729008965404656</v>
      </c>
      <c r="U36" s="51">
        <f t="shared" si="25"/>
        <v>57.214582544044617</v>
      </c>
      <c r="V36" s="158">
        <f t="shared" si="25"/>
        <v>140.37296350166378</v>
      </c>
      <c r="W36" s="52">
        <f t="shared" si="23"/>
        <v>2.2198471559076713</v>
      </c>
      <c r="X36" s="52">
        <f t="shared" si="23"/>
        <v>5.4462780280817462</v>
      </c>
      <c r="Y36" s="52">
        <f t="shared" si="23"/>
        <v>10.14046773022562</v>
      </c>
      <c r="Z36" s="52">
        <f t="shared" si="23"/>
        <v>18.880616314030689</v>
      </c>
      <c r="AA36" s="150">
        <f t="shared" si="23"/>
        <v>46.322597262648657</v>
      </c>
      <c r="AB36" s="198">
        <f t="shared" si="26"/>
        <v>0.2802866403308284</v>
      </c>
      <c r="AC36" s="198">
        <f t="shared" si="26"/>
        <v>0.68766850309316219</v>
      </c>
      <c r="AD36" s="198">
        <f t="shared" si="26"/>
        <v>1.2803753735585273</v>
      </c>
      <c r="AE36" s="198">
        <f t="shared" si="26"/>
        <v>2.3839409393351922</v>
      </c>
      <c r="AF36" s="199">
        <f t="shared" si="26"/>
        <v>5.8488734792359907</v>
      </c>
      <c r="AG36" s="198">
        <f t="shared" si="27"/>
        <v>0.22198471559076713</v>
      </c>
      <c r="AH36" s="198">
        <f t="shared" si="27"/>
        <v>0.54462780280817458</v>
      </c>
      <c r="AI36" s="198">
        <f t="shared" si="27"/>
        <v>1.014046773022562</v>
      </c>
      <c r="AJ36" s="198">
        <f t="shared" si="27"/>
        <v>1.8880616314030689</v>
      </c>
      <c r="AK36" s="199">
        <f t="shared" si="27"/>
        <v>4.6322597262648655</v>
      </c>
      <c r="AL36" s="200">
        <f t="shared" si="29"/>
        <v>0.50227135592159555</v>
      </c>
      <c r="AM36" s="200">
        <f t="shared" si="28"/>
        <v>1.2322963059013368</v>
      </c>
      <c r="AN36" s="200">
        <f t="shared" si="28"/>
        <v>2.2944221465810895</v>
      </c>
      <c r="AO36" s="200">
        <f t="shared" si="28"/>
        <v>4.2720025707382607</v>
      </c>
      <c r="AP36" s="201">
        <f t="shared" si="28"/>
        <v>10.481133205500857</v>
      </c>
    </row>
    <row r="37" spans="1:42" ht="13.15" customHeight="1" x14ac:dyDescent="0.2">
      <c r="A37" s="142"/>
      <c r="B37" s="416"/>
      <c r="C37" s="125" t="s">
        <v>66</v>
      </c>
      <c r="D37" s="51">
        <f t="shared" si="24"/>
        <v>245.13115232456181</v>
      </c>
      <c r="E37" s="51">
        <f t="shared" si="14"/>
        <v>429.91101494681652</v>
      </c>
      <c r="F37" s="56">
        <f t="shared" si="15"/>
        <v>4.7992580882750708</v>
      </c>
      <c r="G37" s="152">
        <f t="shared" si="16"/>
        <v>1.1853567350378742</v>
      </c>
      <c r="H37" s="52">
        <f t="shared" si="17"/>
        <v>3.2801623087584471</v>
      </c>
      <c r="I37" s="52">
        <f t="shared" si="18"/>
        <v>4.1776564086792805</v>
      </c>
      <c r="J37" s="52">
        <f t="shared" si="19"/>
        <v>4.7992580882750708</v>
      </c>
      <c r="K37" s="52">
        <f t="shared" si="20"/>
        <v>5.4208597678708612</v>
      </c>
      <c r="L37" s="150">
        <f t="shared" si="21"/>
        <v>6.3183538677916946</v>
      </c>
      <c r="M37" s="52">
        <f t="shared" si="22"/>
        <v>26.580086530622435</v>
      </c>
      <c r="N37" s="52">
        <f t="shared" si="22"/>
        <v>65.212841735965696</v>
      </c>
      <c r="O37" s="52">
        <f t="shared" si="22"/>
        <v>121.42030094868025</v>
      </c>
      <c r="P37" s="52">
        <f t="shared" si="22"/>
        <v>226.07340962320302</v>
      </c>
      <c r="Q37" s="150">
        <f t="shared" si="22"/>
        <v>554.65919817390625</v>
      </c>
      <c r="R37" s="51">
        <f t="shared" si="25"/>
        <v>24.360239374714762</v>
      </c>
      <c r="S37" s="51">
        <f t="shared" si="25"/>
        <v>59.766563707883947</v>
      </c>
      <c r="T37" s="51">
        <f t="shared" si="25"/>
        <v>111.27983321845463</v>
      </c>
      <c r="U37" s="51">
        <f t="shared" si="25"/>
        <v>207.19279330917232</v>
      </c>
      <c r="V37" s="158">
        <f t="shared" si="25"/>
        <v>508.33660091125756</v>
      </c>
      <c r="W37" s="52">
        <f t="shared" si="23"/>
        <v>2.2198471559076722</v>
      </c>
      <c r="X37" s="52">
        <f t="shared" si="23"/>
        <v>5.4462780280817498</v>
      </c>
      <c r="Y37" s="52">
        <f t="shared" si="23"/>
        <v>10.140467730225623</v>
      </c>
      <c r="Z37" s="52">
        <f t="shared" si="23"/>
        <v>18.880616314030704</v>
      </c>
      <c r="AA37" s="150">
        <f t="shared" si="23"/>
        <v>46.322597262648685</v>
      </c>
      <c r="AB37" s="198">
        <f t="shared" si="26"/>
        <v>1.0150099739464484</v>
      </c>
      <c r="AC37" s="198">
        <f t="shared" si="26"/>
        <v>2.4902734878284978</v>
      </c>
      <c r="AD37" s="198">
        <f t="shared" si="26"/>
        <v>4.6366597174356095</v>
      </c>
      <c r="AE37" s="198">
        <f t="shared" si="26"/>
        <v>8.6330330545488483</v>
      </c>
      <c r="AF37" s="199">
        <f t="shared" si="26"/>
        <v>21.180691704635731</v>
      </c>
      <c r="AG37" s="198">
        <f t="shared" si="27"/>
        <v>0.22198471559076721</v>
      </c>
      <c r="AH37" s="198">
        <f t="shared" si="27"/>
        <v>0.54462780280817502</v>
      </c>
      <c r="AI37" s="198">
        <f t="shared" si="27"/>
        <v>1.0140467730225624</v>
      </c>
      <c r="AJ37" s="198">
        <f t="shared" si="27"/>
        <v>1.8880616314030703</v>
      </c>
      <c r="AK37" s="199">
        <f t="shared" si="27"/>
        <v>4.6322597262648681</v>
      </c>
      <c r="AL37" s="200">
        <f t="shared" si="29"/>
        <v>1.2369946895372157</v>
      </c>
      <c r="AM37" s="200">
        <f t="shared" si="28"/>
        <v>3.0349012906366726</v>
      </c>
      <c r="AN37" s="200">
        <f t="shared" si="28"/>
        <v>5.6507064904581714</v>
      </c>
      <c r="AO37" s="200">
        <f t="shared" si="28"/>
        <v>10.521094685951919</v>
      </c>
      <c r="AP37" s="201">
        <f t="shared" si="28"/>
        <v>25.812951430900597</v>
      </c>
    </row>
    <row r="38" spans="1:42" ht="13.15" customHeight="1" x14ac:dyDescent="0.2">
      <c r="B38" s="417"/>
      <c r="C38" s="155" t="s">
        <v>67</v>
      </c>
      <c r="D38" s="156">
        <f t="shared" si="24"/>
        <v>245.13115232456181</v>
      </c>
      <c r="E38" s="156">
        <f t="shared" si="14"/>
        <v>429.91101494681652</v>
      </c>
      <c r="F38" s="118">
        <f t="shared" si="15"/>
        <v>4.7992580882750708</v>
      </c>
      <c r="G38" s="157">
        <f t="shared" si="16"/>
        <v>1.1853567350378742</v>
      </c>
      <c r="H38" s="117">
        <f t="shared" si="17"/>
        <v>3.2801623087584471</v>
      </c>
      <c r="I38" s="117">
        <f t="shared" si="18"/>
        <v>4.1776564086792805</v>
      </c>
      <c r="J38" s="117">
        <f t="shared" si="19"/>
        <v>4.7992580882750708</v>
      </c>
      <c r="K38" s="117">
        <f t="shared" si="20"/>
        <v>5.4208597678708612</v>
      </c>
      <c r="L38" s="151">
        <f t="shared" si="21"/>
        <v>6.3183538677916946</v>
      </c>
      <c r="M38" s="117">
        <f t="shared" si="22"/>
        <v>26.580086530622435</v>
      </c>
      <c r="N38" s="117">
        <f t="shared" si="22"/>
        <v>65.212841735965696</v>
      </c>
      <c r="O38" s="117">
        <f t="shared" si="22"/>
        <v>121.42030094868025</v>
      </c>
      <c r="P38" s="117">
        <f t="shared" si="22"/>
        <v>226.07340962320302</v>
      </c>
      <c r="Q38" s="151">
        <f t="shared" si="22"/>
        <v>554.65919817390625</v>
      </c>
      <c r="R38" s="145">
        <f t="shared" si="25"/>
        <v>24.360239374714762</v>
      </c>
      <c r="S38" s="156">
        <f t="shared" si="25"/>
        <v>59.766563707883947</v>
      </c>
      <c r="T38" s="156">
        <f t="shared" si="25"/>
        <v>111.27983321845463</v>
      </c>
      <c r="U38" s="156">
        <f t="shared" si="25"/>
        <v>207.19279330917232</v>
      </c>
      <c r="V38" s="159">
        <f t="shared" si="25"/>
        <v>508.33660091125756</v>
      </c>
      <c r="W38" s="117">
        <f t="shared" si="23"/>
        <v>2.2198471559076722</v>
      </c>
      <c r="X38" s="117">
        <f t="shared" si="23"/>
        <v>5.4462780280817498</v>
      </c>
      <c r="Y38" s="117">
        <f t="shared" si="23"/>
        <v>10.140467730225623</v>
      </c>
      <c r="Z38" s="117">
        <f t="shared" si="23"/>
        <v>18.880616314030704</v>
      </c>
      <c r="AA38" s="151">
        <f t="shared" si="23"/>
        <v>46.322597262648685</v>
      </c>
      <c r="AB38" s="202">
        <f t="shared" si="26"/>
        <v>1.0150099739464484</v>
      </c>
      <c r="AC38" s="203">
        <f t="shared" si="26"/>
        <v>2.4902734878284978</v>
      </c>
      <c r="AD38" s="203">
        <f t="shared" si="26"/>
        <v>4.6366597174356095</v>
      </c>
      <c r="AE38" s="203">
        <f t="shared" si="26"/>
        <v>8.6330330545488483</v>
      </c>
      <c r="AF38" s="204">
        <f t="shared" si="26"/>
        <v>21.180691704635731</v>
      </c>
      <c r="AG38" s="203">
        <f t="shared" si="27"/>
        <v>0.22198471559076721</v>
      </c>
      <c r="AH38" s="203">
        <f t="shared" si="27"/>
        <v>0.54462780280817502</v>
      </c>
      <c r="AI38" s="203">
        <f t="shared" si="27"/>
        <v>1.0140467730225624</v>
      </c>
      <c r="AJ38" s="203">
        <f t="shared" si="27"/>
        <v>1.8880616314030703</v>
      </c>
      <c r="AK38" s="204">
        <f t="shared" si="27"/>
        <v>4.6322597262648681</v>
      </c>
      <c r="AL38" s="205">
        <f t="shared" si="29"/>
        <v>1.2369946895372157</v>
      </c>
      <c r="AM38" s="205">
        <f t="shared" si="28"/>
        <v>3.0349012906366726</v>
      </c>
      <c r="AN38" s="205">
        <f t="shared" si="28"/>
        <v>5.6507064904581714</v>
      </c>
      <c r="AO38" s="205">
        <f t="shared" si="28"/>
        <v>10.521094685951919</v>
      </c>
      <c r="AP38" s="206">
        <f t="shared" si="28"/>
        <v>25.812951430900597</v>
      </c>
    </row>
    <row r="39" spans="1:42" ht="13.15" customHeight="1" x14ac:dyDescent="0.2">
      <c r="B39" s="416" t="s">
        <v>95</v>
      </c>
      <c r="C39" s="125" t="s">
        <v>9</v>
      </c>
      <c r="D39" s="51">
        <f t="shared" ref="D39:D46" si="30">J17+P17</f>
        <v>148.44586206241382</v>
      </c>
      <c r="E39" s="51">
        <f t="shared" si="14"/>
        <v>260.34435288506137</v>
      </c>
      <c r="F39" s="56">
        <f t="shared" si="15"/>
        <v>4.2976850318865978</v>
      </c>
      <c r="G39" s="152">
        <f t="shared" si="16"/>
        <v>1.1853567350378742</v>
      </c>
      <c r="H39" s="52">
        <f t="shared" si="17"/>
        <v>2.778589252369974</v>
      </c>
      <c r="I39" s="52">
        <f t="shared" si="18"/>
        <v>3.6760833522908074</v>
      </c>
      <c r="J39" s="52">
        <f t="shared" si="19"/>
        <v>4.2976850318865978</v>
      </c>
      <c r="K39" s="52">
        <f t="shared" si="20"/>
        <v>4.9192867114823882</v>
      </c>
      <c r="L39" s="150">
        <f t="shared" si="21"/>
        <v>5.8167808114032216</v>
      </c>
      <c r="M39" s="52">
        <f t="shared" si="22"/>
        <v>16.096297109995866</v>
      </c>
      <c r="N39" s="52">
        <f t="shared" si="22"/>
        <v>39.49141680783918</v>
      </c>
      <c r="O39" s="52">
        <f t="shared" si="22"/>
        <v>73.529378356365456</v>
      </c>
      <c r="P39" s="52">
        <f t="shared" si="22"/>
        <v>136.90492563944485</v>
      </c>
      <c r="Q39" s="150">
        <f t="shared" si="22"/>
        <v>335.88902121569589</v>
      </c>
      <c r="R39" s="51">
        <f t="shared" ref="R39:V46" si="31">M39*(1-$R17)</f>
        <v>14.431411743065114</v>
      </c>
      <c r="S39" s="51">
        <f t="shared" si="31"/>
        <v>35.406708286777871</v>
      </c>
      <c r="T39" s="51">
        <f t="shared" si="31"/>
        <v>65.924027558696253</v>
      </c>
      <c r="U39" s="51">
        <f t="shared" si="31"/>
        <v>122.74446340392186</v>
      </c>
      <c r="V39" s="158">
        <f t="shared" si="31"/>
        <v>301.14707326870939</v>
      </c>
      <c r="W39" s="52">
        <f t="shared" si="23"/>
        <v>1.6648853669307524</v>
      </c>
      <c r="X39" s="52">
        <f t="shared" si="23"/>
        <v>4.0847085210613088</v>
      </c>
      <c r="Y39" s="52">
        <f t="shared" si="23"/>
        <v>7.6053507976692032</v>
      </c>
      <c r="Z39" s="52">
        <f t="shared" si="23"/>
        <v>14.160462235522999</v>
      </c>
      <c r="AA39" s="150">
        <f t="shared" si="23"/>
        <v>34.7419479469865</v>
      </c>
      <c r="AB39" s="198">
        <f t="shared" ref="AB39:AF46" si="32">R39*$AJ17/60</f>
        <v>1.2932251838414441</v>
      </c>
      <c r="AC39" s="198">
        <f t="shared" si="32"/>
        <v>3.1728598454958585</v>
      </c>
      <c r="AD39" s="198">
        <f t="shared" si="32"/>
        <v>5.9075726046089532</v>
      </c>
      <c r="AE39" s="198">
        <f t="shared" si="32"/>
        <v>10.999355716348095</v>
      </c>
      <c r="AF39" s="199">
        <f t="shared" si="32"/>
        <v>26.98633966828552</v>
      </c>
      <c r="AG39" s="198">
        <f t="shared" ref="AG39:AK46" si="33">W39*$AL17/60</f>
        <v>0.16648853669307523</v>
      </c>
      <c r="AH39" s="198">
        <f t="shared" si="33"/>
        <v>0.40847085210613088</v>
      </c>
      <c r="AI39" s="198">
        <f t="shared" si="33"/>
        <v>0.76053507976692036</v>
      </c>
      <c r="AJ39" s="198">
        <f t="shared" si="33"/>
        <v>1.4160462235522999</v>
      </c>
      <c r="AK39" s="199">
        <f t="shared" si="33"/>
        <v>3.4741947946986498</v>
      </c>
      <c r="AL39" s="200">
        <f t="shared" si="29"/>
        <v>1.4597137205345194</v>
      </c>
      <c r="AM39" s="200">
        <f t="shared" si="28"/>
        <v>3.5813306976019894</v>
      </c>
      <c r="AN39" s="200">
        <f t="shared" si="28"/>
        <v>6.6681076843758733</v>
      </c>
      <c r="AO39" s="200">
        <f t="shared" si="28"/>
        <v>12.415401939900395</v>
      </c>
      <c r="AP39" s="201">
        <f t="shared" si="28"/>
        <v>30.460534462984171</v>
      </c>
    </row>
    <row r="40" spans="1:42" ht="13.15" customHeight="1" x14ac:dyDescent="0.2">
      <c r="B40" s="416"/>
      <c r="C40" s="125" t="s">
        <v>90</v>
      </c>
      <c r="D40" s="51">
        <f t="shared" si="30"/>
        <v>134.77595057345738</v>
      </c>
      <c r="E40" s="51">
        <f t="shared" si="14"/>
        <v>236.37006211572955</v>
      </c>
      <c r="F40" s="56">
        <f t="shared" si="15"/>
        <v>4.2010784797029714</v>
      </c>
      <c r="G40" s="152">
        <f t="shared" si="16"/>
        <v>1.1853567350378742</v>
      </c>
      <c r="H40" s="52">
        <f t="shared" si="17"/>
        <v>2.6819827001863477</v>
      </c>
      <c r="I40" s="52">
        <f t="shared" si="18"/>
        <v>3.5794768001071811</v>
      </c>
      <c r="J40" s="52">
        <f t="shared" si="19"/>
        <v>4.2010784797029714</v>
      </c>
      <c r="K40" s="52">
        <f t="shared" si="20"/>
        <v>4.8226801592987618</v>
      </c>
      <c r="L40" s="150">
        <f t="shared" si="21"/>
        <v>5.7201742592195952</v>
      </c>
      <c r="M40" s="52">
        <f t="shared" si="22"/>
        <v>14.614039849762669</v>
      </c>
      <c r="N40" s="52">
        <f t="shared" si="22"/>
        <v>35.854776723458308</v>
      </c>
      <c r="O40" s="52">
        <f t="shared" si="22"/>
        <v>66.758289691415712</v>
      </c>
      <c r="P40" s="52">
        <f t="shared" si="22"/>
        <v>124.29778260499293</v>
      </c>
      <c r="Q40" s="150">
        <f t="shared" si="22"/>
        <v>304.95806008051619</v>
      </c>
      <c r="R40" s="51">
        <f t="shared" si="31"/>
        <v>12.949154482831915</v>
      </c>
      <c r="S40" s="51">
        <f t="shared" si="31"/>
        <v>31.770068202396995</v>
      </c>
      <c r="T40" s="51">
        <f t="shared" si="31"/>
        <v>59.152938893746494</v>
      </c>
      <c r="U40" s="51">
        <f t="shared" si="31"/>
        <v>110.1373203694699</v>
      </c>
      <c r="V40" s="158">
        <f t="shared" si="31"/>
        <v>270.21611213352969</v>
      </c>
      <c r="W40" s="52">
        <f t="shared" si="23"/>
        <v>1.6648853669307542</v>
      </c>
      <c r="X40" s="52">
        <f t="shared" si="23"/>
        <v>4.0847085210613123</v>
      </c>
      <c r="Y40" s="52">
        <f t="shared" si="23"/>
        <v>7.6053507976692174</v>
      </c>
      <c r="Z40" s="52">
        <f t="shared" si="23"/>
        <v>14.160462235523028</v>
      </c>
      <c r="AA40" s="150">
        <f t="shared" si="23"/>
        <v>34.7419479469865</v>
      </c>
      <c r="AB40" s="198">
        <f t="shared" si="32"/>
        <v>0.70941820518650345</v>
      </c>
      <c r="AC40" s="198">
        <f t="shared" si="32"/>
        <v>1.7405201855208907</v>
      </c>
      <c r="AD40" s="198">
        <f t="shared" si="32"/>
        <v>3.240688169806373</v>
      </c>
      <c r="AE40" s="198">
        <f t="shared" si="32"/>
        <v>6.0338626930546031</v>
      </c>
      <c r="AF40" s="199">
        <f t="shared" si="32"/>
        <v>14.803764179074076</v>
      </c>
      <c r="AG40" s="198">
        <f t="shared" si="33"/>
        <v>0.16648853669307542</v>
      </c>
      <c r="AH40" s="198">
        <f t="shared" si="33"/>
        <v>0.40847085210613121</v>
      </c>
      <c r="AI40" s="198">
        <f t="shared" si="33"/>
        <v>0.7605350797669217</v>
      </c>
      <c r="AJ40" s="198">
        <f t="shared" si="33"/>
        <v>1.4160462235523028</v>
      </c>
      <c r="AK40" s="199">
        <f t="shared" si="33"/>
        <v>3.4741947946986498</v>
      </c>
      <c r="AL40" s="200">
        <f t="shared" si="29"/>
        <v>0.87590674187957884</v>
      </c>
      <c r="AM40" s="200">
        <f t="shared" si="28"/>
        <v>2.148991037627022</v>
      </c>
      <c r="AN40" s="200">
        <f t="shared" si="28"/>
        <v>4.0012232495732949</v>
      </c>
      <c r="AO40" s="200">
        <f t="shared" si="28"/>
        <v>7.4499089166069057</v>
      </c>
      <c r="AP40" s="201">
        <f t="shared" si="28"/>
        <v>18.277958973772726</v>
      </c>
    </row>
    <row r="41" spans="1:42" ht="13.15" customHeight="1" x14ac:dyDescent="0.2">
      <c r="B41" s="416"/>
      <c r="C41" s="125" t="s">
        <v>62</v>
      </c>
      <c r="D41" s="51">
        <f t="shared" si="30"/>
        <v>122.56557616228091</v>
      </c>
      <c r="E41" s="51">
        <f t="shared" si="14"/>
        <v>214.95550747340826</v>
      </c>
      <c r="F41" s="56">
        <f t="shared" si="15"/>
        <v>4.1061109077151254</v>
      </c>
      <c r="G41" s="152">
        <f t="shared" si="16"/>
        <v>1.1853567350378742</v>
      </c>
      <c r="H41" s="52">
        <f t="shared" si="17"/>
        <v>2.5870151281985017</v>
      </c>
      <c r="I41" s="52">
        <f t="shared" si="18"/>
        <v>3.4845092281193351</v>
      </c>
      <c r="J41" s="52">
        <f t="shared" si="19"/>
        <v>4.1061109077151254</v>
      </c>
      <c r="K41" s="52">
        <f t="shared" si="20"/>
        <v>4.7277125873109158</v>
      </c>
      <c r="L41" s="150">
        <f t="shared" si="21"/>
        <v>5.6252066872317492</v>
      </c>
      <c r="M41" s="52">
        <f t="shared" si="22"/>
        <v>13.290043265311215</v>
      </c>
      <c r="N41" s="52">
        <f t="shared" si="22"/>
        <v>32.606420867982848</v>
      </c>
      <c r="O41" s="52">
        <f t="shared" si="22"/>
        <v>60.710150474340125</v>
      </c>
      <c r="P41" s="52">
        <f t="shared" si="22"/>
        <v>113.0367048116015</v>
      </c>
      <c r="Q41" s="150">
        <f t="shared" si="22"/>
        <v>277.32959908695307</v>
      </c>
      <c r="R41" s="51">
        <f t="shared" si="31"/>
        <v>12.180119687357379</v>
      </c>
      <c r="S41" s="51">
        <f t="shared" si="31"/>
        <v>29.883281853941973</v>
      </c>
      <c r="T41" s="51">
        <f t="shared" si="31"/>
        <v>55.639916609227313</v>
      </c>
      <c r="U41" s="51">
        <f t="shared" si="31"/>
        <v>103.59639665458614</v>
      </c>
      <c r="V41" s="158">
        <f t="shared" si="31"/>
        <v>254.16830045562872</v>
      </c>
      <c r="W41" s="52">
        <f t="shared" si="23"/>
        <v>1.1099235779538361</v>
      </c>
      <c r="X41" s="52">
        <f t="shared" si="23"/>
        <v>2.7231390140408749</v>
      </c>
      <c r="Y41" s="52">
        <f t="shared" si="23"/>
        <v>5.0702338651128116</v>
      </c>
      <c r="Z41" s="52">
        <f t="shared" si="23"/>
        <v>9.4403081570153518</v>
      </c>
      <c r="AA41" s="150">
        <f t="shared" si="23"/>
        <v>23.161298631324343</v>
      </c>
      <c r="AB41" s="198">
        <f t="shared" si="32"/>
        <v>0.80263932071084687</v>
      </c>
      <c r="AC41" s="198">
        <f t="shared" si="32"/>
        <v>1.969233280421294</v>
      </c>
      <c r="AD41" s="198">
        <f t="shared" si="32"/>
        <v>3.6665308730909212</v>
      </c>
      <c r="AE41" s="198">
        <f t="shared" si="32"/>
        <v>6.8267425586331791</v>
      </c>
      <c r="AF41" s="199">
        <f t="shared" si="32"/>
        <v>16.749053150576852</v>
      </c>
      <c r="AG41" s="198">
        <f t="shared" si="33"/>
        <v>0.11099235779538361</v>
      </c>
      <c r="AH41" s="198">
        <f t="shared" si="33"/>
        <v>0.27231390140408751</v>
      </c>
      <c r="AI41" s="198">
        <f t="shared" si="33"/>
        <v>0.5070233865112812</v>
      </c>
      <c r="AJ41" s="198">
        <f t="shared" si="33"/>
        <v>0.94403081570153513</v>
      </c>
      <c r="AK41" s="199">
        <f t="shared" si="33"/>
        <v>2.3161298631324341</v>
      </c>
      <c r="AL41" s="200">
        <f t="shared" si="29"/>
        <v>0.9136316785062305</v>
      </c>
      <c r="AM41" s="200">
        <f t="shared" si="28"/>
        <v>2.2415471818253816</v>
      </c>
      <c r="AN41" s="200">
        <f t="shared" si="28"/>
        <v>4.1735542596022022</v>
      </c>
      <c r="AO41" s="200">
        <f t="shared" si="28"/>
        <v>7.7707733743347145</v>
      </c>
      <c r="AP41" s="201">
        <f t="shared" si="28"/>
        <v>19.065183013709287</v>
      </c>
    </row>
    <row r="42" spans="1:42" ht="13.15" customHeight="1" x14ac:dyDescent="0.2">
      <c r="B42" s="416"/>
      <c r="C42" s="125" t="s">
        <v>63</v>
      </c>
      <c r="D42" s="51">
        <f t="shared" si="30"/>
        <v>138.17909745483826</v>
      </c>
      <c r="E42" s="51">
        <f t="shared" si="14"/>
        <v>242.33850111629533</v>
      </c>
      <c r="F42" s="56">
        <f t="shared" si="15"/>
        <v>4.2260153567267214</v>
      </c>
      <c r="G42" s="152">
        <f t="shared" si="16"/>
        <v>1.1853567350378742</v>
      </c>
      <c r="H42" s="52">
        <f t="shared" si="17"/>
        <v>2.7069195772100976</v>
      </c>
      <c r="I42" s="52">
        <f t="shared" si="18"/>
        <v>3.604413677130931</v>
      </c>
      <c r="J42" s="52">
        <f t="shared" si="19"/>
        <v>4.2260153567267214</v>
      </c>
      <c r="K42" s="52">
        <f t="shared" si="20"/>
        <v>4.8476170363225117</v>
      </c>
      <c r="L42" s="150">
        <f t="shared" si="21"/>
        <v>5.7451111362433451</v>
      </c>
      <c r="M42" s="52">
        <f t="shared" si="22"/>
        <v>14.983050225334004</v>
      </c>
      <c r="N42" s="52">
        <f t="shared" si="22"/>
        <v>36.760124235902964</v>
      </c>
      <c r="O42" s="52">
        <f t="shared" si="22"/>
        <v>68.443963317926958</v>
      </c>
      <c r="P42" s="52">
        <f t="shared" si="22"/>
        <v>127.43635153687507</v>
      </c>
      <c r="Q42" s="150">
        <f t="shared" si="22"/>
        <v>312.65837357635246</v>
      </c>
      <c r="R42" s="51">
        <f t="shared" si="31"/>
        <v>13.31816485840325</v>
      </c>
      <c r="S42" s="51">
        <f t="shared" si="31"/>
        <v>32.675415714841655</v>
      </c>
      <c r="T42" s="51">
        <f t="shared" si="31"/>
        <v>60.83861252025774</v>
      </c>
      <c r="U42" s="51">
        <f t="shared" si="31"/>
        <v>113.27588930135205</v>
      </c>
      <c r="V42" s="158">
        <f t="shared" si="31"/>
        <v>277.91642562936596</v>
      </c>
      <c r="W42" s="52">
        <f t="shared" si="23"/>
        <v>1.6648853669307542</v>
      </c>
      <c r="X42" s="52">
        <f t="shared" si="23"/>
        <v>4.0847085210613088</v>
      </c>
      <c r="Y42" s="52">
        <f t="shared" si="23"/>
        <v>7.6053507976692174</v>
      </c>
      <c r="Z42" s="52">
        <f t="shared" si="23"/>
        <v>14.160462235523013</v>
      </c>
      <c r="AA42" s="150">
        <f t="shared" si="23"/>
        <v>34.7419479469865</v>
      </c>
      <c r="AB42" s="198">
        <f t="shared" si="32"/>
        <v>0.74731107043210676</v>
      </c>
      <c r="AC42" s="198">
        <f t="shared" si="32"/>
        <v>1.8334883337372971</v>
      </c>
      <c r="AD42" s="198">
        <f t="shared" si="32"/>
        <v>3.4137862933443932</v>
      </c>
      <c r="AE42" s="198">
        <f t="shared" si="32"/>
        <v>6.3561554454351024</v>
      </c>
      <c r="AF42" s="199">
        <f t="shared" si="32"/>
        <v>15.594492464680826</v>
      </c>
      <c r="AG42" s="198">
        <f t="shared" si="33"/>
        <v>0.16648853669307542</v>
      </c>
      <c r="AH42" s="198">
        <f t="shared" si="33"/>
        <v>0.40847085210613088</v>
      </c>
      <c r="AI42" s="198">
        <f t="shared" si="33"/>
        <v>0.7605350797669217</v>
      </c>
      <c r="AJ42" s="198">
        <f t="shared" si="33"/>
        <v>1.4160462235523013</v>
      </c>
      <c r="AK42" s="199">
        <f t="shared" si="33"/>
        <v>3.4741947946986498</v>
      </c>
      <c r="AL42" s="200">
        <f t="shared" si="29"/>
        <v>0.91379960712518216</v>
      </c>
      <c r="AM42" s="200">
        <f t="shared" si="28"/>
        <v>2.2419591858434282</v>
      </c>
      <c r="AN42" s="200">
        <f t="shared" si="28"/>
        <v>4.1743213731113151</v>
      </c>
      <c r="AO42" s="200">
        <f t="shared" si="28"/>
        <v>7.7722016689874032</v>
      </c>
      <c r="AP42" s="201">
        <f t="shared" si="28"/>
        <v>19.068687259379477</v>
      </c>
    </row>
    <row r="43" spans="1:42" ht="13.15" customHeight="1" x14ac:dyDescent="0.2">
      <c r="B43" s="416"/>
      <c r="C43" s="125" t="s">
        <v>64</v>
      </c>
      <c r="D43" s="51">
        <f t="shared" si="30"/>
        <v>85.969460995030133</v>
      </c>
      <c r="E43" s="51">
        <f t="shared" si="14"/>
        <v>150.77324069308384</v>
      </c>
      <c r="F43" s="56">
        <f t="shared" si="15"/>
        <v>3.7514568338301242</v>
      </c>
      <c r="G43" s="152">
        <f t="shared" si="16"/>
        <v>1.1853567350378742</v>
      </c>
      <c r="H43" s="52">
        <f t="shared" si="17"/>
        <v>2.2323610543135004</v>
      </c>
      <c r="I43" s="52">
        <f t="shared" si="18"/>
        <v>3.1298551542343338</v>
      </c>
      <c r="J43" s="52">
        <f t="shared" si="19"/>
        <v>3.7514568338301242</v>
      </c>
      <c r="K43" s="52">
        <f t="shared" si="20"/>
        <v>4.3730585134259146</v>
      </c>
      <c r="L43" s="150">
        <f t="shared" si="21"/>
        <v>5.270552613346748</v>
      </c>
      <c r="M43" s="52">
        <f t="shared" si="22"/>
        <v>9.3218495102301606</v>
      </c>
      <c r="N43" s="52">
        <f t="shared" si="22"/>
        <v>22.870666583299997</v>
      </c>
      <c r="O43" s="52">
        <f t="shared" si="22"/>
        <v>42.583073295358027</v>
      </c>
      <c r="P43" s="52">
        <f t="shared" si="22"/>
        <v>79.285757792556268</v>
      </c>
      <c r="Q43" s="150">
        <f t="shared" si="22"/>
        <v>194.52342899205013</v>
      </c>
      <c r="R43" s="51">
        <f t="shared" si="31"/>
        <v>7.6569641432994056</v>
      </c>
      <c r="S43" s="52">
        <f t="shared" si="31"/>
        <v>18.785958062238684</v>
      </c>
      <c r="T43" s="51">
        <f t="shared" si="31"/>
        <v>34.977722497688809</v>
      </c>
      <c r="U43" s="51">
        <f t="shared" si="31"/>
        <v>65.12529555703324</v>
      </c>
      <c r="V43" s="158">
        <f t="shared" si="31"/>
        <v>159.7814810450636</v>
      </c>
      <c r="W43" s="52">
        <f t="shared" si="23"/>
        <v>1.6648853669307551</v>
      </c>
      <c r="X43" s="52">
        <f t="shared" si="23"/>
        <v>4.0847085210613123</v>
      </c>
      <c r="Y43" s="52">
        <f t="shared" si="23"/>
        <v>7.6053507976692174</v>
      </c>
      <c r="Z43" s="52">
        <f t="shared" si="23"/>
        <v>14.160462235523028</v>
      </c>
      <c r="AA43" s="150">
        <f t="shared" si="23"/>
        <v>34.741947946986528</v>
      </c>
      <c r="AB43" s="198">
        <f t="shared" si="32"/>
        <v>0.31904017263747525</v>
      </c>
      <c r="AC43" s="198">
        <f t="shared" si="32"/>
        <v>0.7827482525932784</v>
      </c>
      <c r="AD43" s="198">
        <f t="shared" si="32"/>
        <v>1.4574051040703671</v>
      </c>
      <c r="AE43" s="198">
        <f t="shared" si="32"/>
        <v>2.7135539815430518</v>
      </c>
      <c r="AF43" s="199">
        <f t="shared" si="32"/>
        <v>6.6575617102109836</v>
      </c>
      <c r="AG43" s="198">
        <f t="shared" si="33"/>
        <v>0.16648853669307551</v>
      </c>
      <c r="AH43" s="198">
        <f t="shared" si="33"/>
        <v>0.40847085210613121</v>
      </c>
      <c r="AI43" s="198">
        <f t="shared" si="33"/>
        <v>0.7605350797669217</v>
      </c>
      <c r="AJ43" s="198">
        <f t="shared" si="33"/>
        <v>1.4160462235523028</v>
      </c>
      <c r="AK43" s="199">
        <f t="shared" si="33"/>
        <v>3.4741947946986529</v>
      </c>
      <c r="AL43" s="200">
        <f t="shared" si="29"/>
        <v>0.48552870933055076</v>
      </c>
      <c r="AM43" s="200">
        <f t="shared" si="28"/>
        <v>1.1912191046994096</v>
      </c>
      <c r="AN43" s="200">
        <f t="shared" si="28"/>
        <v>2.217940183837289</v>
      </c>
      <c r="AO43" s="200">
        <f t="shared" si="28"/>
        <v>4.1296002050953549</v>
      </c>
      <c r="AP43" s="201">
        <f t="shared" si="28"/>
        <v>10.131756504909637</v>
      </c>
    </row>
    <row r="44" spans="1:42" ht="13.15" customHeight="1" x14ac:dyDescent="0.2">
      <c r="B44" s="416"/>
      <c r="C44" s="125" t="s">
        <v>65</v>
      </c>
      <c r="D44" s="51">
        <f t="shared" si="30"/>
        <v>77.763562780184174</v>
      </c>
      <c r="E44" s="51">
        <f t="shared" si="14"/>
        <v>136.381736403887</v>
      </c>
      <c r="F44" s="56">
        <f t="shared" si="15"/>
        <v>3.6511376820991641</v>
      </c>
      <c r="G44" s="152">
        <f t="shared" si="16"/>
        <v>1.1853567350378742</v>
      </c>
      <c r="H44" s="52">
        <f t="shared" si="17"/>
        <v>2.1320419025825403</v>
      </c>
      <c r="I44" s="52">
        <f t="shared" si="18"/>
        <v>3.0295360025033737</v>
      </c>
      <c r="J44" s="52">
        <f t="shared" si="19"/>
        <v>3.6511376820991641</v>
      </c>
      <c r="K44" s="52">
        <f t="shared" si="20"/>
        <v>4.2727393616949545</v>
      </c>
      <c r="L44" s="150">
        <f t="shared" si="21"/>
        <v>5.1702334616157879</v>
      </c>
      <c r="M44" s="52">
        <f t="shared" si="22"/>
        <v>8.4320667039905981</v>
      </c>
      <c r="N44" s="52">
        <f t="shared" si="22"/>
        <v>20.687631352928033</v>
      </c>
      <c r="O44" s="52">
        <f t="shared" si="22"/>
        <v>38.518462896588225</v>
      </c>
      <c r="P44" s="52">
        <f t="shared" si="22"/>
        <v>71.71782784624358</v>
      </c>
      <c r="Q44" s="150">
        <f t="shared" si="22"/>
        <v>175.95591164069833</v>
      </c>
      <c r="R44" s="51">
        <f t="shared" si="31"/>
        <v>7.544127841627529</v>
      </c>
      <c r="S44" s="51">
        <f t="shared" si="31"/>
        <v>18.509120141695334</v>
      </c>
      <c r="T44" s="51">
        <f t="shared" si="31"/>
        <v>34.462275804497978</v>
      </c>
      <c r="U44" s="51">
        <f t="shared" si="31"/>
        <v>64.165581320631304</v>
      </c>
      <c r="V44" s="158">
        <f t="shared" si="31"/>
        <v>157.42687273563885</v>
      </c>
      <c r="W44" s="52">
        <f t="shared" si="23"/>
        <v>0.88793886236306907</v>
      </c>
      <c r="X44" s="52">
        <f t="shared" si="23"/>
        <v>2.1785112112326992</v>
      </c>
      <c r="Y44" s="52">
        <f t="shared" si="23"/>
        <v>4.0561870920902479</v>
      </c>
      <c r="Z44" s="52">
        <f t="shared" si="23"/>
        <v>7.5522465256122757</v>
      </c>
      <c r="AA44" s="150">
        <f t="shared" si="23"/>
        <v>18.52903890505948</v>
      </c>
      <c r="AB44" s="198">
        <f t="shared" si="32"/>
        <v>0.31433866006781375</v>
      </c>
      <c r="AC44" s="198">
        <f t="shared" si="32"/>
        <v>0.77121333923730562</v>
      </c>
      <c r="AD44" s="198">
        <f t="shared" si="32"/>
        <v>1.4359281585207491</v>
      </c>
      <c r="AE44" s="198">
        <f t="shared" si="32"/>
        <v>2.6735658883596378</v>
      </c>
      <c r="AF44" s="199">
        <f t="shared" si="32"/>
        <v>6.5594530306516194</v>
      </c>
      <c r="AG44" s="198">
        <f t="shared" si="33"/>
        <v>8.8793886236306907E-2</v>
      </c>
      <c r="AH44" s="198">
        <f t="shared" si="33"/>
        <v>0.21785112112326993</v>
      </c>
      <c r="AI44" s="198">
        <f t="shared" si="33"/>
        <v>0.40561870920902476</v>
      </c>
      <c r="AJ44" s="198">
        <f t="shared" si="33"/>
        <v>0.75522465256122762</v>
      </c>
      <c r="AK44" s="199">
        <f t="shared" si="33"/>
        <v>1.8529038905059481</v>
      </c>
      <c r="AL44" s="200">
        <f t="shared" si="29"/>
        <v>0.40313254630412065</v>
      </c>
      <c r="AM44" s="200">
        <f t="shared" si="28"/>
        <v>0.9890644603605756</v>
      </c>
      <c r="AN44" s="200">
        <f t="shared" si="28"/>
        <v>1.8415468677297739</v>
      </c>
      <c r="AO44" s="200">
        <f t="shared" si="28"/>
        <v>3.4287905409208657</v>
      </c>
      <c r="AP44" s="201">
        <f t="shared" si="28"/>
        <v>8.4123569211575671</v>
      </c>
    </row>
    <row r="45" spans="1:42" ht="13.15" customHeight="1" x14ac:dyDescent="0.2">
      <c r="A45" s="142"/>
      <c r="B45" s="416"/>
      <c r="C45" s="125" t="s">
        <v>66</v>
      </c>
      <c r="D45" s="51">
        <f t="shared" si="30"/>
        <v>245.13115232456181</v>
      </c>
      <c r="E45" s="51">
        <f t="shared" si="14"/>
        <v>429.91101494681652</v>
      </c>
      <c r="F45" s="56">
        <f t="shared" si="15"/>
        <v>4.7992580882750708</v>
      </c>
      <c r="G45" s="152">
        <f t="shared" si="16"/>
        <v>1.1853567350378742</v>
      </c>
      <c r="H45" s="52">
        <f t="shared" si="17"/>
        <v>3.2801623087584471</v>
      </c>
      <c r="I45" s="52">
        <f t="shared" si="18"/>
        <v>4.1776564086792805</v>
      </c>
      <c r="J45" s="52">
        <f t="shared" si="19"/>
        <v>4.7992580882750708</v>
      </c>
      <c r="K45" s="52">
        <f t="shared" si="20"/>
        <v>5.4208597678708612</v>
      </c>
      <c r="L45" s="150">
        <f t="shared" si="21"/>
        <v>6.3183538677916946</v>
      </c>
      <c r="M45" s="52">
        <f t="shared" si="22"/>
        <v>26.580086530622435</v>
      </c>
      <c r="N45" s="52">
        <f t="shared" si="22"/>
        <v>65.212841735965696</v>
      </c>
      <c r="O45" s="52">
        <f t="shared" si="22"/>
        <v>121.42030094868025</v>
      </c>
      <c r="P45" s="52">
        <f t="shared" si="22"/>
        <v>226.07340962320302</v>
      </c>
      <c r="Q45" s="150">
        <f t="shared" si="22"/>
        <v>554.65919817390625</v>
      </c>
      <c r="R45" s="51">
        <f t="shared" si="31"/>
        <v>24.360239374714762</v>
      </c>
      <c r="S45" s="51">
        <f t="shared" si="31"/>
        <v>59.766563707883947</v>
      </c>
      <c r="T45" s="51">
        <f t="shared" si="31"/>
        <v>111.27983321845463</v>
      </c>
      <c r="U45" s="51">
        <f t="shared" si="31"/>
        <v>207.19279330917232</v>
      </c>
      <c r="V45" s="158">
        <f t="shared" si="31"/>
        <v>508.33660091125756</v>
      </c>
      <c r="W45" s="52">
        <f t="shared" si="23"/>
        <v>2.2198471559076722</v>
      </c>
      <c r="X45" s="52">
        <f t="shared" si="23"/>
        <v>5.4462780280817498</v>
      </c>
      <c r="Y45" s="52">
        <f t="shared" si="23"/>
        <v>10.140467730225623</v>
      </c>
      <c r="Z45" s="52">
        <f t="shared" si="23"/>
        <v>18.880616314030704</v>
      </c>
      <c r="AA45" s="150">
        <f t="shared" si="23"/>
        <v>46.322597262648685</v>
      </c>
      <c r="AB45" s="198">
        <f t="shared" si="32"/>
        <v>1.0150099739464484</v>
      </c>
      <c r="AC45" s="198">
        <f t="shared" si="32"/>
        <v>2.4902734878284978</v>
      </c>
      <c r="AD45" s="198">
        <f t="shared" si="32"/>
        <v>4.6366597174356095</v>
      </c>
      <c r="AE45" s="198">
        <f t="shared" si="32"/>
        <v>8.6330330545488483</v>
      </c>
      <c r="AF45" s="199">
        <f t="shared" si="32"/>
        <v>21.180691704635731</v>
      </c>
      <c r="AG45" s="198">
        <f t="shared" si="33"/>
        <v>0.22198471559076721</v>
      </c>
      <c r="AH45" s="198">
        <f t="shared" si="33"/>
        <v>0.54462780280817502</v>
      </c>
      <c r="AI45" s="198">
        <f t="shared" si="33"/>
        <v>1.0140467730225624</v>
      </c>
      <c r="AJ45" s="198">
        <f t="shared" si="33"/>
        <v>1.8880616314030703</v>
      </c>
      <c r="AK45" s="199">
        <f t="shared" si="33"/>
        <v>4.6322597262648681</v>
      </c>
      <c r="AL45" s="200">
        <f t="shared" si="29"/>
        <v>1.2369946895372157</v>
      </c>
      <c r="AM45" s="200">
        <f t="shared" si="28"/>
        <v>3.0349012906366726</v>
      </c>
      <c r="AN45" s="200">
        <f t="shared" si="28"/>
        <v>5.6507064904581714</v>
      </c>
      <c r="AO45" s="200">
        <f t="shared" si="28"/>
        <v>10.521094685951919</v>
      </c>
      <c r="AP45" s="201">
        <f t="shared" si="28"/>
        <v>25.812951430900597</v>
      </c>
    </row>
    <row r="46" spans="1:42" ht="13.15" customHeight="1" x14ac:dyDescent="0.2">
      <c r="A46" s="142"/>
      <c r="B46" s="417"/>
      <c r="C46" s="155" t="s">
        <v>67</v>
      </c>
      <c r="D46" s="156">
        <f t="shared" si="30"/>
        <v>245.13115232456181</v>
      </c>
      <c r="E46" s="156">
        <f t="shared" si="14"/>
        <v>429.91101494681652</v>
      </c>
      <c r="F46" s="118">
        <f t="shared" si="15"/>
        <v>4.7992580882750708</v>
      </c>
      <c r="G46" s="157">
        <f t="shared" si="16"/>
        <v>1.1853567350378742</v>
      </c>
      <c r="H46" s="117">
        <f t="shared" si="17"/>
        <v>3.2801623087584471</v>
      </c>
      <c r="I46" s="117">
        <f t="shared" si="18"/>
        <v>4.1776564086792805</v>
      </c>
      <c r="J46" s="117">
        <f t="shared" si="19"/>
        <v>4.7992580882750708</v>
      </c>
      <c r="K46" s="117">
        <f t="shared" si="20"/>
        <v>5.4208597678708612</v>
      </c>
      <c r="L46" s="151">
        <f t="shared" si="21"/>
        <v>6.3183538677916946</v>
      </c>
      <c r="M46" s="117">
        <f t="shared" si="22"/>
        <v>26.580086530622435</v>
      </c>
      <c r="N46" s="117">
        <f t="shared" si="22"/>
        <v>65.212841735965696</v>
      </c>
      <c r="O46" s="117">
        <f t="shared" si="22"/>
        <v>121.42030094868025</v>
      </c>
      <c r="P46" s="117">
        <f t="shared" si="22"/>
        <v>226.07340962320302</v>
      </c>
      <c r="Q46" s="151">
        <f t="shared" si="22"/>
        <v>554.65919817390625</v>
      </c>
      <c r="R46" s="145">
        <f t="shared" si="31"/>
        <v>24.360239374714762</v>
      </c>
      <c r="S46" s="156">
        <f t="shared" si="31"/>
        <v>59.766563707883947</v>
      </c>
      <c r="T46" s="156">
        <f t="shared" si="31"/>
        <v>111.27983321845463</v>
      </c>
      <c r="U46" s="156">
        <f t="shared" si="31"/>
        <v>207.19279330917232</v>
      </c>
      <c r="V46" s="159">
        <f t="shared" si="31"/>
        <v>508.33660091125756</v>
      </c>
      <c r="W46" s="117">
        <f t="shared" si="23"/>
        <v>2.2198471559076722</v>
      </c>
      <c r="X46" s="117">
        <f t="shared" si="23"/>
        <v>5.4462780280817498</v>
      </c>
      <c r="Y46" s="117">
        <f t="shared" si="23"/>
        <v>10.140467730225623</v>
      </c>
      <c r="Z46" s="117">
        <f t="shared" si="23"/>
        <v>18.880616314030704</v>
      </c>
      <c r="AA46" s="151">
        <f t="shared" si="23"/>
        <v>46.322597262648685</v>
      </c>
      <c r="AB46" s="202">
        <f t="shared" si="32"/>
        <v>1.0150099739464484</v>
      </c>
      <c r="AC46" s="203">
        <f t="shared" si="32"/>
        <v>2.4902734878284978</v>
      </c>
      <c r="AD46" s="203">
        <f t="shared" si="32"/>
        <v>4.6366597174356095</v>
      </c>
      <c r="AE46" s="203">
        <f t="shared" si="32"/>
        <v>8.6330330545488483</v>
      </c>
      <c r="AF46" s="204">
        <f t="shared" si="32"/>
        <v>21.180691704635731</v>
      </c>
      <c r="AG46" s="203">
        <f t="shared" si="33"/>
        <v>0.22198471559076721</v>
      </c>
      <c r="AH46" s="203">
        <f t="shared" si="33"/>
        <v>0.54462780280817502</v>
      </c>
      <c r="AI46" s="203">
        <f t="shared" si="33"/>
        <v>1.0140467730225624</v>
      </c>
      <c r="AJ46" s="203">
        <f t="shared" si="33"/>
        <v>1.8880616314030703</v>
      </c>
      <c r="AK46" s="204">
        <f t="shared" si="33"/>
        <v>4.6322597262648681</v>
      </c>
      <c r="AL46" s="205">
        <f t="shared" si="29"/>
        <v>1.2369946895372157</v>
      </c>
      <c r="AM46" s="205">
        <f t="shared" si="28"/>
        <v>3.0349012906366726</v>
      </c>
      <c r="AN46" s="205">
        <f t="shared" si="28"/>
        <v>5.6507064904581714</v>
      </c>
      <c r="AO46" s="205">
        <f t="shared" si="28"/>
        <v>10.521094685951919</v>
      </c>
      <c r="AP46" s="206">
        <f t="shared" si="28"/>
        <v>25.812951430900597</v>
      </c>
    </row>
    <row r="47" spans="1:42" ht="37.15" customHeight="1" x14ac:dyDescent="0.2">
      <c r="E47" s="50"/>
      <c r="F47" s="50"/>
      <c r="G47" s="53"/>
      <c r="H47" s="149"/>
      <c r="I47" s="142"/>
      <c r="J47" s="149"/>
      <c r="K47" s="149"/>
      <c r="L47" s="48"/>
      <c r="M47" s="48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42" ht="13.15" customHeight="1" x14ac:dyDescent="0.2">
      <c r="E48" s="50"/>
      <c r="F48" s="50"/>
      <c r="G48" s="50"/>
      <c r="H48" s="50"/>
      <c r="I48" s="50"/>
      <c r="J48" s="50"/>
      <c r="K48" s="50"/>
      <c r="M48" s="112"/>
      <c r="N48" s="112"/>
      <c r="T48" s="449"/>
      <c r="U48" s="449"/>
      <c r="V48" s="449"/>
      <c r="W48" s="449"/>
      <c r="X48" s="449"/>
      <c r="Y48" s="449"/>
      <c r="Z48" s="449"/>
      <c r="AA48" s="449"/>
      <c r="AB48" s="449"/>
    </row>
    <row r="49" spans="2:28" ht="13.15" customHeight="1" x14ac:dyDescent="0.2">
      <c r="E49" s="50"/>
      <c r="F49" s="50"/>
      <c r="G49" s="50"/>
      <c r="H49" s="50"/>
      <c r="I49" s="50"/>
      <c r="J49" s="50"/>
      <c r="K49" s="50"/>
      <c r="M49" s="112"/>
      <c r="N49" s="195"/>
      <c r="T49" s="139"/>
      <c r="U49" s="139"/>
      <c r="V49" s="51"/>
      <c r="W49" s="51"/>
      <c r="X49" s="139"/>
      <c r="Y49" s="139"/>
      <c r="Z49" s="139"/>
      <c r="AA49" s="139"/>
      <c r="AB49" s="139"/>
    </row>
    <row r="50" spans="2:28" ht="13.15" customHeight="1" x14ac:dyDescent="0.2">
      <c r="B50" s="148"/>
      <c r="C50" s="54"/>
      <c r="D50" s="54"/>
      <c r="E50" s="54"/>
      <c r="F50" s="54"/>
      <c r="G50" s="54"/>
      <c r="H50" s="54"/>
      <c r="I50" s="54"/>
      <c r="J50" s="55"/>
      <c r="K50" s="55"/>
      <c r="M50" s="112"/>
      <c r="N50" s="195"/>
      <c r="T50" s="139"/>
      <c r="U50" s="139"/>
      <c r="V50" s="175"/>
      <c r="W50" s="175"/>
      <c r="X50" s="139"/>
      <c r="Y50" s="139"/>
      <c r="Z50" s="139"/>
      <c r="AA50" s="139"/>
      <c r="AB50" s="139"/>
    </row>
    <row r="51" spans="2:28" x14ac:dyDescent="0.2">
      <c r="B51" s="148"/>
      <c r="C51" s="54"/>
      <c r="D51" s="54"/>
      <c r="E51" s="54"/>
      <c r="F51" s="54"/>
      <c r="G51" s="54"/>
      <c r="H51" s="54"/>
      <c r="I51" s="54"/>
      <c r="J51" s="55"/>
      <c r="K51" s="55"/>
      <c r="M51" s="112"/>
      <c r="N51" s="195"/>
      <c r="T51" s="139"/>
      <c r="U51" s="139"/>
      <c r="V51" s="175"/>
      <c r="W51" s="175"/>
      <c r="X51" s="139"/>
      <c r="Y51" s="139"/>
      <c r="Z51" s="139"/>
      <c r="AA51" s="139"/>
      <c r="AB51" s="139"/>
    </row>
    <row r="52" spans="2:28" x14ac:dyDescent="0.2">
      <c r="B52" s="148"/>
      <c r="C52" s="54"/>
      <c r="D52" s="54"/>
      <c r="E52" s="54"/>
      <c r="F52" s="54"/>
      <c r="G52" s="54"/>
      <c r="H52" s="54"/>
      <c r="I52" s="54"/>
      <c r="J52" s="55"/>
      <c r="K52" s="55"/>
      <c r="L52" s="51"/>
      <c r="M52" s="112"/>
      <c r="N52" s="195"/>
      <c r="P52" s="51"/>
      <c r="Q52" s="51"/>
      <c r="R52" s="51"/>
      <c r="T52" s="139"/>
      <c r="U52" s="139"/>
      <c r="V52" s="175"/>
      <c r="W52" s="175"/>
      <c r="X52" s="139"/>
      <c r="Y52" s="139"/>
      <c r="Z52" s="139"/>
      <c r="AA52" s="139"/>
      <c r="AB52" s="139"/>
    </row>
    <row r="53" spans="2:28" x14ac:dyDescent="0.2">
      <c r="B53" s="148"/>
      <c r="C53" s="54"/>
      <c r="D53" s="54"/>
      <c r="E53" s="54"/>
      <c r="F53" s="54"/>
      <c r="G53" s="54"/>
      <c r="H53" s="54"/>
      <c r="I53" s="54"/>
      <c r="J53" s="55"/>
      <c r="K53" s="55"/>
      <c r="L53" s="51"/>
      <c r="M53" s="112"/>
      <c r="N53" s="195"/>
      <c r="P53" s="51"/>
      <c r="Q53" s="51"/>
      <c r="R53" s="36"/>
      <c r="S53" s="36"/>
      <c r="T53" s="139"/>
      <c r="U53" s="41"/>
      <c r="V53" s="175"/>
      <c r="W53" s="175"/>
      <c r="X53" s="41"/>
      <c r="Y53" s="41"/>
      <c r="Z53" s="41"/>
      <c r="AA53" s="41"/>
      <c r="AB53" s="139"/>
    </row>
    <row r="54" spans="2:28" x14ac:dyDescent="0.2">
      <c r="B54" s="148"/>
      <c r="C54" s="54"/>
      <c r="D54" s="54"/>
      <c r="E54" s="54"/>
      <c r="F54" s="54"/>
      <c r="G54" s="54"/>
      <c r="H54" s="54"/>
      <c r="I54" s="54"/>
      <c r="J54" s="55"/>
      <c r="K54" s="55"/>
      <c r="L54" s="51"/>
      <c r="M54" s="112"/>
      <c r="N54" s="195"/>
      <c r="P54" s="51"/>
      <c r="Q54" s="51"/>
      <c r="R54" s="36"/>
      <c r="S54" s="36"/>
      <c r="T54" s="139"/>
      <c r="U54" s="41"/>
      <c r="V54" s="175"/>
      <c r="W54" s="175"/>
      <c r="X54" s="41"/>
      <c r="Y54" s="41"/>
      <c r="Z54" s="41"/>
      <c r="AA54" s="41"/>
      <c r="AB54" s="139"/>
    </row>
    <row r="55" spans="2:28" ht="17.45" customHeight="1" x14ac:dyDescent="0.2">
      <c r="B55" s="148"/>
      <c r="C55" s="54"/>
      <c r="D55" s="54"/>
      <c r="E55" s="54"/>
      <c r="F55" s="54"/>
      <c r="G55" s="54"/>
      <c r="H55" s="54"/>
      <c r="I55" s="54"/>
      <c r="J55" s="55"/>
      <c r="K55" s="55"/>
      <c r="L55" s="51"/>
      <c r="M55" s="112"/>
      <c r="N55" s="195"/>
      <c r="P55" s="51"/>
      <c r="Q55" s="51"/>
      <c r="R55" s="36"/>
      <c r="S55" s="57"/>
      <c r="T55" s="139"/>
      <c r="U55" s="176"/>
      <c r="V55" s="175"/>
      <c r="W55" s="175"/>
      <c r="X55" s="176"/>
      <c r="Y55" s="176"/>
      <c r="Z55" s="41"/>
      <c r="AA55" s="41"/>
      <c r="AB55" s="139"/>
    </row>
    <row r="56" spans="2:28" x14ac:dyDescent="0.2">
      <c r="B56" s="148"/>
      <c r="C56" s="54"/>
      <c r="D56" s="54"/>
      <c r="E56" s="54"/>
      <c r="F56" s="54"/>
      <c r="G56" s="54"/>
      <c r="H56" s="54"/>
      <c r="I56" s="54"/>
      <c r="J56" s="55"/>
      <c r="K56" s="55"/>
      <c r="L56" s="51"/>
      <c r="M56" s="51"/>
      <c r="N56" s="195"/>
      <c r="P56" s="51"/>
      <c r="Q56" s="51"/>
      <c r="R56" s="36"/>
      <c r="S56" s="57"/>
      <c r="T56" s="139"/>
      <c r="U56" s="176"/>
      <c r="V56" s="175"/>
      <c r="W56" s="175"/>
      <c r="X56" s="176"/>
      <c r="Y56" s="41"/>
      <c r="Z56" s="41"/>
      <c r="AA56" s="41"/>
      <c r="AB56" s="139"/>
    </row>
    <row r="57" spans="2:28" x14ac:dyDescent="0.2">
      <c r="B57" s="148"/>
      <c r="C57" s="54"/>
      <c r="D57" s="54"/>
      <c r="E57" s="54"/>
      <c r="F57" s="54"/>
      <c r="G57" s="54"/>
      <c r="H57" s="54"/>
      <c r="I57" s="54"/>
      <c r="J57" s="55"/>
      <c r="K57" s="55"/>
      <c r="L57" s="51"/>
      <c r="M57" s="51"/>
      <c r="N57" s="195"/>
      <c r="P57" s="51"/>
      <c r="Q57" s="51"/>
      <c r="R57" s="36"/>
      <c r="S57" s="43"/>
      <c r="T57" s="139"/>
      <c r="U57" s="177"/>
      <c r="V57" s="175"/>
      <c r="W57" s="175"/>
      <c r="X57" s="177"/>
      <c r="Y57" s="176"/>
      <c r="Z57" s="41"/>
      <c r="AA57" s="41"/>
      <c r="AB57" s="139"/>
    </row>
    <row r="58" spans="2:28" x14ac:dyDescent="0.2">
      <c r="B58" s="148"/>
      <c r="C58" s="54"/>
      <c r="D58" s="54"/>
      <c r="E58" s="54"/>
      <c r="F58" s="54"/>
      <c r="G58" s="54"/>
      <c r="H58" s="54"/>
      <c r="I58" s="54"/>
      <c r="J58" s="55"/>
      <c r="K58" s="55"/>
      <c r="L58" s="51"/>
      <c r="M58" s="51"/>
      <c r="N58" s="195"/>
      <c r="O58" s="51"/>
      <c r="P58" s="51"/>
      <c r="Q58" s="51"/>
      <c r="R58" s="36"/>
      <c r="S58" s="57"/>
      <c r="T58" s="176"/>
      <c r="U58" s="176"/>
      <c r="V58" s="178"/>
      <c r="W58" s="178"/>
      <c r="X58" s="176"/>
      <c r="Y58" s="176"/>
      <c r="Z58" s="41"/>
      <c r="AA58" s="41"/>
      <c r="AB58" s="139"/>
    </row>
    <row r="59" spans="2:28" x14ac:dyDescent="0.2">
      <c r="B59" s="148"/>
      <c r="C59" s="54"/>
      <c r="D59" s="54"/>
      <c r="E59" s="54"/>
      <c r="F59" s="54"/>
      <c r="G59" s="54"/>
      <c r="H59" s="54"/>
      <c r="I59" s="54"/>
      <c r="J59" s="55"/>
      <c r="K59" s="55"/>
      <c r="L59" s="51"/>
      <c r="M59" s="51"/>
      <c r="N59" s="195"/>
      <c r="O59" s="51"/>
      <c r="P59" s="51"/>
      <c r="Q59" s="51"/>
      <c r="R59" s="36"/>
      <c r="S59" s="58"/>
      <c r="T59" s="179"/>
      <c r="U59" s="179"/>
      <c r="V59" s="179"/>
      <c r="W59" s="179"/>
      <c r="X59" s="179"/>
      <c r="Y59" s="179"/>
      <c r="Z59" s="41"/>
      <c r="AA59" s="41"/>
      <c r="AB59" s="139"/>
    </row>
    <row r="60" spans="2:28" x14ac:dyDescent="0.2">
      <c r="B60" s="148"/>
      <c r="C60" s="54"/>
      <c r="D60" s="54"/>
      <c r="E60" s="54"/>
      <c r="F60" s="54"/>
      <c r="G60" s="54"/>
      <c r="H60" s="54"/>
      <c r="I60" s="54"/>
      <c r="J60" s="55"/>
      <c r="K60" s="55"/>
      <c r="L60" s="51"/>
      <c r="M60" s="51"/>
      <c r="N60" s="195"/>
      <c r="O60" s="51"/>
      <c r="P60" s="51"/>
      <c r="Q60" s="51"/>
      <c r="R60" s="36"/>
      <c r="S60" s="59"/>
      <c r="T60" s="59"/>
      <c r="U60" s="59"/>
      <c r="V60" s="59"/>
      <c r="W60" s="59"/>
      <c r="X60" s="59"/>
      <c r="Y60" s="59"/>
      <c r="Z60" s="59"/>
      <c r="AA60" s="36"/>
    </row>
    <row r="61" spans="2:28" x14ac:dyDescent="0.2">
      <c r="B61" s="148"/>
      <c r="C61" s="54"/>
      <c r="D61" s="54"/>
      <c r="E61" s="54"/>
      <c r="F61" s="54"/>
      <c r="G61" s="54"/>
      <c r="H61" s="54"/>
      <c r="I61" s="54"/>
      <c r="J61" s="55"/>
      <c r="K61" s="55"/>
      <c r="L61" s="51"/>
      <c r="M61" s="51"/>
      <c r="N61" s="51"/>
      <c r="O61" s="51"/>
      <c r="P61" s="51"/>
      <c r="Q61" s="51"/>
      <c r="R61" s="36"/>
      <c r="S61" s="59"/>
      <c r="T61" s="36"/>
      <c r="U61" s="36"/>
      <c r="V61" s="36"/>
      <c r="W61" s="36"/>
      <c r="X61" s="36"/>
      <c r="Y61" s="36"/>
      <c r="Z61" s="36"/>
      <c r="AA61" s="36"/>
    </row>
    <row r="62" spans="2:28" x14ac:dyDescent="0.2">
      <c r="B62" s="148"/>
      <c r="C62" s="54"/>
      <c r="D62" s="54"/>
      <c r="E62" s="54"/>
      <c r="F62" s="54"/>
      <c r="G62" s="54"/>
      <c r="H62" s="54"/>
      <c r="I62" s="54"/>
      <c r="J62" s="55"/>
      <c r="K62" s="55"/>
      <c r="L62" s="51"/>
      <c r="M62" s="51"/>
      <c r="N62" s="51"/>
      <c r="O62" s="51"/>
      <c r="P62" s="51"/>
      <c r="Q62" s="51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2:28" x14ac:dyDescent="0.2">
      <c r="B63" s="148"/>
      <c r="C63" s="54"/>
      <c r="D63" s="54"/>
      <c r="E63" s="54"/>
      <c r="F63" s="54"/>
      <c r="G63" s="54"/>
      <c r="H63" s="54"/>
      <c r="I63" s="54"/>
      <c r="J63" s="55"/>
      <c r="K63" s="55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2:28" x14ac:dyDescent="0.2">
      <c r="B64" s="148"/>
      <c r="C64" s="54"/>
      <c r="D64" s="54"/>
      <c r="E64" s="54"/>
      <c r="F64" s="54"/>
      <c r="G64" s="54"/>
      <c r="H64" s="54"/>
      <c r="I64" s="54"/>
      <c r="J64" s="55"/>
      <c r="K64" s="55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</row>
    <row r="65" spans="2:25" x14ac:dyDescent="0.2">
      <c r="B65" s="148"/>
      <c r="C65" s="54"/>
      <c r="D65" s="54"/>
      <c r="E65" s="54"/>
      <c r="F65" s="54"/>
      <c r="G65" s="54"/>
      <c r="H65" s="54"/>
      <c r="I65" s="54"/>
      <c r="J65" s="55"/>
      <c r="K65" s="55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</row>
  </sheetData>
  <mergeCells count="71">
    <mergeCell ref="AI13:AL13"/>
    <mergeCell ref="AM13:AP13"/>
    <mergeCell ref="AG14:AH14"/>
    <mergeCell ref="B13:D13"/>
    <mergeCell ref="E13:R13"/>
    <mergeCell ref="S13:AD13"/>
    <mergeCell ref="AE13:AH13"/>
    <mergeCell ref="E14:J14"/>
    <mergeCell ref="K14:R14"/>
    <mergeCell ref="S14:X14"/>
    <mergeCell ref="Y14:AD14"/>
    <mergeCell ref="AE14:AF14"/>
    <mergeCell ref="Y15:Z15"/>
    <mergeCell ref="B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AL27:AP27"/>
    <mergeCell ref="AA15:AB15"/>
    <mergeCell ref="AC15:AD15"/>
    <mergeCell ref="AI15:AJ15"/>
    <mergeCell ref="AK15:AL15"/>
    <mergeCell ref="AM15:AN15"/>
    <mergeCell ref="AO15:AP15"/>
    <mergeCell ref="C27:Q27"/>
    <mergeCell ref="R27:V27"/>
    <mergeCell ref="W27:AA27"/>
    <mergeCell ref="AB27:AF27"/>
    <mergeCell ref="AG27:AK27"/>
    <mergeCell ref="V28:V29"/>
    <mergeCell ref="C28:C29"/>
    <mergeCell ref="D28:D29"/>
    <mergeCell ref="E28:E29"/>
    <mergeCell ref="F28:F29"/>
    <mergeCell ref="G28:G29"/>
    <mergeCell ref="H28:L28"/>
    <mergeCell ref="M28:Q28"/>
    <mergeCell ref="R28:R29"/>
    <mergeCell ref="S28:S29"/>
    <mergeCell ref="T28:T29"/>
    <mergeCell ref="U28:U29"/>
    <mergeCell ref="AH28:AH29"/>
    <mergeCell ref="W28:W29"/>
    <mergeCell ref="X28:X29"/>
    <mergeCell ref="Y28:Y29"/>
    <mergeCell ref="Z28:Z29"/>
    <mergeCell ref="AA28:AA29"/>
    <mergeCell ref="AB28:AB29"/>
    <mergeCell ref="AO28:AO29"/>
    <mergeCell ref="AP28:AP29"/>
    <mergeCell ref="B31:B38"/>
    <mergeCell ref="B39:B46"/>
    <mergeCell ref="T48:AB48"/>
    <mergeCell ref="AI28:AI29"/>
    <mergeCell ref="AJ28:AJ29"/>
    <mergeCell ref="AK28:AK29"/>
    <mergeCell ref="AL28:AL29"/>
    <mergeCell ref="AM28:AM29"/>
    <mergeCell ref="AN28:AN29"/>
    <mergeCell ref="AC28:AC29"/>
    <mergeCell ref="AD28:AD29"/>
    <mergeCell ref="AE28:AE29"/>
    <mergeCell ref="AF28:AF29"/>
    <mergeCell ref="AG28:AG29"/>
  </mergeCells>
  <pageMargins left="0.42" right="0.9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3"/>
  <sheetViews>
    <sheetView showGridLines="0" zoomScaleNormal="100" workbookViewId="0"/>
  </sheetViews>
  <sheetFormatPr defaultRowHeight="12.75" x14ac:dyDescent="0.2"/>
  <cols>
    <col min="1" max="1" width="6.140625" style="243" customWidth="1"/>
    <col min="2" max="2" width="31.5703125" style="243" customWidth="1"/>
    <col min="3" max="5" width="9.140625" style="243"/>
    <col min="6" max="6" width="17.85546875" style="243" customWidth="1"/>
    <col min="7" max="8" width="9.140625" style="243"/>
    <col min="9" max="9" width="9.5703125" style="243" bestFit="1" customWidth="1"/>
    <col min="10" max="17" width="9.140625" style="243"/>
    <col min="18" max="18" width="11.140625" style="243" customWidth="1"/>
    <col min="19" max="16384" width="9.140625" style="243"/>
  </cols>
  <sheetData>
    <row r="1" spans="2:13" x14ac:dyDescent="0.2">
      <c r="B1" s="244"/>
      <c r="C1" s="244"/>
      <c r="D1" s="244"/>
      <c r="E1" s="244"/>
      <c r="F1" s="244"/>
      <c r="G1" s="244"/>
      <c r="H1" s="244"/>
      <c r="I1" s="244"/>
      <c r="J1" s="245"/>
      <c r="K1" s="246"/>
      <c r="L1" s="244"/>
      <c r="M1" s="244"/>
    </row>
    <row r="3" spans="2:13" x14ac:dyDescent="0.2">
      <c r="B3" s="246"/>
      <c r="C3" s="251"/>
      <c r="F3" s="458" t="s">
        <v>216</v>
      </c>
    </row>
    <row r="4" spans="2:13" x14ac:dyDescent="0.2">
      <c r="B4" s="264" t="s">
        <v>211</v>
      </c>
      <c r="C4" s="258"/>
      <c r="D4" s="260" t="s">
        <v>200</v>
      </c>
      <c r="E4" s="259" t="s">
        <v>201</v>
      </c>
      <c r="F4" s="459"/>
    </row>
    <row r="5" spans="2:13" x14ac:dyDescent="0.2">
      <c r="B5" s="262" t="s">
        <v>202</v>
      </c>
      <c r="C5" s="490"/>
      <c r="D5" s="482">
        <v>0.94399999999999995</v>
      </c>
      <c r="E5" s="483">
        <v>4.5</v>
      </c>
      <c r="F5" s="491">
        <f>D5^(1/E5^0.5)</f>
        <v>0.97319906938028322</v>
      </c>
    </row>
    <row r="6" spans="2:13" x14ac:dyDescent="0.2">
      <c r="B6" s="481" t="s">
        <v>203</v>
      </c>
      <c r="C6" s="246" t="s">
        <v>73</v>
      </c>
      <c r="D6" s="381">
        <v>0.8</v>
      </c>
      <c r="E6" s="358">
        <v>30.9</v>
      </c>
      <c r="F6" s="248">
        <f t="shared" ref="F6:F11" si="0">D6^(1/E6^0.5)</f>
        <v>0.96065247560449929</v>
      </c>
    </row>
    <row r="7" spans="2:13" x14ac:dyDescent="0.2">
      <c r="B7" s="492"/>
      <c r="C7" s="259" t="s">
        <v>74</v>
      </c>
      <c r="D7" s="485">
        <v>0.86</v>
      </c>
      <c r="E7" s="361">
        <v>30.1</v>
      </c>
      <c r="F7" s="261">
        <f t="shared" si="0"/>
        <v>0.97288384048792509</v>
      </c>
      <c r="I7" s="384"/>
      <c r="K7" s="385"/>
    </row>
    <row r="8" spans="2:13" x14ac:dyDescent="0.2">
      <c r="B8" s="263" t="s">
        <v>197</v>
      </c>
      <c r="C8" s="246"/>
      <c r="D8" s="381">
        <v>0.84</v>
      </c>
      <c r="E8" s="358">
        <v>7.5</v>
      </c>
      <c r="F8" s="248">
        <f t="shared" si="0"/>
        <v>0.93831941951583364</v>
      </c>
    </row>
    <row r="9" spans="2:13" x14ac:dyDescent="0.2">
      <c r="B9" s="262" t="s">
        <v>204</v>
      </c>
      <c r="C9" s="246"/>
      <c r="D9" s="381">
        <v>0.72</v>
      </c>
      <c r="E9" s="358">
        <v>31.5</v>
      </c>
      <c r="F9" s="248">
        <f t="shared" si="0"/>
        <v>0.94314906211536642</v>
      </c>
    </row>
    <row r="10" spans="2:13" x14ac:dyDescent="0.2">
      <c r="B10" s="481" t="s">
        <v>205</v>
      </c>
      <c r="C10" s="486" t="s">
        <v>199</v>
      </c>
      <c r="D10" s="487">
        <v>0.85961557225572693</v>
      </c>
      <c r="E10" s="488">
        <v>11.25</v>
      </c>
      <c r="F10" s="489">
        <f t="shared" si="0"/>
        <v>0.95590188686474464</v>
      </c>
    </row>
    <row r="11" spans="2:13" x14ac:dyDescent="0.2">
      <c r="B11" s="484"/>
      <c r="C11" s="259" t="s">
        <v>62</v>
      </c>
      <c r="D11" s="485">
        <v>0.92794549014833527</v>
      </c>
      <c r="E11" s="361">
        <v>11.25</v>
      </c>
      <c r="F11" s="261">
        <f t="shared" si="0"/>
        <v>0.97795094343237232</v>
      </c>
    </row>
    <row r="12" spans="2:13" x14ac:dyDescent="0.2">
      <c r="B12" s="262" t="s">
        <v>206</v>
      </c>
      <c r="C12" s="246"/>
      <c r="D12" s="381">
        <v>0.83</v>
      </c>
      <c r="E12" s="358">
        <v>10</v>
      </c>
      <c r="F12" s="248">
        <f>D12^(1/E12^0.375)</f>
        <v>0.9244331578735252</v>
      </c>
    </row>
    <row r="13" spans="2:13" ht="12.75" customHeight="1" x14ac:dyDescent="0.2">
      <c r="B13" s="266" t="s">
        <v>207</v>
      </c>
      <c r="C13" s="267"/>
      <c r="D13" s="382">
        <v>0.81</v>
      </c>
      <c r="E13" s="386">
        <v>11</v>
      </c>
      <c r="F13" s="268">
        <f>D13^(1/E13^0.25)</f>
        <v>0.89073615217571622</v>
      </c>
    </row>
    <row r="14" spans="2:13" ht="12.75" customHeight="1" x14ac:dyDescent="0.2">
      <c r="B14" s="266" t="s">
        <v>208</v>
      </c>
      <c r="C14" s="267"/>
      <c r="D14" s="382">
        <v>0.72</v>
      </c>
      <c r="E14" s="386">
        <f>3*6</f>
        <v>18</v>
      </c>
      <c r="F14" s="268">
        <f>IF(('[2]user page'!$N$39=0),D14^(1/E14^0.25),IF(('[2]user page'!$N$39=1),D14^(1/E14^0.5),IF(('[2]user page'!$N$39=2),D14^(1/E14^0.375),IF(('[2]user page'!$N$39=4),D14^(1/E14),IF(('[2]user page'!$N$39=3),D14^(1/(LN(E14))),"")))))</f>
        <v>0.92549259217415814</v>
      </c>
    </row>
    <row r="15" spans="2:13" ht="12.75" customHeight="1" x14ac:dyDescent="0.2">
      <c r="B15" s="266" t="s">
        <v>209</v>
      </c>
      <c r="C15" s="267"/>
      <c r="D15" s="382">
        <v>0.78</v>
      </c>
      <c r="E15" s="386">
        <f>0.5*3.5*7</f>
        <v>12.25</v>
      </c>
      <c r="F15" s="268">
        <f>IF(('[2]user page'!$N$39=0),D15^(1/E15^0.25),IF(('[2]user page'!$N$39=1),D15^(1/E15^0.5),IF(('[2]user page'!$N$39=2),D15^(1/E15^0.375),IF(('[2]user page'!$N$39=4),D15^(1/E15),IF(('[2]user page'!$N$39=3),D15^(1/(LN(E15))),"")))))</f>
        <v>0.93147217571033913</v>
      </c>
    </row>
    <row r="16" spans="2:13" ht="12.75" customHeight="1" x14ac:dyDescent="0.2">
      <c r="B16" s="266" t="s">
        <v>210</v>
      </c>
      <c r="C16" s="267"/>
      <c r="D16" s="382">
        <v>0.89</v>
      </c>
      <c r="E16" s="386">
        <v>11</v>
      </c>
      <c r="F16" s="268">
        <f>D16^(1/E16^0.375)</f>
        <v>0.95369008020895385</v>
      </c>
    </row>
    <row r="17" spans="2:6" x14ac:dyDescent="0.2">
      <c r="B17" s="269" t="s">
        <v>198</v>
      </c>
      <c r="C17" s="267"/>
      <c r="D17" s="382">
        <v>0.86</v>
      </c>
      <c r="E17" s="386">
        <v>11.25</v>
      </c>
      <c r="F17" s="268">
        <f>D17^(1/E17)</f>
        <v>0.98668298749634353</v>
      </c>
    </row>
    <row r="18" spans="2:6" x14ac:dyDescent="0.2">
      <c r="B18" s="269" t="s">
        <v>198</v>
      </c>
      <c r="C18" s="267"/>
      <c r="D18" s="382">
        <v>0.8</v>
      </c>
      <c r="E18" s="386">
        <v>22.5</v>
      </c>
      <c r="F18" s="268">
        <f>(D18/D17)^(1/(E18-E17))</f>
        <v>0.9935921153695555</v>
      </c>
    </row>
    <row r="19" spans="2:6" x14ac:dyDescent="0.2">
      <c r="B19" s="270" t="s">
        <v>198</v>
      </c>
      <c r="C19" s="271"/>
      <c r="D19" s="383">
        <v>0.75</v>
      </c>
      <c r="E19" s="387">
        <v>56.25</v>
      </c>
      <c r="F19" s="272">
        <f>(D19/D18)^(1/(E19-E18))</f>
        <v>0.99808957471175141</v>
      </c>
    </row>
    <row r="20" spans="2:6" x14ac:dyDescent="0.2">
      <c r="B20" s="255"/>
      <c r="C20" s="252"/>
      <c r="D20" s="253"/>
      <c r="E20" s="254"/>
      <c r="F20" s="256"/>
    </row>
    <row r="21" spans="2:6" x14ac:dyDescent="0.2">
      <c r="B21" s="265" t="s">
        <v>212</v>
      </c>
      <c r="C21" s="249"/>
      <c r="D21" s="249"/>
      <c r="E21" s="249"/>
      <c r="F21" s="250"/>
    </row>
    <row r="22" spans="2:6" x14ac:dyDescent="0.2">
      <c r="B22" s="273" t="s">
        <v>215</v>
      </c>
      <c r="C22" s="249"/>
      <c r="D22" s="249"/>
      <c r="E22" s="249"/>
      <c r="F22" s="250"/>
    </row>
    <row r="23" spans="2:6" x14ac:dyDescent="0.2">
      <c r="B23" s="247"/>
      <c r="C23" s="247"/>
      <c r="D23" s="247"/>
      <c r="E23" s="247"/>
    </row>
  </sheetData>
  <mergeCells count="3">
    <mergeCell ref="F3:F4"/>
    <mergeCell ref="B10:B11"/>
    <mergeCell ref="B6:B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AB42"/>
  <sheetViews>
    <sheetView showGridLines="0" zoomScaleNormal="100" workbookViewId="0"/>
  </sheetViews>
  <sheetFormatPr defaultColWidth="9.140625" defaultRowHeight="12.75" x14ac:dyDescent="0.2"/>
  <cols>
    <col min="1" max="1" width="4" style="10" customWidth="1"/>
    <col min="2" max="2" width="9.140625" style="207"/>
    <col min="3" max="3" width="9.140625" style="208"/>
    <col min="4" max="6" width="9.140625" style="207"/>
    <col min="7" max="10" width="9.140625" style="10"/>
    <col min="11" max="11" width="9.140625" style="10" customWidth="1"/>
    <col min="12" max="16384" width="9.140625" style="10"/>
  </cols>
  <sheetData>
    <row r="2" spans="2:28" x14ac:dyDescent="0.2">
      <c r="B2" s="214" t="s">
        <v>289</v>
      </c>
      <c r="C2" s="210"/>
      <c r="D2" s="210"/>
      <c r="E2" s="210"/>
      <c r="F2" s="210"/>
      <c r="G2" s="210"/>
      <c r="H2" s="211"/>
    </row>
    <row r="3" spans="2:28" x14ac:dyDescent="0.2">
      <c r="B3" s="214"/>
      <c r="C3" s="210"/>
      <c r="D3" s="210"/>
      <c r="E3" s="210"/>
      <c r="F3" s="210"/>
      <c r="G3" s="210"/>
      <c r="H3" s="211"/>
    </row>
    <row r="4" spans="2:28" x14ac:dyDescent="0.2">
      <c r="B4" s="212"/>
      <c r="C4" s="213"/>
      <c r="D4" s="542" t="s">
        <v>284</v>
      </c>
      <c r="E4" s="541"/>
      <c r="F4" s="541"/>
      <c r="G4" s="541"/>
      <c r="H4" s="541"/>
    </row>
    <row r="5" spans="2:28" x14ac:dyDescent="0.2">
      <c r="B5" s="223" t="s">
        <v>185</v>
      </c>
      <c r="C5" s="342" t="s">
        <v>0</v>
      </c>
      <c r="D5" s="216">
        <v>1</v>
      </c>
      <c r="E5" s="216">
        <v>2</v>
      </c>
      <c r="F5" s="216">
        <v>3</v>
      </c>
      <c r="G5" s="216">
        <v>4</v>
      </c>
      <c r="H5" s="216">
        <v>5</v>
      </c>
      <c r="I5" s="211"/>
    </row>
    <row r="6" spans="2:28" x14ac:dyDescent="0.2">
      <c r="B6" s="217" t="str">
        <f t="shared" ref="B6:H6" si="0">B25</f>
        <v>men</v>
      </c>
      <c r="C6" s="343">
        <f t="shared" si="0"/>
        <v>1</v>
      </c>
      <c r="D6" s="539">
        <f t="shared" si="0"/>
        <v>0</v>
      </c>
      <c r="E6" s="539">
        <f t="shared" si="0"/>
        <v>0</v>
      </c>
      <c r="F6" s="539">
        <f t="shared" si="0"/>
        <v>0</v>
      </c>
      <c r="G6" s="539">
        <f t="shared" si="0"/>
        <v>0</v>
      </c>
      <c r="H6" s="539">
        <f t="shared" si="0"/>
        <v>0</v>
      </c>
      <c r="I6" s="211"/>
    </row>
    <row r="7" spans="2:28" x14ac:dyDescent="0.2">
      <c r="B7" s="217"/>
      <c r="C7" s="343">
        <f t="shared" ref="C7:H21" si="1">C26</f>
        <v>2</v>
      </c>
      <c r="D7" s="539">
        <f t="shared" si="1"/>
        <v>0</v>
      </c>
      <c r="E7" s="539">
        <f t="shared" si="1"/>
        <v>0</v>
      </c>
      <c r="F7" s="539">
        <f t="shared" si="1"/>
        <v>0</v>
      </c>
      <c r="G7" s="539">
        <f t="shared" si="1"/>
        <v>0</v>
      </c>
      <c r="H7" s="539">
        <f t="shared" si="1"/>
        <v>0</v>
      </c>
      <c r="I7" s="211"/>
    </row>
    <row r="8" spans="2:28" x14ac:dyDescent="0.2">
      <c r="B8" s="217"/>
      <c r="C8" s="343">
        <f t="shared" si="1"/>
        <v>3</v>
      </c>
      <c r="D8" s="564">
        <v>64.877499999999998</v>
      </c>
      <c r="E8" s="564">
        <v>64.877499999999998</v>
      </c>
      <c r="F8" s="564">
        <v>64.877499999999998</v>
      </c>
      <c r="G8" s="564">
        <v>64.877499999999998</v>
      </c>
      <c r="H8" s="564">
        <v>64.877499999999998</v>
      </c>
      <c r="I8" s="211"/>
    </row>
    <row r="9" spans="2:28" x14ac:dyDescent="0.2">
      <c r="B9" s="217"/>
      <c r="C9" s="343">
        <f t="shared" si="1"/>
        <v>4</v>
      </c>
      <c r="D9" s="564">
        <v>67.693749999999994</v>
      </c>
      <c r="E9" s="564">
        <v>67.693749999999994</v>
      </c>
      <c r="F9" s="564">
        <v>67.693749999999994</v>
      </c>
      <c r="G9" s="564">
        <v>67.693749999999994</v>
      </c>
      <c r="H9" s="564">
        <v>67.693749999999994</v>
      </c>
      <c r="I9" s="211"/>
    </row>
    <row r="10" spans="2:28" x14ac:dyDescent="0.2">
      <c r="B10" s="217"/>
      <c r="C10" s="343">
        <f t="shared" si="1"/>
        <v>5</v>
      </c>
      <c r="D10" s="564">
        <v>57.774999999999999</v>
      </c>
      <c r="E10" s="564">
        <v>57.774999999999999</v>
      </c>
      <c r="F10" s="564">
        <v>57.774999999999999</v>
      </c>
      <c r="G10" s="564">
        <v>57.774999999999999</v>
      </c>
      <c r="H10" s="564">
        <v>57.774999999999999</v>
      </c>
      <c r="I10" s="211"/>
    </row>
    <row r="11" spans="2:28" x14ac:dyDescent="0.2">
      <c r="B11" s="217"/>
      <c r="C11" s="343">
        <f t="shared" si="1"/>
        <v>6</v>
      </c>
      <c r="D11" s="564">
        <v>23.0833333333333</v>
      </c>
      <c r="E11" s="564">
        <v>23.0833333333333</v>
      </c>
      <c r="F11" s="564">
        <v>23.0833333333333</v>
      </c>
      <c r="G11" s="564">
        <v>23.0833333333333</v>
      </c>
      <c r="H11" s="564">
        <v>23.0833333333333</v>
      </c>
      <c r="I11" s="211"/>
    </row>
    <row r="12" spans="2:28" x14ac:dyDescent="0.2">
      <c r="B12" s="217"/>
      <c r="C12" s="343">
        <f t="shared" si="1"/>
        <v>7</v>
      </c>
      <c r="D12" s="564">
        <v>1.875</v>
      </c>
      <c r="E12" s="564">
        <v>1.875</v>
      </c>
      <c r="F12" s="564">
        <v>1.875</v>
      </c>
      <c r="G12" s="564">
        <v>1.875</v>
      </c>
      <c r="H12" s="564">
        <v>1.875</v>
      </c>
      <c r="I12" s="211"/>
    </row>
    <row r="13" spans="2:28" x14ac:dyDescent="0.2">
      <c r="B13" s="218"/>
      <c r="C13" s="209">
        <f t="shared" si="1"/>
        <v>8</v>
      </c>
      <c r="D13" s="565">
        <v>0.33333333333333298</v>
      </c>
      <c r="E13" s="566">
        <v>0.33333333333333298</v>
      </c>
      <c r="F13" s="566">
        <v>0.33333333333333298</v>
      </c>
      <c r="G13" s="566">
        <v>0.33333333333333298</v>
      </c>
      <c r="H13" s="566">
        <v>0.33333333333333298</v>
      </c>
      <c r="I13" s="40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2:28" x14ac:dyDescent="0.2">
      <c r="B14" s="217" t="str">
        <f>B33</f>
        <v>women</v>
      </c>
      <c r="C14" s="343">
        <f t="shared" si="1"/>
        <v>1</v>
      </c>
      <c r="D14" s="539">
        <f t="shared" si="1"/>
        <v>0</v>
      </c>
      <c r="E14" s="539">
        <f t="shared" si="1"/>
        <v>0</v>
      </c>
      <c r="F14" s="539">
        <f t="shared" si="1"/>
        <v>0</v>
      </c>
      <c r="G14" s="539">
        <f t="shared" si="1"/>
        <v>0</v>
      </c>
      <c r="H14" s="539">
        <f t="shared" si="1"/>
        <v>0</v>
      </c>
      <c r="I14" s="40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2:28" x14ac:dyDescent="0.2">
      <c r="B15" s="217"/>
      <c r="C15" s="343">
        <f t="shared" si="1"/>
        <v>2</v>
      </c>
      <c r="D15" s="539">
        <f t="shared" si="1"/>
        <v>0</v>
      </c>
      <c r="E15" s="539">
        <f t="shared" si="1"/>
        <v>0</v>
      </c>
      <c r="F15" s="539">
        <f t="shared" si="1"/>
        <v>0</v>
      </c>
      <c r="G15" s="539">
        <f t="shared" si="1"/>
        <v>0</v>
      </c>
      <c r="H15" s="539">
        <f t="shared" si="1"/>
        <v>0</v>
      </c>
      <c r="I15" s="40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2:28" x14ac:dyDescent="0.2">
      <c r="B16" s="217"/>
      <c r="C16" s="343">
        <f t="shared" si="1"/>
        <v>3</v>
      </c>
      <c r="D16" s="564">
        <v>37.5</v>
      </c>
      <c r="E16" s="564">
        <v>37.5</v>
      </c>
      <c r="F16" s="564">
        <v>37.5</v>
      </c>
      <c r="G16" s="564">
        <v>37.5</v>
      </c>
      <c r="H16" s="564">
        <v>37.5</v>
      </c>
      <c r="I16" s="211"/>
    </row>
    <row r="17" spans="2:15" x14ac:dyDescent="0.2">
      <c r="B17" s="217"/>
      <c r="C17" s="343">
        <f t="shared" si="1"/>
        <v>4</v>
      </c>
      <c r="D17" s="564">
        <v>37.563333333333297</v>
      </c>
      <c r="E17" s="564">
        <v>37.563333333333297</v>
      </c>
      <c r="F17" s="564">
        <v>37.563333333333297</v>
      </c>
      <c r="G17" s="564">
        <v>37.563333333333297</v>
      </c>
      <c r="H17" s="564">
        <v>37.563333333333297</v>
      </c>
      <c r="I17" s="211"/>
    </row>
    <row r="18" spans="2:15" x14ac:dyDescent="0.2">
      <c r="B18" s="217"/>
      <c r="C18" s="343">
        <f t="shared" si="1"/>
        <v>5</v>
      </c>
      <c r="D18" s="564">
        <v>37.753333333333302</v>
      </c>
      <c r="E18" s="564">
        <v>37.753333333333302</v>
      </c>
      <c r="F18" s="564">
        <v>37.753333333333302</v>
      </c>
      <c r="G18" s="564">
        <v>37.753333333333302</v>
      </c>
      <c r="H18" s="564">
        <v>37.753333333333302</v>
      </c>
      <c r="I18" s="211"/>
    </row>
    <row r="19" spans="2:15" x14ac:dyDescent="0.2">
      <c r="B19" s="217"/>
      <c r="C19" s="343">
        <f t="shared" si="1"/>
        <v>6</v>
      </c>
      <c r="D19" s="564">
        <v>9</v>
      </c>
      <c r="E19" s="564">
        <v>9</v>
      </c>
      <c r="F19" s="564">
        <v>9</v>
      </c>
      <c r="G19" s="564">
        <v>9</v>
      </c>
      <c r="H19" s="564">
        <v>9</v>
      </c>
      <c r="I19" s="211"/>
    </row>
    <row r="20" spans="2:15" x14ac:dyDescent="0.2">
      <c r="B20" s="217"/>
      <c r="C20" s="343">
        <f t="shared" si="1"/>
        <v>7</v>
      </c>
      <c r="D20" s="564">
        <v>0.5</v>
      </c>
      <c r="E20" s="564">
        <v>0.5</v>
      </c>
      <c r="F20" s="564">
        <v>0.5</v>
      </c>
      <c r="G20" s="564">
        <v>0.5</v>
      </c>
      <c r="H20" s="564">
        <v>0.5</v>
      </c>
      <c r="I20" s="211"/>
    </row>
    <row r="21" spans="2:15" x14ac:dyDescent="0.2">
      <c r="B21" s="218"/>
      <c r="C21" s="209">
        <f t="shared" si="1"/>
        <v>8</v>
      </c>
      <c r="D21" s="565">
        <v>8.3333333333333301E-2</v>
      </c>
      <c r="E21" s="566">
        <v>8.3333333333333301E-2</v>
      </c>
      <c r="F21" s="566">
        <v>8.3333333333333301E-2</v>
      </c>
      <c r="G21" s="566">
        <v>8.3333333333333301E-2</v>
      </c>
      <c r="H21" s="566">
        <v>8.3333333333333301E-2</v>
      </c>
      <c r="I21" s="211"/>
    </row>
    <row r="22" spans="2:15" x14ac:dyDescent="0.2">
      <c r="B22" s="213"/>
      <c r="C22" s="213"/>
      <c r="D22" s="215"/>
      <c r="E22" s="215"/>
      <c r="F22" s="215"/>
      <c r="G22" s="215"/>
      <c r="H22" s="215"/>
      <c r="I22" s="211"/>
    </row>
    <row r="23" spans="2:15" x14ac:dyDescent="0.2">
      <c r="C23" s="211"/>
      <c r="D23" s="211"/>
      <c r="E23" s="211"/>
      <c r="F23" s="211"/>
      <c r="G23" s="211"/>
      <c r="H23" s="211"/>
      <c r="I23" s="211"/>
    </row>
    <row r="24" spans="2:15" x14ac:dyDescent="0.2">
      <c r="B24" s="222" t="s">
        <v>184</v>
      </c>
      <c r="C24" s="342"/>
      <c r="D24" s="561"/>
      <c r="E24" s="562"/>
      <c r="F24" s="562"/>
      <c r="G24" s="563"/>
      <c r="H24" s="563"/>
      <c r="I24" s="211"/>
      <c r="N24" s="36"/>
      <c r="O24" s="36"/>
    </row>
    <row r="25" spans="2:15" x14ac:dyDescent="0.2">
      <c r="B25" s="560" t="s">
        <v>182</v>
      </c>
      <c r="C25" s="343">
        <v>1</v>
      </c>
      <c r="D25" s="540">
        <v>0</v>
      </c>
      <c r="E25" s="540">
        <v>0</v>
      </c>
      <c r="F25" s="540">
        <v>0</v>
      </c>
      <c r="G25" s="540">
        <v>0</v>
      </c>
      <c r="H25" s="540">
        <v>0</v>
      </c>
      <c r="I25" s="211"/>
      <c r="N25" s="36"/>
      <c r="O25" s="36"/>
    </row>
    <row r="26" spans="2:15" x14ac:dyDescent="0.2">
      <c r="B26" s="217"/>
      <c r="C26" s="343">
        <v>2</v>
      </c>
      <c r="D26" s="540">
        <v>0</v>
      </c>
      <c r="E26" s="540">
        <v>0</v>
      </c>
      <c r="F26" s="540">
        <v>0</v>
      </c>
      <c r="G26" s="540">
        <v>0</v>
      </c>
      <c r="H26" s="540">
        <v>0</v>
      </c>
      <c r="I26" s="211"/>
      <c r="N26" s="36"/>
      <c r="O26" s="36"/>
    </row>
    <row r="27" spans="2:15" x14ac:dyDescent="0.2">
      <c r="B27" s="217"/>
      <c r="C27" s="343">
        <v>3</v>
      </c>
      <c r="D27" s="564">
        <v>64.877499999999998</v>
      </c>
      <c r="E27" s="564">
        <v>64.877499999999998</v>
      </c>
      <c r="F27" s="564">
        <v>64.877499999999998</v>
      </c>
      <c r="G27" s="564">
        <v>64.877499999999998</v>
      </c>
      <c r="H27" s="564">
        <v>64.877499999999998</v>
      </c>
      <c r="I27" s="211"/>
      <c r="N27" s="36"/>
      <c r="O27" s="36"/>
    </row>
    <row r="28" spans="2:15" x14ac:dyDescent="0.2">
      <c r="B28" s="217"/>
      <c r="C28" s="343">
        <v>4</v>
      </c>
      <c r="D28" s="564">
        <v>67.693749999999994</v>
      </c>
      <c r="E28" s="564">
        <v>67.693749999999994</v>
      </c>
      <c r="F28" s="564">
        <v>67.693749999999994</v>
      </c>
      <c r="G28" s="564">
        <v>67.693749999999994</v>
      </c>
      <c r="H28" s="564">
        <v>67.693749999999994</v>
      </c>
      <c r="I28" s="211"/>
      <c r="N28" s="36"/>
      <c r="O28" s="36"/>
    </row>
    <row r="29" spans="2:15" x14ac:dyDescent="0.2">
      <c r="B29" s="217"/>
      <c r="C29" s="343">
        <v>5</v>
      </c>
      <c r="D29" s="564">
        <v>57.774999999999999</v>
      </c>
      <c r="E29" s="564">
        <v>57.774999999999999</v>
      </c>
      <c r="F29" s="564">
        <v>57.774999999999999</v>
      </c>
      <c r="G29" s="564">
        <v>57.774999999999999</v>
      </c>
      <c r="H29" s="564">
        <v>57.774999999999999</v>
      </c>
      <c r="I29" s="211"/>
      <c r="N29" s="36"/>
      <c r="O29" s="36"/>
    </row>
    <row r="30" spans="2:15" x14ac:dyDescent="0.2">
      <c r="B30" s="217"/>
      <c r="C30" s="343">
        <v>6</v>
      </c>
      <c r="D30" s="564">
        <v>23.0833333333333</v>
      </c>
      <c r="E30" s="564">
        <v>23.0833333333333</v>
      </c>
      <c r="F30" s="564">
        <v>23.0833333333333</v>
      </c>
      <c r="G30" s="564">
        <v>23.0833333333333</v>
      </c>
      <c r="H30" s="564">
        <v>23.0833333333333</v>
      </c>
      <c r="I30" s="211"/>
      <c r="N30" s="36"/>
      <c r="O30" s="36"/>
    </row>
    <row r="31" spans="2:15" x14ac:dyDescent="0.2">
      <c r="B31" s="217"/>
      <c r="C31" s="343">
        <v>7</v>
      </c>
      <c r="D31" s="564">
        <v>1.875</v>
      </c>
      <c r="E31" s="564">
        <v>1.875</v>
      </c>
      <c r="F31" s="564">
        <v>1.875</v>
      </c>
      <c r="G31" s="564">
        <v>1.875</v>
      </c>
      <c r="H31" s="564">
        <v>1.875</v>
      </c>
      <c r="I31" s="211"/>
      <c r="N31" s="36"/>
      <c r="O31" s="36"/>
    </row>
    <row r="32" spans="2:15" x14ac:dyDescent="0.2">
      <c r="B32" s="218"/>
      <c r="C32" s="209">
        <v>8</v>
      </c>
      <c r="D32" s="564">
        <v>0.33333333333333298</v>
      </c>
      <c r="E32" s="564">
        <v>0.33333333333333298</v>
      </c>
      <c r="F32" s="564">
        <v>0.33333333333333298</v>
      </c>
      <c r="G32" s="564">
        <v>0.33333333333333298</v>
      </c>
      <c r="H32" s="564">
        <v>0.33333333333333298</v>
      </c>
      <c r="I32" s="211"/>
      <c r="N32" s="36"/>
      <c r="O32" s="36"/>
    </row>
    <row r="33" spans="2:9" x14ac:dyDescent="0.2">
      <c r="B33" s="217" t="s">
        <v>183</v>
      </c>
      <c r="C33" s="343">
        <v>1</v>
      </c>
      <c r="D33" s="540">
        <v>0</v>
      </c>
      <c r="E33" s="540">
        <v>0</v>
      </c>
      <c r="F33" s="540">
        <v>0</v>
      </c>
      <c r="G33" s="540">
        <v>0</v>
      </c>
      <c r="H33" s="540">
        <v>0</v>
      </c>
      <c r="I33" s="211"/>
    </row>
    <row r="34" spans="2:9" x14ac:dyDescent="0.2">
      <c r="B34" s="217"/>
      <c r="C34" s="343">
        <v>2</v>
      </c>
      <c r="D34" s="540">
        <v>0</v>
      </c>
      <c r="E34" s="540">
        <v>0</v>
      </c>
      <c r="F34" s="540">
        <v>0</v>
      </c>
      <c r="G34" s="540">
        <v>0</v>
      </c>
      <c r="H34" s="540">
        <v>0</v>
      </c>
      <c r="I34" s="211"/>
    </row>
    <row r="35" spans="2:9" x14ac:dyDescent="0.2">
      <c r="B35" s="217"/>
      <c r="C35" s="343">
        <v>3</v>
      </c>
      <c r="D35" s="564">
        <v>37.5</v>
      </c>
      <c r="E35" s="564">
        <v>37.5</v>
      </c>
      <c r="F35" s="564">
        <v>37.5</v>
      </c>
      <c r="G35" s="564">
        <v>37.5</v>
      </c>
      <c r="H35" s="564">
        <v>37.5</v>
      </c>
      <c r="I35" s="211"/>
    </row>
    <row r="36" spans="2:9" x14ac:dyDescent="0.2">
      <c r="B36" s="217"/>
      <c r="C36" s="343">
        <v>4</v>
      </c>
      <c r="D36" s="564">
        <v>37.563333333333297</v>
      </c>
      <c r="E36" s="564">
        <v>37.563333333333297</v>
      </c>
      <c r="F36" s="564">
        <v>37.563333333333297</v>
      </c>
      <c r="G36" s="564">
        <v>37.563333333333297</v>
      </c>
      <c r="H36" s="564">
        <v>37.563333333333297</v>
      </c>
      <c r="I36" s="211"/>
    </row>
    <row r="37" spans="2:9" x14ac:dyDescent="0.2">
      <c r="B37" s="217"/>
      <c r="C37" s="343">
        <v>5</v>
      </c>
      <c r="D37" s="564">
        <v>37.753333333333302</v>
      </c>
      <c r="E37" s="564">
        <v>37.753333333333302</v>
      </c>
      <c r="F37" s="564">
        <v>37.753333333333302</v>
      </c>
      <c r="G37" s="564">
        <v>37.753333333333302</v>
      </c>
      <c r="H37" s="564">
        <v>37.753333333333302</v>
      </c>
      <c r="I37" s="211"/>
    </row>
    <row r="38" spans="2:9" x14ac:dyDescent="0.2">
      <c r="B38" s="217"/>
      <c r="C38" s="343">
        <v>6</v>
      </c>
      <c r="D38" s="564">
        <v>9</v>
      </c>
      <c r="E38" s="564">
        <v>9</v>
      </c>
      <c r="F38" s="564">
        <v>9</v>
      </c>
      <c r="G38" s="564">
        <v>9</v>
      </c>
      <c r="H38" s="564">
        <v>9</v>
      </c>
      <c r="I38" s="211"/>
    </row>
    <row r="39" spans="2:9" x14ac:dyDescent="0.2">
      <c r="B39" s="217"/>
      <c r="C39" s="343">
        <v>7</v>
      </c>
      <c r="D39" s="564">
        <v>0.5</v>
      </c>
      <c r="E39" s="564">
        <v>0.5</v>
      </c>
      <c r="F39" s="564">
        <v>0.5</v>
      </c>
      <c r="G39" s="564">
        <v>0.5</v>
      </c>
      <c r="H39" s="564">
        <v>0.5</v>
      </c>
      <c r="I39" s="211"/>
    </row>
    <row r="40" spans="2:9" x14ac:dyDescent="0.2">
      <c r="B40" s="217"/>
      <c r="C40" s="209">
        <v>8</v>
      </c>
      <c r="D40" s="564">
        <v>8.3333333333333301E-2</v>
      </c>
      <c r="E40" s="564">
        <v>8.3333333333333301E-2</v>
      </c>
      <c r="F40" s="564">
        <v>8.3333333333333301E-2</v>
      </c>
      <c r="G40" s="564">
        <v>8.3333333333333301E-2</v>
      </c>
      <c r="H40" s="564">
        <v>8.3333333333333301E-2</v>
      </c>
      <c r="I40" s="211"/>
    </row>
    <row r="41" spans="2:9" x14ac:dyDescent="0.2">
      <c r="B41" s="220"/>
      <c r="C41" s="219"/>
      <c r="D41" s="220"/>
      <c r="E41" s="220"/>
      <c r="F41" s="220"/>
      <c r="G41" s="221"/>
      <c r="H41" s="221"/>
      <c r="I41" s="211"/>
    </row>
    <row r="42" spans="2:9" x14ac:dyDescent="0.2">
      <c r="B42" s="212"/>
      <c r="C42" s="213"/>
      <c r="D42" s="212"/>
      <c r="E42" s="212"/>
      <c r="F42" s="212"/>
      <c r="G42" s="211"/>
      <c r="H42" s="211"/>
      <c r="I42" s="211"/>
    </row>
  </sheetData>
  <mergeCells count="1">
    <mergeCell ref="D4:H4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>
      <selection activeCell="AD32" sqref="AD32"/>
    </sheetView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81" t="s">
        <v>233</v>
      </c>
    </row>
    <row r="3" spans="2:62" x14ac:dyDescent="0.2">
      <c r="T3" s="460" t="s">
        <v>186</v>
      </c>
      <c r="U3" s="460"/>
      <c r="V3" s="460"/>
      <c r="W3" s="460"/>
      <c r="X3" s="460"/>
      <c r="Y3" s="468" t="s">
        <v>220</v>
      </c>
      <c r="Z3" s="468"/>
      <c r="AA3" s="468"/>
      <c r="AB3" s="468"/>
      <c r="AC3" s="468"/>
    </row>
    <row r="4" spans="2:62" ht="12.75" customHeight="1" x14ac:dyDescent="0.2">
      <c r="B4" s="228" t="s">
        <v>104</v>
      </c>
      <c r="C4" s="236"/>
      <c r="D4" s="465" t="s">
        <v>195</v>
      </c>
      <c r="E4" s="466"/>
      <c r="F4" s="466"/>
      <c r="G4" s="466"/>
      <c r="H4" s="467"/>
      <c r="I4" s="465" t="s">
        <v>196</v>
      </c>
      <c r="J4" s="466"/>
      <c r="K4" s="466"/>
      <c r="L4" s="466"/>
      <c r="M4" s="467"/>
      <c r="N4" s="469" t="s">
        <v>190</v>
      </c>
      <c r="O4" s="468" t="s">
        <v>217</v>
      </c>
      <c r="P4" s="460"/>
      <c r="Q4" s="460"/>
      <c r="R4" s="460"/>
      <c r="S4" s="461"/>
      <c r="T4" s="460"/>
      <c r="U4" s="460"/>
      <c r="V4" s="460"/>
      <c r="W4" s="460"/>
      <c r="X4" s="460"/>
      <c r="Y4" s="468"/>
      <c r="Z4" s="468"/>
      <c r="AA4" s="468"/>
      <c r="AB4" s="468"/>
      <c r="AC4" s="468"/>
      <c r="AD4" s="469" t="s">
        <v>2</v>
      </c>
      <c r="AE4" s="471" t="s">
        <v>219</v>
      </c>
      <c r="AF4" s="468" t="s">
        <v>218</v>
      </c>
      <c r="AG4" s="460"/>
      <c r="AH4" s="460"/>
      <c r="AI4" s="460"/>
      <c r="AJ4" s="461"/>
      <c r="AK4" s="460" t="s">
        <v>187</v>
      </c>
      <c r="AL4" s="460"/>
      <c r="AM4" s="460"/>
      <c r="AN4" s="460"/>
      <c r="AO4" s="461"/>
      <c r="AP4" s="462" t="s">
        <v>188</v>
      </c>
      <c r="AQ4" s="462"/>
      <c r="AR4" s="462"/>
      <c r="AS4" s="462"/>
      <c r="AT4" s="463"/>
      <c r="AU4" s="464" t="s">
        <v>189</v>
      </c>
      <c r="AV4" s="464"/>
      <c r="AW4" s="464"/>
      <c r="AX4" s="464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</row>
    <row r="5" spans="2:62" x14ac:dyDescent="0.2">
      <c r="B5" s="231" t="s">
        <v>1</v>
      </c>
      <c r="C5" s="237" t="s">
        <v>0</v>
      </c>
      <c r="D5" s="232">
        <v>1</v>
      </c>
      <c r="E5" s="232">
        <v>2</v>
      </c>
      <c r="F5" s="232">
        <v>3</v>
      </c>
      <c r="G5" s="232">
        <v>4</v>
      </c>
      <c r="H5" s="233">
        <v>5</v>
      </c>
      <c r="I5" s="232">
        <v>1</v>
      </c>
      <c r="J5" s="232">
        <v>2</v>
      </c>
      <c r="K5" s="232">
        <v>3</v>
      </c>
      <c r="L5" s="232">
        <v>4</v>
      </c>
      <c r="M5" s="233">
        <v>5</v>
      </c>
      <c r="N5" s="470"/>
      <c r="O5" s="276">
        <v>1</v>
      </c>
      <c r="P5" s="276">
        <v>2</v>
      </c>
      <c r="Q5" s="276">
        <v>3</v>
      </c>
      <c r="R5" s="276">
        <v>4</v>
      </c>
      <c r="S5" s="283">
        <v>5</v>
      </c>
      <c r="T5" s="294">
        <v>1</v>
      </c>
      <c r="U5" s="295">
        <v>2</v>
      </c>
      <c r="V5" s="295">
        <v>3</v>
      </c>
      <c r="W5" s="295">
        <v>4</v>
      </c>
      <c r="X5" s="296">
        <v>5</v>
      </c>
      <c r="Y5" s="295">
        <v>1</v>
      </c>
      <c r="Z5" s="295">
        <v>2</v>
      </c>
      <c r="AA5" s="295">
        <v>3</v>
      </c>
      <c r="AB5" s="295">
        <v>4</v>
      </c>
      <c r="AC5" s="296">
        <v>5</v>
      </c>
      <c r="AD5" s="469"/>
      <c r="AE5" s="472"/>
      <c r="AF5" s="294">
        <v>1</v>
      </c>
      <c r="AG5" s="295">
        <v>2</v>
      </c>
      <c r="AH5" s="295">
        <v>3</v>
      </c>
      <c r="AI5" s="295">
        <v>4</v>
      </c>
      <c r="AJ5" s="296">
        <v>5</v>
      </c>
      <c r="AK5" s="310">
        <v>1</v>
      </c>
      <c r="AL5" s="232">
        <v>2</v>
      </c>
      <c r="AM5" s="232">
        <v>3</v>
      </c>
      <c r="AN5" s="232">
        <v>4</v>
      </c>
      <c r="AO5" s="233">
        <v>5</v>
      </c>
      <c r="AP5" s="295">
        <v>1</v>
      </c>
      <c r="AQ5" s="295">
        <v>2</v>
      </c>
      <c r="AR5" s="295">
        <v>3</v>
      </c>
      <c r="AS5" s="295">
        <v>4</v>
      </c>
      <c r="AT5" s="296">
        <v>5</v>
      </c>
      <c r="AU5" s="311" t="s">
        <v>191</v>
      </c>
      <c r="AV5" s="295" t="s">
        <v>192</v>
      </c>
      <c r="AW5" s="295" t="s">
        <v>193</v>
      </c>
      <c r="AX5" s="295" t="s">
        <v>194</v>
      </c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</row>
    <row r="6" spans="2:62" x14ac:dyDescent="0.2">
      <c r="B6" s="229">
        <v>1</v>
      </c>
      <c r="C6" s="236" t="s">
        <v>9</v>
      </c>
      <c r="D6" s="230">
        <f>Baseline!AL31</f>
        <v>0.20894063627409143</v>
      </c>
      <c r="E6" s="230">
        <f>Baseline!AM31</f>
        <v>0.53182075031824816</v>
      </c>
      <c r="F6" s="230">
        <f>Baseline!AN31</f>
        <v>1.0157368411642307</v>
      </c>
      <c r="G6" s="230">
        <f>Baseline!AO31</f>
        <v>1.9399794571402009</v>
      </c>
      <c r="H6" s="234">
        <f>Baseline!AP31</f>
        <v>4.9378682332758954</v>
      </c>
      <c r="I6" s="230">
        <f>IF(D6+'Non travel METs'!D6&gt;2.5, D6+'Non travel METs'!D6, 0.1)</f>
        <v>0.1</v>
      </c>
      <c r="J6" s="230">
        <f>IF(E6+'Non travel METs'!E6&gt;2.5, E6+'Non travel METs'!E6, 0.1)</f>
        <v>0.1</v>
      </c>
      <c r="K6" s="230">
        <f>IF(F6+'Non travel METs'!F6&gt;2.5, F6+'Non travel METs'!F6, 0.1)</f>
        <v>0.1</v>
      </c>
      <c r="L6" s="230">
        <f>IF(G6+'Non travel METs'!G6&gt;2.5, G6+'Non travel METs'!G6, 0.1)</f>
        <v>0.1</v>
      </c>
      <c r="M6" s="235">
        <f>IF(H6+'Non travel METs'!H6&gt;2.5, H6+'Non travel METs'!H6, 0.1)</f>
        <v>4.9378682332758954</v>
      </c>
      <c r="N6" s="279">
        <v>1</v>
      </c>
      <c r="O6" s="274">
        <f>$N6^(I6^0.5)</f>
        <v>1</v>
      </c>
      <c r="P6" s="274">
        <f t="shared" ref="P6:S21" si="0">$N6^(J6^0.5)</f>
        <v>1</v>
      </c>
      <c r="Q6" s="274">
        <f t="shared" si="0"/>
        <v>1</v>
      </c>
      <c r="R6" s="274">
        <f t="shared" si="0"/>
        <v>1</v>
      </c>
      <c r="S6" s="284">
        <f t="shared" si="0"/>
        <v>1</v>
      </c>
      <c r="T6" s="288"/>
      <c r="U6" s="288"/>
      <c r="V6" s="288"/>
      <c r="W6" s="288"/>
      <c r="X6" s="289"/>
      <c r="Y6" s="275">
        <f>O6/$O6</f>
        <v>1</v>
      </c>
      <c r="Z6" s="275">
        <f t="shared" ref="Z6:AC21" si="1">P6/$O6</f>
        <v>1</v>
      </c>
      <c r="AA6" s="275">
        <f t="shared" si="1"/>
        <v>1</v>
      </c>
      <c r="AB6" s="275">
        <f t="shared" si="1"/>
        <v>1</v>
      </c>
      <c r="AC6" s="299">
        <f t="shared" si="1"/>
        <v>1</v>
      </c>
      <c r="AD6" s="302"/>
      <c r="AE6" s="303"/>
      <c r="AF6" s="226">
        <f>GBDUS!K7/(Y6+Z6+AA6+AB6+AC6)</f>
        <v>0</v>
      </c>
      <c r="AG6" s="226">
        <f>$AF6*Z6</f>
        <v>0</v>
      </c>
      <c r="AH6" s="226">
        <f t="shared" ref="AH6:AJ21" si="2">$AF6*AA6</f>
        <v>0</v>
      </c>
      <c r="AI6" s="226">
        <f t="shared" si="2"/>
        <v>0</v>
      </c>
      <c r="AJ6" s="305">
        <f t="shared" si="2"/>
        <v>0</v>
      </c>
      <c r="AK6" s="314">
        <f>GBDUS!L7/(Y6+Z6+AA6+AB6+AC6)</f>
        <v>0</v>
      </c>
      <c r="AL6" s="314">
        <f>$AK6*Z6</f>
        <v>0</v>
      </c>
      <c r="AM6" s="314">
        <f t="shared" ref="AM6:AO21" si="3">$AK6*AA6</f>
        <v>0</v>
      </c>
      <c r="AN6" s="314">
        <f t="shared" si="3"/>
        <v>0</v>
      </c>
      <c r="AO6" s="316">
        <f t="shared" si="3"/>
        <v>0</v>
      </c>
      <c r="AP6" s="314">
        <f>GBDUS!M7/(Y6+Z6+AA6+AB6+AC6)</f>
        <v>0</v>
      </c>
      <c r="AQ6" s="314">
        <f>$AP6*Z6</f>
        <v>0</v>
      </c>
      <c r="AR6" s="314">
        <f t="shared" ref="AR6:AT21" si="4">$AP6*AA6</f>
        <v>0</v>
      </c>
      <c r="AS6" s="314">
        <f t="shared" si="4"/>
        <v>0</v>
      </c>
      <c r="AT6" s="315">
        <f t="shared" si="4"/>
        <v>0</v>
      </c>
      <c r="AU6" s="312"/>
      <c r="AV6" s="312"/>
      <c r="AW6" s="312"/>
      <c r="AX6" s="312"/>
    </row>
    <row r="7" spans="2:62" x14ac:dyDescent="0.2">
      <c r="B7" s="229">
        <v>1</v>
      </c>
      <c r="C7" s="236" t="s">
        <v>10</v>
      </c>
      <c r="D7" s="230">
        <f>Baseline!AL32</f>
        <v>0.25383679113090862</v>
      </c>
      <c r="E7" s="230">
        <f>Baseline!AM32</f>
        <v>0.64609582475151905</v>
      </c>
      <c r="F7" s="230">
        <f>Baseline!AN32</f>
        <v>1.2339934681559344</v>
      </c>
      <c r="G7" s="230">
        <f>Baseline!AO32</f>
        <v>2.3568328738808035</v>
      </c>
      <c r="H7" s="235">
        <f>Baseline!AP32</f>
        <v>5.9988935121158375</v>
      </c>
      <c r="I7" s="230">
        <f>IF(D7+'Non travel METs'!D7&gt;2.5, D7+'Non travel METs'!D7, 0.1)</f>
        <v>0.1</v>
      </c>
      <c r="J7" s="230">
        <f>IF(E7+'Non travel METs'!E7&gt;2.5, E7+'Non travel METs'!E7, 0.1)</f>
        <v>0.1</v>
      </c>
      <c r="K7" s="230">
        <f>IF(F7+'Non travel METs'!F7&gt;2.5, F7+'Non travel METs'!F7, 0.1)</f>
        <v>0.1</v>
      </c>
      <c r="L7" s="230">
        <f>IF(G7+'Non travel METs'!G7&gt;2.5, G7+'Non travel METs'!G7, 0.1)</f>
        <v>0.1</v>
      </c>
      <c r="M7" s="235">
        <f>IF(H7+'Non travel METs'!H7&gt;2.5, H7+'Non travel METs'!H7, 0.1)</f>
        <v>5.9988935121158375</v>
      </c>
      <c r="N7" s="279">
        <v>1</v>
      </c>
      <c r="O7" s="274">
        <f t="shared" ref="O7:O13" si="5">$N7^(I7^0.5)</f>
        <v>1</v>
      </c>
      <c r="P7" s="274">
        <f t="shared" si="0"/>
        <v>1</v>
      </c>
      <c r="Q7" s="274">
        <f t="shared" si="0"/>
        <v>1</v>
      </c>
      <c r="R7" s="274">
        <f t="shared" si="0"/>
        <v>1</v>
      </c>
      <c r="S7" s="284">
        <f t="shared" si="0"/>
        <v>1</v>
      </c>
      <c r="T7" s="288"/>
      <c r="U7" s="288"/>
      <c r="V7" s="288"/>
      <c r="W7" s="288"/>
      <c r="X7" s="289"/>
      <c r="Y7" s="275">
        <f t="shared" ref="Y7:Y21" si="6">O7/$O7</f>
        <v>1</v>
      </c>
      <c r="Z7" s="275">
        <f t="shared" si="1"/>
        <v>1</v>
      </c>
      <c r="AA7" s="275">
        <f t="shared" si="1"/>
        <v>1</v>
      </c>
      <c r="AB7" s="275">
        <f t="shared" si="1"/>
        <v>1</v>
      </c>
      <c r="AC7" s="286">
        <f t="shared" si="1"/>
        <v>1</v>
      </c>
      <c r="AD7" s="303"/>
      <c r="AE7" s="303"/>
      <c r="AF7" s="226">
        <f>GBDUS!K8/(Y7+Z7+AA7+AB7+AC7)</f>
        <v>0</v>
      </c>
      <c r="AG7" s="226">
        <f t="shared" ref="AG7:AG21" si="7">$AF7*Z7</f>
        <v>0</v>
      </c>
      <c r="AH7" s="226">
        <f t="shared" si="2"/>
        <v>0</v>
      </c>
      <c r="AI7" s="226">
        <f t="shared" si="2"/>
        <v>0</v>
      </c>
      <c r="AJ7" s="305">
        <f t="shared" si="2"/>
        <v>0</v>
      </c>
      <c r="AK7" s="314">
        <f>GBDUS!L8/(Y7+Z7+AA7+AB7+AC7)</f>
        <v>0</v>
      </c>
      <c r="AL7" s="314">
        <f t="shared" ref="AL7:AL21" si="8">$AK7*Z7</f>
        <v>0</v>
      </c>
      <c r="AM7" s="314">
        <f t="shared" si="3"/>
        <v>0</v>
      </c>
      <c r="AN7" s="314">
        <f t="shared" si="3"/>
        <v>0</v>
      </c>
      <c r="AO7" s="316">
        <f t="shared" si="3"/>
        <v>0</v>
      </c>
      <c r="AP7" s="314">
        <f>GBDUS!M8/(Y7+Z7+AA7+AB7+AC7)</f>
        <v>0</v>
      </c>
      <c r="AQ7" s="314">
        <f t="shared" ref="AQ7:AQ21" si="9">$AP7*Z7</f>
        <v>0</v>
      </c>
      <c r="AR7" s="314">
        <f t="shared" si="4"/>
        <v>0</v>
      </c>
      <c r="AS7" s="314">
        <f t="shared" si="4"/>
        <v>0</v>
      </c>
      <c r="AT7" s="316">
        <f t="shared" si="4"/>
        <v>0</v>
      </c>
      <c r="AU7" s="312"/>
      <c r="AV7" s="312"/>
      <c r="AW7" s="312"/>
      <c r="AX7" s="312"/>
    </row>
    <row r="8" spans="2:62" x14ac:dyDescent="0.2">
      <c r="B8" s="229">
        <v>1</v>
      </c>
      <c r="C8" s="236" t="s">
        <v>11</v>
      </c>
      <c r="D8" s="230">
        <f>Baseline!AL33</f>
        <v>0.18613013761684333</v>
      </c>
      <c r="E8" s="230">
        <f>Baseline!AM33</f>
        <v>0.47376073515146488</v>
      </c>
      <c r="F8" s="230">
        <f>Baseline!AN33</f>
        <v>0.90484666553989623</v>
      </c>
      <c r="G8" s="230">
        <f>Baseline!AO33</f>
        <v>1.7281877272436037</v>
      </c>
      <c r="H8" s="235">
        <f>Baseline!AP33</f>
        <v>4.398790537747816</v>
      </c>
      <c r="I8" s="230">
        <f>IF(D8+'Non travel METs'!D8&gt;2.5, D8+'Non travel METs'!D8, 0.1)</f>
        <v>65.06363013761684</v>
      </c>
      <c r="J8" s="230">
        <f>IF(E8+'Non travel METs'!E8&gt;2.5, E8+'Non travel METs'!E8, 0.1)</f>
        <v>65.351260735151456</v>
      </c>
      <c r="K8" s="230">
        <f>IF(F8+'Non travel METs'!F8&gt;2.5, F8+'Non travel METs'!F8, 0.1)</f>
        <v>65.78234666553989</v>
      </c>
      <c r="L8" s="230">
        <f>IF(G8+'Non travel METs'!G8&gt;2.5, G8+'Non travel METs'!G8, 0.1)</f>
        <v>66.605687727243605</v>
      </c>
      <c r="M8" s="235">
        <f>IF(H8+'Non travel METs'!H8&gt;2.5, H8+'Non travel METs'!H8, 0.1)</f>
        <v>69.276290537747812</v>
      </c>
      <c r="N8" s="279">
        <v>1</v>
      </c>
      <c r="O8" s="274">
        <f t="shared" si="5"/>
        <v>1</v>
      </c>
      <c r="P8" s="274">
        <f t="shared" si="0"/>
        <v>1</v>
      </c>
      <c r="Q8" s="274">
        <f t="shared" si="0"/>
        <v>1</v>
      </c>
      <c r="R8" s="274">
        <f t="shared" si="0"/>
        <v>1</v>
      </c>
      <c r="S8" s="284">
        <f t="shared" si="0"/>
        <v>1</v>
      </c>
      <c r="T8" s="288"/>
      <c r="U8" s="288"/>
      <c r="V8" s="288"/>
      <c r="W8" s="288"/>
      <c r="X8" s="289"/>
      <c r="Y8" s="275">
        <f t="shared" si="6"/>
        <v>1</v>
      </c>
      <c r="Z8" s="275">
        <f t="shared" si="1"/>
        <v>1</v>
      </c>
      <c r="AA8" s="275">
        <f t="shared" si="1"/>
        <v>1</v>
      </c>
      <c r="AB8" s="275">
        <f t="shared" si="1"/>
        <v>1</v>
      </c>
      <c r="AC8" s="286">
        <f t="shared" si="1"/>
        <v>1</v>
      </c>
      <c r="AD8" s="303"/>
      <c r="AE8" s="303"/>
      <c r="AF8" s="226">
        <f>GBDUS!K9/(Y8+Z8+AA8+AB8+AC8)</f>
        <v>0</v>
      </c>
      <c r="AG8" s="226">
        <f t="shared" si="7"/>
        <v>0</v>
      </c>
      <c r="AH8" s="226">
        <f t="shared" si="2"/>
        <v>0</v>
      </c>
      <c r="AI8" s="226">
        <f t="shared" si="2"/>
        <v>0</v>
      </c>
      <c r="AJ8" s="305">
        <f t="shared" si="2"/>
        <v>0</v>
      </c>
      <c r="AK8" s="314">
        <f>GBDUS!L9/(Y8+Z8+AA8+AB8+AC8)</f>
        <v>0</v>
      </c>
      <c r="AL8" s="314">
        <f t="shared" si="8"/>
        <v>0</v>
      </c>
      <c r="AM8" s="314">
        <f t="shared" si="3"/>
        <v>0</v>
      </c>
      <c r="AN8" s="314">
        <f t="shared" si="3"/>
        <v>0</v>
      </c>
      <c r="AO8" s="316">
        <f t="shared" si="3"/>
        <v>0</v>
      </c>
      <c r="AP8" s="314">
        <f>GBDUS!M9/(Y8+Z8+AA8+AB8+AC8)</f>
        <v>0</v>
      </c>
      <c r="AQ8" s="314">
        <f t="shared" si="9"/>
        <v>0</v>
      </c>
      <c r="AR8" s="314">
        <f t="shared" si="4"/>
        <v>0</v>
      </c>
      <c r="AS8" s="314">
        <f t="shared" si="4"/>
        <v>0</v>
      </c>
      <c r="AT8" s="316">
        <f t="shared" si="4"/>
        <v>0</v>
      </c>
      <c r="AU8" s="312"/>
      <c r="AV8" s="312"/>
      <c r="AW8" s="312"/>
      <c r="AX8" s="312"/>
    </row>
    <row r="9" spans="2:62" x14ac:dyDescent="0.2">
      <c r="B9" s="229">
        <v>1</v>
      </c>
      <c r="C9" s="236" t="s">
        <v>12</v>
      </c>
      <c r="D9" s="230">
        <f>Baseline!AL34</f>
        <v>0.15950944982543963</v>
      </c>
      <c r="E9" s="230">
        <f>Baseline!AM34</f>
        <v>0.40600256992485861</v>
      </c>
      <c r="F9" s="230">
        <f>Baseline!AN34</f>
        <v>0.77543376717297163</v>
      </c>
      <c r="G9" s="230">
        <f>Baseline!AO34</f>
        <v>1.4810190176464948</v>
      </c>
      <c r="H9" s="235">
        <f>Baseline!AP34</f>
        <v>3.7696671133284019</v>
      </c>
      <c r="I9" s="230">
        <f>IF(D9+'Non travel METs'!D9&gt;2.5, D9+'Non travel METs'!D9, 0.1)</f>
        <v>67.85325944982543</v>
      </c>
      <c r="J9" s="230">
        <f>IF(E9+'Non travel METs'!E9&gt;2.5, E9+'Non travel METs'!E9, 0.1)</f>
        <v>68.09975256992486</v>
      </c>
      <c r="K9" s="230">
        <f>IF(F9+'Non travel METs'!F9&gt;2.5, F9+'Non travel METs'!F9, 0.1)</f>
        <v>68.469183767172964</v>
      </c>
      <c r="L9" s="230">
        <f>IF(G9+'Non travel METs'!G9&gt;2.5, G9+'Non travel METs'!G9, 0.1)</f>
        <v>69.174769017646483</v>
      </c>
      <c r="M9" s="235">
        <f>IF(H9+'Non travel METs'!H9&gt;2.5, H9+'Non travel METs'!H9, 0.1)</f>
        <v>71.46341711332839</v>
      </c>
      <c r="N9" s="279">
        <v>1</v>
      </c>
      <c r="O9" s="274">
        <f t="shared" si="5"/>
        <v>1</v>
      </c>
      <c r="P9" s="274">
        <f t="shared" si="0"/>
        <v>1</v>
      </c>
      <c r="Q9" s="274">
        <f t="shared" si="0"/>
        <v>1</v>
      </c>
      <c r="R9" s="274">
        <f t="shared" si="0"/>
        <v>1</v>
      </c>
      <c r="S9" s="284">
        <f t="shared" si="0"/>
        <v>1</v>
      </c>
      <c r="T9" s="288"/>
      <c r="U9" s="288"/>
      <c r="V9" s="288"/>
      <c r="W9" s="288"/>
      <c r="X9" s="289"/>
      <c r="Y9" s="275">
        <f t="shared" si="6"/>
        <v>1</v>
      </c>
      <c r="Z9" s="275">
        <f t="shared" si="1"/>
        <v>1</v>
      </c>
      <c r="AA9" s="275">
        <f t="shared" si="1"/>
        <v>1</v>
      </c>
      <c r="AB9" s="275">
        <f t="shared" si="1"/>
        <v>1</v>
      </c>
      <c r="AC9" s="286">
        <f t="shared" si="1"/>
        <v>1</v>
      </c>
      <c r="AD9" s="303"/>
      <c r="AE9" s="303"/>
      <c r="AF9" s="226">
        <f>GBDUS!K10/(Y9+Z9+AA9+AB9+AC9)</f>
        <v>0</v>
      </c>
      <c r="AG9" s="226">
        <f t="shared" si="7"/>
        <v>0</v>
      </c>
      <c r="AH9" s="226">
        <f t="shared" si="2"/>
        <v>0</v>
      </c>
      <c r="AI9" s="226">
        <f t="shared" si="2"/>
        <v>0</v>
      </c>
      <c r="AJ9" s="305">
        <f t="shared" si="2"/>
        <v>0</v>
      </c>
      <c r="AK9" s="314">
        <f>GBDUS!L10/(Y9+Z9+AA9+AB9+AC9)</f>
        <v>0</v>
      </c>
      <c r="AL9" s="314">
        <f t="shared" si="8"/>
        <v>0</v>
      </c>
      <c r="AM9" s="314">
        <f t="shared" si="3"/>
        <v>0</v>
      </c>
      <c r="AN9" s="314">
        <f t="shared" si="3"/>
        <v>0</v>
      </c>
      <c r="AO9" s="316">
        <f t="shared" si="3"/>
        <v>0</v>
      </c>
      <c r="AP9" s="314">
        <f>GBDUS!M10/(Y9+Z9+AA9+AB9+AC9)</f>
        <v>0</v>
      </c>
      <c r="AQ9" s="314">
        <f t="shared" si="9"/>
        <v>0</v>
      </c>
      <c r="AR9" s="314">
        <f t="shared" si="4"/>
        <v>0</v>
      </c>
      <c r="AS9" s="314">
        <f t="shared" si="4"/>
        <v>0</v>
      </c>
      <c r="AT9" s="316">
        <f t="shared" si="4"/>
        <v>0</v>
      </c>
      <c r="AU9" s="312"/>
      <c r="AV9" s="312"/>
      <c r="AW9" s="312"/>
      <c r="AX9" s="312"/>
    </row>
    <row r="10" spans="2:62" x14ac:dyDescent="0.2">
      <c r="B10" s="229">
        <v>1</v>
      </c>
      <c r="C10" s="236" t="s">
        <v>13</v>
      </c>
      <c r="D10" s="230">
        <f>Baseline!AL35</f>
        <v>0.13287071509514092</v>
      </c>
      <c r="E10" s="230">
        <f>Baseline!AM35</f>
        <v>0.33819846946633558</v>
      </c>
      <c r="F10" s="230">
        <f>Baseline!AN35</f>
        <v>0.64593313603642977</v>
      </c>
      <c r="G10" s="230">
        <f>Baseline!AO35</f>
        <v>1.2336827451887333</v>
      </c>
      <c r="H10" s="235">
        <f>Baseline!AP35</f>
        <v>3.1401171878325731</v>
      </c>
      <c r="I10" s="230">
        <f>IF(D10+'Non travel METs'!D10&gt;2.5, D10+'Non travel METs'!D10, 0.1)</f>
        <v>57.907870715095143</v>
      </c>
      <c r="J10" s="230">
        <f>IF(E10+'Non travel METs'!E10&gt;2.5, E10+'Non travel METs'!E10, 0.1)</f>
        <v>58.113198469466333</v>
      </c>
      <c r="K10" s="230">
        <f>IF(F10+'Non travel METs'!F10&gt;2.5, F10+'Non travel METs'!F10, 0.1)</f>
        <v>58.420933136036432</v>
      </c>
      <c r="L10" s="230">
        <f>IF(G10+'Non travel METs'!G10&gt;2.5, G10+'Non travel METs'!G10, 0.1)</f>
        <v>59.008682745188729</v>
      </c>
      <c r="M10" s="235">
        <f>IF(H10+'Non travel METs'!H10&gt;2.5, H10+'Non travel METs'!H10, 0.1)</f>
        <v>60.915117187832571</v>
      </c>
      <c r="N10" s="279">
        <v>1</v>
      </c>
      <c r="O10" s="274">
        <f t="shared" si="5"/>
        <v>1</v>
      </c>
      <c r="P10" s="274">
        <f t="shared" si="0"/>
        <v>1</v>
      </c>
      <c r="Q10" s="274">
        <f t="shared" si="0"/>
        <v>1</v>
      </c>
      <c r="R10" s="274">
        <f t="shared" si="0"/>
        <v>1</v>
      </c>
      <c r="S10" s="284">
        <f t="shared" si="0"/>
        <v>1</v>
      </c>
      <c r="T10" s="288"/>
      <c r="U10" s="288"/>
      <c r="V10" s="288"/>
      <c r="W10" s="288"/>
      <c r="X10" s="289"/>
      <c r="Y10" s="275">
        <f t="shared" si="6"/>
        <v>1</v>
      </c>
      <c r="Z10" s="275">
        <f t="shared" si="1"/>
        <v>1</v>
      </c>
      <c r="AA10" s="275">
        <f t="shared" si="1"/>
        <v>1</v>
      </c>
      <c r="AB10" s="275">
        <f t="shared" si="1"/>
        <v>1</v>
      </c>
      <c r="AC10" s="286">
        <f t="shared" si="1"/>
        <v>1</v>
      </c>
      <c r="AD10" s="303"/>
      <c r="AE10" s="303"/>
      <c r="AF10" s="226">
        <f>GBDUS!K11/(Y10+Z10+AA10+AB10+AC10)</f>
        <v>0</v>
      </c>
      <c r="AG10" s="226">
        <f t="shared" si="7"/>
        <v>0</v>
      </c>
      <c r="AH10" s="226">
        <f t="shared" si="2"/>
        <v>0</v>
      </c>
      <c r="AI10" s="226">
        <f t="shared" si="2"/>
        <v>0</v>
      </c>
      <c r="AJ10" s="305">
        <f t="shared" si="2"/>
        <v>0</v>
      </c>
      <c r="AK10" s="314">
        <f>GBDUS!L11/(Y10+Z10+AA10+AB10+AC10)</f>
        <v>0</v>
      </c>
      <c r="AL10" s="314">
        <f t="shared" si="8"/>
        <v>0</v>
      </c>
      <c r="AM10" s="314">
        <f t="shared" si="3"/>
        <v>0</v>
      </c>
      <c r="AN10" s="314">
        <f t="shared" si="3"/>
        <v>0</v>
      </c>
      <c r="AO10" s="316">
        <f t="shared" si="3"/>
        <v>0</v>
      </c>
      <c r="AP10" s="314">
        <f>GBDUS!M11/(Y10+Z10+AA10+AB10+AC10)</f>
        <v>0</v>
      </c>
      <c r="AQ10" s="314">
        <f t="shared" si="9"/>
        <v>0</v>
      </c>
      <c r="AR10" s="314">
        <f t="shared" si="4"/>
        <v>0</v>
      </c>
      <c r="AS10" s="314">
        <f t="shared" si="4"/>
        <v>0</v>
      </c>
      <c r="AT10" s="316">
        <f t="shared" si="4"/>
        <v>0</v>
      </c>
      <c r="AU10" s="312"/>
      <c r="AV10" s="312"/>
      <c r="AW10" s="312"/>
      <c r="AX10" s="312"/>
    </row>
    <row r="11" spans="2:62" x14ac:dyDescent="0.2">
      <c r="B11" s="229">
        <v>1</v>
      </c>
      <c r="C11" s="236" t="s">
        <v>14</v>
      </c>
      <c r="D11" s="230">
        <f>Baseline!AL36</f>
        <v>0.13222084117638044</v>
      </c>
      <c r="E11" s="230">
        <f>Baseline!AM36</f>
        <v>0.33654433247675497</v>
      </c>
      <c r="F11" s="230">
        <f>Baseline!AN36</f>
        <v>0.64277386126265679</v>
      </c>
      <c r="G11" s="230">
        <f>Baseline!AO36</f>
        <v>1.2276487726948777</v>
      </c>
      <c r="H11" s="235">
        <f>Baseline!AP36</f>
        <v>3.1247587978309639</v>
      </c>
      <c r="I11" s="230">
        <f>IF(D11+'Non travel METs'!D11&gt;2.5, D11+'Non travel METs'!D11, 0.1)</f>
        <v>23.215554174509681</v>
      </c>
      <c r="J11" s="230">
        <f>IF(E11+'Non travel METs'!E11&gt;2.5, E11+'Non travel METs'!E11, 0.1)</f>
        <v>23.419877665810056</v>
      </c>
      <c r="K11" s="230">
        <f>IF(F11+'Non travel METs'!F11&gt;2.5, F11+'Non travel METs'!F11, 0.1)</f>
        <v>23.726107194595958</v>
      </c>
      <c r="L11" s="230">
        <f>IF(G11+'Non travel METs'!G11&gt;2.5, G11+'Non travel METs'!G11, 0.1)</f>
        <v>24.310982106028177</v>
      </c>
      <c r="M11" s="235">
        <f>IF(H11+'Non travel METs'!H11&gt;2.5, H11+'Non travel METs'!H11, 0.1)</f>
        <v>26.208092131164264</v>
      </c>
      <c r="N11" s="279">
        <v>1</v>
      </c>
      <c r="O11" s="274">
        <f t="shared" si="5"/>
        <v>1</v>
      </c>
      <c r="P11" s="274">
        <f t="shared" si="0"/>
        <v>1</v>
      </c>
      <c r="Q11" s="274">
        <f t="shared" si="0"/>
        <v>1</v>
      </c>
      <c r="R11" s="274">
        <f t="shared" si="0"/>
        <v>1</v>
      </c>
      <c r="S11" s="284">
        <f t="shared" si="0"/>
        <v>1</v>
      </c>
      <c r="T11" s="288"/>
      <c r="U11" s="288"/>
      <c r="V11" s="288"/>
      <c r="W11" s="288"/>
      <c r="X11" s="289"/>
      <c r="Y11" s="275">
        <f t="shared" si="6"/>
        <v>1</v>
      </c>
      <c r="Z11" s="275">
        <f t="shared" si="1"/>
        <v>1</v>
      </c>
      <c r="AA11" s="275">
        <f t="shared" si="1"/>
        <v>1</v>
      </c>
      <c r="AB11" s="275">
        <f t="shared" si="1"/>
        <v>1</v>
      </c>
      <c r="AC11" s="286">
        <f t="shared" si="1"/>
        <v>1</v>
      </c>
      <c r="AD11" s="303"/>
      <c r="AE11" s="303"/>
      <c r="AF11" s="226">
        <f>GBDUS!K12/(Y11+Z11+AA11+AB11+AC11)</f>
        <v>0</v>
      </c>
      <c r="AG11" s="226">
        <f t="shared" si="7"/>
        <v>0</v>
      </c>
      <c r="AH11" s="226">
        <f t="shared" si="2"/>
        <v>0</v>
      </c>
      <c r="AI11" s="226">
        <f t="shared" si="2"/>
        <v>0</v>
      </c>
      <c r="AJ11" s="305">
        <f t="shared" si="2"/>
        <v>0</v>
      </c>
      <c r="AK11" s="314">
        <f>GBDUS!L12/(Y11+Z11+AA11+AB11+AC11)</f>
        <v>0</v>
      </c>
      <c r="AL11" s="314">
        <f t="shared" si="8"/>
        <v>0</v>
      </c>
      <c r="AM11" s="314">
        <f t="shared" si="3"/>
        <v>0</v>
      </c>
      <c r="AN11" s="314">
        <f t="shared" si="3"/>
        <v>0</v>
      </c>
      <c r="AO11" s="316">
        <f t="shared" si="3"/>
        <v>0</v>
      </c>
      <c r="AP11" s="314">
        <f>GBDUS!M12/(Y11+Z11+AA11+AB11+AC11)</f>
        <v>0</v>
      </c>
      <c r="AQ11" s="314">
        <f t="shared" si="9"/>
        <v>0</v>
      </c>
      <c r="AR11" s="314">
        <f t="shared" si="4"/>
        <v>0</v>
      </c>
      <c r="AS11" s="314">
        <f t="shared" si="4"/>
        <v>0</v>
      </c>
      <c r="AT11" s="316">
        <f t="shared" si="4"/>
        <v>0</v>
      </c>
      <c r="AU11" s="312"/>
      <c r="AV11" s="312"/>
      <c r="AW11" s="312"/>
      <c r="AX11" s="312"/>
    </row>
    <row r="12" spans="2:62" x14ac:dyDescent="0.2">
      <c r="B12" s="229">
        <v>1</v>
      </c>
      <c r="C12" s="236" t="s">
        <v>15</v>
      </c>
      <c r="D12" s="230">
        <f>Baseline!AL37</f>
        <v>7.4841923367629529E-2</v>
      </c>
      <c r="E12" s="230">
        <f>Baseline!AM37</f>
        <v>0.19049663363913599</v>
      </c>
      <c r="F12" s="230">
        <f>Baseline!AN37</f>
        <v>0.3638339586961325</v>
      </c>
      <c r="G12" s="230">
        <f>Baseline!AO37</f>
        <v>0.69489495416103575</v>
      </c>
      <c r="H12" s="235">
        <f>Baseline!AP37</f>
        <v>1.7687299249414217</v>
      </c>
      <c r="I12" s="230">
        <f>IF(D12+'Non travel METs'!D12&gt;2.5, D12+'Non travel METs'!D12, 0.1)</f>
        <v>0.1</v>
      </c>
      <c r="J12" s="230">
        <f>IF(E12+'Non travel METs'!E12&gt;2.5, E12+'Non travel METs'!E12, 0.1)</f>
        <v>0.1</v>
      </c>
      <c r="K12" s="230">
        <f>IF(F12+'Non travel METs'!F12&gt;2.5, F12+'Non travel METs'!F12, 0.1)</f>
        <v>0.1</v>
      </c>
      <c r="L12" s="230">
        <f>IF(G12+'Non travel METs'!G12&gt;2.5, G12+'Non travel METs'!G12, 0.1)</f>
        <v>2.5698949541610356</v>
      </c>
      <c r="M12" s="235">
        <f>IF(H12+'Non travel METs'!H12&gt;2.5, H12+'Non travel METs'!H12, 0.1)</f>
        <v>3.6437299249414217</v>
      </c>
      <c r="N12" s="279">
        <v>1</v>
      </c>
      <c r="O12" s="274">
        <f t="shared" si="5"/>
        <v>1</v>
      </c>
      <c r="P12" s="274">
        <f t="shared" si="0"/>
        <v>1</v>
      </c>
      <c r="Q12" s="274">
        <f t="shared" si="0"/>
        <v>1</v>
      </c>
      <c r="R12" s="274">
        <f t="shared" si="0"/>
        <v>1</v>
      </c>
      <c r="S12" s="284">
        <f t="shared" si="0"/>
        <v>1</v>
      </c>
      <c r="T12" s="288"/>
      <c r="U12" s="288"/>
      <c r="V12" s="288"/>
      <c r="W12" s="288"/>
      <c r="X12" s="289"/>
      <c r="Y12" s="275">
        <f t="shared" si="6"/>
        <v>1</v>
      </c>
      <c r="Z12" s="275">
        <f t="shared" si="1"/>
        <v>1</v>
      </c>
      <c r="AA12" s="275">
        <f t="shared" si="1"/>
        <v>1</v>
      </c>
      <c r="AB12" s="275">
        <f t="shared" si="1"/>
        <v>1</v>
      </c>
      <c r="AC12" s="286">
        <f t="shared" si="1"/>
        <v>1</v>
      </c>
      <c r="AD12" s="303"/>
      <c r="AE12" s="303"/>
      <c r="AF12" s="226">
        <f>GBDUS!K13/(Y12+Z12+AA12+AB12+AC12)</f>
        <v>0</v>
      </c>
      <c r="AG12" s="226">
        <f t="shared" si="7"/>
        <v>0</v>
      </c>
      <c r="AH12" s="226">
        <f t="shared" si="2"/>
        <v>0</v>
      </c>
      <c r="AI12" s="226">
        <f t="shared" si="2"/>
        <v>0</v>
      </c>
      <c r="AJ12" s="305">
        <f t="shared" si="2"/>
        <v>0</v>
      </c>
      <c r="AK12" s="314">
        <f>GBDUS!L13/(Y12+Z12+AA12+AB12+AC12)</f>
        <v>0</v>
      </c>
      <c r="AL12" s="314">
        <f t="shared" si="8"/>
        <v>0</v>
      </c>
      <c r="AM12" s="314">
        <f t="shared" si="3"/>
        <v>0</v>
      </c>
      <c r="AN12" s="314">
        <f t="shared" si="3"/>
        <v>0</v>
      </c>
      <c r="AO12" s="316">
        <f t="shared" si="3"/>
        <v>0</v>
      </c>
      <c r="AP12" s="314">
        <f>GBDUS!M13/(Y12+Z12+AA12+AB12+AC12)</f>
        <v>0</v>
      </c>
      <c r="AQ12" s="314">
        <f t="shared" si="9"/>
        <v>0</v>
      </c>
      <c r="AR12" s="314">
        <f t="shared" si="4"/>
        <v>0</v>
      </c>
      <c r="AS12" s="314">
        <f t="shared" si="4"/>
        <v>0</v>
      </c>
      <c r="AT12" s="316">
        <f t="shared" si="4"/>
        <v>0</v>
      </c>
      <c r="AU12" s="312"/>
      <c r="AV12" s="312"/>
      <c r="AW12" s="312"/>
      <c r="AX12" s="312"/>
    </row>
    <row r="13" spans="2:62" x14ac:dyDescent="0.2">
      <c r="B13" s="238">
        <v>1</v>
      </c>
      <c r="C13" s="239" t="s">
        <v>16</v>
      </c>
      <c r="D13" s="240">
        <f>Baseline!AL38</f>
        <v>0.10432513340337636</v>
      </c>
      <c r="E13" s="240">
        <f>Baseline!AM38</f>
        <v>0.2655408335736687</v>
      </c>
      <c r="F13" s="240">
        <f>Baseline!AN38</f>
        <v>0.50716262449863292</v>
      </c>
      <c r="G13" s="240">
        <f>Baseline!AO38</f>
        <v>0.96864171218692341</v>
      </c>
      <c r="H13" s="241">
        <f>Baseline!AP38</f>
        <v>2.4655029837710889</v>
      </c>
      <c r="I13" s="242">
        <f>IF(D13+'Non travel METs'!D13&gt;2.5, D13+'Non travel METs'!D13, 0.1)</f>
        <v>0.1</v>
      </c>
      <c r="J13" s="240">
        <f>IF(E13+'Non travel METs'!E13&gt;2.5, E13+'Non travel METs'!E13, 0.1)</f>
        <v>0.1</v>
      </c>
      <c r="K13" s="240">
        <f>IF(F13+'Non travel METs'!F13&gt;2.5, F13+'Non travel METs'!F13, 0.1)</f>
        <v>0.1</v>
      </c>
      <c r="L13" s="240">
        <f>IF(G13+'Non travel METs'!G13&gt;2.5, G13+'Non travel METs'!G13, 0.1)</f>
        <v>0.1</v>
      </c>
      <c r="M13" s="241">
        <f>IF(H13+'Non travel METs'!H13&gt;2.5, H13+'Non travel METs'!H13, 0.1)</f>
        <v>2.7988363171044219</v>
      </c>
      <c r="N13" s="280">
        <v>1</v>
      </c>
      <c r="O13" s="278">
        <f t="shared" si="5"/>
        <v>1</v>
      </c>
      <c r="P13" s="278">
        <f t="shared" si="0"/>
        <v>1</v>
      </c>
      <c r="Q13" s="278">
        <f t="shared" si="0"/>
        <v>1</v>
      </c>
      <c r="R13" s="278">
        <f t="shared" si="0"/>
        <v>1</v>
      </c>
      <c r="S13" s="285">
        <f t="shared" si="0"/>
        <v>1</v>
      </c>
      <c r="T13" s="288"/>
      <c r="U13" s="288"/>
      <c r="V13" s="288"/>
      <c r="W13" s="288"/>
      <c r="X13" s="289"/>
      <c r="Y13" s="300">
        <f t="shared" si="6"/>
        <v>1</v>
      </c>
      <c r="Z13" s="277">
        <f t="shared" si="1"/>
        <v>1</v>
      </c>
      <c r="AA13" s="277">
        <f t="shared" si="1"/>
        <v>1</v>
      </c>
      <c r="AB13" s="277">
        <f t="shared" si="1"/>
        <v>1</v>
      </c>
      <c r="AC13" s="287">
        <f t="shared" si="1"/>
        <v>1</v>
      </c>
      <c r="AD13" s="303"/>
      <c r="AE13" s="303"/>
      <c r="AF13" s="306">
        <f>GBDUS!K14/(Y13+Z13+AA13+AB13+AC13)</f>
        <v>0</v>
      </c>
      <c r="AG13" s="307">
        <f t="shared" si="7"/>
        <v>0</v>
      </c>
      <c r="AH13" s="307">
        <f t="shared" si="2"/>
        <v>0</v>
      </c>
      <c r="AI13" s="307">
        <f t="shared" si="2"/>
        <v>0</v>
      </c>
      <c r="AJ13" s="308">
        <f t="shared" si="2"/>
        <v>0</v>
      </c>
      <c r="AK13" s="317">
        <f>GBDUS!L14/(Y13+Z13+AA13+AB13+AC13)</f>
        <v>0</v>
      </c>
      <c r="AL13" s="318">
        <f t="shared" si="8"/>
        <v>0</v>
      </c>
      <c r="AM13" s="318">
        <f t="shared" si="3"/>
        <v>0</v>
      </c>
      <c r="AN13" s="318">
        <f t="shared" si="3"/>
        <v>0</v>
      </c>
      <c r="AO13" s="319">
        <f t="shared" si="3"/>
        <v>0</v>
      </c>
      <c r="AP13" s="318">
        <f>GBDUS!M14/(Y13+Z13+AA13+AB13+AC13)</f>
        <v>0</v>
      </c>
      <c r="AQ13" s="318">
        <f t="shared" si="9"/>
        <v>0</v>
      </c>
      <c r="AR13" s="318">
        <f t="shared" si="4"/>
        <v>0</v>
      </c>
      <c r="AS13" s="318">
        <f t="shared" si="4"/>
        <v>0</v>
      </c>
      <c r="AT13" s="319">
        <f t="shared" si="4"/>
        <v>0</v>
      </c>
      <c r="AU13" s="312"/>
      <c r="AV13" s="312"/>
      <c r="AW13" s="312"/>
      <c r="AX13" s="312"/>
    </row>
    <row r="14" spans="2:62" x14ac:dyDescent="0.2">
      <c r="B14" s="229">
        <v>2</v>
      </c>
      <c r="C14" s="236" t="s">
        <v>9</v>
      </c>
      <c r="D14" s="230">
        <f>Baseline!AL39</f>
        <v>0.29006013203200304</v>
      </c>
      <c r="E14" s="230">
        <f>Baseline!AM39</f>
        <v>0.73829581361238616</v>
      </c>
      <c r="F14" s="230">
        <f>Baseline!AN39</f>
        <v>1.4100883749170421</v>
      </c>
      <c r="G14" s="230">
        <f>Baseline!AO39</f>
        <v>2.6931606388873433</v>
      </c>
      <c r="H14" s="235">
        <f>Baseline!AP39</f>
        <v>6.8549552506471487</v>
      </c>
      <c r="I14" s="230">
        <f>IF(D14+'Non travel METs'!D14&gt;2.5, D14+'Non travel METs'!D14, 0.1)</f>
        <v>0.1</v>
      </c>
      <c r="J14" s="230">
        <f>IF(E14+'Non travel METs'!E14&gt;2.5, E14+'Non travel METs'!E14, 0.1)</f>
        <v>0.1</v>
      </c>
      <c r="K14" s="230">
        <f>IF(F14+'Non travel METs'!F14&gt;2.5, F14+'Non travel METs'!F14, 0.1)</f>
        <v>0.1</v>
      </c>
      <c r="L14" s="230">
        <f>IF(G14+'Non travel METs'!G14&gt;2.5, G14+'Non travel METs'!G14, 0.1)</f>
        <v>2.6931606388873433</v>
      </c>
      <c r="M14" s="235">
        <f>IF(H14+'Non travel METs'!H14&gt;2.5, H14+'Non travel METs'!H14, 0.1)</f>
        <v>6.8549552506471487</v>
      </c>
      <c r="N14" s="281">
        <f>'Phy activity RRs'!$F$5</f>
        <v>0.97319906938028322</v>
      </c>
      <c r="O14" s="275">
        <f>$N14^(I14^0.5)</f>
        <v>0.99144595491037002</v>
      </c>
      <c r="P14" s="275">
        <f t="shared" si="0"/>
        <v>0.99144595491037002</v>
      </c>
      <c r="Q14" s="275">
        <f t="shared" si="0"/>
        <v>0.99144595491037002</v>
      </c>
      <c r="R14" s="275">
        <f t="shared" si="0"/>
        <v>0.95639645965149322</v>
      </c>
      <c r="S14" s="286">
        <f t="shared" si="0"/>
        <v>0.9313430704659631</v>
      </c>
      <c r="T14" s="288"/>
      <c r="U14" s="288"/>
      <c r="V14" s="288"/>
      <c r="W14" s="288"/>
      <c r="X14" s="289"/>
      <c r="Y14" s="275">
        <f t="shared" si="6"/>
        <v>1</v>
      </c>
      <c r="Z14" s="275">
        <f t="shared" si="1"/>
        <v>1</v>
      </c>
      <c r="AA14" s="275">
        <f t="shared" si="1"/>
        <v>1</v>
      </c>
      <c r="AB14" s="275">
        <f t="shared" si="1"/>
        <v>0.96464810302035542</v>
      </c>
      <c r="AC14" s="286">
        <f t="shared" si="1"/>
        <v>0.93937855699876205</v>
      </c>
      <c r="AD14" s="303"/>
      <c r="AE14" s="303"/>
      <c r="AF14" s="226">
        <f>GBDUS!K15/(Y14+Z14+AA14+AB14+AC14)</f>
        <v>0</v>
      </c>
      <c r="AG14" s="226">
        <f t="shared" si="7"/>
        <v>0</v>
      </c>
      <c r="AH14" s="226">
        <f t="shared" si="2"/>
        <v>0</v>
      </c>
      <c r="AI14" s="226">
        <f t="shared" si="2"/>
        <v>0</v>
      </c>
      <c r="AJ14" s="305">
        <f t="shared" si="2"/>
        <v>0</v>
      </c>
      <c r="AK14" s="314">
        <f>GBDUS!L15/(Y14+Z14+AA14+AB14+AC14)</f>
        <v>0</v>
      </c>
      <c r="AL14" s="314">
        <f t="shared" si="8"/>
        <v>0</v>
      </c>
      <c r="AM14" s="314">
        <f t="shared" si="3"/>
        <v>0</v>
      </c>
      <c r="AN14" s="314">
        <f t="shared" si="3"/>
        <v>0</v>
      </c>
      <c r="AO14" s="316">
        <f t="shared" si="3"/>
        <v>0</v>
      </c>
      <c r="AP14" s="314">
        <f>GBDUS!M15/(Y14+Z14+AA14+AB14+AC14)</f>
        <v>0</v>
      </c>
      <c r="AQ14" s="314">
        <f t="shared" si="9"/>
        <v>0</v>
      </c>
      <c r="AR14" s="314">
        <f t="shared" si="4"/>
        <v>0</v>
      </c>
      <c r="AS14" s="314">
        <f t="shared" si="4"/>
        <v>0</v>
      </c>
      <c r="AT14" s="316">
        <f t="shared" si="4"/>
        <v>0</v>
      </c>
      <c r="AU14" s="312"/>
      <c r="AV14" s="312"/>
      <c r="AW14" s="312"/>
      <c r="AX14" s="312"/>
    </row>
    <row r="15" spans="2:62" x14ac:dyDescent="0.2">
      <c r="B15" s="229">
        <v>2</v>
      </c>
      <c r="C15" s="236" t="s">
        <v>10</v>
      </c>
      <c r="D15" s="230">
        <f>Baseline!AL40</f>
        <v>0.20843062459531078</v>
      </c>
      <c r="E15" s="230">
        <f>Baseline!AM40</f>
        <v>0.53052260746524948</v>
      </c>
      <c r="F15" s="230">
        <f>Baseline!AN40</f>
        <v>1.0132574878857137</v>
      </c>
      <c r="G15" s="230">
        <f>Baseline!AO40</f>
        <v>1.9352440825506536</v>
      </c>
      <c r="H15" s="235">
        <f>Baseline!AP40</f>
        <v>4.925815190305606</v>
      </c>
      <c r="I15" s="230">
        <f>IF(D15+'Non travel METs'!D15&gt;2.5, D15+'Non travel METs'!D15, 0.1)</f>
        <v>0.1</v>
      </c>
      <c r="J15" s="230">
        <f>IF(E15+'Non travel METs'!E15&gt;2.5, E15+'Non travel METs'!E15, 0.1)</f>
        <v>0.1</v>
      </c>
      <c r="K15" s="230">
        <f>IF(F15+'Non travel METs'!F15&gt;2.5, F15+'Non travel METs'!F15, 0.1)</f>
        <v>0.1</v>
      </c>
      <c r="L15" s="230">
        <f>IF(G15+'Non travel METs'!G15&gt;2.5, G15+'Non travel METs'!G15, 0.1)</f>
        <v>0.1</v>
      </c>
      <c r="M15" s="235">
        <f>IF(H15+'Non travel METs'!H15&gt;2.5, H15+'Non travel METs'!H15, 0.1)</f>
        <v>4.925815190305606</v>
      </c>
      <c r="N15" s="281">
        <f>'Phy activity RRs'!$F$5</f>
        <v>0.97319906938028322</v>
      </c>
      <c r="O15" s="275">
        <f t="shared" ref="O15:O21" si="10">$N15^(I15^0.5)</f>
        <v>0.99144595491037002</v>
      </c>
      <c r="P15" s="275">
        <f t="shared" si="0"/>
        <v>0.99144595491037002</v>
      </c>
      <c r="Q15" s="275">
        <f t="shared" si="0"/>
        <v>0.99144595491037002</v>
      </c>
      <c r="R15" s="275">
        <f t="shared" si="0"/>
        <v>0.99144595491037002</v>
      </c>
      <c r="S15" s="286">
        <f t="shared" si="0"/>
        <v>0.94148761220864696</v>
      </c>
      <c r="T15" s="288"/>
      <c r="U15" s="288"/>
      <c r="V15" s="288"/>
      <c r="W15" s="288"/>
      <c r="X15" s="289"/>
      <c r="Y15" s="275">
        <f t="shared" si="6"/>
        <v>1</v>
      </c>
      <c r="Z15" s="275">
        <f t="shared" si="1"/>
        <v>1</v>
      </c>
      <c r="AA15" s="275">
        <f t="shared" si="1"/>
        <v>1</v>
      </c>
      <c r="AB15" s="275">
        <f t="shared" si="1"/>
        <v>1</v>
      </c>
      <c r="AC15" s="286">
        <f t="shared" si="1"/>
        <v>0.94961062430655696</v>
      </c>
      <c r="AD15" s="303"/>
      <c r="AE15" s="303"/>
      <c r="AF15" s="226">
        <f>GBDUS!K16/(Y15+Z15+AA15+AB15+AC15)</f>
        <v>0</v>
      </c>
      <c r="AG15" s="226">
        <f t="shared" si="7"/>
        <v>0</v>
      </c>
      <c r="AH15" s="226">
        <f t="shared" si="2"/>
        <v>0</v>
      </c>
      <c r="AI15" s="226">
        <f t="shared" si="2"/>
        <v>0</v>
      </c>
      <c r="AJ15" s="305">
        <f t="shared" si="2"/>
        <v>0</v>
      </c>
      <c r="AK15" s="314">
        <f>GBDUS!L16/(Y15+Z15+AA15+AB15+AC15)</f>
        <v>0</v>
      </c>
      <c r="AL15" s="314">
        <f t="shared" si="8"/>
        <v>0</v>
      </c>
      <c r="AM15" s="314">
        <f t="shared" si="3"/>
        <v>0</v>
      </c>
      <c r="AN15" s="314">
        <f t="shared" si="3"/>
        <v>0</v>
      </c>
      <c r="AO15" s="316">
        <f t="shared" si="3"/>
        <v>0</v>
      </c>
      <c r="AP15" s="314">
        <f>GBDUS!M16/(Y15+Z15+AA15+AB15+AC15)</f>
        <v>0</v>
      </c>
      <c r="AQ15" s="314">
        <f t="shared" si="9"/>
        <v>0</v>
      </c>
      <c r="AR15" s="314">
        <f t="shared" si="4"/>
        <v>0</v>
      </c>
      <c r="AS15" s="314">
        <f t="shared" si="4"/>
        <v>0</v>
      </c>
      <c r="AT15" s="316">
        <f t="shared" si="4"/>
        <v>0</v>
      </c>
      <c r="AU15" s="312"/>
      <c r="AV15" s="312"/>
      <c r="AW15" s="312"/>
      <c r="AX15" s="312"/>
    </row>
    <row r="16" spans="2:62" x14ac:dyDescent="0.2">
      <c r="B16" s="229">
        <v>2</v>
      </c>
      <c r="C16" s="236" t="s">
        <v>11</v>
      </c>
      <c r="D16" s="230">
        <f>Baseline!AL41</f>
        <v>0.18111541123580982</v>
      </c>
      <c r="E16" s="230">
        <f>Baseline!AM41</f>
        <v>0.46099665251938465</v>
      </c>
      <c r="F16" s="230">
        <f>Baseline!AN41</f>
        <v>0.88046824674877144</v>
      </c>
      <c r="G16" s="230">
        <f>Baseline!AO41</f>
        <v>1.6816268172365045</v>
      </c>
      <c r="H16" s="235">
        <f>Baseline!AP41</f>
        <v>4.28027812897448</v>
      </c>
      <c r="I16" s="230">
        <f>IF(D16+'Non travel METs'!D16&gt;2.5, D16+'Non travel METs'!D16, 0.1)</f>
        <v>37.681115411235808</v>
      </c>
      <c r="J16" s="230">
        <f>IF(E16+'Non travel METs'!E16&gt;2.5, E16+'Non travel METs'!E16, 0.1)</f>
        <v>37.960996652519384</v>
      </c>
      <c r="K16" s="230">
        <f>IF(F16+'Non travel METs'!F16&gt;2.5, F16+'Non travel METs'!F16, 0.1)</f>
        <v>38.380468246748769</v>
      </c>
      <c r="L16" s="230">
        <f>IF(G16+'Non travel METs'!G16&gt;2.5, G16+'Non travel METs'!G16, 0.1)</f>
        <v>39.181626817236506</v>
      </c>
      <c r="M16" s="235">
        <f>IF(H16+'Non travel METs'!H16&gt;2.5, H16+'Non travel METs'!H16, 0.1)</f>
        <v>41.78027812897448</v>
      </c>
      <c r="N16" s="281">
        <f>'Phy activity RRs'!$F$5</f>
        <v>0.97319906938028322</v>
      </c>
      <c r="O16" s="275">
        <f t="shared" si="10"/>
        <v>0.84640088227837551</v>
      </c>
      <c r="P16" s="275">
        <f t="shared" si="0"/>
        <v>0.84587781775017123</v>
      </c>
      <c r="Q16" s="275">
        <f t="shared" si="0"/>
        <v>0.84509807378965807</v>
      </c>
      <c r="R16" s="275">
        <f t="shared" si="0"/>
        <v>0.84362254431786521</v>
      </c>
      <c r="S16" s="286">
        <f t="shared" si="0"/>
        <v>0.83895457333370216</v>
      </c>
      <c r="T16" s="288"/>
      <c r="U16" s="288"/>
      <c r="V16" s="288"/>
      <c r="W16" s="288"/>
      <c r="X16" s="289"/>
      <c r="Y16" s="275">
        <f t="shared" si="6"/>
        <v>1</v>
      </c>
      <c r="Z16" s="275">
        <f t="shared" si="1"/>
        <v>0.99938201325263709</v>
      </c>
      <c r="AA16" s="275">
        <f t="shared" si="1"/>
        <v>0.99846076662253647</v>
      </c>
      <c r="AB16" s="275">
        <f t="shared" si="1"/>
        <v>0.99671746802409811</v>
      </c>
      <c r="AC16" s="286">
        <f t="shared" si="1"/>
        <v>0.99120238518108694</v>
      </c>
      <c r="AD16" s="303"/>
      <c r="AE16" s="303"/>
      <c r="AF16" s="226">
        <f>GBDUS!K17/(Y16+Z16+AA16+AB16+AC16)</f>
        <v>0</v>
      </c>
      <c r="AG16" s="226">
        <f t="shared" si="7"/>
        <v>0</v>
      </c>
      <c r="AH16" s="226">
        <f t="shared" si="2"/>
        <v>0</v>
      </c>
      <c r="AI16" s="226">
        <f t="shared" si="2"/>
        <v>0</v>
      </c>
      <c r="AJ16" s="305">
        <f t="shared" si="2"/>
        <v>0</v>
      </c>
      <c r="AK16" s="314">
        <f>GBDUS!L17/(Y16+Z16+AA16+AB16+AC16)</f>
        <v>4.0242631881196553</v>
      </c>
      <c r="AL16" s="314">
        <f t="shared" si="8"/>
        <v>4.0217762468014966</v>
      </c>
      <c r="AM16" s="314">
        <f t="shared" si="3"/>
        <v>4.0180689079008038</v>
      </c>
      <c r="AN16" s="314">
        <f t="shared" si="3"/>
        <v>4.0110534155252076</v>
      </c>
      <c r="AO16" s="316">
        <f t="shared" si="3"/>
        <v>3.9888592706606474</v>
      </c>
      <c r="AP16" s="314">
        <f>GBDUS!M17/(Y16+Z16+AA16+AB16+AC16)</f>
        <v>0.21332165357364</v>
      </c>
      <c r="AQ16" s="314">
        <f t="shared" si="9"/>
        <v>0.21318982361880595</v>
      </c>
      <c r="AR16" s="314">
        <f t="shared" si="4"/>
        <v>0.21299330176432374</v>
      </c>
      <c r="AS16" s="314">
        <f t="shared" si="4"/>
        <v>0.21262141842463225</v>
      </c>
      <c r="AT16" s="316">
        <f t="shared" si="4"/>
        <v>0.2114449318329655</v>
      </c>
      <c r="AU16" s="312"/>
      <c r="AV16" s="312"/>
      <c r="AW16" s="312"/>
      <c r="AX16" s="312"/>
    </row>
    <row r="17" spans="2:50" x14ac:dyDescent="0.2">
      <c r="B17" s="229">
        <v>2</v>
      </c>
      <c r="C17" s="236" t="s">
        <v>12</v>
      </c>
      <c r="D17" s="230">
        <f>Baseline!AL42</f>
        <v>0.19223190469006726</v>
      </c>
      <c r="E17" s="230">
        <f>Baseline!AM42</f>
        <v>0.48929168404209727</v>
      </c>
      <c r="F17" s="230">
        <f>Baseline!AN42</f>
        <v>0.93450958665949135</v>
      </c>
      <c r="G17" s="230">
        <f>Baseline!AO42</f>
        <v>1.7848416313639133</v>
      </c>
      <c r="H17" s="235">
        <f>Baseline!AP42</f>
        <v>4.5429928448480794</v>
      </c>
      <c r="I17" s="230">
        <f>IF(D17+'Non travel METs'!D17&gt;2.5, D17+'Non travel METs'!D17, 0.1)</f>
        <v>37.755565238023365</v>
      </c>
      <c r="J17" s="230">
        <f>IF(E17+'Non travel METs'!E17&gt;2.5, E17+'Non travel METs'!E17, 0.1)</f>
        <v>38.052625017375391</v>
      </c>
      <c r="K17" s="230">
        <f>IF(F17+'Non travel METs'!F17&gt;2.5, F17+'Non travel METs'!F17, 0.1)</f>
        <v>38.497842919992792</v>
      </c>
      <c r="L17" s="230">
        <f>IF(G17+'Non travel METs'!G17&gt;2.5, G17+'Non travel METs'!G17, 0.1)</f>
        <v>39.348174964697208</v>
      </c>
      <c r="M17" s="235">
        <f>IF(H17+'Non travel METs'!H17&gt;2.5, H17+'Non travel METs'!H17, 0.1)</f>
        <v>42.106326178181376</v>
      </c>
      <c r="N17" s="281">
        <f>'Phy activity RRs'!$F$5</f>
        <v>0.97319906938028322</v>
      </c>
      <c r="O17" s="275">
        <f t="shared" si="10"/>
        <v>0.84626152376956154</v>
      </c>
      <c r="P17" s="275">
        <f t="shared" si="0"/>
        <v>0.84570706457815092</v>
      </c>
      <c r="Q17" s="275">
        <f t="shared" si="0"/>
        <v>0.84488078137922362</v>
      </c>
      <c r="R17" s="275">
        <f t="shared" si="0"/>
        <v>0.84331802611245188</v>
      </c>
      <c r="S17" s="286">
        <f t="shared" si="0"/>
        <v>0.83838105572360988</v>
      </c>
      <c r="T17" s="288"/>
      <c r="U17" s="288"/>
      <c r="V17" s="288"/>
      <c r="W17" s="288"/>
      <c r="X17" s="289"/>
      <c r="Y17" s="275">
        <f t="shared" si="6"/>
        <v>1</v>
      </c>
      <c r="Z17" s="275">
        <f t="shared" si="1"/>
        <v>0.99934481342252113</v>
      </c>
      <c r="AA17" s="275">
        <f t="shared" si="1"/>
        <v>0.99836842116585001</v>
      </c>
      <c r="AB17" s="275">
        <f t="shared" si="1"/>
        <v>0.99652176357493105</v>
      </c>
      <c r="AC17" s="286">
        <f t="shared" si="1"/>
        <v>0.99068790459614764</v>
      </c>
      <c r="AD17" s="303"/>
      <c r="AE17" s="303"/>
      <c r="AF17" s="226">
        <f>GBDUS!K18/(Y17+Z17+AA17+AB17+AC17)</f>
        <v>0.601814723822373</v>
      </c>
      <c r="AG17" s="226">
        <f t="shared" si="7"/>
        <v>0.60142042289319542</v>
      </c>
      <c r="AH17" s="226">
        <f t="shared" si="2"/>
        <v>0.60083281565690461</v>
      </c>
      <c r="AI17" s="226">
        <f t="shared" si="2"/>
        <v>0.59972146992883124</v>
      </c>
      <c r="AJ17" s="305">
        <f t="shared" si="2"/>
        <v>0.59621056769869596</v>
      </c>
      <c r="AK17" s="314">
        <f>GBDUS!L18/(Y17+Z17+AA17+AB17+AC17)</f>
        <v>28.089118064470039</v>
      </c>
      <c r="AL17" s="314">
        <f t="shared" si="8"/>
        <v>28.070714451340979</v>
      </c>
      <c r="AM17" s="314">
        <f t="shared" si="3"/>
        <v>28.04328845396611</v>
      </c>
      <c r="AN17" s="314">
        <f t="shared" si="3"/>
        <v>27.991417470870136</v>
      </c>
      <c r="AO17" s="316">
        <f t="shared" si="3"/>
        <v>27.827549517243622</v>
      </c>
      <c r="AP17" s="314">
        <f>GBDUS!M18/(Y17+Z17+AA17+AB17+AC17)</f>
        <v>2.0757102396379712</v>
      </c>
      <c r="AQ17" s="314">
        <f t="shared" si="9"/>
        <v>2.074350262150225</v>
      </c>
      <c r="AR17" s="314">
        <f t="shared" si="4"/>
        <v>2.0723235547451493</v>
      </c>
      <c r="AS17" s="314">
        <f t="shared" si="4"/>
        <v>2.0684904286745738</v>
      </c>
      <c r="AT17" s="316">
        <f t="shared" si="4"/>
        <v>2.0563810278557093</v>
      </c>
      <c r="AU17" s="312"/>
      <c r="AV17" s="312"/>
      <c r="AW17" s="312"/>
      <c r="AX17" s="312"/>
    </row>
    <row r="18" spans="2:50" x14ac:dyDescent="0.2">
      <c r="B18" s="229">
        <v>2</v>
      </c>
      <c r="C18" s="236" t="s">
        <v>13</v>
      </c>
      <c r="D18" s="230">
        <f>Baseline!AL43</f>
        <v>0.12763582845716293</v>
      </c>
      <c r="E18" s="230">
        <f>Baseline!AM43</f>
        <v>0.32487400856066317</v>
      </c>
      <c r="F18" s="230">
        <f>Baseline!AN43</f>
        <v>0.62048443772511908</v>
      </c>
      <c r="G18" s="230">
        <f>Baseline!AO43</f>
        <v>1.185077683391119</v>
      </c>
      <c r="H18" s="235">
        <f>Baseline!AP43</f>
        <v>3.0164017589173322</v>
      </c>
      <c r="I18" s="230">
        <f>IF(D18+'Non travel METs'!D18&gt;2.5, D18+'Non travel METs'!D18, 0.1)</f>
        <v>37.880969161790468</v>
      </c>
      <c r="J18" s="230">
        <f>IF(E18+'Non travel METs'!E18&gt;2.5, E18+'Non travel METs'!E18, 0.1)</f>
        <v>38.078207341893965</v>
      </c>
      <c r="K18" s="230">
        <f>IF(F18+'Non travel METs'!F18&gt;2.5, F18+'Non travel METs'!F18, 0.1)</f>
        <v>38.37381777105842</v>
      </c>
      <c r="L18" s="230">
        <f>IF(G18+'Non travel METs'!G18&gt;2.5, G18+'Non travel METs'!G18, 0.1)</f>
        <v>38.938411016724423</v>
      </c>
      <c r="M18" s="235">
        <f>IF(H18+'Non travel METs'!H18&gt;2.5, H18+'Non travel METs'!H18, 0.1)</f>
        <v>40.769735092250635</v>
      </c>
      <c r="N18" s="281">
        <f>'Phy activity RRs'!$F$5</f>
        <v>0.97319906938028322</v>
      </c>
      <c r="O18" s="275">
        <f t="shared" si="10"/>
        <v>0.84602714914352151</v>
      </c>
      <c r="P18" s="275">
        <f t="shared" si="0"/>
        <v>0.84565943375046215</v>
      </c>
      <c r="Q18" s="275">
        <f t="shared" si="0"/>
        <v>0.84511039724087311</v>
      </c>
      <c r="R18" s="275">
        <f t="shared" si="0"/>
        <v>0.84406860581294496</v>
      </c>
      <c r="S18" s="286">
        <f t="shared" si="0"/>
        <v>0.84074900755244353</v>
      </c>
      <c r="T18" s="288"/>
      <c r="U18" s="288"/>
      <c r="V18" s="288"/>
      <c r="W18" s="288"/>
      <c r="X18" s="289"/>
      <c r="Y18" s="275">
        <f t="shared" si="6"/>
        <v>1</v>
      </c>
      <c r="Z18" s="275">
        <f t="shared" si="1"/>
        <v>0.99956536218319758</v>
      </c>
      <c r="AA18" s="275">
        <f t="shared" si="1"/>
        <v>0.99891640368329027</v>
      </c>
      <c r="AB18" s="275">
        <f t="shared" si="1"/>
        <v>0.99768501125222842</v>
      </c>
      <c r="AC18" s="286">
        <f t="shared" si="1"/>
        <v>0.9937612621575781</v>
      </c>
      <c r="AD18" s="303"/>
      <c r="AE18" s="303"/>
      <c r="AF18" s="226">
        <f>GBDUS!K19/(Y18+Z18+AA18+AB18+AC18)</f>
        <v>4.2084775240657972</v>
      </c>
      <c r="AG18" s="226">
        <f t="shared" si="7"/>
        <v>4.2066483605826752</v>
      </c>
      <c r="AH18" s="226">
        <f t="shared" si="2"/>
        <v>4.2039172333217643</v>
      </c>
      <c r="AI18" s="226">
        <f t="shared" si="2"/>
        <v>4.1987349459523351</v>
      </c>
      <c r="AJ18" s="305">
        <f t="shared" si="2"/>
        <v>4.1822219360774255</v>
      </c>
      <c r="AK18" s="314">
        <f>GBDUS!L19/(Y18+Z18+AA18+AB18+AC18)</f>
        <v>142.38984594861643</v>
      </c>
      <c r="AL18" s="314">
        <f t="shared" si="8"/>
        <v>142.32795793683849</v>
      </c>
      <c r="AM18" s="314">
        <f t="shared" si="3"/>
        <v>142.23555283600965</v>
      </c>
      <c r="AN18" s="314">
        <f t="shared" si="3"/>
        <v>142.06021505744846</v>
      </c>
      <c r="AO18" s="316">
        <f t="shared" si="3"/>
        <v>141.50151302832018</v>
      </c>
      <c r="AP18" s="314">
        <f>GBDUS!M19/(Y18+Z18+AA18+AB18+AC18)</f>
        <v>16.670046136296396</v>
      </c>
      <c r="AQ18" s="314">
        <f t="shared" si="9"/>
        <v>16.662800703837721</v>
      </c>
      <c r="AR18" s="314">
        <f t="shared" si="4"/>
        <v>16.651982535703723</v>
      </c>
      <c r="AS18" s="314">
        <f t="shared" si="4"/>
        <v>16.631455167066036</v>
      </c>
      <c r="AT18" s="316">
        <f t="shared" si="4"/>
        <v>16.566046088630966</v>
      </c>
      <c r="AU18" s="312"/>
      <c r="AV18" s="312"/>
      <c r="AW18" s="312"/>
      <c r="AX18" s="312"/>
    </row>
    <row r="19" spans="2:50" x14ac:dyDescent="0.2">
      <c r="B19" s="229">
        <v>2</v>
      </c>
      <c r="C19" s="236" t="s">
        <v>14</v>
      </c>
      <c r="D19" s="230">
        <f>Baseline!AL44</f>
        <v>0.10748046664349269</v>
      </c>
      <c r="E19" s="230">
        <f>Baseline!AM44</f>
        <v>0.27357216592331007</v>
      </c>
      <c r="F19" s="230">
        <f>Baseline!AN44</f>
        <v>0.52250185326374443</v>
      </c>
      <c r="G19" s="230">
        <f>Baseline!AO44</f>
        <v>0.99793846257217289</v>
      </c>
      <c r="H19" s="235">
        <f>Baseline!AP44</f>
        <v>2.5400725842547929</v>
      </c>
      <c r="I19" s="230">
        <f>IF(D19+'Non travel METs'!D19&gt;2.5, D19+'Non travel METs'!D19, 0.1)</f>
        <v>9.1074804666434925</v>
      </c>
      <c r="J19" s="230">
        <f>IF(E19+'Non travel METs'!E19&gt;2.5, E19+'Non travel METs'!E19, 0.1)</f>
        <v>9.2735721659233104</v>
      </c>
      <c r="K19" s="230">
        <f>IF(F19+'Non travel METs'!F19&gt;2.5, F19+'Non travel METs'!F19, 0.1)</f>
        <v>9.5225018532637442</v>
      </c>
      <c r="L19" s="230">
        <f>IF(G19+'Non travel METs'!G19&gt;2.5, G19+'Non travel METs'!G19, 0.1)</f>
        <v>9.9979384625721721</v>
      </c>
      <c r="M19" s="235">
        <f>IF(H19+'Non travel METs'!H19&gt;2.5, H19+'Non travel METs'!H19, 0.1)</f>
        <v>11.540072584254792</v>
      </c>
      <c r="N19" s="281">
        <f>'Phy activity RRs'!$F$5</f>
        <v>0.97319906938028322</v>
      </c>
      <c r="O19" s="275">
        <f t="shared" si="10"/>
        <v>0.92128570826277711</v>
      </c>
      <c r="P19" s="275">
        <f t="shared" si="0"/>
        <v>0.92060034535773028</v>
      </c>
      <c r="Q19" s="275">
        <f t="shared" si="0"/>
        <v>0.91958548809243035</v>
      </c>
      <c r="R19" s="275">
        <f t="shared" si="0"/>
        <v>0.91768640491954545</v>
      </c>
      <c r="S19" s="286">
        <f t="shared" si="0"/>
        <v>0.91184352554545001</v>
      </c>
      <c r="T19" s="288"/>
      <c r="U19" s="288"/>
      <c r="V19" s="288"/>
      <c r="W19" s="288"/>
      <c r="X19" s="289"/>
      <c r="Y19" s="275">
        <f t="shared" si="6"/>
        <v>1</v>
      </c>
      <c r="Z19" s="275">
        <f t="shared" si="1"/>
        <v>0.99925607995554477</v>
      </c>
      <c r="AA19" s="275">
        <f t="shared" si="1"/>
        <v>0.9981545136811546</v>
      </c>
      <c r="AB19" s="275">
        <f t="shared" si="1"/>
        <v>0.99609317358236382</v>
      </c>
      <c r="AC19" s="286">
        <f t="shared" si="1"/>
        <v>0.98975108087247787</v>
      </c>
      <c r="AD19" s="303"/>
      <c r="AE19" s="303"/>
      <c r="AF19" s="226">
        <f>GBDUS!K20/(Y19+Z19+AA19+AB19+AC19)</f>
        <v>3.6120970226705422</v>
      </c>
      <c r="AG19" s="226">
        <f t="shared" si="7"/>
        <v>3.6094099112928606</v>
      </c>
      <c r="AH19" s="226">
        <f t="shared" si="2"/>
        <v>3.6054309470328616</v>
      </c>
      <c r="AI19" s="226">
        <f t="shared" si="2"/>
        <v>3.597985186599308</v>
      </c>
      <c r="AJ19" s="305">
        <f t="shared" si="2"/>
        <v>3.5750769324044285</v>
      </c>
      <c r="AK19" s="314">
        <f>GBDUS!L20/(Y19+Z19+AA19+AB19+AC19)</f>
        <v>84.340702127689269</v>
      </c>
      <c r="AL19" s="314">
        <f t="shared" si="8"/>
        <v>84.277959388813059</v>
      </c>
      <c r="AM19" s="314">
        <f t="shared" si="3"/>
        <v>84.185052515790801</v>
      </c>
      <c r="AN19" s="314">
        <f t="shared" si="3"/>
        <v>84.011197644534832</v>
      </c>
      <c r="AO19" s="316">
        <f t="shared" si="3"/>
        <v>83.476301092424151</v>
      </c>
      <c r="AP19" s="314">
        <f>GBDUS!M20/(Y19+Z19+AA19+AB19+AC19)</f>
        <v>15.05568247479245</v>
      </c>
      <c r="AQ19" s="314">
        <f t="shared" si="9"/>
        <v>15.044482250816499</v>
      </c>
      <c r="AR19" s="314">
        <f t="shared" si="4"/>
        <v>15.02789741876434</v>
      </c>
      <c r="AS19" s="314">
        <f t="shared" si="4"/>
        <v>14.99686253676439</v>
      </c>
      <c r="AT19" s="316">
        <f t="shared" si="4"/>
        <v>14.90137800269865</v>
      </c>
      <c r="AU19" s="312"/>
      <c r="AV19" s="312"/>
      <c r="AW19" s="312"/>
      <c r="AX19" s="312"/>
    </row>
    <row r="20" spans="2:50" x14ac:dyDescent="0.2">
      <c r="B20" s="229">
        <v>2</v>
      </c>
      <c r="C20" s="236" t="s">
        <v>15</v>
      </c>
      <c r="D20" s="230">
        <f>Baseline!AL45</f>
        <v>7.3807265639356245E-2</v>
      </c>
      <c r="E20" s="230">
        <f>Baseline!AM45</f>
        <v>0.18786309877877957</v>
      </c>
      <c r="F20" s="230">
        <f>Baseline!AN45</f>
        <v>0.35880410911137373</v>
      </c>
      <c r="G20" s="230">
        <f>Baseline!AO45</f>
        <v>0.68528832725583</v>
      </c>
      <c r="H20" s="235">
        <f>Baseline!AP45</f>
        <v>1.7442779867265321</v>
      </c>
      <c r="I20" s="230">
        <f>IF(D20+'Non travel METs'!D20&gt;2.5, D20+'Non travel METs'!D20, 0.1)</f>
        <v>0.1</v>
      </c>
      <c r="J20" s="230">
        <f>IF(E20+'Non travel METs'!E20&gt;2.5, E20+'Non travel METs'!E20, 0.1)</f>
        <v>0.1</v>
      </c>
      <c r="K20" s="230">
        <f>IF(F20+'Non travel METs'!F20&gt;2.5, F20+'Non travel METs'!F20, 0.1)</f>
        <v>0.1</v>
      </c>
      <c r="L20" s="230">
        <f>IF(G20+'Non travel METs'!G20&gt;2.5, G20+'Non travel METs'!G20, 0.1)</f>
        <v>0.1</v>
      </c>
      <c r="M20" s="235">
        <f>IF(H20+'Non travel METs'!H20&gt;2.5, H20+'Non travel METs'!H20, 0.1)</f>
        <v>0.1</v>
      </c>
      <c r="N20" s="281">
        <f>'Phy activity RRs'!$F$5</f>
        <v>0.97319906938028322</v>
      </c>
      <c r="O20" s="275">
        <f t="shared" si="10"/>
        <v>0.99144595491037002</v>
      </c>
      <c r="P20" s="275">
        <f t="shared" si="0"/>
        <v>0.99144595491037002</v>
      </c>
      <c r="Q20" s="275">
        <f t="shared" si="0"/>
        <v>0.99144595491037002</v>
      </c>
      <c r="R20" s="275">
        <f t="shared" si="0"/>
        <v>0.99144595491037002</v>
      </c>
      <c r="S20" s="286">
        <f t="shared" si="0"/>
        <v>0.99144595491037002</v>
      </c>
      <c r="T20" s="288"/>
      <c r="U20" s="288"/>
      <c r="V20" s="288"/>
      <c r="W20" s="288"/>
      <c r="X20" s="289"/>
      <c r="Y20" s="275">
        <f t="shared" si="6"/>
        <v>1</v>
      </c>
      <c r="Z20" s="275">
        <f t="shared" si="1"/>
        <v>1</v>
      </c>
      <c r="AA20" s="275">
        <f t="shared" si="1"/>
        <v>1</v>
      </c>
      <c r="AB20" s="275">
        <f t="shared" si="1"/>
        <v>1</v>
      </c>
      <c r="AC20" s="286">
        <f t="shared" si="1"/>
        <v>1</v>
      </c>
      <c r="AD20" s="303"/>
      <c r="AE20" s="303"/>
      <c r="AF20" s="226">
        <f>GBDUS!K21/(Y20+Z20+AA20+AB20+AC20)</f>
        <v>2.2000000000000002</v>
      </c>
      <c r="AG20" s="226">
        <f t="shared" si="7"/>
        <v>2.2000000000000002</v>
      </c>
      <c r="AH20" s="226">
        <f t="shared" si="2"/>
        <v>2.2000000000000002</v>
      </c>
      <c r="AI20" s="226">
        <f t="shared" si="2"/>
        <v>2.2000000000000002</v>
      </c>
      <c r="AJ20" s="305">
        <f t="shared" si="2"/>
        <v>2.2000000000000002</v>
      </c>
      <c r="AK20" s="314">
        <f>GBDUS!L21/(Y20+Z20+AA20+AB20+AC20)</f>
        <v>32.499522706889124</v>
      </c>
      <c r="AL20" s="314">
        <f t="shared" si="8"/>
        <v>32.499522706889124</v>
      </c>
      <c r="AM20" s="314">
        <f t="shared" si="3"/>
        <v>32.499522706889124</v>
      </c>
      <c r="AN20" s="314">
        <f t="shared" si="3"/>
        <v>32.499522706889124</v>
      </c>
      <c r="AO20" s="316">
        <f t="shared" si="3"/>
        <v>32.499522706889124</v>
      </c>
      <c r="AP20" s="314">
        <f>GBDUS!M21/(Y20+Z20+AA20+AB20+AC20)</f>
        <v>9.150175408223868</v>
      </c>
      <c r="AQ20" s="314">
        <f t="shared" si="9"/>
        <v>9.150175408223868</v>
      </c>
      <c r="AR20" s="314">
        <f t="shared" si="4"/>
        <v>9.150175408223868</v>
      </c>
      <c r="AS20" s="314">
        <f t="shared" si="4"/>
        <v>9.150175408223868</v>
      </c>
      <c r="AT20" s="316">
        <f t="shared" si="4"/>
        <v>9.150175408223868</v>
      </c>
      <c r="AU20" s="312"/>
      <c r="AV20" s="312"/>
      <c r="AW20" s="312"/>
      <c r="AX20" s="312"/>
    </row>
    <row r="21" spans="2:50" x14ac:dyDescent="0.2">
      <c r="B21" s="238">
        <v>2</v>
      </c>
      <c r="C21" s="239" t="s">
        <v>16</v>
      </c>
      <c r="D21" s="240">
        <f>Baseline!AL46</f>
        <v>8.667779829191101E-2</v>
      </c>
      <c r="E21" s="240">
        <f>Baseline!AM46</f>
        <v>0.22062272110183048</v>
      </c>
      <c r="F21" s="240">
        <f>Baseline!AN46</f>
        <v>0.42137247500577846</v>
      </c>
      <c r="G21" s="240">
        <f>Baseline!AO46</f>
        <v>0.80478910696846717</v>
      </c>
      <c r="H21" s="241">
        <f>Baseline!AP46</f>
        <v>2.0484456941849345</v>
      </c>
      <c r="I21" s="242">
        <f>IF(D21+'Non travel METs'!D21&gt;2.5, D21+'Non travel METs'!D21, 0.1)</f>
        <v>0.1</v>
      </c>
      <c r="J21" s="240">
        <f>IF(E21+'Non travel METs'!E21&gt;2.5, E21+'Non travel METs'!E21, 0.1)</f>
        <v>0.1</v>
      </c>
      <c r="K21" s="240">
        <f>IF(F21+'Non travel METs'!F21&gt;2.5, F21+'Non travel METs'!F21, 0.1)</f>
        <v>0.1</v>
      </c>
      <c r="L21" s="240">
        <f>IF(G21+'Non travel METs'!G21&gt;2.5, G21+'Non travel METs'!G21, 0.1)</f>
        <v>0.1</v>
      </c>
      <c r="M21" s="241">
        <f>IF(H21+'Non travel METs'!H21&gt;2.5, H21+'Non travel METs'!H21, 0.1)</f>
        <v>0.1</v>
      </c>
      <c r="N21" s="282">
        <f>'Phy activity RRs'!$F$5</f>
        <v>0.97319906938028322</v>
      </c>
      <c r="O21" s="277">
        <f t="shared" si="10"/>
        <v>0.99144595491037002</v>
      </c>
      <c r="P21" s="277">
        <f t="shared" si="0"/>
        <v>0.99144595491037002</v>
      </c>
      <c r="Q21" s="277">
        <f t="shared" si="0"/>
        <v>0.99144595491037002</v>
      </c>
      <c r="R21" s="277">
        <f t="shared" si="0"/>
        <v>0.99144595491037002</v>
      </c>
      <c r="S21" s="287">
        <f t="shared" si="0"/>
        <v>0.99144595491037002</v>
      </c>
      <c r="T21" s="290"/>
      <c r="U21" s="291"/>
      <c r="V21" s="291"/>
      <c r="W21" s="291"/>
      <c r="X21" s="292"/>
      <c r="Y21" s="300">
        <f t="shared" si="6"/>
        <v>1</v>
      </c>
      <c r="Z21" s="277">
        <f t="shared" si="1"/>
        <v>1</v>
      </c>
      <c r="AA21" s="277">
        <f t="shared" si="1"/>
        <v>1</v>
      </c>
      <c r="AB21" s="277">
        <f t="shared" si="1"/>
        <v>1</v>
      </c>
      <c r="AC21" s="287">
        <f t="shared" si="1"/>
        <v>1</v>
      </c>
      <c r="AD21" s="303"/>
      <c r="AE21" s="304"/>
      <c r="AF21" s="306">
        <f>GBDUS!K22/(Y21+Z21+AA21+AB21+AC21)</f>
        <v>5.2</v>
      </c>
      <c r="AG21" s="307">
        <f t="shared" si="7"/>
        <v>5.2</v>
      </c>
      <c r="AH21" s="307">
        <f t="shared" si="2"/>
        <v>5.2</v>
      </c>
      <c r="AI21" s="307">
        <f t="shared" si="2"/>
        <v>5.2</v>
      </c>
      <c r="AJ21" s="308">
        <f t="shared" si="2"/>
        <v>5.2</v>
      </c>
      <c r="AK21" s="317">
        <f>GBDUS!L22/(Y21+Z21+AA21+AB21+AC21)</f>
        <v>28.473048652432617</v>
      </c>
      <c r="AL21" s="318">
        <f t="shared" si="8"/>
        <v>28.473048652432617</v>
      </c>
      <c r="AM21" s="318">
        <f t="shared" si="3"/>
        <v>28.473048652432617</v>
      </c>
      <c r="AN21" s="318">
        <f t="shared" si="3"/>
        <v>28.473048652432617</v>
      </c>
      <c r="AO21" s="319">
        <f t="shared" si="3"/>
        <v>28.473048652432617</v>
      </c>
      <c r="AP21" s="317">
        <f>GBDUS!M22/(Y21+Z21+AA21+AB21+AC21)</f>
        <v>16.236667833391671</v>
      </c>
      <c r="AQ21" s="318">
        <f t="shared" si="9"/>
        <v>16.236667833391671</v>
      </c>
      <c r="AR21" s="318">
        <f t="shared" si="4"/>
        <v>16.236667833391671</v>
      </c>
      <c r="AS21" s="318">
        <f t="shared" si="4"/>
        <v>16.236667833391671</v>
      </c>
      <c r="AT21" s="319">
        <f t="shared" si="4"/>
        <v>16.236667833391671</v>
      </c>
      <c r="AU21" s="313"/>
      <c r="AV21" s="313"/>
      <c r="AW21" s="313"/>
      <c r="AX21" s="313"/>
    </row>
    <row r="22" spans="2:50" x14ac:dyDescent="0.2">
      <c r="B22" s="224"/>
      <c r="C22" s="224"/>
      <c r="AD22" s="301"/>
      <c r="AK22" s="227"/>
      <c r="AL22" s="227"/>
      <c r="AM22" s="227"/>
      <c r="AN22" s="227"/>
      <c r="AO22" s="227"/>
    </row>
    <row r="23" spans="2:50" x14ac:dyDescent="0.2">
      <c r="B23" s="357" t="s">
        <v>71</v>
      </c>
      <c r="C23" s="338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339"/>
      <c r="AL23" s="339"/>
      <c r="AM23" s="339"/>
      <c r="AN23" s="339"/>
      <c r="AO23" s="339"/>
      <c r="AP23" s="293"/>
      <c r="AQ23" s="293"/>
      <c r="AR23" s="293"/>
      <c r="AS23" s="293"/>
      <c r="AT23" s="293"/>
      <c r="AU23" s="293"/>
      <c r="AV23" s="293"/>
      <c r="AW23" s="293"/>
      <c r="AX23" s="293"/>
    </row>
    <row r="24" spans="2:50" x14ac:dyDescent="0.2">
      <c r="B24" s="224">
        <v>1</v>
      </c>
      <c r="C24" s="344" t="s">
        <v>9</v>
      </c>
      <c r="D24" s="227">
        <f>Scenario!AL31</f>
        <v>0.7536830683128013</v>
      </c>
      <c r="E24" s="227">
        <f>Scenario!AM31</f>
        <v>1.8491216947821116</v>
      </c>
      <c r="F24" s="227">
        <f>Scenario!AN31</f>
        <v>3.4428941707558129</v>
      </c>
      <c r="G24" s="227">
        <f>Scenario!AO31</f>
        <v>6.4103516304377655</v>
      </c>
      <c r="H24" s="340">
        <f>Scenario!AP31</f>
        <v>15.72745994886114</v>
      </c>
      <c r="I24" s="230">
        <f>IF(D24+'Non travel METs'!D25&gt;2.5, D24+'Non travel METs'!D25, 0.1)</f>
        <v>0.1</v>
      </c>
      <c r="J24" s="230">
        <f>IF(E24+'Non travel METs'!E25&gt;2.5, E24+'Non travel METs'!E25, 0.1)</f>
        <v>0.1</v>
      </c>
      <c r="K24" s="230">
        <f>IF(F24+'Non travel METs'!F25&gt;2.5, F24+'Non travel METs'!F25, 0.1)</f>
        <v>3.4428941707558129</v>
      </c>
      <c r="L24" s="230">
        <f>IF(G24+'Non travel METs'!G25&gt;2.5, G24+'Non travel METs'!G25, 0.1)</f>
        <v>6.4103516304377655</v>
      </c>
      <c r="M24" s="235">
        <f>IF(H24+'Non travel METs'!H25&gt;2.5, H24+'Non travel METs'!H25, 0.1)</f>
        <v>15.72745994886114</v>
      </c>
      <c r="N24" s="297">
        <v>1</v>
      </c>
      <c r="O24" s="227">
        <f>$N24^(I24^0.5)</f>
        <v>1</v>
      </c>
      <c r="P24" s="227">
        <f t="shared" ref="P24:S39" si="11">$N24^(J24^0.5)</f>
        <v>1</v>
      </c>
      <c r="Q24" s="227">
        <f t="shared" si="11"/>
        <v>1</v>
      </c>
      <c r="R24" s="227">
        <f t="shared" si="11"/>
        <v>1</v>
      </c>
      <c r="S24" s="340">
        <f t="shared" si="11"/>
        <v>1</v>
      </c>
      <c r="T24" s="309">
        <f>O24/O6</f>
        <v>1</v>
      </c>
      <c r="U24" s="309">
        <f t="shared" ref="U24:X39" si="12">P24/P6</f>
        <v>1</v>
      </c>
      <c r="V24" s="309">
        <f t="shared" si="12"/>
        <v>1</v>
      </c>
      <c r="W24" s="309">
        <f t="shared" si="12"/>
        <v>1</v>
      </c>
      <c r="X24" s="347">
        <f t="shared" si="12"/>
        <v>1</v>
      </c>
      <c r="Y24" s="309">
        <f>O24/$O24</f>
        <v>1</v>
      </c>
      <c r="Z24" s="309">
        <f t="shared" ref="Z24:AC39" si="13">P24/$O24</f>
        <v>1</v>
      </c>
      <c r="AA24" s="309">
        <f t="shared" si="13"/>
        <v>1</v>
      </c>
      <c r="AB24" s="309">
        <f t="shared" si="13"/>
        <v>1</v>
      </c>
      <c r="AC24" s="347">
        <f t="shared" si="13"/>
        <v>1</v>
      </c>
      <c r="AD24" s="352">
        <f>(5-SUM(T24:X24))/5</f>
        <v>0</v>
      </c>
      <c r="AE24" s="353">
        <f>1-AD24</f>
        <v>1</v>
      </c>
      <c r="AF24" s="226">
        <f>AE24*GBDUS!K7/(Y24+Z24+AA24+AB24+AC24)</f>
        <v>0</v>
      </c>
      <c r="AG24" s="226">
        <f>$AF24*Z24</f>
        <v>0</v>
      </c>
      <c r="AH24" s="226">
        <f t="shared" ref="AH24:AJ39" si="14">$AF24*AA24</f>
        <v>0</v>
      </c>
      <c r="AI24" s="226">
        <f t="shared" si="14"/>
        <v>0</v>
      </c>
      <c r="AJ24" s="305">
        <f t="shared" si="14"/>
        <v>0</v>
      </c>
      <c r="AK24" s="314">
        <f>AE24*GBDUS!L7/(Y24+Z24+AA24+AB24+AC24)</f>
        <v>0</v>
      </c>
      <c r="AL24" s="314">
        <f>$AK24*Z24</f>
        <v>0</v>
      </c>
      <c r="AM24" s="314">
        <f t="shared" ref="AM24:AO39" si="15">$AK24*AA24</f>
        <v>0</v>
      </c>
      <c r="AN24" s="314">
        <f t="shared" si="15"/>
        <v>0</v>
      </c>
      <c r="AO24" s="316">
        <f t="shared" si="15"/>
        <v>0</v>
      </c>
      <c r="AP24" s="314">
        <f>AE24*GBDUS!M7/(Y24+Z24+AA24+AB24+AC24)</f>
        <v>0</v>
      </c>
      <c r="AQ24" s="314">
        <f>$AP24*Z24</f>
        <v>0</v>
      </c>
      <c r="AR24" s="314">
        <f t="shared" ref="AR24:AT39" si="16">$AP24*AA24</f>
        <v>0</v>
      </c>
      <c r="AS24" s="314">
        <f t="shared" si="16"/>
        <v>0</v>
      </c>
      <c r="AT24" s="316">
        <f t="shared" si="16"/>
        <v>0</v>
      </c>
      <c r="AU24" s="275">
        <f>SUM(AF24:AJ24)-SUM(AF6:AJ6)</f>
        <v>0</v>
      </c>
      <c r="AV24" s="274">
        <f>SUM(AK24:AO24)-SUM(AK6:AO6)</f>
        <v>0</v>
      </c>
      <c r="AW24" s="275">
        <f>SUM(AP24:AT24)-SUM(AP6:AT6)</f>
        <v>0</v>
      </c>
      <c r="AX24" s="275">
        <f>AV24+AW24</f>
        <v>0</v>
      </c>
    </row>
    <row r="25" spans="2:50" x14ac:dyDescent="0.2">
      <c r="B25" s="224">
        <v>1</v>
      </c>
      <c r="C25" s="344" t="s">
        <v>10</v>
      </c>
      <c r="D25" s="227">
        <f>Scenario!AL32</f>
        <v>1.2761923084334872</v>
      </c>
      <c r="E25" s="227">
        <f>Scenario!AM32</f>
        <v>3.1310705831844734</v>
      </c>
      <c r="F25" s="227">
        <f>Scenario!AN32</f>
        <v>5.8297648497066952</v>
      </c>
      <c r="G25" s="389">
        <f>Scenario!AO32</f>
        <v>10.854484847898222</v>
      </c>
      <c r="H25" s="340">
        <f>Scenario!AP32</f>
        <v>26.630906626128606</v>
      </c>
      <c r="I25" s="230">
        <f>IF(D25+'Non travel METs'!D26&gt;2.5, D25+'Non travel METs'!D26, 0.1)</f>
        <v>0.1</v>
      </c>
      <c r="J25" s="230">
        <f>IF(E25+'Non travel METs'!E26&gt;2.5, E25+'Non travel METs'!E26, 0.1)</f>
        <v>3.1310705831844734</v>
      </c>
      <c r="K25" s="230">
        <f>IF(F25+'Non travel METs'!F26&gt;2.5, F25+'Non travel METs'!F26, 0.1)</f>
        <v>5.8297648497066952</v>
      </c>
      <c r="L25" s="230">
        <f>IF(G25+'Non travel METs'!G26&gt;2.5, G25+'Non travel METs'!G26, 0.1)</f>
        <v>10.854484847898222</v>
      </c>
      <c r="M25" s="235">
        <f>IF(H25+'Non travel METs'!H26&gt;2.5, H25+'Non travel METs'!H26, 0.1)</f>
        <v>26.630906626128606</v>
      </c>
      <c r="N25" s="297">
        <v>1</v>
      </c>
      <c r="O25" s="227">
        <f t="shared" ref="O25:O39" si="17">$N25^(I25^0.5)</f>
        <v>1</v>
      </c>
      <c r="P25" s="227">
        <f t="shared" si="11"/>
        <v>1</v>
      </c>
      <c r="Q25" s="227">
        <f t="shared" si="11"/>
        <v>1</v>
      </c>
      <c r="R25" s="227">
        <f t="shared" si="11"/>
        <v>1</v>
      </c>
      <c r="S25" s="340">
        <f t="shared" si="11"/>
        <v>1</v>
      </c>
      <c r="T25" s="309">
        <f t="shared" ref="T25:T39" si="18">O25/O7</f>
        <v>1</v>
      </c>
      <c r="U25" s="309">
        <f t="shared" si="12"/>
        <v>1</v>
      </c>
      <c r="V25" s="309">
        <f t="shared" si="12"/>
        <v>1</v>
      </c>
      <c r="W25" s="309">
        <f t="shared" si="12"/>
        <v>1</v>
      </c>
      <c r="X25" s="347">
        <f t="shared" si="12"/>
        <v>1</v>
      </c>
      <c r="Y25" s="309">
        <f t="shared" ref="Y25:Y39" si="19">O25/$O25</f>
        <v>1</v>
      </c>
      <c r="Z25" s="309">
        <f t="shared" si="13"/>
        <v>1</v>
      </c>
      <c r="AA25" s="309">
        <f t="shared" si="13"/>
        <v>1</v>
      </c>
      <c r="AB25" s="309">
        <f t="shared" si="13"/>
        <v>1</v>
      </c>
      <c r="AC25" s="347">
        <f t="shared" si="13"/>
        <v>1</v>
      </c>
      <c r="AD25" s="352">
        <f t="shared" ref="AD25:AD39" si="20">(5-SUM(T25:X25))/5</f>
        <v>0</v>
      </c>
      <c r="AE25" s="353">
        <f t="shared" ref="AE25:AE39" si="21">1-AD25</f>
        <v>1</v>
      </c>
      <c r="AF25" s="226">
        <f>AE25*GBDUS!K8/(Y25+Z25+AA25+AB25+AC25)</f>
        <v>0</v>
      </c>
      <c r="AG25" s="226">
        <f t="shared" ref="AG25:AG39" si="22">$AF25*Z25</f>
        <v>0</v>
      </c>
      <c r="AH25" s="226">
        <f t="shared" si="14"/>
        <v>0</v>
      </c>
      <c r="AI25" s="226">
        <f t="shared" si="14"/>
        <v>0</v>
      </c>
      <c r="AJ25" s="305">
        <f t="shared" si="14"/>
        <v>0</v>
      </c>
      <c r="AK25" s="314">
        <f>AE25*GBDUS!L8/(Y25+Z25+AA25+AB25+AC25)</f>
        <v>0</v>
      </c>
      <c r="AL25" s="314">
        <f t="shared" ref="AL25:AL39" si="23">$AK25*Z25</f>
        <v>0</v>
      </c>
      <c r="AM25" s="314">
        <f t="shared" si="15"/>
        <v>0</v>
      </c>
      <c r="AN25" s="314">
        <f t="shared" si="15"/>
        <v>0</v>
      </c>
      <c r="AO25" s="316">
        <f t="shared" si="15"/>
        <v>0</v>
      </c>
      <c r="AP25" s="314">
        <f>AE25*GBDUS!M8/(Y25+Z25+AA25+AB25+AC25)</f>
        <v>0</v>
      </c>
      <c r="AQ25" s="314">
        <f t="shared" ref="AQ25:AQ39" si="24">$AP25*Z25</f>
        <v>0</v>
      </c>
      <c r="AR25" s="314">
        <f t="shared" si="16"/>
        <v>0</v>
      </c>
      <c r="AS25" s="314">
        <f t="shared" si="16"/>
        <v>0</v>
      </c>
      <c r="AT25" s="316">
        <f t="shared" si="16"/>
        <v>0</v>
      </c>
      <c r="AU25" s="275">
        <f t="shared" ref="AU25:AU39" si="25">SUM(AF25:AJ25)-SUM(AF7:AJ7)</f>
        <v>0</v>
      </c>
      <c r="AV25" s="274">
        <f t="shared" ref="AV25:AV39" si="26">SUM(AK25:AO25)-SUM(AK7:AO7)</f>
        <v>0</v>
      </c>
      <c r="AW25" s="275">
        <f t="shared" ref="AW25:AW39" si="27">SUM(AP25:AT25)-SUM(AP7:AT7)</f>
        <v>0</v>
      </c>
      <c r="AX25" s="275">
        <f t="shared" ref="AX25:AX39" si="28">AV25+AW25</f>
        <v>0</v>
      </c>
    </row>
    <row r="26" spans="2:50" x14ac:dyDescent="0.2">
      <c r="B26" s="224">
        <v>1</v>
      </c>
      <c r="C26" s="344" t="s">
        <v>11</v>
      </c>
      <c r="D26" s="227">
        <f>Scenario!AL33</f>
        <v>0.80392484658282959</v>
      </c>
      <c r="E26" s="227">
        <f>Scenario!AM33</f>
        <v>1.9723872504108397</v>
      </c>
      <c r="F26" s="227">
        <f>Scenario!AN33</f>
        <v>3.6724032745247408</v>
      </c>
      <c r="G26" s="227">
        <f>Scenario!AO33</f>
        <v>6.8376764288710792</v>
      </c>
      <c r="H26" s="340">
        <f>Scenario!AP33</f>
        <v>16.775878825074351</v>
      </c>
      <c r="I26" s="230">
        <f>IF(D26+'Non travel METs'!D27&gt;2.5, D26+'Non travel METs'!D27, 0.1)</f>
        <v>65.681424846582829</v>
      </c>
      <c r="J26" s="230">
        <f>IF(E26+'Non travel METs'!E27&gt;2.5, E26+'Non travel METs'!E27, 0.1)</f>
        <v>66.849887250410831</v>
      </c>
      <c r="K26" s="230">
        <f>IF(F26+'Non travel METs'!F27&gt;2.5, F26+'Non travel METs'!F27, 0.1)</f>
        <v>68.549903274524738</v>
      </c>
      <c r="L26" s="230">
        <f>IF(G26+'Non travel METs'!G27&gt;2.5, G26+'Non travel METs'!G27, 0.1)</f>
        <v>71.715176428871075</v>
      </c>
      <c r="M26" s="235">
        <f>IF(H26+'Non travel METs'!H27&gt;2.5, H26+'Non travel METs'!H27, 0.1)</f>
        <v>81.653378825074356</v>
      </c>
      <c r="N26" s="297">
        <v>1</v>
      </c>
      <c r="O26" s="227">
        <f t="shared" si="17"/>
        <v>1</v>
      </c>
      <c r="P26" s="227">
        <f t="shared" si="11"/>
        <v>1</v>
      </c>
      <c r="Q26" s="227">
        <f t="shared" si="11"/>
        <v>1</v>
      </c>
      <c r="R26" s="227">
        <f t="shared" si="11"/>
        <v>1</v>
      </c>
      <c r="S26" s="340">
        <f t="shared" si="11"/>
        <v>1</v>
      </c>
      <c r="T26" s="309">
        <f t="shared" si="18"/>
        <v>1</v>
      </c>
      <c r="U26" s="309">
        <f t="shared" si="12"/>
        <v>1</v>
      </c>
      <c r="V26" s="309">
        <f t="shared" si="12"/>
        <v>1</v>
      </c>
      <c r="W26" s="309">
        <f t="shared" si="12"/>
        <v>1</v>
      </c>
      <c r="X26" s="347">
        <f t="shared" si="12"/>
        <v>1</v>
      </c>
      <c r="Y26" s="309">
        <f t="shared" si="19"/>
        <v>1</v>
      </c>
      <c r="Z26" s="309">
        <f t="shared" si="13"/>
        <v>1</v>
      </c>
      <c r="AA26" s="309">
        <f t="shared" si="13"/>
        <v>1</v>
      </c>
      <c r="AB26" s="309">
        <f t="shared" si="13"/>
        <v>1</v>
      </c>
      <c r="AC26" s="347">
        <f t="shared" si="13"/>
        <v>1</v>
      </c>
      <c r="AD26" s="352">
        <f t="shared" si="20"/>
        <v>0</v>
      </c>
      <c r="AE26" s="353">
        <f t="shared" si="21"/>
        <v>1</v>
      </c>
      <c r="AF26" s="226">
        <f>AE26*GBDUS!K9/(Y26+Z26+AA26+AB26+AC26)</f>
        <v>0</v>
      </c>
      <c r="AG26" s="226">
        <f t="shared" si="22"/>
        <v>0</v>
      </c>
      <c r="AH26" s="226">
        <f t="shared" si="14"/>
        <v>0</v>
      </c>
      <c r="AI26" s="226">
        <f t="shared" si="14"/>
        <v>0</v>
      </c>
      <c r="AJ26" s="305">
        <f t="shared" si="14"/>
        <v>0</v>
      </c>
      <c r="AK26" s="314">
        <f>AE26*GBDUS!L9/(Y26+Z26+AA26+AB26+AC26)</f>
        <v>0</v>
      </c>
      <c r="AL26" s="314">
        <f t="shared" si="23"/>
        <v>0</v>
      </c>
      <c r="AM26" s="314">
        <f t="shared" si="15"/>
        <v>0</v>
      </c>
      <c r="AN26" s="314">
        <f t="shared" si="15"/>
        <v>0</v>
      </c>
      <c r="AO26" s="316">
        <f t="shared" si="15"/>
        <v>0</v>
      </c>
      <c r="AP26" s="314">
        <f>AE26*GBDUS!M9/(Y26+Z26+AA26+AB26+AC26)</f>
        <v>0</v>
      </c>
      <c r="AQ26" s="314">
        <f t="shared" si="24"/>
        <v>0</v>
      </c>
      <c r="AR26" s="314">
        <f t="shared" si="16"/>
        <v>0</v>
      </c>
      <c r="AS26" s="314">
        <f t="shared" si="16"/>
        <v>0</v>
      </c>
      <c r="AT26" s="316">
        <f t="shared" si="16"/>
        <v>0</v>
      </c>
      <c r="AU26" s="275">
        <f t="shared" si="25"/>
        <v>0</v>
      </c>
      <c r="AV26" s="274">
        <f t="shared" si="26"/>
        <v>0</v>
      </c>
      <c r="AW26" s="275">
        <f t="shared" si="27"/>
        <v>0</v>
      </c>
      <c r="AX26" s="275">
        <f t="shared" si="28"/>
        <v>0</v>
      </c>
    </row>
    <row r="27" spans="2:50" x14ac:dyDescent="0.2">
      <c r="B27" s="224">
        <v>1</v>
      </c>
      <c r="C27" s="344" t="s">
        <v>12</v>
      </c>
      <c r="D27" s="227">
        <f>Scenario!AL34</f>
        <v>0.70967403685577923</v>
      </c>
      <c r="E27" s="227">
        <f>Scenario!AM34</f>
        <v>1.7411478550410902</v>
      </c>
      <c r="F27" s="227">
        <f>Scenario!AN34</f>
        <v>3.2418568326036103</v>
      </c>
      <c r="G27" s="227">
        <f>Scenario!AO34</f>
        <v>6.0360386354728561</v>
      </c>
      <c r="H27" s="340">
        <f>Scenario!AP34</f>
        <v>14.80910273914176</v>
      </c>
      <c r="I27" s="230">
        <f>IF(D27+'Non travel METs'!D28&gt;2.5, D27+'Non travel METs'!D28, 0.1)</f>
        <v>68.403424036855768</v>
      </c>
      <c r="J27" s="230">
        <f>IF(E27+'Non travel METs'!E28&gt;2.5, E27+'Non travel METs'!E28, 0.1)</f>
        <v>69.434897855041086</v>
      </c>
      <c r="K27" s="230">
        <f>IF(F27+'Non travel METs'!F28&gt;2.5, F27+'Non travel METs'!F28, 0.1)</f>
        <v>70.935606832603611</v>
      </c>
      <c r="L27" s="230">
        <f>IF(G27+'Non travel METs'!G28&gt;2.5, G27+'Non travel METs'!G28, 0.1)</f>
        <v>73.729788635472858</v>
      </c>
      <c r="M27" s="235">
        <f>IF(H27+'Non travel METs'!H28&gt;2.5, H27+'Non travel METs'!H28, 0.1)</f>
        <v>82.502852739141758</v>
      </c>
      <c r="N27" s="297">
        <v>1</v>
      </c>
      <c r="O27" s="227">
        <f t="shared" si="17"/>
        <v>1</v>
      </c>
      <c r="P27" s="227">
        <f t="shared" si="11"/>
        <v>1</v>
      </c>
      <c r="Q27" s="227">
        <f t="shared" si="11"/>
        <v>1</v>
      </c>
      <c r="R27" s="227">
        <f t="shared" si="11"/>
        <v>1</v>
      </c>
      <c r="S27" s="340">
        <f t="shared" si="11"/>
        <v>1</v>
      </c>
      <c r="T27" s="309">
        <f t="shared" si="18"/>
        <v>1</v>
      </c>
      <c r="U27" s="309">
        <f t="shared" si="12"/>
        <v>1</v>
      </c>
      <c r="V27" s="309">
        <f t="shared" si="12"/>
        <v>1</v>
      </c>
      <c r="W27" s="309">
        <f t="shared" si="12"/>
        <v>1</v>
      </c>
      <c r="X27" s="347">
        <f t="shared" si="12"/>
        <v>1</v>
      </c>
      <c r="Y27" s="309">
        <f t="shared" si="19"/>
        <v>1</v>
      </c>
      <c r="Z27" s="309">
        <f t="shared" si="13"/>
        <v>1</v>
      </c>
      <c r="AA27" s="309">
        <f t="shared" si="13"/>
        <v>1</v>
      </c>
      <c r="AB27" s="309">
        <f t="shared" si="13"/>
        <v>1</v>
      </c>
      <c r="AC27" s="347">
        <f t="shared" si="13"/>
        <v>1</v>
      </c>
      <c r="AD27" s="352">
        <f t="shared" si="20"/>
        <v>0</v>
      </c>
      <c r="AE27" s="353">
        <f t="shared" si="21"/>
        <v>1</v>
      </c>
      <c r="AF27" s="226">
        <f>AE27*GBDUS!K10/(Y27+Z27+AA27+AB27+AC27)</f>
        <v>0</v>
      </c>
      <c r="AG27" s="226">
        <f t="shared" si="22"/>
        <v>0</v>
      </c>
      <c r="AH27" s="226">
        <f t="shared" si="14"/>
        <v>0</v>
      </c>
      <c r="AI27" s="226">
        <f t="shared" si="14"/>
        <v>0</v>
      </c>
      <c r="AJ27" s="305">
        <f t="shared" si="14"/>
        <v>0</v>
      </c>
      <c r="AK27" s="314">
        <f>AE27*GBDUS!L10/(Y27+Z27+AA27+AB27+AC27)</f>
        <v>0</v>
      </c>
      <c r="AL27" s="314">
        <f t="shared" si="23"/>
        <v>0</v>
      </c>
      <c r="AM27" s="314">
        <f t="shared" si="15"/>
        <v>0</v>
      </c>
      <c r="AN27" s="314">
        <f t="shared" si="15"/>
        <v>0</v>
      </c>
      <c r="AO27" s="316">
        <f t="shared" si="15"/>
        <v>0</v>
      </c>
      <c r="AP27" s="314">
        <f>AE27*GBDUS!M10/(Y27+Z27+AA27+AB27+AC27)</f>
        <v>0</v>
      </c>
      <c r="AQ27" s="314">
        <f t="shared" si="24"/>
        <v>0</v>
      </c>
      <c r="AR27" s="314">
        <f t="shared" si="16"/>
        <v>0</v>
      </c>
      <c r="AS27" s="314">
        <f t="shared" si="16"/>
        <v>0</v>
      </c>
      <c r="AT27" s="316">
        <f t="shared" si="16"/>
        <v>0</v>
      </c>
      <c r="AU27" s="275">
        <f t="shared" si="25"/>
        <v>0</v>
      </c>
      <c r="AV27" s="274">
        <f t="shared" si="26"/>
        <v>0</v>
      </c>
      <c r="AW27" s="275">
        <f t="shared" si="27"/>
        <v>0</v>
      </c>
      <c r="AX27" s="275">
        <f t="shared" si="28"/>
        <v>0</v>
      </c>
    </row>
    <row r="28" spans="2:50" x14ac:dyDescent="0.2">
      <c r="B28" s="224">
        <v>1</v>
      </c>
      <c r="C28" s="344" t="s">
        <v>13</v>
      </c>
      <c r="D28" s="227">
        <f>Scenario!AL35</f>
        <v>0.44183977885592296</v>
      </c>
      <c r="E28" s="227">
        <f>Scenario!AM35</f>
        <v>1.0840306158518231</v>
      </c>
      <c r="F28" s="227">
        <f>Scenario!AN35</f>
        <v>2.0183650966665305</v>
      </c>
      <c r="G28" s="227">
        <f>Scenario!AO35</f>
        <v>3.7580097866890347</v>
      </c>
      <c r="H28" s="340">
        <f>Scenario!AP35</f>
        <v>9.220078993317836</v>
      </c>
      <c r="I28" s="230">
        <f>IF(D28+'Non travel METs'!D29&gt;2.5, D28+'Non travel METs'!D29, 0.1)</f>
        <v>58.21683977885592</v>
      </c>
      <c r="J28" s="230">
        <f>IF(E28+'Non travel METs'!E29&gt;2.5, E28+'Non travel METs'!E29, 0.1)</f>
        <v>58.859030615851822</v>
      </c>
      <c r="K28" s="230">
        <f>IF(F28+'Non travel METs'!F29&gt;2.5, F28+'Non travel METs'!F29, 0.1)</f>
        <v>59.793365096666527</v>
      </c>
      <c r="L28" s="230">
        <f>IF(G28+'Non travel METs'!G29&gt;2.5, G28+'Non travel METs'!G29, 0.1)</f>
        <v>61.533009786689036</v>
      </c>
      <c r="M28" s="235">
        <f>IF(H28+'Non travel METs'!H29&gt;2.5, H28+'Non travel METs'!H29, 0.1)</f>
        <v>66.995078993317833</v>
      </c>
      <c r="N28" s="297">
        <v>1</v>
      </c>
      <c r="O28" s="227">
        <f t="shared" si="17"/>
        <v>1</v>
      </c>
      <c r="P28" s="227">
        <f t="shared" si="11"/>
        <v>1</v>
      </c>
      <c r="Q28" s="227">
        <f t="shared" si="11"/>
        <v>1</v>
      </c>
      <c r="R28" s="227">
        <f t="shared" si="11"/>
        <v>1</v>
      </c>
      <c r="S28" s="340">
        <f t="shared" si="11"/>
        <v>1</v>
      </c>
      <c r="T28" s="309">
        <f t="shared" si="18"/>
        <v>1</v>
      </c>
      <c r="U28" s="309">
        <f t="shared" si="12"/>
        <v>1</v>
      </c>
      <c r="V28" s="309">
        <f t="shared" si="12"/>
        <v>1</v>
      </c>
      <c r="W28" s="309">
        <f t="shared" si="12"/>
        <v>1</v>
      </c>
      <c r="X28" s="347">
        <f t="shared" si="12"/>
        <v>1</v>
      </c>
      <c r="Y28" s="309">
        <f t="shared" si="19"/>
        <v>1</v>
      </c>
      <c r="Z28" s="309">
        <f t="shared" si="13"/>
        <v>1</v>
      </c>
      <c r="AA28" s="309">
        <f t="shared" si="13"/>
        <v>1</v>
      </c>
      <c r="AB28" s="309">
        <f t="shared" si="13"/>
        <v>1</v>
      </c>
      <c r="AC28" s="347">
        <f t="shared" si="13"/>
        <v>1</v>
      </c>
      <c r="AD28" s="352">
        <f t="shared" si="20"/>
        <v>0</v>
      </c>
      <c r="AE28" s="353">
        <f t="shared" si="21"/>
        <v>1</v>
      </c>
      <c r="AF28" s="226">
        <f>AE28*GBDUS!K11/(Y28+Z28+AA28+AB28+AC28)</f>
        <v>0</v>
      </c>
      <c r="AG28" s="226">
        <f t="shared" si="22"/>
        <v>0</v>
      </c>
      <c r="AH28" s="226">
        <f t="shared" si="14"/>
        <v>0</v>
      </c>
      <c r="AI28" s="226">
        <f t="shared" si="14"/>
        <v>0</v>
      </c>
      <c r="AJ28" s="305">
        <f t="shared" si="14"/>
        <v>0</v>
      </c>
      <c r="AK28" s="314">
        <f>AE28*GBDUS!L11/(Y28+Z28+AA28+AB28+AC28)</f>
        <v>0</v>
      </c>
      <c r="AL28" s="314">
        <f t="shared" si="23"/>
        <v>0</v>
      </c>
      <c r="AM28" s="314">
        <f t="shared" si="15"/>
        <v>0</v>
      </c>
      <c r="AN28" s="314">
        <f t="shared" si="15"/>
        <v>0</v>
      </c>
      <c r="AO28" s="316">
        <f t="shared" si="15"/>
        <v>0</v>
      </c>
      <c r="AP28" s="314">
        <f>AE28*GBDUS!M11/(Y28+Z28+AA28+AB28+AC28)</f>
        <v>0</v>
      </c>
      <c r="AQ28" s="314">
        <f t="shared" si="24"/>
        <v>0</v>
      </c>
      <c r="AR28" s="314">
        <f t="shared" si="16"/>
        <v>0</v>
      </c>
      <c r="AS28" s="314">
        <f t="shared" si="16"/>
        <v>0</v>
      </c>
      <c r="AT28" s="316">
        <f t="shared" si="16"/>
        <v>0</v>
      </c>
      <c r="AU28" s="275">
        <f t="shared" si="25"/>
        <v>0</v>
      </c>
      <c r="AV28" s="274">
        <f t="shared" si="26"/>
        <v>0</v>
      </c>
      <c r="AW28" s="275">
        <f t="shared" si="27"/>
        <v>0</v>
      </c>
      <c r="AX28" s="275">
        <f t="shared" si="28"/>
        <v>0</v>
      </c>
    </row>
    <row r="29" spans="2:50" x14ac:dyDescent="0.2">
      <c r="B29" s="224">
        <v>1</v>
      </c>
      <c r="C29" s="344" t="s">
        <v>14</v>
      </c>
      <c r="D29" s="227">
        <f>Scenario!AL36</f>
        <v>0.50227135592159555</v>
      </c>
      <c r="E29" s="227">
        <f>Scenario!AM36</f>
        <v>1.2322963059013368</v>
      </c>
      <c r="F29" s="227">
        <f>Scenario!AN36</f>
        <v>2.2944221465810895</v>
      </c>
      <c r="G29" s="227">
        <f>Scenario!AO36</f>
        <v>4.2720025707382607</v>
      </c>
      <c r="H29" s="340">
        <f>Scenario!AP36</f>
        <v>10.481133205500857</v>
      </c>
      <c r="I29" s="230">
        <f>IF(D29+'Non travel METs'!D30&gt;2.5, D29+'Non travel METs'!D30, 0.1)</f>
        <v>23.585604689254897</v>
      </c>
      <c r="J29" s="230">
        <f>IF(E29+'Non travel METs'!E30&gt;2.5, E29+'Non travel METs'!E30, 0.1)</f>
        <v>24.315629639234636</v>
      </c>
      <c r="K29" s="230">
        <f>IF(F29+'Non travel METs'!F30&gt;2.5, F29+'Non travel METs'!F30, 0.1)</f>
        <v>25.377755479914391</v>
      </c>
      <c r="L29" s="230">
        <f>IF(G29+'Non travel METs'!G30&gt;2.5, G29+'Non travel METs'!G30, 0.1)</f>
        <v>27.355335904071559</v>
      </c>
      <c r="M29" s="235">
        <f>IF(H29+'Non travel METs'!H30&gt;2.5, H29+'Non travel METs'!H30, 0.1)</f>
        <v>33.564466538834154</v>
      </c>
      <c r="N29" s="297">
        <v>1</v>
      </c>
      <c r="O29" s="227">
        <f t="shared" si="17"/>
        <v>1</v>
      </c>
      <c r="P29" s="227">
        <f t="shared" si="11"/>
        <v>1</v>
      </c>
      <c r="Q29" s="227">
        <f t="shared" si="11"/>
        <v>1</v>
      </c>
      <c r="R29" s="227">
        <f t="shared" si="11"/>
        <v>1</v>
      </c>
      <c r="S29" s="340">
        <f t="shared" si="11"/>
        <v>1</v>
      </c>
      <c r="T29" s="309">
        <f t="shared" si="18"/>
        <v>1</v>
      </c>
      <c r="U29" s="309">
        <f t="shared" si="12"/>
        <v>1</v>
      </c>
      <c r="V29" s="309">
        <f t="shared" si="12"/>
        <v>1</v>
      </c>
      <c r="W29" s="309">
        <f t="shared" si="12"/>
        <v>1</v>
      </c>
      <c r="X29" s="347">
        <f t="shared" si="12"/>
        <v>1</v>
      </c>
      <c r="Y29" s="309">
        <f t="shared" si="19"/>
        <v>1</v>
      </c>
      <c r="Z29" s="309">
        <f t="shared" si="13"/>
        <v>1</v>
      </c>
      <c r="AA29" s="309">
        <f t="shared" si="13"/>
        <v>1</v>
      </c>
      <c r="AB29" s="309">
        <f t="shared" si="13"/>
        <v>1</v>
      </c>
      <c r="AC29" s="347">
        <f t="shared" si="13"/>
        <v>1</v>
      </c>
      <c r="AD29" s="352">
        <f t="shared" si="20"/>
        <v>0</v>
      </c>
      <c r="AE29" s="353">
        <f t="shared" si="21"/>
        <v>1</v>
      </c>
      <c r="AF29" s="226">
        <f>AE29*GBDUS!K12/(Y29+Z29+AA29+AB29+AC29)</f>
        <v>0</v>
      </c>
      <c r="AG29" s="226">
        <f t="shared" si="22"/>
        <v>0</v>
      </c>
      <c r="AH29" s="226">
        <f t="shared" si="14"/>
        <v>0</v>
      </c>
      <c r="AI29" s="226">
        <f t="shared" si="14"/>
        <v>0</v>
      </c>
      <c r="AJ29" s="305">
        <f t="shared" si="14"/>
        <v>0</v>
      </c>
      <c r="AK29" s="314">
        <f>AE29*GBDUS!L12/(Y29+Z29+AA29+AB29+AC29)</f>
        <v>0</v>
      </c>
      <c r="AL29" s="314">
        <f t="shared" si="23"/>
        <v>0</v>
      </c>
      <c r="AM29" s="314">
        <f t="shared" si="15"/>
        <v>0</v>
      </c>
      <c r="AN29" s="314">
        <f t="shared" si="15"/>
        <v>0</v>
      </c>
      <c r="AO29" s="316">
        <f t="shared" si="15"/>
        <v>0</v>
      </c>
      <c r="AP29" s="314">
        <f>AE29*GBDUS!M12/(Y29+Z29+AA29+AB29+AC29)</f>
        <v>0</v>
      </c>
      <c r="AQ29" s="314">
        <f t="shared" si="24"/>
        <v>0</v>
      </c>
      <c r="AR29" s="314">
        <f t="shared" si="16"/>
        <v>0</v>
      </c>
      <c r="AS29" s="314">
        <f t="shared" si="16"/>
        <v>0</v>
      </c>
      <c r="AT29" s="316">
        <f t="shared" si="16"/>
        <v>0</v>
      </c>
      <c r="AU29" s="275">
        <f t="shared" si="25"/>
        <v>0</v>
      </c>
      <c r="AV29" s="274">
        <f t="shared" si="26"/>
        <v>0</v>
      </c>
      <c r="AW29" s="275">
        <f t="shared" si="27"/>
        <v>0</v>
      </c>
      <c r="AX29" s="275">
        <f t="shared" si="28"/>
        <v>0</v>
      </c>
    </row>
    <row r="30" spans="2:50" x14ac:dyDescent="0.2">
      <c r="B30" s="224">
        <v>1</v>
      </c>
      <c r="C30" s="344" t="s">
        <v>15</v>
      </c>
      <c r="D30" s="227">
        <f>Scenario!AL37</f>
        <v>1.2369946895372157</v>
      </c>
      <c r="E30" s="227">
        <f>Scenario!AM37</f>
        <v>3.0349012906366726</v>
      </c>
      <c r="F30" s="227">
        <f>Scenario!AN37</f>
        <v>5.6507064904581714</v>
      </c>
      <c r="G30" s="227">
        <f>Scenario!AO37</f>
        <v>10.521094685951919</v>
      </c>
      <c r="H30" s="340">
        <f>Scenario!AP37</f>
        <v>25.812951430900597</v>
      </c>
      <c r="I30" s="230">
        <f>IF(D30+'Non travel METs'!D31&gt;2.5, D30+'Non travel METs'!D31, 0.1)</f>
        <v>3.1119946895372159</v>
      </c>
      <c r="J30" s="230">
        <f>IF(E30+'Non travel METs'!E31&gt;2.5, E30+'Non travel METs'!E31, 0.1)</f>
        <v>4.9099012906366726</v>
      </c>
      <c r="K30" s="230">
        <f>IF(F30+'Non travel METs'!F31&gt;2.5, F30+'Non travel METs'!F31, 0.1)</f>
        <v>7.5257064904581714</v>
      </c>
      <c r="L30" s="230">
        <f>IF(G30+'Non travel METs'!G31&gt;2.5, G30+'Non travel METs'!G31, 0.1)</f>
        <v>12.396094685951919</v>
      </c>
      <c r="M30" s="235">
        <f>IF(H30+'Non travel METs'!H31&gt;2.5, H30+'Non travel METs'!H31, 0.1)</f>
        <v>27.687951430900597</v>
      </c>
      <c r="N30" s="297">
        <v>1</v>
      </c>
      <c r="O30" s="227">
        <f t="shared" si="17"/>
        <v>1</v>
      </c>
      <c r="P30" s="227">
        <f t="shared" si="11"/>
        <v>1</v>
      </c>
      <c r="Q30" s="227">
        <f t="shared" si="11"/>
        <v>1</v>
      </c>
      <c r="R30" s="227">
        <f t="shared" si="11"/>
        <v>1</v>
      </c>
      <c r="S30" s="340">
        <f t="shared" si="11"/>
        <v>1</v>
      </c>
      <c r="T30" s="309">
        <f t="shared" si="18"/>
        <v>1</v>
      </c>
      <c r="U30" s="309">
        <f t="shared" si="12"/>
        <v>1</v>
      </c>
      <c r="V30" s="309">
        <f t="shared" si="12"/>
        <v>1</v>
      </c>
      <c r="W30" s="309">
        <f t="shared" si="12"/>
        <v>1</v>
      </c>
      <c r="X30" s="347">
        <f t="shared" si="12"/>
        <v>1</v>
      </c>
      <c r="Y30" s="309">
        <f t="shared" si="19"/>
        <v>1</v>
      </c>
      <c r="Z30" s="309">
        <f t="shared" si="13"/>
        <v>1</v>
      </c>
      <c r="AA30" s="309">
        <f t="shared" si="13"/>
        <v>1</v>
      </c>
      <c r="AB30" s="309">
        <f t="shared" si="13"/>
        <v>1</v>
      </c>
      <c r="AC30" s="347">
        <f t="shared" si="13"/>
        <v>1</v>
      </c>
      <c r="AD30" s="352">
        <f t="shared" si="20"/>
        <v>0</v>
      </c>
      <c r="AE30" s="353">
        <f t="shared" si="21"/>
        <v>1</v>
      </c>
      <c r="AF30" s="226">
        <f>AE30*GBDUS!K13/(Y30+Z30+AA30+AB30+AC30)</f>
        <v>0</v>
      </c>
      <c r="AG30" s="226">
        <f t="shared" si="22"/>
        <v>0</v>
      </c>
      <c r="AH30" s="226">
        <f t="shared" si="14"/>
        <v>0</v>
      </c>
      <c r="AI30" s="226">
        <f t="shared" si="14"/>
        <v>0</v>
      </c>
      <c r="AJ30" s="305">
        <f t="shared" si="14"/>
        <v>0</v>
      </c>
      <c r="AK30" s="314">
        <f>AE30*GBDUS!L13/(Y30+Z30+AA30+AB30+AC30)</f>
        <v>0</v>
      </c>
      <c r="AL30" s="314">
        <f t="shared" si="23"/>
        <v>0</v>
      </c>
      <c r="AM30" s="314">
        <f t="shared" si="15"/>
        <v>0</v>
      </c>
      <c r="AN30" s="314">
        <f t="shared" si="15"/>
        <v>0</v>
      </c>
      <c r="AO30" s="316">
        <f t="shared" si="15"/>
        <v>0</v>
      </c>
      <c r="AP30" s="314">
        <f>AE30*GBDUS!M13/(Y30+Z30+AA30+AB30+AC30)</f>
        <v>0</v>
      </c>
      <c r="AQ30" s="314">
        <f t="shared" si="24"/>
        <v>0</v>
      </c>
      <c r="AR30" s="314">
        <f t="shared" si="16"/>
        <v>0</v>
      </c>
      <c r="AS30" s="314">
        <f t="shared" si="16"/>
        <v>0</v>
      </c>
      <c r="AT30" s="316">
        <f t="shared" si="16"/>
        <v>0</v>
      </c>
      <c r="AU30" s="275">
        <f t="shared" si="25"/>
        <v>0</v>
      </c>
      <c r="AV30" s="274">
        <f t="shared" si="26"/>
        <v>0</v>
      </c>
      <c r="AW30" s="275">
        <f t="shared" si="27"/>
        <v>0</v>
      </c>
      <c r="AX30" s="275">
        <f t="shared" si="28"/>
        <v>0</v>
      </c>
    </row>
    <row r="31" spans="2:50" x14ac:dyDescent="0.2">
      <c r="B31" s="338">
        <v>1</v>
      </c>
      <c r="C31" s="345" t="s">
        <v>16</v>
      </c>
      <c r="D31" s="339">
        <f>Scenario!AL38</f>
        <v>1.2369946895372157</v>
      </c>
      <c r="E31" s="339">
        <f>Scenario!AM38</f>
        <v>3.0349012906366726</v>
      </c>
      <c r="F31" s="339">
        <f>Scenario!AN38</f>
        <v>5.6507064904581714</v>
      </c>
      <c r="G31" s="339">
        <f>Scenario!AO38</f>
        <v>10.521094685951919</v>
      </c>
      <c r="H31" s="341">
        <f>Scenario!AP38</f>
        <v>25.812951430900597</v>
      </c>
      <c r="I31" s="242">
        <f>IF(D31+'Non travel METs'!D32&gt;2.5, D31+'Non travel METs'!D32, 0.1)</f>
        <v>0.1</v>
      </c>
      <c r="J31" s="240">
        <f>IF(E31+'Non travel METs'!E32&gt;2.5, E31+'Non travel METs'!E32, 0.1)</f>
        <v>3.3682346239700056</v>
      </c>
      <c r="K31" s="240">
        <f>IF(F31+'Non travel METs'!F32&gt;2.5, F31+'Non travel METs'!F32, 0.1)</f>
        <v>5.9840398237915045</v>
      </c>
      <c r="L31" s="240">
        <f>IF(G31+'Non travel METs'!G32&gt;2.5, G31+'Non travel METs'!G32, 0.1)</f>
        <v>10.854428019285251</v>
      </c>
      <c r="M31" s="241">
        <f>IF(H31+'Non travel METs'!H32&gt;2.5, H31+'Non travel METs'!H32, 0.1)</f>
        <v>26.146284764233929</v>
      </c>
      <c r="N31" s="298">
        <v>1</v>
      </c>
      <c r="O31" s="346">
        <f t="shared" si="17"/>
        <v>1</v>
      </c>
      <c r="P31" s="339">
        <f t="shared" si="11"/>
        <v>1</v>
      </c>
      <c r="Q31" s="339">
        <f t="shared" si="11"/>
        <v>1</v>
      </c>
      <c r="R31" s="339">
        <f t="shared" si="11"/>
        <v>1</v>
      </c>
      <c r="S31" s="341">
        <f t="shared" si="11"/>
        <v>1</v>
      </c>
      <c r="T31" s="348">
        <f t="shared" si="18"/>
        <v>1</v>
      </c>
      <c r="U31" s="349">
        <f t="shared" si="12"/>
        <v>1</v>
      </c>
      <c r="V31" s="349">
        <f t="shared" si="12"/>
        <v>1</v>
      </c>
      <c r="W31" s="349">
        <f t="shared" si="12"/>
        <v>1</v>
      </c>
      <c r="X31" s="350">
        <f t="shared" si="12"/>
        <v>1</v>
      </c>
      <c r="Y31" s="348">
        <f t="shared" si="19"/>
        <v>1</v>
      </c>
      <c r="Z31" s="349">
        <f t="shared" si="13"/>
        <v>1</v>
      </c>
      <c r="AA31" s="349">
        <f t="shared" si="13"/>
        <v>1</v>
      </c>
      <c r="AB31" s="349">
        <f t="shared" si="13"/>
        <v>1</v>
      </c>
      <c r="AC31" s="350">
        <f t="shared" si="13"/>
        <v>1</v>
      </c>
      <c r="AD31" s="351">
        <f t="shared" si="20"/>
        <v>0</v>
      </c>
      <c r="AE31" s="353">
        <f t="shared" si="21"/>
        <v>1</v>
      </c>
      <c r="AF31" s="306">
        <f>AE31*GBDUS!K14/(Y31+Z31+AA31+AB31+AC31)</f>
        <v>0</v>
      </c>
      <c r="AG31" s="307">
        <f t="shared" si="22"/>
        <v>0</v>
      </c>
      <c r="AH31" s="307">
        <f t="shared" si="14"/>
        <v>0</v>
      </c>
      <c r="AI31" s="307">
        <f t="shared" si="14"/>
        <v>0</v>
      </c>
      <c r="AJ31" s="308">
        <f t="shared" si="14"/>
        <v>0</v>
      </c>
      <c r="AK31" s="317">
        <f>AE31*GBDUS!L14/(Y31+Z31+AA31+AB31+AC31)</f>
        <v>0</v>
      </c>
      <c r="AL31" s="318">
        <f t="shared" si="23"/>
        <v>0</v>
      </c>
      <c r="AM31" s="318">
        <f t="shared" si="15"/>
        <v>0</v>
      </c>
      <c r="AN31" s="318">
        <f t="shared" si="15"/>
        <v>0</v>
      </c>
      <c r="AO31" s="319">
        <f t="shared" si="15"/>
        <v>0</v>
      </c>
      <c r="AP31" s="318">
        <f>AE31*GBDUS!M14/(Y31+Z31+AA31+AB31+AC31)</f>
        <v>0</v>
      </c>
      <c r="AQ31" s="318">
        <f t="shared" si="24"/>
        <v>0</v>
      </c>
      <c r="AR31" s="318">
        <f t="shared" si="16"/>
        <v>0</v>
      </c>
      <c r="AS31" s="318">
        <f t="shared" si="16"/>
        <v>0</v>
      </c>
      <c r="AT31" s="319">
        <f t="shared" si="16"/>
        <v>0</v>
      </c>
      <c r="AU31" s="300">
        <f t="shared" si="25"/>
        <v>0</v>
      </c>
      <c r="AV31" s="278">
        <f t="shared" si="26"/>
        <v>0</v>
      </c>
      <c r="AW31" s="277">
        <f t="shared" si="27"/>
        <v>0</v>
      </c>
      <c r="AX31" s="277">
        <f t="shared" si="28"/>
        <v>0</v>
      </c>
    </row>
    <row r="32" spans="2:50" x14ac:dyDescent="0.2">
      <c r="B32" s="224">
        <v>2</v>
      </c>
      <c r="C32" s="344" t="s">
        <v>9</v>
      </c>
      <c r="D32" s="227">
        <f>Scenario!AL39</f>
        <v>1.4597137205345194</v>
      </c>
      <c r="E32" s="227">
        <f>Scenario!AM39</f>
        <v>3.5813306976019894</v>
      </c>
      <c r="F32" s="227">
        <f>Scenario!AN39</f>
        <v>6.6681076843758733</v>
      </c>
      <c r="G32" s="389">
        <f>Scenario!AO39</f>
        <v>12.415401939900395</v>
      </c>
      <c r="H32" s="340">
        <f>Scenario!AP39</f>
        <v>30.460534462984171</v>
      </c>
      <c r="I32" s="230">
        <f>IF(D32+'Non travel METs'!D33&gt;2.5, D32+'Non travel METs'!D33, 0.1)</f>
        <v>0.1</v>
      </c>
      <c r="J32" s="230">
        <f>IF(E32+'Non travel METs'!E33&gt;2.5, E32+'Non travel METs'!E33, 0.1)</f>
        <v>3.5813306976019894</v>
      </c>
      <c r="K32" s="230">
        <f>IF(F32+'Non travel METs'!F33&gt;2.5, F32+'Non travel METs'!F33, 0.1)</f>
        <v>6.6681076843758733</v>
      </c>
      <c r="L32" s="230">
        <f>IF(G32+'Non travel METs'!G33&gt;2.5, G32+'Non travel METs'!G33, 0.1)</f>
        <v>12.415401939900395</v>
      </c>
      <c r="M32" s="235">
        <f>IF(H32+'Non travel METs'!H33&gt;2.5, H32+'Non travel METs'!H33, 0.1)</f>
        <v>30.460534462984171</v>
      </c>
      <c r="N32" s="281">
        <f>'Phy activity RRs'!$F$5</f>
        <v>0.97319906938028322</v>
      </c>
      <c r="O32" s="226">
        <f t="shared" si="17"/>
        <v>0.99144595491037002</v>
      </c>
      <c r="P32" s="226">
        <f t="shared" si="11"/>
        <v>0.94988797954259563</v>
      </c>
      <c r="Q32" s="226">
        <f t="shared" si="11"/>
        <v>0.93225257027112063</v>
      </c>
      <c r="R32" s="226">
        <f t="shared" si="11"/>
        <v>0.90871574192915017</v>
      </c>
      <c r="S32" s="305">
        <f t="shared" si="11"/>
        <v>0.86076350445648575</v>
      </c>
      <c r="T32" s="309">
        <f t="shared" si="18"/>
        <v>1</v>
      </c>
      <c r="U32" s="309">
        <f t="shared" si="12"/>
        <v>0.95808346873377337</v>
      </c>
      <c r="V32" s="309">
        <f t="shared" si="12"/>
        <v>0.94029590383007744</v>
      </c>
      <c r="W32" s="309">
        <f t="shared" si="12"/>
        <v>0.95014544727641748</v>
      </c>
      <c r="X32" s="347">
        <f t="shared" si="12"/>
        <v>0.92421743582183369</v>
      </c>
      <c r="Y32" s="309">
        <f t="shared" si="19"/>
        <v>1</v>
      </c>
      <c r="Z32" s="309">
        <f t="shared" si="13"/>
        <v>0.95808346873377337</v>
      </c>
      <c r="AA32" s="309">
        <f t="shared" si="13"/>
        <v>0.94029590383007744</v>
      </c>
      <c r="AB32" s="309">
        <f t="shared" si="13"/>
        <v>0.91655600330862319</v>
      </c>
      <c r="AC32" s="347">
        <f t="shared" si="13"/>
        <v>0.8681900412154101</v>
      </c>
      <c r="AD32" s="391">
        <f t="shared" si="20"/>
        <v>4.5451548867579739E-2</v>
      </c>
      <c r="AE32" s="355">
        <f t="shared" si="21"/>
        <v>0.95454845113242026</v>
      </c>
      <c r="AF32" s="226">
        <f>AE32*GBDUS!K15/(Y32+Z32+AA32+AB32+AC32)</f>
        <v>0</v>
      </c>
      <c r="AG32" s="226">
        <f t="shared" si="22"/>
        <v>0</v>
      </c>
      <c r="AH32" s="226">
        <f t="shared" si="14"/>
        <v>0</v>
      </c>
      <c r="AI32" s="226">
        <f t="shared" si="14"/>
        <v>0</v>
      </c>
      <c r="AJ32" s="305">
        <f t="shared" si="14"/>
        <v>0</v>
      </c>
      <c r="AK32" s="314">
        <f>AE32*GBDUS!L15/(Y32+Z32+AA32+AB32+AC32)</f>
        <v>0</v>
      </c>
      <c r="AL32" s="314">
        <f t="shared" si="23"/>
        <v>0</v>
      </c>
      <c r="AM32" s="314">
        <f t="shared" si="15"/>
        <v>0</v>
      </c>
      <c r="AN32" s="314">
        <f t="shared" si="15"/>
        <v>0</v>
      </c>
      <c r="AO32" s="316">
        <f t="shared" si="15"/>
        <v>0</v>
      </c>
      <c r="AP32" s="314">
        <f>AE32*GBDUS!M15/(Y32+Z32+AA32+AB32+AC32)</f>
        <v>0</v>
      </c>
      <c r="AQ32" s="314">
        <f t="shared" si="24"/>
        <v>0</v>
      </c>
      <c r="AR32" s="314">
        <f t="shared" si="16"/>
        <v>0</v>
      </c>
      <c r="AS32" s="314">
        <f t="shared" si="16"/>
        <v>0</v>
      </c>
      <c r="AT32" s="316">
        <f t="shared" si="16"/>
        <v>0</v>
      </c>
      <c r="AU32" s="275">
        <f t="shared" si="25"/>
        <v>0</v>
      </c>
      <c r="AV32" s="274">
        <f t="shared" si="26"/>
        <v>0</v>
      </c>
      <c r="AW32" s="275">
        <f t="shared" si="27"/>
        <v>0</v>
      </c>
      <c r="AX32" s="275">
        <f t="shared" si="28"/>
        <v>0</v>
      </c>
    </row>
    <row r="33" spans="2:50" x14ac:dyDescent="0.2">
      <c r="B33" s="224">
        <v>2</v>
      </c>
      <c r="C33" s="344" t="s">
        <v>10</v>
      </c>
      <c r="D33" s="227">
        <f>Scenario!AL40</f>
        <v>0.87590674187957884</v>
      </c>
      <c r="E33" s="227">
        <f>Scenario!AM40</f>
        <v>2.148991037627022</v>
      </c>
      <c r="F33" s="227">
        <f>Scenario!AN40</f>
        <v>4.0012232495732949</v>
      </c>
      <c r="G33" s="227">
        <f>Scenario!AO40</f>
        <v>7.4499089166069057</v>
      </c>
      <c r="H33" s="340">
        <f>Scenario!AP40</f>
        <v>18.277958973772726</v>
      </c>
      <c r="I33" s="230">
        <f>IF(D33+'Non travel METs'!D34&gt;2.5, D33+'Non travel METs'!D34, 0.1)</f>
        <v>0.1</v>
      </c>
      <c r="J33" s="230">
        <f>IF(E33+'Non travel METs'!E34&gt;2.5, E33+'Non travel METs'!E34, 0.1)</f>
        <v>0.1</v>
      </c>
      <c r="K33" s="230">
        <f>IF(F33+'Non travel METs'!F34&gt;2.5, F33+'Non travel METs'!F34, 0.1)</f>
        <v>4.0012232495732949</v>
      </c>
      <c r="L33" s="230">
        <f>IF(G33+'Non travel METs'!G34&gt;2.5, G33+'Non travel METs'!G34, 0.1)</f>
        <v>7.4499089166069057</v>
      </c>
      <c r="M33" s="235">
        <f>IF(H33+'Non travel METs'!H34&gt;2.5, H33+'Non travel METs'!H34, 0.1)</f>
        <v>18.277958973772726</v>
      </c>
      <c r="N33" s="281">
        <f>'Phy activity RRs'!$F$5</f>
        <v>0.97319906938028322</v>
      </c>
      <c r="O33" s="226">
        <f t="shared" si="17"/>
        <v>0.99144595491037002</v>
      </c>
      <c r="P33" s="226">
        <f t="shared" si="11"/>
        <v>0.99144595491037002</v>
      </c>
      <c r="Q33" s="226">
        <f t="shared" si="11"/>
        <v>0.94710856073732497</v>
      </c>
      <c r="R33" s="226">
        <f t="shared" si="11"/>
        <v>0.92853240302385431</v>
      </c>
      <c r="S33" s="305">
        <f t="shared" si="11"/>
        <v>0.8903463499940657</v>
      </c>
      <c r="T33" s="309">
        <f t="shared" si="18"/>
        <v>1</v>
      </c>
      <c r="U33" s="309">
        <f t="shared" si="12"/>
        <v>1</v>
      </c>
      <c r="V33" s="309">
        <f t="shared" si="12"/>
        <v>0.955280069525269</v>
      </c>
      <c r="W33" s="309">
        <f t="shared" si="12"/>
        <v>0.93654363954492781</v>
      </c>
      <c r="X33" s="347">
        <f t="shared" si="12"/>
        <v>0.94568036631453034</v>
      </c>
      <c r="Y33" s="309">
        <f t="shared" si="19"/>
        <v>1</v>
      </c>
      <c r="Z33" s="309">
        <f t="shared" si="13"/>
        <v>1</v>
      </c>
      <c r="AA33" s="309">
        <f t="shared" si="13"/>
        <v>0.955280069525269</v>
      </c>
      <c r="AB33" s="309">
        <f t="shared" si="13"/>
        <v>0.93654363954492781</v>
      </c>
      <c r="AC33" s="347">
        <f t="shared" si="13"/>
        <v>0.89802812305039459</v>
      </c>
      <c r="AD33" s="391">
        <f t="shared" si="20"/>
        <v>3.2499184923054612E-2</v>
      </c>
      <c r="AE33" s="353">
        <f t="shared" si="21"/>
        <v>0.96750081507694541</v>
      </c>
      <c r="AF33" s="226">
        <f>AE33*GBDUS!K16/(Y33+Z33+AA33+AB33+AC33)</f>
        <v>0</v>
      </c>
      <c r="AG33" s="226">
        <f t="shared" si="22"/>
        <v>0</v>
      </c>
      <c r="AH33" s="226">
        <f t="shared" si="14"/>
        <v>0</v>
      </c>
      <c r="AI33" s="226">
        <f t="shared" si="14"/>
        <v>0</v>
      </c>
      <c r="AJ33" s="305">
        <f t="shared" si="14"/>
        <v>0</v>
      </c>
      <c r="AK33" s="314">
        <f>AE33*GBDUS!L16/(Y33+Z33+AA33+AB33+AC33)</f>
        <v>0</v>
      </c>
      <c r="AL33" s="314">
        <f t="shared" si="23"/>
        <v>0</v>
      </c>
      <c r="AM33" s="314">
        <f t="shared" si="15"/>
        <v>0</v>
      </c>
      <c r="AN33" s="314">
        <f t="shared" si="15"/>
        <v>0</v>
      </c>
      <c r="AO33" s="316">
        <f t="shared" si="15"/>
        <v>0</v>
      </c>
      <c r="AP33" s="314">
        <f>AE33*GBDUS!M16/(Y33+Z33+AA33+AB33+AC33)</f>
        <v>0</v>
      </c>
      <c r="AQ33" s="314">
        <f t="shared" si="24"/>
        <v>0</v>
      </c>
      <c r="AR33" s="314">
        <f t="shared" si="16"/>
        <v>0</v>
      </c>
      <c r="AS33" s="314">
        <f t="shared" si="16"/>
        <v>0</v>
      </c>
      <c r="AT33" s="316">
        <f t="shared" si="16"/>
        <v>0</v>
      </c>
      <c r="AU33" s="275">
        <f t="shared" si="25"/>
        <v>0</v>
      </c>
      <c r="AV33" s="274">
        <f t="shared" si="26"/>
        <v>0</v>
      </c>
      <c r="AW33" s="275">
        <f t="shared" si="27"/>
        <v>0</v>
      </c>
      <c r="AX33" s="275">
        <f t="shared" si="28"/>
        <v>0</v>
      </c>
    </row>
    <row r="34" spans="2:50" x14ac:dyDescent="0.2">
      <c r="B34" s="224">
        <v>2</v>
      </c>
      <c r="C34" s="344" t="s">
        <v>11</v>
      </c>
      <c r="D34" s="227">
        <f>Scenario!AL41</f>
        <v>0.9136316785062305</v>
      </c>
      <c r="E34" s="227">
        <f>Scenario!AM41</f>
        <v>2.2415471818253816</v>
      </c>
      <c r="F34" s="227">
        <f>Scenario!AN41</f>
        <v>4.1735542596022022</v>
      </c>
      <c r="G34" s="227">
        <f>Scenario!AO41</f>
        <v>7.7707733743347145</v>
      </c>
      <c r="H34" s="340">
        <f>Scenario!AP41</f>
        <v>19.065183013709287</v>
      </c>
      <c r="I34" s="230">
        <f>IF(D34+'Non travel METs'!D35&gt;2.5, D34+'Non travel METs'!D35, 0.1)</f>
        <v>38.413631678506228</v>
      </c>
      <c r="J34" s="230">
        <f>IF(E34+'Non travel METs'!E35&gt;2.5, E34+'Non travel METs'!E35, 0.1)</f>
        <v>39.741547181825382</v>
      </c>
      <c r="K34" s="230">
        <f>IF(F34+'Non travel METs'!F35&gt;2.5, F34+'Non travel METs'!F35, 0.1)</f>
        <v>41.673554259602199</v>
      </c>
      <c r="L34" s="230">
        <f>IF(G34+'Non travel METs'!G35&gt;2.5, G34+'Non travel METs'!G35, 0.1)</f>
        <v>45.270773374334716</v>
      </c>
      <c r="M34" s="235">
        <f>IF(H34+'Non travel METs'!H35&gt;2.5, H34+'Non travel METs'!H35, 0.1)</f>
        <v>56.565183013709287</v>
      </c>
      <c r="N34" s="281">
        <f>'Phy activity RRs'!$F$5</f>
        <v>0.97319906938028322</v>
      </c>
      <c r="O34" s="226">
        <f t="shared" si="17"/>
        <v>0.84503663996510114</v>
      </c>
      <c r="P34" s="226">
        <f t="shared" si="11"/>
        <v>0.84260176302988721</v>
      </c>
      <c r="Q34" s="226">
        <f t="shared" si="11"/>
        <v>0.8391428716196192</v>
      </c>
      <c r="R34" s="226">
        <f t="shared" si="11"/>
        <v>0.83294578951336762</v>
      </c>
      <c r="S34" s="305">
        <f t="shared" si="11"/>
        <v>0.81520169683825194</v>
      </c>
      <c r="T34" s="309">
        <f t="shared" si="18"/>
        <v>0.9983881842022635</v>
      </c>
      <c r="U34" s="309">
        <f t="shared" si="12"/>
        <v>0.99612703554634219</v>
      </c>
      <c r="V34" s="309">
        <f t="shared" si="12"/>
        <v>0.99295324133998553</v>
      </c>
      <c r="W34" s="309">
        <f t="shared" si="12"/>
        <v>0.98734415660604402</v>
      </c>
      <c r="X34" s="347">
        <f t="shared" si="12"/>
        <v>0.97168752963457261</v>
      </c>
      <c r="Y34" s="309">
        <f t="shared" si="19"/>
        <v>1</v>
      </c>
      <c r="Z34" s="309">
        <f t="shared" si="13"/>
        <v>0.99711861377358202</v>
      </c>
      <c r="AA34" s="309">
        <f t="shared" si="13"/>
        <v>0.99302542864209375</v>
      </c>
      <c r="AB34" s="309">
        <f t="shared" si="13"/>
        <v>0.98569192165178443</v>
      </c>
      <c r="AC34" s="347">
        <f t="shared" si="13"/>
        <v>0.96469390590201942</v>
      </c>
      <c r="AD34" s="391">
        <f t="shared" si="20"/>
        <v>1.0699970534158432E-2</v>
      </c>
      <c r="AE34" s="353">
        <f t="shared" si="21"/>
        <v>0.98930002946584161</v>
      </c>
      <c r="AF34" s="226">
        <f>AE34*GBDUS!K17/(Y34+Z34+AA34+AB34+AC34)</f>
        <v>0</v>
      </c>
      <c r="AG34" s="226">
        <f t="shared" si="22"/>
        <v>0</v>
      </c>
      <c r="AH34" s="226">
        <f t="shared" si="14"/>
        <v>0</v>
      </c>
      <c r="AI34" s="226">
        <f t="shared" si="14"/>
        <v>0</v>
      </c>
      <c r="AJ34" s="305">
        <f t="shared" si="14"/>
        <v>0</v>
      </c>
      <c r="AK34" s="314">
        <f>AE34*GBDUS!L17/(Y34+Z34+AA34+AB34+AC34)</f>
        <v>4.017653392979752</v>
      </c>
      <c r="AL34" s="314">
        <f t="shared" si="23"/>
        <v>4.0060769818306987</v>
      </c>
      <c r="AM34" s="314">
        <f t="shared" si="15"/>
        <v>3.9896319826990805</v>
      </c>
      <c r="AN34" s="314">
        <f t="shared" si="15"/>
        <v>3.9601684934570236</v>
      </c>
      <c r="AO34" s="316">
        <f t="shared" si="15"/>
        <v>3.875805744234138</v>
      </c>
      <c r="AP34" s="314">
        <f>AE34*GBDUS!M17/(Y34+Z34+AA34+AB34+AC34)</f>
        <v>0.21297127578692127</v>
      </c>
      <c r="AQ34" s="314">
        <f t="shared" si="24"/>
        <v>0.21235762328624616</v>
      </c>
      <c r="AR34" s="314">
        <f t="shared" si="16"/>
        <v>0.21148589242676105</v>
      </c>
      <c r="AS34" s="314">
        <f t="shared" si="16"/>
        <v>0.20992406608704256</v>
      </c>
      <c r="AT34" s="316">
        <f t="shared" si="16"/>
        <v>0.20545209188382124</v>
      </c>
      <c r="AU34" s="275">
        <f t="shared" si="25"/>
        <v>0</v>
      </c>
      <c r="AV34" s="274">
        <f t="shared" si="26"/>
        <v>-0.21468443380711832</v>
      </c>
      <c r="AW34" s="275">
        <f t="shared" si="27"/>
        <v>-1.1380179743575303E-2</v>
      </c>
      <c r="AX34" s="275">
        <f t="shared" si="28"/>
        <v>-0.22606461355069363</v>
      </c>
    </row>
    <row r="35" spans="2:50" x14ac:dyDescent="0.2">
      <c r="B35" s="224">
        <v>2</v>
      </c>
      <c r="C35" s="344" t="s">
        <v>12</v>
      </c>
      <c r="D35" s="227">
        <f>Scenario!AL42</f>
        <v>0.91379960712518216</v>
      </c>
      <c r="E35" s="227">
        <f>Scenario!AM42</f>
        <v>2.2419591858434282</v>
      </c>
      <c r="F35" s="227">
        <f>Scenario!AN42</f>
        <v>4.1743213731113151</v>
      </c>
      <c r="G35" s="227">
        <f>Scenario!AO42</f>
        <v>7.7722016689874032</v>
      </c>
      <c r="H35" s="340">
        <f>Scenario!AP42</f>
        <v>19.068687259379477</v>
      </c>
      <c r="I35" s="230">
        <f>IF(D35+'Non travel METs'!D36&gt;2.5, D35+'Non travel METs'!D36, 0.1)</f>
        <v>38.477132940458482</v>
      </c>
      <c r="J35" s="230">
        <f>IF(E35+'Non travel METs'!E36&gt;2.5, E35+'Non travel METs'!E36, 0.1)</f>
        <v>39.805292519176724</v>
      </c>
      <c r="K35" s="230">
        <f>IF(F35+'Non travel METs'!F36&gt;2.5, F35+'Non travel METs'!F36, 0.1)</f>
        <v>41.737654706444616</v>
      </c>
      <c r="L35" s="230">
        <f>IF(G35+'Non travel METs'!G36&gt;2.5, G35+'Non travel METs'!G36, 0.1)</f>
        <v>45.335535002320697</v>
      </c>
      <c r="M35" s="235">
        <f>IF(H35+'Non travel METs'!H36&gt;2.5, H35+'Non travel METs'!H36, 0.1)</f>
        <v>56.632020592712777</v>
      </c>
      <c r="N35" s="281">
        <f>'Phy activity RRs'!$F$5</f>
        <v>0.97319906938028322</v>
      </c>
      <c r="O35" s="226">
        <f t="shared" si="17"/>
        <v>0.84491909302864465</v>
      </c>
      <c r="P35" s="226">
        <f t="shared" si="11"/>
        <v>0.84248608517590151</v>
      </c>
      <c r="Q35" s="226">
        <f t="shared" si="11"/>
        <v>0.83902974203474834</v>
      </c>
      <c r="R35" s="226">
        <f t="shared" si="11"/>
        <v>0.83283693470842246</v>
      </c>
      <c r="S35" s="305">
        <f t="shared" si="11"/>
        <v>0.8151033268929081</v>
      </c>
      <c r="T35" s="309">
        <f t="shared" si="18"/>
        <v>0.99841369280865189</v>
      </c>
      <c r="U35" s="309">
        <f t="shared" si="12"/>
        <v>0.99619137697063453</v>
      </c>
      <c r="V35" s="309">
        <f t="shared" si="12"/>
        <v>0.99307471601505271</v>
      </c>
      <c r="W35" s="309">
        <f t="shared" si="12"/>
        <v>0.98757160278863554</v>
      </c>
      <c r="X35" s="347">
        <f t="shared" si="12"/>
        <v>0.97223490598721762</v>
      </c>
      <c r="Y35" s="309">
        <f t="shared" si="19"/>
        <v>1</v>
      </c>
      <c r="Z35" s="309">
        <f t="shared" si="13"/>
        <v>0.99712042505274445</v>
      </c>
      <c r="AA35" s="309">
        <f t="shared" si="13"/>
        <v>0.99302968646052758</v>
      </c>
      <c r="AB35" s="309">
        <f t="shared" si="13"/>
        <v>0.98570021861275114</v>
      </c>
      <c r="AC35" s="347">
        <f t="shared" si="13"/>
        <v>0.96471169088053055</v>
      </c>
      <c r="AD35" s="391">
        <f t="shared" si="20"/>
        <v>1.0502741085961631E-2</v>
      </c>
      <c r="AE35" s="353">
        <f t="shared" si="21"/>
        <v>0.98949725891403839</v>
      </c>
      <c r="AF35" s="226">
        <f>AE35*GBDUS!K18/(Y35+Z35+AA35+AB35+AC35)</f>
        <v>0.60084090921650579</v>
      </c>
      <c r="AG35" s="226">
        <f t="shared" si="22"/>
        <v>0.59911074278703969</v>
      </c>
      <c r="AH35" s="226">
        <f t="shared" si="14"/>
        <v>0.59665285969192505</v>
      </c>
      <c r="AI35" s="226">
        <f t="shared" si="14"/>
        <v>0.59224901556619391</v>
      </c>
      <c r="AJ35" s="305">
        <f t="shared" si="14"/>
        <v>0.57963824948045062</v>
      </c>
      <c r="AK35" s="314">
        <f>AE35*GBDUS!L18/(Y35+Z35+AA35+AB35+AC35)</f>
        <v>28.043666213004236</v>
      </c>
      <c r="AL35" s="314">
        <f t="shared" si="23"/>
        <v>27.962912374348072</v>
      </c>
      <c r="AM35" s="314">
        <f t="shared" si="15"/>
        <v>27.848193066703288</v>
      </c>
      <c r="AN35" s="314">
        <f t="shared" si="15"/>
        <v>27.6426479168613</v>
      </c>
      <c r="AO35" s="316">
        <f t="shared" si="15"/>
        <v>27.054052650836521</v>
      </c>
      <c r="AP35" s="314">
        <f>AE35*GBDUS!M18/(Y35+Z35+AA35+AB35+AC35)</f>
        <v>2.0723514701215509</v>
      </c>
      <c r="AQ35" s="314">
        <f t="shared" si="24"/>
        <v>2.0663839787462805</v>
      </c>
      <c r="AR35" s="314">
        <f t="shared" si="16"/>
        <v>2.0579065306108171</v>
      </c>
      <c r="AS35" s="314">
        <f t="shared" si="16"/>
        <v>2.042717297141269</v>
      </c>
      <c r="AT35" s="316">
        <f t="shared" si="16"/>
        <v>1.9992216908397147</v>
      </c>
      <c r="AU35" s="275">
        <f t="shared" si="25"/>
        <v>-3.150822325788516E-2</v>
      </c>
      <c r="AV35" s="274">
        <f t="shared" si="26"/>
        <v>-1.4706157361374608</v>
      </c>
      <c r="AW35" s="275">
        <f t="shared" si="27"/>
        <v>-0.10867454560399459</v>
      </c>
      <c r="AX35" s="275">
        <f t="shared" si="28"/>
        <v>-1.5792902817414554</v>
      </c>
    </row>
    <row r="36" spans="2:50" x14ac:dyDescent="0.2">
      <c r="B36" s="224">
        <v>2</v>
      </c>
      <c r="C36" s="344" t="s">
        <v>13</v>
      </c>
      <c r="D36" s="227">
        <f>Scenario!AL43</f>
        <v>0.48552870933055076</v>
      </c>
      <c r="E36" s="227">
        <f>Scenario!AM43</f>
        <v>1.1912191046994096</v>
      </c>
      <c r="F36" s="227">
        <f>Scenario!AN43</f>
        <v>2.217940183837289</v>
      </c>
      <c r="G36" s="227">
        <f>Scenario!AO43</f>
        <v>4.1296002050953549</v>
      </c>
      <c r="H36" s="340">
        <f>Scenario!AP43</f>
        <v>10.131756504909637</v>
      </c>
      <c r="I36" s="230">
        <f>IF(D36+'Non travel METs'!D37&gt;2.5, D36+'Non travel METs'!D37, 0.1)</f>
        <v>38.238862042663854</v>
      </c>
      <c r="J36" s="230">
        <f>IF(E36+'Non travel METs'!E37&gt;2.5, E36+'Non travel METs'!E37, 0.1)</f>
        <v>38.944552438032709</v>
      </c>
      <c r="K36" s="230">
        <f>IF(F36+'Non travel METs'!F37&gt;2.5, F36+'Non travel METs'!F37, 0.1)</f>
        <v>39.971273517170587</v>
      </c>
      <c r="L36" s="230">
        <f>IF(G36+'Non travel METs'!G37&gt;2.5, G36+'Non travel METs'!G37, 0.1)</f>
        <v>41.882933538428659</v>
      </c>
      <c r="M36" s="235">
        <f>IF(H36+'Non travel METs'!H37&gt;2.5, H36+'Non travel METs'!H37, 0.1)</f>
        <v>47.885089838242941</v>
      </c>
      <c r="N36" s="281">
        <f>'Phy activity RRs'!$F$5</f>
        <v>0.97319906938028322</v>
      </c>
      <c r="O36" s="226">
        <f t="shared" si="17"/>
        <v>0.84536074263541339</v>
      </c>
      <c r="P36" s="226">
        <f t="shared" si="11"/>
        <v>0.84405732232987452</v>
      </c>
      <c r="Q36" s="226">
        <f t="shared" si="11"/>
        <v>0.84218538973825263</v>
      </c>
      <c r="R36" s="226">
        <f t="shared" si="11"/>
        <v>0.83877371981387117</v>
      </c>
      <c r="S36" s="305">
        <f t="shared" si="11"/>
        <v>0.82862260516626385</v>
      </c>
      <c r="T36" s="309">
        <f t="shared" si="18"/>
        <v>0.99921231072929184</v>
      </c>
      <c r="U36" s="309">
        <f t="shared" si="12"/>
        <v>0.9981054886203039</v>
      </c>
      <c r="V36" s="309">
        <f t="shared" si="12"/>
        <v>0.99653890484347363</v>
      </c>
      <c r="W36" s="309">
        <f t="shared" si="12"/>
        <v>0.99372694830419128</v>
      </c>
      <c r="X36" s="347">
        <f t="shared" si="12"/>
        <v>0.9855766676175074</v>
      </c>
      <c r="Y36" s="309">
        <f t="shared" si="19"/>
        <v>1</v>
      </c>
      <c r="Z36" s="309">
        <f t="shared" si="13"/>
        <v>0.9984581490010106</v>
      </c>
      <c r="AA36" s="309">
        <f t="shared" si="13"/>
        <v>0.99624378950072656</v>
      </c>
      <c r="AB36" s="309">
        <f t="shared" si="13"/>
        <v>0.99220803322258944</v>
      </c>
      <c r="AC36" s="347">
        <f t="shared" si="13"/>
        <v>0.98020000619266001</v>
      </c>
      <c r="AD36" s="391">
        <f t="shared" si="20"/>
        <v>5.3679359770464783E-3</v>
      </c>
      <c r="AE36" s="353">
        <f t="shared" si="21"/>
        <v>0.99463206402295357</v>
      </c>
      <c r="AF36" s="226">
        <f>AE36*GBDUS!K19/(Y36+Z36+AA36+AB36+AC36)</f>
        <v>4.2051159401228597</v>
      </c>
      <c r="AG36" s="226">
        <f t="shared" si="22"/>
        <v>4.1986322779097147</v>
      </c>
      <c r="AH36" s="226">
        <f t="shared" si="14"/>
        <v>4.1893206394779083</v>
      </c>
      <c r="AI36" s="226">
        <f t="shared" si="14"/>
        <v>4.1723498164222628</v>
      </c>
      <c r="AJ36" s="305">
        <f t="shared" si="14"/>
        <v>4.12185467054928</v>
      </c>
      <c r="AK36" s="314">
        <f>AE36*GBDUS!L19/(Y36+Z36+AA36+AB36+AC36)</f>
        <v>142.27610994384011</v>
      </c>
      <c r="AL36" s="314">
        <f t="shared" si="23"/>
        <v>142.05674138159088</v>
      </c>
      <c r="AM36" s="314">
        <f t="shared" si="15"/>
        <v>141.74169092587329</v>
      </c>
      <c r="AN36" s="314">
        <f t="shared" si="15"/>
        <v>141.1674992219385</v>
      </c>
      <c r="AO36" s="316">
        <f t="shared" si="15"/>
        <v>139.45904384801966</v>
      </c>
      <c r="AP36" s="314">
        <f>AE36*GBDUS!M19/(Y36+Z36+AA36+AB36+AC36)</f>
        <v>16.65673068929701</v>
      </c>
      <c r="AQ36" s="314">
        <f t="shared" si="24"/>
        <v>16.631048492443821</v>
      </c>
      <c r="AR36" s="314">
        <f t="shared" si="16"/>
        <v>16.594164502598304</v>
      </c>
      <c r="AS36" s="314">
        <f t="shared" si="16"/>
        <v>16.526941997145734</v>
      </c>
      <c r="AT36" s="316">
        <f t="shared" si="16"/>
        <v>16.3269275247984</v>
      </c>
      <c r="AU36" s="275">
        <f t="shared" si="25"/>
        <v>-0.1127266555179709</v>
      </c>
      <c r="AV36" s="274">
        <f t="shared" si="26"/>
        <v>-3.8139994859708395</v>
      </c>
      <c r="AW36" s="275">
        <f t="shared" si="27"/>
        <v>-0.44651742525158511</v>
      </c>
      <c r="AX36" s="275">
        <f t="shared" si="28"/>
        <v>-4.2605169112224246</v>
      </c>
    </row>
    <row r="37" spans="2:50" x14ac:dyDescent="0.2">
      <c r="B37" s="224">
        <v>2</v>
      </c>
      <c r="C37" s="344" t="s">
        <v>14</v>
      </c>
      <c r="D37" s="227">
        <f>Scenario!AL44</f>
        <v>0.40313254630412065</v>
      </c>
      <c r="E37" s="227">
        <f>Scenario!AM44</f>
        <v>0.9890644603605756</v>
      </c>
      <c r="F37" s="227">
        <f>Scenario!AN44</f>
        <v>1.8415468677297739</v>
      </c>
      <c r="G37" s="227">
        <f>Scenario!AO44</f>
        <v>3.4287905409208657</v>
      </c>
      <c r="H37" s="340">
        <f>Scenario!AP44</f>
        <v>8.4123569211575671</v>
      </c>
      <c r="I37" s="230">
        <f>IF(D37+'Non travel METs'!D38&gt;2.5, D37+'Non travel METs'!D38, 0.1)</f>
        <v>9.4031325463041213</v>
      </c>
      <c r="J37" s="230">
        <f>IF(E37+'Non travel METs'!E38&gt;2.5, E37+'Non travel METs'!E38, 0.1)</f>
        <v>9.9890644603605754</v>
      </c>
      <c r="K37" s="230">
        <f>IF(F37+'Non travel METs'!F38&gt;2.5, F37+'Non travel METs'!F38, 0.1)</f>
        <v>10.841546867729773</v>
      </c>
      <c r="L37" s="230">
        <f>IF(G37+'Non travel METs'!G38&gt;2.5, G37+'Non travel METs'!G38, 0.1)</f>
        <v>12.428790540920865</v>
      </c>
      <c r="M37" s="235">
        <f>IF(H37+'Non travel METs'!H38&gt;2.5, H37+'Non travel METs'!H38, 0.1)</f>
        <v>17.412356921157567</v>
      </c>
      <c r="N37" s="281">
        <f>'Phy activity RRs'!$F$5</f>
        <v>0.97319906938028322</v>
      </c>
      <c r="O37" s="226">
        <f t="shared" si="17"/>
        <v>0.92007032632556507</v>
      </c>
      <c r="P37" s="226">
        <f t="shared" si="11"/>
        <v>0.91772139693538535</v>
      </c>
      <c r="Q37" s="226">
        <f t="shared" si="11"/>
        <v>0.91443380525726625</v>
      </c>
      <c r="R37" s="226">
        <f t="shared" si="11"/>
        <v>0.90866885408130227</v>
      </c>
      <c r="S37" s="305">
        <f t="shared" si="11"/>
        <v>0.89282810701188198</v>
      </c>
      <c r="T37" s="309">
        <f t="shared" si="18"/>
        <v>0.99868077630390706</v>
      </c>
      <c r="U37" s="309">
        <f t="shared" si="12"/>
        <v>0.99687274892208932</v>
      </c>
      <c r="V37" s="309">
        <f t="shared" si="12"/>
        <v>0.99439782064650606</v>
      </c>
      <c r="W37" s="309">
        <f t="shared" si="12"/>
        <v>0.99017360310678926</v>
      </c>
      <c r="X37" s="347">
        <f t="shared" si="12"/>
        <v>0.97914618243059481</v>
      </c>
      <c r="Y37" s="309">
        <f t="shared" si="19"/>
        <v>1</v>
      </c>
      <c r="Z37" s="309">
        <f t="shared" si="13"/>
        <v>0.99744701103494937</v>
      </c>
      <c r="AA37" s="309">
        <f t="shared" si="13"/>
        <v>0.99387381496063554</v>
      </c>
      <c r="AB37" s="309">
        <f t="shared" si="13"/>
        <v>0.98760804264843949</v>
      </c>
      <c r="AC37" s="347">
        <f t="shared" si="13"/>
        <v>0.97039115539952381</v>
      </c>
      <c r="AD37" s="391">
        <f t="shared" si="20"/>
        <v>8.1457737180226537E-3</v>
      </c>
      <c r="AE37" s="353">
        <f t="shared" si="21"/>
        <v>0.99185422628197739</v>
      </c>
      <c r="AF37" s="226">
        <f>AE37*GBDUS!K20/(Y37+Z37+AA37+AB37+AC37)</f>
        <v>3.6072381632920867</v>
      </c>
      <c r="AG37" s="226">
        <f t="shared" si="22"/>
        <v>3.5980289240668926</v>
      </c>
      <c r="AH37" s="226">
        <f t="shared" si="14"/>
        <v>3.5851395548227023</v>
      </c>
      <c r="AI37" s="226">
        <f t="shared" si="14"/>
        <v>3.5625374218156498</v>
      </c>
      <c r="AJ37" s="305">
        <f t="shared" si="14"/>
        <v>3.5004320090782644</v>
      </c>
      <c r="AK37" s="314">
        <f>AE37*GBDUS!L20/(Y37+Z37+AA37+AB37+AC37)</f>
        <v>84.227250133197799</v>
      </c>
      <c r="AL37" s="314">
        <f t="shared" si="23"/>
        <v>84.012218893051184</v>
      </c>
      <c r="AM37" s="314">
        <f t="shared" si="15"/>
        <v>83.711258413524988</v>
      </c>
      <c r="AN37" s="314">
        <f t="shared" si="15"/>
        <v>83.183509641708</v>
      </c>
      <c r="AO37" s="316">
        <f t="shared" si="15"/>
        <v>81.733378572878507</v>
      </c>
      <c r="AP37" s="314">
        <f>AE37*GBDUS!M20/(Y37+Z37+AA37+AB37+AC37)</f>
        <v>15.035430127324325</v>
      </c>
      <c r="AQ37" s="314">
        <f t="shared" si="24"/>
        <v>14.997044840124476</v>
      </c>
      <c r="AR37" s="314">
        <f t="shared" si="16"/>
        <v>14.943320300217902</v>
      </c>
      <c r="AS37" s="314">
        <f t="shared" si="16"/>
        <v>14.849111718424155</v>
      </c>
      <c r="AT37" s="316">
        <f t="shared" si="16"/>
        <v>14.590248413183062</v>
      </c>
      <c r="AU37" s="275">
        <f t="shared" si="25"/>
        <v>-0.14662392692440207</v>
      </c>
      <c r="AV37" s="274">
        <f t="shared" si="26"/>
        <v>-3.4235971148916065</v>
      </c>
      <c r="AW37" s="275">
        <f t="shared" si="27"/>
        <v>-0.61114728456240641</v>
      </c>
      <c r="AX37" s="275">
        <f t="shared" si="28"/>
        <v>-4.0347443994540129</v>
      </c>
    </row>
    <row r="38" spans="2:50" x14ac:dyDescent="0.2">
      <c r="B38" s="224">
        <v>2</v>
      </c>
      <c r="C38" s="344" t="s">
        <v>15</v>
      </c>
      <c r="D38" s="227">
        <f>Scenario!AL45</f>
        <v>1.2369946895372157</v>
      </c>
      <c r="E38" s="227">
        <f>Scenario!AM45</f>
        <v>3.0349012906366726</v>
      </c>
      <c r="F38" s="227">
        <f>Scenario!AN45</f>
        <v>5.6507064904581714</v>
      </c>
      <c r="G38" s="227">
        <f>Scenario!AO45</f>
        <v>10.521094685951919</v>
      </c>
      <c r="H38" s="340">
        <f>Scenario!AP45</f>
        <v>25.812951430900597</v>
      </c>
      <c r="I38" s="230">
        <f>IF(D38+'Non travel METs'!D39&gt;2.5, D38+'Non travel METs'!D39, 0.1)</f>
        <v>0.1</v>
      </c>
      <c r="J38" s="230">
        <f>IF(E38+'Non travel METs'!E39&gt;2.5, E38+'Non travel METs'!E39, 0.1)</f>
        <v>3.5349012906366726</v>
      </c>
      <c r="K38" s="230">
        <f>IF(F38+'Non travel METs'!F39&gt;2.5, F38+'Non travel METs'!F39, 0.1)</f>
        <v>6.1507064904581714</v>
      </c>
      <c r="L38" s="230">
        <f>IF(G38+'Non travel METs'!G39&gt;2.5, G38+'Non travel METs'!G39, 0.1)</f>
        <v>11.021094685951919</v>
      </c>
      <c r="M38" s="235">
        <f>IF(H38+'Non travel METs'!H39&gt;2.5, H38+'Non travel METs'!H39, 0.1)</f>
        <v>26.312951430900597</v>
      </c>
      <c r="N38" s="281">
        <f>'Phy activity RRs'!$F$5</f>
        <v>0.97319906938028322</v>
      </c>
      <c r="O38" s="226">
        <f t="shared" si="17"/>
        <v>0.99144595491037002</v>
      </c>
      <c r="P38" s="226">
        <f t="shared" si="11"/>
        <v>0.95020562019055577</v>
      </c>
      <c r="Q38" s="226">
        <f t="shared" si="11"/>
        <v>0.93484465583820608</v>
      </c>
      <c r="R38" s="226">
        <f t="shared" si="11"/>
        <v>0.91375951752440776</v>
      </c>
      <c r="S38" s="305">
        <f t="shared" si="11"/>
        <v>0.86991973755392549</v>
      </c>
      <c r="T38" s="309">
        <f t="shared" si="18"/>
        <v>1</v>
      </c>
      <c r="U38" s="309">
        <f t="shared" si="12"/>
        <v>0.95840384993699179</v>
      </c>
      <c r="V38" s="309">
        <f t="shared" si="12"/>
        <v>0.94291035351767527</v>
      </c>
      <c r="W38" s="309">
        <f t="shared" si="12"/>
        <v>0.92164329583352289</v>
      </c>
      <c r="X38" s="347">
        <f t="shared" si="12"/>
        <v>0.87742527290110239</v>
      </c>
      <c r="Y38" s="309">
        <f t="shared" si="19"/>
        <v>1</v>
      </c>
      <c r="Z38" s="309">
        <f t="shared" si="13"/>
        <v>0.95840384993699179</v>
      </c>
      <c r="AA38" s="309">
        <f t="shared" si="13"/>
        <v>0.94291035351767527</v>
      </c>
      <c r="AB38" s="309">
        <f t="shared" si="13"/>
        <v>0.92164329583352289</v>
      </c>
      <c r="AC38" s="347">
        <f t="shared" si="13"/>
        <v>0.87742527290110239</v>
      </c>
      <c r="AD38" s="391">
        <f t="shared" si="20"/>
        <v>5.9923445562141534E-2</v>
      </c>
      <c r="AE38" s="353">
        <f t="shared" si="21"/>
        <v>0.94007655443785842</v>
      </c>
      <c r="AF38" s="226">
        <f>AE38*GBDUS!K21/(Y38+Z38+AA38+AB38+AC38)</f>
        <v>2.2000000000000002</v>
      </c>
      <c r="AG38" s="226">
        <f t="shared" si="22"/>
        <v>2.1084884698613822</v>
      </c>
      <c r="AH38" s="226">
        <f t="shared" si="14"/>
        <v>2.0744027777388858</v>
      </c>
      <c r="AI38" s="226">
        <f t="shared" si="14"/>
        <v>2.0276152508337506</v>
      </c>
      <c r="AJ38" s="305">
        <f t="shared" si="14"/>
        <v>1.9303356003824255</v>
      </c>
      <c r="AK38" s="314">
        <f>AE38*GBDUS!L21/(Y38+Z38+AA38+AB38+AC38)</f>
        <v>32.499522706889124</v>
      </c>
      <c r="AL38" s="314">
        <f t="shared" si="23"/>
        <v>31.14766768339722</v>
      </c>
      <c r="AM38" s="314">
        <f t="shared" si="15"/>
        <v>30.64413644470854</v>
      </c>
      <c r="AN38" s="314">
        <f t="shared" si="15"/>
        <v>29.952967220593706</v>
      </c>
      <c r="AO38" s="316">
        <f t="shared" si="15"/>
        <v>28.515902580247765</v>
      </c>
      <c r="AP38" s="314">
        <f>AE38*GBDUS!M21/(Y38+Z38+AA38+AB38+AC38)</f>
        <v>9.1501754082238662</v>
      </c>
      <c r="AQ38" s="314">
        <f t="shared" si="24"/>
        <v>8.7695633388405394</v>
      </c>
      <c r="AR38" s="314">
        <f t="shared" si="16"/>
        <v>8.6277951289171035</v>
      </c>
      <c r="AS38" s="314">
        <f t="shared" si="16"/>
        <v>8.4331978206902942</v>
      </c>
      <c r="AT38" s="316">
        <f t="shared" si="16"/>
        <v>8.0285951546537824</v>
      </c>
      <c r="AU38" s="275">
        <f t="shared" si="25"/>
        <v>-0.65915790118355488</v>
      </c>
      <c r="AV38" s="274">
        <f t="shared" si="26"/>
        <v>-9.7374168986092968</v>
      </c>
      <c r="AW38" s="275">
        <f t="shared" si="27"/>
        <v>-2.741550189793756</v>
      </c>
      <c r="AX38" s="275">
        <f t="shared" si="28"/>
        <v>-12.478967088403053</v>
      </c>
    </row>
    <row r="39" spans="2:50" x14ac:dyDescent="0.2">
      <c r="B39" s="338">
        <v>2</v>
      </c>
      <c r="C39" s="345" t="s">
        <v>16</v>
      </c>
      <c r="D39" s="339">
        <f>Scenario!AL46</f>
        <v>1.2369946895372157</v>
      </c>
      <c r="E39" s="339">
        <f>Scenario!AM46</f>
        <v>3.0349012906366726</v>
      </c>
      <c r="F39" s="339">
        <f>Scenario!AN46</f>
        <v>5.6507064904581714</v>
      </c>
      <c r="G39" s="339">
        <f>Scenario!AO46</f>
        <v>10.521094685951919</v>
      </c>
      <c r="H39" s="341">
        <f>Scenario!AP46</f>
        <v>25.812951430900597</v>
      </c>
      <c r="I39" s="240">
        <f>IF(D39+'Non travel METs'!D40&gt;2.5, D39+'Non travel METs'!D40, 0.1)</f>
        <v>0.1</v>
      </c>
      <c r="J39" s="240">
        <f>IF(E39+'Non travel METs'!E40&gt;2.5, E39+'Non travel METs'!E40, 0.1)</f>
        <v>3.1182346239700061</v>
      </c>
      <c r="K39" s="240">
        <f>IF(F39+'Non travel METs'!F40&gt;2.5, F39+'Non travel METs'!F40, 0.1)</f>
        <v>5.7340398237915045</v>
      </c>
      <c r="L39" s="240">
        <f>IF(G39+'Non travel METs'!G40&gt;2.5, G39+'Non travel METs'!G40, 0.1)</f>
        <v>10.604428019285253</v>
      </c>
      <c r="M39" s="241">
        <f>IF(H39+'Non travel METs'!H40&gt;2.5, H39+'Non travel METs'!H40, 0.1)</f>
        <v>25.896284764233929</v>
      </c>
      <c r="N39" s="282">
        <f>'Phy activity RRs'!$F$5</f>
        <v>0.97319906938028322</v>
      </c>
      <c r="O39" s="306">
        <f t="shared" si="17"/>
        <v>0.99144595491037002</v>
      </c>
      <c r="P39" s="307">
        <f t="shared" si="11"/>
        <v>0.95316023863987598</v>
      </c>
      <c r="Q39" s="307">
        <f t="shared" si="11"/>
        <v>0.93701798256623203</v>
      </c>
      <c r="R39" s="307">
        <f t="shared" si="11"/>
        <v>0.91533368893382794</v>
      </c>
      <c r="S39" s="308">
        <f t="shared" si="11"/>
        <v>0.87088391945659216</v>
      </c>
      <c r="T39" s="348">
        <f t="shared" si="18"/>
        <v>1</v>
      </c>
      <c r="U39" s="349">
        <f t="shared" si="12"/>
        <v>0.96138396038546026</v>
      </c>
      <c r="V39" s="349">
        <f t="shared" si="12"/>
        <v>0.9451024313785632</v>
      </c>
      <c r="W39" s="349">
        <f t="shared" si="12"/>
        <v>0.92323104895473307</v>
      </c>
      <c r="X39" s="350">
        <f t="shared" si="12"/>
        <v>0.87839777361875759</v>
      </c>
      <c r="Y39" s="348">
        <f t="shared" si="19"/>
        <v>1</v>
      </c>
      <c r="Z39" s="349">
        <f t="shared" si="13"/>
        <v>0.96138396038546026</v>
      </c>
      <c r="AA39" s="349">
        <f t="shared" si="13"/>
        <v>0.9451024313785632</v>
      </c>
      <c r="AB39" s="349">
        <f t="shared" si="13"/>
        <v>0.92323104895473307</v>
      </c>
      <c r="AC39" s="350">
        <f t="shared" si="13"/>
        <v>0.87839777361875759</v>
      </c>
      <c r="AD39" s="391">
        <f t="shared" si="20"/>
        <v>5.8376957132497152E-2</v>
      </c>
      <c r="AE39" s="354">
        <f t="shared" si="21"/>
        <v>0.94162304286750287</v>
      </c>
      <c r="AF39" s="306">
        <f>AE39*GBDUS!K22/(Y39+Z39+AA39+AB39+AC39)</f>
        <v>5.2</v>
      </c>
      <c r="AG39" s="307">
        <f t="shared" si="22"/>
        <v>4.9991965940043936</v>
      </c>
      <c r="AH39" s="307">
        <f t="shared" si="14"/>
        <v>4.9145326431685286</v>
      </c>
      <c r="AI39" s="307">
        <f t="shared" si="14"/>
        <v>4.8008014545646125</v>
      </c>
      <c r="AJ39" s="308">
        <f t="shared" si="14"/>
        <v>4.5676684228175395</v>
      </c>
      <c r="AK39" s="317">
        <f>AE39*GBDUS!L22/(Y39+Z39+AA39+AB39+AC39)</f>
        <v>28.47304865243262</v>
      </c>
      <c r="AL39" s="318">
        <f t="shared" si="23"/>
        <v>27.373532277723566</v>
      </c>
      <c r="AM39" s="318">
        <f t="shared" si="15"/>
        <v>26.909947510174192</v>
      </c>
      <c r="AN39" s="318">
        <f t="shared" si="15"/>
        <v>26.287202574324517</v>
      </c>
      <c r="AO39" s="319">
        <f t="shared" si="15"/>
        <v>25.01066254443538</v>
      </c>
      <c r="AP39" s="318">
        <f>AE39*GBDUS!M22/(Y39+Z39+AA39+AB39+AC39)</f>
        <v>16.236667833391671</v>
      </c>
      <c r="AQ39" s="318">
        <f t="shared" si="24"/>
        <v>15.609672025129296</v>
      </c>
      <c r="AR39" s="318">
        <f t="shared" si="16"/>
        <v>15.345314246824577</v>
      </c>
      <c r="AS39" s="318">
        <f t="shared" si="16"/>
        <v>14.990195875351766</v>
      </c>
      <c r="AT39" s="319">
        <f t="shared" si="16"/>
        <v>14.26225287583854</v>
      </c>
      <c r="AU39" s="300">
        <f t="shared" si="25"/>
        <v>-1.5178008854449239</v>
      </c>
      <c r="AV39" s="278">
        <f t="shared" si="26"/>
        <v>-8.3108497030728188</v>
      </c>
      <c r="AW39" s="277">
        <f t="shared" si="27"/>
        <v>-4.7392363104224984</v>
      </c>
      <c r="AX39" s="277">
        <f t="shared" si="28"/>
        <v>-13.050086013495317</v>
      </c>
    </row>
    <row r="40" spans="2:50" x14ac:dyDescent="0.2">
      <c r="AD40" s="301"/>
      <c r="AT40" s="356" t="s">
        <v>76</v>
      </c>
      <c r="AU40" s="275">
        <f>SUM(AU24:AU39)</f>
        <v>-2.4678175923287369</v>
      </c>
      <c r="AV40" s="274">
        <f t="shared" ref="AV40:AX40" si="29">SUM(AV24:AV39)</f>
        <v>-26.971163372489141</v>
      </c>
      <c r="AW40" s="275">
        <f t="shared" si="29"/>
        <v>-8.658505935377816</v>
      </c>
      <c r="AX40" s="275">
        <f t="shared" si="29"/>
        <v>-35.629669307866955</v>
      </c>
    </row>
    <row r="41" spans="2:50" x14ac:dyDescent="0.2">
      <c r="AD41" s="390"/>
      <c r="AT41" s="356" t="s">
        <v>87</v>
      </c>
      <c r="AU41" s="388">
        <f>AU40/GBDUS!K23</f>
        <v>-3.1238197371249835E-2</v>
      </c>
      <c r="AV41" s="388">
        <f>AV40/GBDUS!L23</f>
        <v>-1.6296352111911754E-2</v>
      </c>
      <c r="AW41" s="388">
        <f>AW40/GBDUS!M23</f>
        <v>-2.8923446737057778E-2</v>
      </c>
      <c r="AX41" s="388">
        <f>AX40/GBDUS!N23</f>
        <v>-1.8230467412765239E-2</v>
      </c>
    </row>
    <row r="42" spans="2:50" x14ac:dyDescent="0.2">
      <c r="O42" s="226"/>
      <c r="P42" s="226"/>
      <c r="Q42" s="226"/>
      <c r="R42" s="226"/>
      <c r="S42" s="226"/>
      <c r="U42" s="474"/>
      <c r="AD42" s="390"/>
    </row>
    <row r="43" spans="2:50" x14ac:dyDescent="0.2">
      <c r="AD43" s="390"/>
    </row>
    <row r="44" spans="2:50" x14ac:dyDescent="0.2">
      <c r="O44" s="226"/>
      <c r="P44" s="226"/>
      <c r="Q44" s="226"/>
      <c r="R44" s="226"/>
      <c r="S44" s="226"/>
      <c r="U44" s="226"/>
      <c r="V44" s="473"/>
      <c r="W44" s="473"/>
      <c r="X44" s="473"/>
      <c r="Y44" s="473"/>
      <c r="AD44" s="390"/>
    </row>
    <row r="45" spans="2:50" x14ac:dyDescent="0.2">
      <c r="U45" s="474"/>
      <c r="AD45" s="390"/>
    </row>
    <row r="46" spans="2:50" x14ac:dyDescent="0.2">
      <c r="AD46" s="390"/>
    </row>
    <row r="47" spans="2:50" x14ac:dyDescent="0.2">
      <c r="AD47" s="390"/>
    </row>
    <row r="48" spans="2:50" x14ac:dyDescent="0.2">
      <c r="AD48" s="390"/>
    </row>
  </sheetData>
  <mergeCells count="12">
    <mergeCell ref="AD4:AD5"/>
    <mergeCell ref="AE4:AE5"/>
    <mergeCell ref="AF4:AJ4"/>
    <mergeCell ref="AK4:AO4"/>
    <mergeCell ref="AP4:AT4"/>
    <mergeCell ref="AU4:AX4"/>
    <mergeCell ref="T3:X4"/>
    <mergeCell ref="Y3:AC4"/>
    <mergeCell ref="D4:H4"/>
    <mergeCell ref="I4:M4"/>
    <mergeCell ref="N4:N5"/>
    <mergeCell ref="O4:S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Instructions</vt:lpstr>
      <vt:lpstr>Inputs</vt:lpstr>
      <vt:lpstr>Health results</vt:lpstr>
      <vt:lpstr>Active transport</vt:lpstr>
      <vt:lpstr>Baseline</vt:lpstr>
      <vt:lpstr>Scenario</vt:lpstr>
      <vt:lpstr>Phy activity RRs</vt:lpstr>
      <vt:lpstr>Non travel METs</vt:lpstr>
      <vt:lpstr>Breast cancer</vt:lpstr>
      <vt:lpstr>CVD</vt:lpstr>
      <vt:lpstr>Colon cancer</vt:lpstr>
      <vt:lpstr>Dementia</vt:lpstr>
      <vt:lpstr>Depression</vt:lpstr>
      <vt:lpstr>Diabetes</vt:lpstr>
      <vt:lpstr>CHTS 2013</vt:lpstr>
      <vt:lpstr>Census 2010 SF1</vt:lpstr>
      <vt:lpstr>CA DOF 2035</vt:lpstr>
      <vt:lpstr>GBDUS</vt:lpstr>
      <vt:lpstr>CHIS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2013-09-26T22:15:37Z</dcterms:created>
  <dcterms:modified xsi:type="dcterms:W3CDTF">2013-10-23T19:15:02Z</dcterms:modified>
</cp:coreProperties>
</file>