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24226"/>
  <xr:revisionPtr revIDLastSave="0" documentId="13_ncr:1_{6985CCC2-57B3-48A9-AA74-F50BCE2B29AB}" xr6:coauthVersionLast="47" xr6:coauthVersionMax="47" xr10:uidLastSave="{00000000-0000-0000-0000-000000000000}"/>
  <bookViews>
    <workbookView xWindow="-120" yWindow="-120" windowWidth="20730" windowHeight="11160" tabRatio="344" xr2:uid="{00000000-000D-0000-FFFF-FFFF00000000}"/>
  </bookViews>
  <sheets>
    <sheet name="GST 20-21(Combined)" sheetId="9" r:id="rId1"/>
    <sheet name="GST 20-21(Vij)" sheetId="8" r:id="rId2"/>
    <sheet name="GST 20-21(Hyd)" sheetId="7" r:id="rId3"/>
  </sheets>
  <definedNames>
    <definedName name="_xlnm.Print_Area" localSheetId="0">'GST 20-21(Combined)'!$A$1:$S$27</definedName>
    <definedName name="_xlnm.Print_Area" localSheetId="2">'GST 20-21(Hyd)'!$A$1:$S$27</definedName>
    <definedName name="_xlnm.Print_Area" localSheetId="1">'GST 20-21(Vij)'!$A$1:$S$27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8" l="1"/>
  <c r="Q33" i="9"/>
  <c r="Q34" i="9"/>
  <c r="P35" i="9"/>
  <c r="P34" i="9"/>
  <c r="P33" i="9"/>
  <c r="R26" i="9"/>
  <c r="J32" i="8" l="1"/>
  <c r="R30" i="9"/>
  <c r="R30" i="8"/>
  <c r="R30" i="7"/>
  <c r="J31" i="7"/>
  <c r="K17" i="8"/>
  <c r="K16" i="8"/>
  <c r="K16" i="9" s="1"/>
  <c r="K15" i="8"/>
  <c r="L15" i="8" s="1"/>
  <c r="N15" i="8" s="1"/>
  <c r="K14" i="8"/>
  <c r="L14" i="8" s="1"/>
  <c r="K13" i="8"/>
  <c r="K12" i="8"/>
  <c r="K11" i="8"/>
  <c r="K11" i="9" s="1"/>
  <c r="L18" i="7"/>
  <c r="K18" i="7"/>
  <c r="K12" i="9"/>
  <c r="L12" i="9" s="1"/>
  <c r="T18" i="8"/>
  <c r="V17" i="8"/>
  <c r="U17" i="8"/>
  <c r="T17" i="8"/>
  <c r="V16" i="8"/>
  <c r="U16" i="8"/>
  <c r="T16" i="8"/>
  <c r="V15" i="8"/>
  <c r="U15" i="8"/>
  <c r="V14" i="8"/>
  <c r="U14" i="8"/>
  <c r="V13" i="8"/>
  <c r="U13" i="8"/>
  <c r="V12" i="8"/>
  <c r="U12" i="8"/>
  <c r="V11" i="8"/>
  <c r="U11" i="8"/>
  <c r="T19" i="7"/>
  <c r="T18" i="7"/>
  <c r="T17" i="7"/>
  <c r="T16" i="7"/>
  <c r="G29" i="8" a="1"/>
  <c r="G29" i="8" s="1"/>
  <c r="F12" i="9"/>
  <c r="F13" i="9"/>
  <c r="F14" i="9"/>
  <c r="F15" i="9"/>
  <c r="F16" i="9"/>
  <c r="F17" i="9"/>
  <c r="F18" i="9"/>
  <c r="F19" i="9"/>
  <c r="F20" i="9"/>
  <c r="F21" i="9"/>
  <c r="F22" i="9"/>
  <c r="D12" i="9"/>
  <c r="D13" i="9"/>
  <c r="D14" i="9"/>
  <c r="D15" i="9"/>
  <c r="E15" i="9" s="1"/>
  <c r="D16" i="9"/>
  <c r="D17" i="9"/>
  <c r="D18" i="9"/>
  <c r="D19" i="9"/>
  <c r="D20" i="9"/>
  <c r="D21" i="9"/>
  <c r="E21" i="9" s="1"/>
  <c r="D22" i="9"/>
  <c r="E22" i="9" s="1"/>
  <c r="F11" i="9"/>
  <c r="D11" i="9"/>
  <c r="M12" i="9"/>
  <c r="M13" i="9"/>
  <c r="M14" i="9"/>
  <c r="M15" i="9"/>
  <c r="M16" i="9"/>
  <c r="M17" i="9"/>
  <c r="M18" i="9"/>
  <c r="M19" i="9"/>
  <c r="M20" i="9"/>
  <c r="M21" i="9"/>
  <c r="M22" i="9"/>
  <c r="K13" i="9"/>
  <c r="K14" i="9"/>
  <c r="L14" i="9" s="1"/>
  <c r="K17" i="9"/>
  <c r="K18" i="9"/>
  <c r="K19" i="9"/>
  <c r="L19" i="9" s="1"/>
  <c r="K20" i="9"/>
  <c r="K21" i="9"/>
  <c r="K22" i="9"/>
  <c r="M11" i="9"/>
  <c r="I13" i="9" a="1"/>
  <c r="I13" i="9" s="1"/>
  <c r="I14" i="9" a="1"/>
  <c r="I14" i="9" s="1"/>
  <c r="I15" i="9" a="1"/>
  <c r="I15" i="9" s="1"/>
  <c r="I16" i="9" a="1"/>
  <c r="I16" i="9" s="1"/>
  <c r="I17" i="9" a="1"/>
  <c r="I17" i="9" s="1"/>
  <c r="I18" i="9" a="1"/>
  <c r="I18" i="9" s="1"/>
  <c r="I19" i="9" a="1"/>
  <c r="I19" i="9" s="1"/>
  <c r="I20" i="9" a="1"/>
  <c r="I20" i="9" s="1"/>
  <c r="I21" i="9" a="1"/>
  <c r="I21" i="9" s="1"/>
  <c r="I22" i="9" a="1"/>
  <c r="I22" i="9" s="1"/>
  <c r="I12" i="9" a="1"/>
  <c r="I12" i="9" s="1"/>
  <c r="I11" i="9" a="1"/>
  <c r="I11" i="9" s="1"/>
  <c r="I11" i="8"/>
  <c r="D11" i="7"/>
  <c r="K11" i="7"/>
  <c r="I11" i="7"/>
  <c r="B24" i="9"/>
  <c r="L22" i="9"/>
  <c r="N22" i="9" s="1"/>
  <c r="L21" i="9"/>
  <c r="L20" i="9"/>
  <c r="E20" i="9"/>
  <c r="E18" i="9"/>
  <c r="E17" i="9"/>
  <c r="E16" i="9"/>
  <c r="E12" i="9"/>
  <c r="Q10" i="9"/>
  <c r="B24" i="8"/>
  <c r="O22" i="8"/>
  <c r="N22" i="8"/>
  <c r="L22" i="8"/>
  <c r="E22" i="8"/>
  <c r="G22" i="8" s="1"/>
  <c r="P22" i="8" s="1"/>
  <c r="R22" i="8" s="1"/>
  <c r="O21" i="8"/>
  <c r="N21" i="8"/>
  <c r="L21" i="8"/>
  <c r="E21" i="8"/>
  <c r="H21" i="8" s="1"/>
  <c r="L20" i="8"/>
  <c r="O20" i="8" s="1"/>
  <c r="F20" i="8"/>
  <c r="E20" i="8"/>
  <c r="H20" i="8" s="1"/>
  <c r="O19" i="8"/>
  <c r="N19" i="8"/>
  <c r="L19" i="8"/>
  <c r="H19" i="8"/>
  <c r="G19" i="8"/>
  <c r="P19" i="8" s="1"/>
  <c r="R19" i="8" s="1"/>
  <c r="E19" i="8"/>
  <c r="E18" i="8"/>
  <c r="G18" i="8" s="1"/>
  <c r="H18" i="8"/>
  <c r="E17" i="8"/>
  <c r="G17" i="8" s="1"/>
  <c r="H17" i="8"/>
  <c r="E16" i="8"/>
  <c r="H16" i="8" s="1"/>
  <c r="F15" i="8"/>
  <c r="E15" i="8"/>
  <c r="G15" i="8" s="1"/>
  <c r="F14" i="8"/>
  <c r="E13" i="8"/>
  <c r="H13" i="8"/>
  <c r="L12" i="8"/>
  <c r="N12" i="8" s="1"/>
  <c r="F12" i="8"/>
  <c r="E12" i="8"/>
  <c r="H12" i="8" s="1"/>
  <c r="M11" i="8"/>
  <c r="M24" i="8" s="1"/>
  <c r="F11" i="8"/>
  <c r="F24" i="8" s="1"/>
  <c r="E11" i="8"/>
  <c r="D11" i="8"/>
  <c r="D24" i="8" s="1"/>
  <c r="Q10" i="8"/>
  <c r="D18" i="7"/>
  <c r="I18" i="7"/>
  <c r="D17" i="7"/>
  <c r="K17" i="7"/>
  <c r="I17" i="7"/>
  <c r="F16" i="7"/>
  <c r="D16" i="7"/>
  <c r="K16" i="7"/>
  <c r="I16" i="7"/>
  <c r="D15" i="7"/>
  <c r="K15" i="7"/>
  <c r="I15" i="7"/>
  <c r="D14" i="7"/>
  <c r="K14" i="7"/>
  <c r="I14" i="7"/>
  <c r="D13" i="7"/>
  <c r="K13" i="7"/>
  <c r="I13" i="7"/>
  <c r="I12" i="7"/>
  <c r="F20" i="7"/>
  <c r="F15" i="7"/>
  <c r="F14" i="7"/>
  <c r="F13" i="7"/>
  <c r="F12" i="7"/>
  <c r="F11" i="7"/>
  <c r="Q10" i="7"/>
  <c r="M11" i="7"/>
  <c r="N12" i="9" l="1"/>
  <c r="K15" i="9"/>
  <c r="L15" i="9" s="1"/>
  <c r="N14" i="8"/>
  <c r="O14" i="8"/>
  <c r="O12" i="8"/>
  <c r="E19" i="9"/>
  <c r="G19" i="9" s="1"/>
  <c r="P19" i="9" s="1"/>
  <c r="R19" i="9" s="1"/>
  <c r="M24" i="9"/>
  <c r="N19" i="9"/>
  <c r="N14" i="9"/>
  <c r="O22" i="9"/>
  <c r="O14" i="9"/>
  <c r="O21" i="9"/>
  <c r="O19" i="9"/>
  <c r="D24" i="9"/>
  <c r="E13" i="9"/>
  <c r="G13" i="9" s="1"/>
  <c r="G15" i="9"/>
  <c r="N21" i="9"/>
  <c r="G22" i="9"/>
  <c r="P22" i="9" s="1"/>
  <c r="R22" i="9" s="1"/>
  <c r="O12" i="9"/>
  <c r="G16" i="9"/>
  <c r="G21" i="9"/>
  <c r="G21" i="8"/>
  <c r="P21" i="8" s="1"/>
  <c r="R21" i="8" s="1"/>
  <c r="G16" i="8"/>
  <c r="O15" i="8"/>
  <c r="L11" i="9"/>
  <c r="N11" i="9" s="1"/>
  <c r="L17" i="9"/>
  <c r="O17" i="9" s="1"/>
  <c r="H20" i="9"/>
  <c r="G20" i="9"/>
  <c r="L18" i="9"/>
  <c r="O18" i="9" s="1"/>
  <c r="F24" i="9"/>
  <c r="E14" i="9"/>
  <c r="H14" i="9" s="1"/>
  <c r="H17" i="9"/>
  <c r="G17" i="9"/>
  <c r="O20" i="9"/>
  <c r="N20" i="9"/>
  <c r="I24" i="9"/>
  <c r="J31" i="9" s="1"/>
  <c r="H12" i="9"/>
  <c r="G12" i="9"/>
  <c r="P12" i="9" s="1"/>
  <c r="L16" i="9"/>
  <c r="O16" i="9" s="1"/>
  <c r="H18" i="9"/>
  <c r="G18" i="9"/>
  <c r="H15" i="9"/>
  <c r="H22" i="9"/>
  <c r="L13" i="9"/>
  <c r="O13" i="9" s="1"/>
  <c r="H16" i="9"/>
  <c r="H21" i="9"/>
  <c r="E11" i="9"/>
  <c r="P15" i="8"/>
  <c r="G14" i="8"/>
  <c r="P14" i="8" s="1"/>
  <c r="H14" i="8"/>
  <c r="E24" i="8"/>
  <c r="H24" i="8" s="1"/>
  <c r="I24" i="8"/>
  <c r="G11" i="8"/>
  <c r="H15" i="8"/>
  <c r="L16" i="8"/>
  <c r="O16" i="8" s="1"/>
  <c r="L17" i="8"/>
  <c r="N17" i="8" s="1"/>
  <c r="L18" i="8"/>
  <c r="O18" i="8" s="1"/>
  <c r="N20" i="8"/>
  <c r="H22" i="8"/>
  <c r="K24" i="8"/>
  <c r="H11" i="8"/>
  <c r="G12" i="8"/>
  <c r="P12" i="8" s="1"/>
  <c r="G13" i="8"/>
  <c r="L13" i="8"/>
  <c r="N13" i="8" s="1"/>
  <c r="G20" i="8"/>
  <c r="L11" i="8"/>
  <c r="E14" i="8"/>
  <c r="E20" i="7"/>
  <c r="H19" i="9" l="1"/>
  <c r="N15" i="9"/>
  <c r="K24" i="9"/>
  <c r="O15" i="9"/>
  <c r="N16" i="8"/>
  <c r="P15" i="9"/>
  <c r="O11" i="9"/>
  <c r="P21" i="9"/>
  <c r="R21" i="9" s="1"/>
  <c r="G14" i="9"/>
  <c r="P14" i="9" s="1"/>
  <c r="N13" i="9"/>
  <c r="P13" i="9" s="1"/>
  <c r="H13" i="9"/>
  <c r="N18" i="8"/>
  <c r="L24" i="8"/>
  <c r="O24" i="8" s="1"/>
  <c r="G11" i="9"/>
  <c r="G24" i="9" s="1"/>
  <c r="E24" i="9"/>
  <c r="H24" i="9" s="1"/>
  <c r="H11" i="9"/>
  <c r="N16" i="9"/>
  <c r="N17" i="9"/>
  <c r="P20" i="9"/>
  <c r="R20" i="9" s="1"/>
  <c r="N18" i="9"/>
  <c r="L24" i="9"/>
  <c r="P13" i="8"/>
  <c r="P17" i="8"/>
  <c r="P16" i="8"/>
  <c r="O17" i="8"/>
  <c r="O13" i="8"/>
  <c r="P20" i="8"/>
  <c r="R20" i="8" s="1"/>
  <c r="N11" i="8"/>
  <c r="P18" i="8"/>
  <c r="R18" i="8" s="1"/>
  <c r="G24" i="8"/>
  <c r="O11" i="8"/>
  <c r="M24" i="7"/>
  <c r="K24" i="7"/>
  <c r="I24" i="7"/>
  <c r="D24" i="7"/>
  <c r="L22" i="7"/>
  <c r="O22" i="7" s="1"/>
  <c r="F24" i="7"/>
  <c r="E22" i="7"/>
  <c r="G22" i="7" s="1"/>
  <c r="B24" i="7"/>
  <c r="L21" i="7"/>
  <c r="O21" i="7" s="1"/>
  <c r="E21" i="7"/>
  <c r="G21" i="7" s="1"/>
  <c r="L20" i="7"/>
  <c r="O20" i="7" s="1"/>
  <c r="G20" i="7"/>
  <c r="L19" i="7"/>
  <c r="O19" i="7" s="1"/>
  <c r="E19" i="7"/>
  <c r="G19" i="7" s="1"/>
  <c r="O18" i="7"/>
  <c r="E18" i="7"/>
  <c r="G18" i="7" s="1"/>
  <c r="L17" i="7"/>
  <c r="O17" i="7" s="1"/>
  <c r="E17" i="7"/>
  <c r="G17" i="7" s="1"/>
  <c r="L16" i="7"/>
  <c r="O16" i="7" s="1"/>
  <c r="E16" i="7"/>
  <c r="G16" i="7" s="1"/>
  <c r="L15" i="7"/>
  <c r="E15" i="7"/>
  <c r="H15" i="7" s="1"/>
  <c r="L14" i="7"/>
  <c r="E14" i="7"/>
  <c r="H14" i="7" s="1"/>
  <c r="L13" i="7"/>
  <c r="E13" i="7"/>
  <c r="H13" i="7" s="1"/>
  <c r="L12" i="7"/>
  <c r="E12" i="7"/>
  <c r="H12" i="7" s="1"/>
  <c r="L11" i="7"/>
  <c r="N11" i="7" s="1"/>
  <c r="E11" i="7"/>
  <c r="O24" i="9" l="1"/>
  <c r="P17" i="9"/>
  <c r="P18" i="9"/>
  <c r="N24" i="9"/>
  <c r="P11" i="9"/>
  <c r="R11" i="9" s="1"/>
  <c r="P16" i="9"/>
  <c r="Q11" i="9"/>
  <c r="N24" i="8"/>
  <c r="Q11" i="8"/>
  <c r="P11" i="8"/>
  <c r="R11" i="8" s="1"/>
  <c r="L24" i="7"/>
  <c r="O24" i="7" s="1"/>
  <c r="E24" i="7"/>
  <c r="H11" i="7"/>
  <c r="G12" i="7"/>
  <c r="O12" i="7"/>
  <c r="G13" i="7"/>
  <c r="O13" i="7"/>
  <c r="G14" i="7"/>
  <c r="O14" i="7"/>
  <c r="G15" i="7"/>
  <c r="O15" i="7"/>
  <c r="H16" i="7"/>
  <c r="N16" i="7"/>
  <c r="P16" i="7" s="1"/>
  <c r="H17" i="7"/>
  <c r="N17" i="7"/>
  <c r="P17" i="7" s="1"/>
  <c r="H18" i="7"/>
  <c r="N18" i="7"/>
  <c r="P18" i="7" s="1"/>
  <c r="H19" i="7"/>
  <c r="N19" i="7"/>
  <c r="P19" i="7" s="1"/>
  <c r="H20" i="7"/>
  <c r="N20" i="7"/>
  <c r="P20" i="7" s="1"/>
  <c r="H21" i="7"/>
  <c r="N21" i="7"/>
  <c r="P21" i="7" s="1"/>
  <c r="H22" i="7"/>
  <c r="N22" i="7"/>
  <c r="P22" i="7" s="1"/>
  <c r="G11" i="7"/>
  <c r="O11" i="7"/>
  <c r="N12" i="7"/>
  <c r="N13" i="7"/>
  <c r="N14" i="7"/>
  <c r="N15" i="7"/>
  <c r="R12" i="9" l="1"/>
  <c r="Q12" i="9"/>
  <c r="N29" i="9"/>
  <c r="J26" i="9"/>
  <c r="Q12" i="8"/>
  <c r="R12" i="8"/>
  <c r="N29" i="8"/>
  <c r="J26" i="8"/>
  <c r="P15" i="7"/>
  <c r="P14" i="7"/>
  <c r="P13" i="7"/>
  <c r="P12" i="7"/>
  <c r="Q11" i="7"/>
  <c r="P11" i="7"/>
  <c r="R11" i="7" s="1"/>
  <c r="H24" i="7"/>
  <c r="G24" i="7"/>
  <c r="N24" i="7"/>
  <c r="N29" i="7" s="1"/>
  <c r="Q13" i="9" l="1"/>
  <c r="R13" i="9"/>
  <c r="Q13" i="8"/>
  <c r="R13" i="8"/>
  <c r="J26" i="7"/>
  <c r="Q12" i="7"/>
  <c r="R12" i="7"/>
  <c r="Q14" i="9" l="1"/>
  <c r="R14" i="9"/>
  <c r="Q14" i="8"/>
  <c r="R14" i="8"/>
  <c r="R13" i="7"/>
  <c r="Q13" i="7"/>
  <c r="Q15" i="9" l="1"/>
  <c r="R15" i="9"/>
  <c r="Q15" i="8"/>
  <c r="R15" i="8"/>
  <c r="Q14" i="7"/>
  <c r="Q15" i="7" s="1"/>
  <c r="R16" i="7" s="1"/>
  <c r="R14" i="7"/>
  <c r="Q16" i="9" l="1"/>
  <c r="R16" i="9"/>
  <c r="Q16" i="8"/>
  <c r="R16" i="8"/>
  <c r="R15" i="7"/>
  <c r="Q16" i="7"/>
  <c r="Q17" i="7" s="1"/>
  <c r="Q18" i="7" s="1"/>
  <c r="Q17" i="9" l="1"/>
  <c r="R17" i="9"/>
  <c r="Q17" i="8"/>
  <c r="Q18" i="8" s="1"/>
  <c r="Q19" i="8" s="1"/>
  <c r="Q20" i="8" s="1"/>
  <c r="Q21" i="8" s="1"/>
  <c r="Q22" i="8" s="1"/>
  <c r="R17" i="8"/>
  <c r="R23" i="8" s="1"/>
  <c r="P31" i="8" s="1"/>
  <c r="R18" i="7"/>
  <c r="R17" i="7"/>
  <c r="R19" i="7"/>
  <c r="Q19" i="7"/>
  <c r="Q18" i="9" l="1"/>
  <c r="Q19" i="9" s="1"/>
  <c r="Q20" i="9" s="1"/>
  <c r="Q21" i="9" s="1"/>
  <c r="Q22" i="9" s="1"/>
  <c r="R18" i="9"/>
  <c r="R23" i="9" s="1"/>
  <c r="S23" i="8"/>
  <c r="Q20" i="7"/>
  <c r="R21" i="7" s="1"/>
  <c r="R20" i="7"/>
  <c r="S23" i="9" l="1"/>
  <c r="Q21" i="7"/>
  <c r="Q22" i="7" l="1"/>
  <c r="R22" i="7"/>
  <c r="R23" i="7" s="1"/>
  <c r="S2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<sst xmlns="http://schemas.openxmlformats.org/spreadsheetml/2006/main" count="124" uniqueCount="34">
  <si>
    <t>MONTH</t>
  </si>
  <si>
    <t>PURCHASES</t>
  </si>
  <si>
    <t>TOTAL</t>
  </si>
  <si>
    <t>SALES</t>
  </si>
  <si>
    <t>TAXABLE VALUE</t>
  </si>
  <si>
    <t>CGST</t>
  </si>
  <si>
    <t>SGST</t>
  </si>
  <si>
    <t>IGST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</si>
  <si>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</si>
  <si>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</si>
  <si>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</si>
  <si>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</si>
  <si>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</si>
  <si>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</si>
  <si>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</si>
  <si>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</si>
  <si>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</si>
  <si>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</si>
  <si>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</si>
  <si>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</si>
  <si>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 Tax</t>
  </si>
  <si>
    <t>As Per GST</t>
  </si>
  <si>
    <t>.</t>
  </si>
  <si>
    <t>GST LIABILITY</t>
  </si>
  <si>
    <t>GST CREDIT</t>
  </si>
  <si>
    <t>GST Paid</t>
  </si>
  <si>
    <t>Opening</t>
  </si>
  <si>
    <t>Output-Input</t>
  </si>
  <si>
    <t>SJ ENTERPRISES</t>
  </si>
  <si>
    <t>Late Fee</t>
  </si>
  <si>
    <t>Till August GST Returns filed before 30/11/2020</t>
  </si>
  <si>
    <t>Till September GST Returns filed before 30/11/2020</t>
  </si>
  <si>
    <t>GST STATEMENT FOR THE PERIOD OF 01-04-2020 TO 30-11-2021 as per GSTR 3B</t>
  </si>
  <si>
    <t>GST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</si>
</sst>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1" fontId="0" fillId="0" borderId="0" xfId="0" applyNumberFormat="1"/>
    <xf numFmtId="0" fontId="5" fillId="0" borderId="0" xfId="0" applyFont="1"/>
    <xf numFmtId="1" fontId="4" fillId="0" borderId="0" xfId="0" applyNumberFormat="1" applyFont="1" applyBorder="1"/>
    <xf numFmtId="0" fontId="5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7" xfId="0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Fill="1"/>
    <xf numFmtId="1" fontId="6" fillId="0" borderId="3" xfId="0" applyNumberFormat="1" applyFont="1" applyBorder="1"/>
    <xf numFmtId="1" fontId="6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  <xf numFmtId="1" fontId="0" fillId="0" borderId="7" xfId="0" applyNumberFormat="1" applyBorder="1"/>
    <xf numFmtId="1" fontId="3" fillId="0" borderId="5" xfId="0" applyNumberFormat="1" applyFont="1" applyBorder="1"/>
    <xf numFmtId="0" fontId="4" fillId="0" borderId="4" xfId="0" applyFont="1" applyBorder="1" applyAlignment="1">
      <alignment horizontal="center" vertical="center"/>
    </xf>
    <xf numFmtId="0" fontId="8" fillId="0" borderId="7" xfId="0" applyFont="1" applyBorder="1"/>
    <xf numFmtId="1" fontId="0" fillId="0" borderId="5" xfId="0" applyNumberFormat="1" applyBorder="1"/>
    <xf numFmtId="1" fontId="4" fillId="0" borderId="4" xfId="0" applyNumberFormat="1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1" fontId="6" fillId="0" borderId="5" xfId="0" applyNumberFormat="1" applyFont="1" applyBorder="1"/>
    <xf numFmtId="0" fontId="0" fillId="0" borderId="5" xfId="0" applyBorder="1"/>
    <xf numFmtId="0" fontId="6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0" xfId="0" applyFont="1" applyAlignment="1">
      <alignment horizontal="center"/>
    </xf>
    <xf numFmtId="1" fontId="7" fillId="0" borderId="8" xfId="0" applyNumberFormat="1" applyFont="1" applyBorder="1" applyAlignment="1">
      <alignment vertical="center"/>
    </xf>
    <xf numFmtId="1" fontId="7" fillId="0" borderId="11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2726-7C19-4790-83AC-A7B7814E410C}">
  <dimension ref="A1:W37"/>
  <sheetViews>
    <sheetView tabSelected="1" view="pageBreakPreview" zoomScaleSheetLayoutView="100" workbookViewId="0">
      <selection activeCell="F16" sqref="F16"/>
    </sheetView>
  </sheetViews>
  <sheetFormatPr defaultRowHeight="15" x14ac:dyDescent="0.25"/>
  <cols>
    <col min="1" max="1" width="24.42578125" bestFit="1" customWidth="1"/>
    <col min="2" max="2" width="11.28515625" customWidth="1"/>
    <col min="3" max="3" width="6.7109375" customWidth="1"/>
    <col min="4" max="4" width="14.42578125" customWidth="1"/>
    <col min="5" max="5" width="13.28515625" customWidth="1"/>
    <col min="6" max="7" width="13.140625" customWidth="1"/>
    <col min="8" max="8" width="12.140625" customWidth="1"/>
    <col min="9" max="9" width="12" customWidth="1"/>
    <col min="10" max="10" width="13" customWidth="1"/>
    <col min="11" max="11" width="12.42578125" customWidth="1"/>
    <col min="12" max="12" width="13.42578125" customWidth="1"/>
    <col min="13" max="13" width="11.5703125" customWidth="1"/>
    <col min="14" max="14" width="11.7109375" customWidth="1"/>
    <col min="15" max="15" width="12.42578125" customWidth="1"/>
    <col min="16" max="16" width="17.5703125" customWidth="1"/>
    <col min="17" max="17" width="18.42578125" customWidth="1"/>
    <col min="18" max="18" width="19" customWidth="1"/>
    <col min="19" max="19" width="13.28515625" customWidth="1"/>
    <col min="20" max="20" width="14.7109375" customWidth="1"/>
    <col min="21" max="21" width="13.5703125" customWidth="1"/>
    <col min="22" max="22" width="10.42578125" customWidth="1"/>
    <col min="23" max="23" width="11.85546875" bestFit="1" customWidth="1"/>
    <col min="24" max="24" width="11.85546875" customWidth="1"/>
    <col min="261" max="261" width="11.28515625" customWidth="1"/>
    <col min="266" max="266" width="11.7109375" customWidth="1"/>
    <col min="267" max="267" width="11.140625" customWidth="1"/>
    <col min="268" max="268" width="11.5703125" customWidth="1"/>
    <col min="271" max="271" width="10" customWidth="1"/>
    <col min="275" max="275" width="11.85546875" customWidth="1"/>
    <col min="276" max="276" width="12.28515625" customWidth="1"/>
    <col min="277" max="277" width="10.42578125" customWidth="1"/>
    <col min="278" max="278" width="11.85546875" bestFit="1" customWidth="1"/>
    <col min="517" max="517" width="11.28515625" customWidth="1"/>
    <col min="522" max="522" width="11.7109375" customWidth="1"/>
    <col min="523" max="523" width="11.140625" customWidth="1"/>
    <col min="524" max="524" width="11.5703125" customWidth="1"/>
    <col min="527" max="527" width="10" customWidth="1"/>
    <col min="531" max="531" width="11.85546875" customWidth="1"/>
    <col min="532" max="532" width="12.28515625" customWidth="1"/>
    <col min="533" max="533" width="10.42578125" customWidth="1"/>
    <col min="534" max="534" width="11.85546875" bestFit="1" customWidth="1"/>
    <col min="773" max="773" width="11.28515625" customWidth="1"/>
    <col min="778" max="778" width="11.7109375" customWidth="1"/>
    <col min="779" max="779" width="11.140625" customWidth="1"/>
    <col min="780" max="780" width="11.5703125" customWidth="1"/>
    <col min="783" max="783" width="10" customWidth="1"/>
    <col min="787" max="787" width="11.85546875" customWidth="1"/>
    <col min="788" max="788" width="12.28515625" customWidth="1"/>
    <col min="789" max="789" width="10.42578125" customWidth="1"/>
    <col min="790" max="790" width="11.85546875" bestFit="1" customWidth="1"/>
    <col min="1029" max="1029" width="11.28515625" customWidth="1"/>
    <col min="1034" max="1034" width="11.7109375" customWidth="1"/>
    <col min="1035" max="1035" width="11.140625" customWidth="1"/>
    <col min="1036" max="1036" width="11.5703125" customWidth="1"/>
    <col min="1039" max="1039" width="10" customWidth="1"/>
    <col min="1043" max="1043" width="11.85546875" customWidth="1"/>
    <col min="1044" max="1044" width="12.28515625" customWidth="1"/>
    <col min="1045" max="1045" width="10.42578125" customWidth="1"/>
    <col min="1046" max="1046" width="11.85546875" bestFit="1" customWidth="1"/>
    <col min="1285" max="1285" width="11.28515625" customWidth="1"/>
    <col min="1290" max="1290" width="11.7109375" customWidth="1"/>
    <col min="1291" max="1291" width="11.140625" customWidth="1"/>
    <col min="1292" max="1292" width="11.5703125" customWidth="1"/>
    <col min="1295" max="1295" width="10" customWidth="1"/>
    <col min="1299" max="1299" width="11.85546875" customWidth="1"/>
    <col min="1300" max="1300" width="12.28515625" customWidth="1"/>
    <col min="1301" max="1301" width="10.42578125" customWidth="1"/>
    <col min="1302" max="1302" width="11.85546875" bestFit="1" customWidth="1"/>
    <col min="1541" max="1541" width="11.28515625" customWidth="1"/>
    <col min="1546" max="1546" width="11.7109375" customWidth="1"/>
    <col min="1547" max="1547" width="11.140625" customWidth="1"/>
    <col min="1548" max="1548" width="11.5703125" customWidth="1"/>
    <col min="1551" max="1551" width="10" customWidth="1"/>
    <col min="1555" max="1555" width="11.85546875" customWidth="1"/>
    <col min="1556" max="1556" width="12.28515625" customWidth="1"/>
    <col min="1557" max="1557" width="10.42578125" customWidth="1"/>
    <col min="1558" max="1558" width="11.85546875" bestFit="1" customWidth="1"/>
    <col min="1797" max="1797" width="11.28515625" customWidth="1"/>
    <col min="1802" max="1802" width="11.7109375" customWidth="1"/>
    <col min="1803" max="1803" width="11.140625" customWidth="1"/>
    <col min="1804" max="1804" width="11.5703125" customWidth="1"/>
    <col min="1807" max="1807" width="10" customWidth="1"/>
    <col min="1811" max="1811" width="11.85546875" customWidth="1"/>
    <col min="1812" max="1812" width="12.28515625" customWidth="1"/>
    <col min="1813" max="1813" width="10.42578125" customWidth="1"/>
    <col min="1814" max="1814" width="11.85546875" bestFit="1" customWidth="1"/>
    <col min="2053" max="2053" width="11.28515625" customWidth="1"/>
    <col min="2058" max="2058" width="11.7109375" customWidth="1"/>
    <col min="2059" max="2059" width="11.140625" customWidth="1"/>
    <col min="2060" max="2060" width="11.5703125" customWidth="1"/>
    <col min="2063" max="2063" width="10" customWidth="1"/>
    <col min="2067" max="2067" width="11.85546875" customWidth="1"/>
    <col min="2068" max="2068" width="12.28515625" customWidth="1"/>
    <col min="2069" max="2069" width="10.42578125" customWidth="1"/>
    <col min="2070" max="2070" width="11.85546875" bestFit="1" customWidth="1"/>
    <col min="2309" max="2309" width="11.28515625" customWidth="1"/>
    <col min="2314" max="2314" width="11.7109375" customWidth="1"/>
    <col min="2315" max="2315" width="11.140625" customWidth="1"/>
    <col min="2316" max="2316" width="11.5703125" customWidth="1"/>
    <col min="2319" max="2319" width="10" customWidth="1"/>
    <col min="2323" max="2323" width="11.85546875" customWidth="1"/>
    <col min="2324" max="2324" width="12.28515625" customWidth="1"/>
    <col min="2325" max="2325" width="10.42578125" customWidth="1"/>
    <col min="2326" max="2326" width="11.85546875" bestFit="1" customWidth="1"/>
    <col min="2565" max="2565" width="11.28515625" customWidth="1"/>
    <col min="2570" max="2570" width="11.7109375" customWidth="1"/>
    <col min="2571" max="2571" width="11.140625" customWidth="1"/>
    <col min="2572" max="2572" width="11.5703125" customWidth="1"/>
    <col min="2575" max="2575" width="10" customWidth="1"/>
    <col min="2579" max="2579" width="11.85546875" customWidth="1"/>
    <col min="2580" max="2580" width="12.28515625" customWidth="1"/>
    <col min="2581" max="2581" width="10.42578125" customWidth="1"/>
    <col min="2582" max="2582" width="11.85546875" bestFit="1" customWidth="1"/>
    <col min="2821" max="2821" width="11.28515625" customWidth="1"/>
    <col min="2826" max="2826" width="11.7109375" customWidth="1"/>
    <col min="2827" max="2827" width="11.140625" customWidth="1"/>
    <col min="2828" max="2828" width="11.5703125" customWidth="1"/>
    <col min="2831" max="2831" width="10" customWidth="1"/>
    <col min="2835" max="2835" width="11.85546875" customWidth="1"/>
    <col min="2836" max="2836" width="12.28515625" customWidth="1"/>
    <col min="2837" max="2837" width="10.42578125" customWidth="1"/>
    <col min="2838" max="2838" width="11.85546875" bestFit="1" customWidth="1"/>
    <col min="3077" max="3077" width="11.28515625" customWidth="1"/>
    <col min="3082" max="3082" width="11.7109375" customWidth="1"/>
    <col min="3083" max="3083" width="11.140625" customWidth="1"/>
    <col min="3084" max="3084" width="11.5703125" customWidth="1"/>
    <col min="3087" max="3087" width="10" customWidth="1"/>
    <col min="3091" max="3091" width="11.85546875" customWidth="1"/>
    <col min="3092" max="3092" width="12.28515625" customWidth="1"/>
    <col min="3093" max="3093" width="10.42578125" customWidth="1"/>
    <col min="3094" max="3094" width="11.85546875" bestFit="1" customWidth="1"/>
    <col min="3333" max="3333" width="11.28515625" customWidth="1"/>
    <col min="3338" max="3338" width="11.7109375" customWidth="1"/>
    <col min="3339" max="3339" width="11.140625" customWidth="1"/>
    <col min="3340" max="3340" width="11.5703125" customWidth="1"/>
    <col min="3343" max="3343" width="10" customWidth="1"/>
    <col min="3347" max="3347" width="11.85546875" customWidth="1"/>
    <col min="3348" max="3348" width="12.28515625" customWidth="1"/>
    <col min="3349" max="3349" width="10.42578125" customWidth="1"/>
    <col min="3350" max="3350" width="11.85546875" bestFit="1" customWidth="1"/>
    <col min="3589" max="3589" width="11.28515625" customWidth="1"/>
    <col min="3594" max="3594" width="11.7109375" customWidth="1"/>
    <col min="3595" max="3595" width="11.140625" customWidth="1"/>
    <col min="3596" max="3596" width="11.5703125" customWidth="1"/>
    <col min="3599" max="3599" width="10" customWidth="1"/>
    <col min="3603" max="3603" width="11.85546875" customWidth="1"/>
    <col min="3604" max="3604" width="12.28515625" customWidth="1"/>
    <col min="3605" max="3605" width="10.42578125" customWidth="1"/>
    <col min="3606" max="3606" width="11.85546875" bestFit="1" customWidth="1"/>
    <col min="3845" max="3845" width="11.28515625" customWidth="1"/>
    <col min="3850" max="3850" width="11.7109375" customWidth="1"/>
    <col min="3851" max="3851" width="11.140625" customWidth="1"/>
    <col min="3852" max="3852" width="11.5703125" customWidth="1"/>
    <col min="3855" max="3855" width="10" customWidth="1"/>
    <col min="3859" max="3859" width="11.85546875" customWidth="1"/>
    <col min="3860" max="3860" width="12.28515625" customWidth="1"/>
    <col min="3861" max="3861" width="10.42578125" customWidth="1"/>
    <col min="3862" max="3862" width="11.85546875" bestFit="1" customWidth="1"/>
    <col min="4101" max="4101" width="11.28515625" customWidth="1"/>
    <col min="4106" max="4106" width="11.7109375" customWidth="1"/>
    <col min="4107" max="4107" width="11.140625" customWidth="1"/>
    <col min="4108" max="4108" width="11.5703125" customWidth="1"/>
    <col min="4111" max="4111" width="10" customWidth="1"/>
    <col min="4115" max="4115" width="11.85546875" customWidth="1"/>
    <col min="4116" max="4116" width="12.28515625" customWidth="1"/>
    <col min="4117" max="4117" width="10.42578125" customWidth="1"/>
    <col min="4118" max="4118" width="11.85546875" bestFit="1" customWidth="1"/>
    <col min="4357" max="4357" width="11.28515625" customWidth="1"/>
    <col min="4362" max="4362" width="11.7109375" customWidth="1"/>
    <col min="4363" max="4363" width="11.140625" customWidth="1"/>
    <col min="4364" max="4364" width="11.5703125" customWidth="1"/>
    <col min="4367" max="4367" width="10" customWidth="1"/>
    <col min="4371" max="4371" width="11.85546875" customWidth="1"/>
    <col min="4372" max="4372" width="12.28515625" customWidth="1"/>
    <col min="4373" max="4373" width="10.42578125" customWidth="1"/>
    <col min="4374" max="4374" width="11.85546875" bestFit="1" customWidth="1"/>
    <col min="4613" max="4613" width="11.28515625" customWidth="1"/>
    <col min="4618" max="4618" width="11.7109375" customWidth="1"/>
    <col min="4619" max="4619" width="11.140625" customWidth="1"/>
    <col min="4620" max="4620" width="11.5703125" customWidth="1"/>
    <col min="4623" max="4623" width="10" customWidth="1"/>
    <col min="4627" max="4627" width="11.85546875" customWidth="1"/>
    <col min="4628" max="4628" width="12.28515625" customWidth="1"/>
    <col min="4629" max="4629" width="10.42578125" customWidth="1"/>
    <col min="4630" max="4630" width="11.85546875" bestFit="1" customWidth="1"/>
    <col min="4869" max="4869" width="11.28515625" customWidth="1"/>
    <col min="4874" max="4874" width="11.7109375" customWidth="1"/>
    <col min="4875" max="4875" width="11.140625" customWidth="1"/>
    <col min="4876" max="4876" width="11.5703125" customWidth="1"/>
    <col min="4879" max="4879" width="10" customWidth="1"/>
    <col min="4883" max="4883" width="11.85546875" customWidth="1"/>
    <col min="4884" max="4884" width="12.28515625" customWidth="1"/>
    <col min="4885" max="4885" width="10.42578125" customWidth="1"/>
    <col min="4886" max="4886" width="11.85546875" bestFit="1" customWidth="1"/>
    <col min="5125" max="5125" width="11.28515625" customWidth="1"/>
    <col min="5130" max="5130" width="11.7109375" customWidth="1"/>
    <col min="5131" max="5131" width="11.140625" customWidth="1"/>
    <col min="5132" max="5132" width="11.5703125" customWidth="1"/>
    <col min="5135" max="5135" width="10" customWidth="1"/>
    <col min="5139" max="5139" width="11.85546875" customWidth="1"/>
    <col min="5140" max="5140" width="12.28515625" customWidth="1"/>
    <col min="5141" max="5141" width="10.42578125" customWidth="1"/>
    <col min="5142" max="5142" width="11.85546875" bestFit="1" customWidth="1"/>
    <col min="5381" max="5381" width="11.28515625" customWidth="1"/>
    <col min="5386" max="5386" width="11.7109375" customWidth="1"/>
    <col min="5387" max="5387" width="11.140625" customWidth="1"/>
    <col min="5388" max="5388" width="11.5703125" customWidth="1"/>
    <col min="5391" max="5391" width="10" customWidth="1"/>
    <col min="5395" max="5395" width="11.85546875" customWidth="1"/>
    <col min="5396" max="5396" width="12.28515625" customWidth="1"/>
    <col min="5397" max="5397" width="10.42578125" customWidth="1"/>
    <col min="5398" max="5398" width="11.85546875" bestFit="1" customWidth="1"/>
    <col min="5637" max="5637" width="11.28515625" customWidth="1"/>
    <col min="5642" max="5642" width="11.7109375" customWidth="1"/>
    <col min="5643" max="5643" width="11.140625" customWidth="1"/>
    <col min="5644" max="5644" width="11.5703125" customWidth="1"/>
    <col min="5647" max="5647" width="10" customWidth="1"/>
    <col min="5651" max="5651" width="11.85546875" customWidth="1"/>
    <col min="5652" max="5652" width="12.28515625" customWidth="1"/>
    <col min="5653" max="5653" width="10.42578125" customWidth="1"/>
    <col min="5654" max="5654" width="11.85546875" bestFit="1" customWidth="1"/>
    <col min="5893" max="5893" width="11.28515625" customWidth="1"/>
    <col min="5898" max="5898" width="11.7109375" customWidth="1"/>
    <col min="5899" max="5899" width="11.140625" customWidth="1"/>
    <col min="5900" max="5900" width="11.5703125" customWidth="1"/>
    <col min="5903" max="5903" width="10" customWidth="1"/>
    <col min="5907" max="5907" width="11.85546875" customWidth="1"/>
    <col min="5908" max="5908" width="12.28515625" customWidth="1"/>
    <col min="5909" max="5909" width="10.42578125" customWidth="1"/>
    <col min="5910" max="5910" width="11.85546875" bestFit="1" customWidth="1"/>
    <col min="6149" max="6149" width="11.28515625" customWidth="1"/>
    <col min="6154" max="6154" width="11.7109375" customWidth="1"/>
    <col min="6155" max="6155" width="11.140625" customWidth="1"/>
    <col min="6156" max="6156" width="11.5703125" customWidth="1"/>
    <col min="6159" max="6159" width="10" customWidth="1"/>
    <col min="6163" max="6163" width="11.85546875" customWidth="1"/>
    <col min="6164" max="6164" width="12.28515625" customWidth="1"/>
    <col min="6165" max="6165" width="10.42578125" customWidth="1"/>
    <col min="6166" max="6166" width="11.85546875" bestFit="1" customWidth="1"/>
    <col min="6405" max="6405" width="11.28515625" customWidth="1"/>
    <col min="6410" max="6410" width="11.7109375" customWidth="1"/>
    <col min="6411" max="6411" width="11.140625" customWidth="1"/>
    <col min="6412" max="6412" width="11.5703125" customWidth="1"/>
    <col min="6415" max="6415" width="10" customWidth="1"/>
    <col min="6419" max="6419" width="11.85546875" customWidth="1"/>
    <col min="6420" max="6420" width="12.28515625" customWidth="1"/>
    <col min="6421" max="6421" width="10.42578125" customWidth="1"/>
    <col min="6422" max="6422" width="11.85546875" bestFit="1" customWidth="1"/>
    <col min="6661" max="6661" width="11.28515625" customWidth="1"/>
    <col min="6666" max="6666" width="11.7109375" customWidth="1"/>
    <col min="6667" max="6667" width="11.140625" customWidth="1"/>
    <col min="6668" max="6668" width="11.5703125" customWidth="1"/>
    <col min="6671" max="6671" width="10" customWidth="1"/>
    <col min="6675" max="6675" width="11.85546875" customWidth="1"/>
    <col min="6676" max="6676" width="12.28515625" customWidth="1"/>
    <col min="6677" max="6677" width="10.42578125" customWidth="1"/>
    <col min="6678" max="6678" width="11.85546875" bestFit="1" customWidth="1"/>
    <col min="6917" max="6917" width="11.28515625" customWidth="1"/>
    <col min="6922" max="6922" width="11.7109375" customWidth="1"/>
    <col min="6923" max="6923" width="11.140625" customWidth="1"/>
    <col min="6924" max="6924" width="11.5703125" customWidth="1"/>
    <col min="6927" max="6927" width="10" customWidth="1"/>
    <col min="6931" max="6931" width="11.85546875" customWidth="1"/>
    <col min="6932" max="6932" width="12.28515625" customWidth="1"/>
    <col min="6933" max="6933" width="10.42578125" customWidth="1"/>
    <col min="6934" max="6934" width="11.85546875" bestFit="1" customWidth="1"/>
    <col min="7173" max="7173" width="11.28515625" customWidth="1"/>
    <col min="7178" max="7178" width="11.7109375" customWidth="1"/>
    <col min="7179" max="7179" width="11.140625" customWidth="1"/>
    <col min="7180" max="7180" width="11.5703125" customWidth="1"/>
    <col min="7183" max="7183" width="10" customWidth="1"/>
    <col min="7187" max="7187" width="11.85546875" customWidth="1"/>
    <col min="7188" max="7188" width="12.28515625" customWidth="1"/>
    <col min="7189" max="7189" width="10.42578125" customWidth="1"/>
    <col min="7190" max="7190" width="11.85546875" bestFit="1" customWidth="1"/>
    <col min="7429" max="7429" width="11.28515625" customWidth="1"/>
    <col min="7434" max="7434" width="11.7109375" customWidth="1"/>
    <col min="7435" max="7435" width="11.140625" customWidth="1"/>
    <col min="7436" max="7436" width="11.5703125" customWidth="1"/>
    <col min="7439" max="7439" width="10" customWidth="1"/>
    <col min="7443" max="7443" width="11.85546875" customWidth="1"/>
    <col min="7444" max="7444" width="12.28515625" customWidth="1"/>
    <col min="7445" max="7445" width="10.42578125" customWidth="1"/>
    <col min="7446" max="7446" width="11.85546875" bestFit="1" customWidth="1"/>
    <col min="7685" max="7685" width="11.28515625" customWidth="1"/>
    <col min="7690" max="7690" width="11.7109375" customWidth="1"/>
    <col min="7691" max="7691" width="11.140625" customWidth="1"/>
    <col min="7692" max="7692" width="11.5703125" customWidth="1"/>
    <col min="7695" max="7695" width="10" customWidth="1"/>
    <col min="7699" max="7699" width="11.85546875" customWidth="1"/>
    <col min="7700" max="7700" width="12.28515625" customWidth="1"/>
    <col min="7701" max="7701" width="10.42578125" customWidth="1"/>
    <col min="7702" max="7702" width="11.85546875" bestFit="1" customWidth="1"/>
    <col min="7941" max="7941" width="11.28515625" customWidth="1"/>
    <col min="7946" max="7946" width="11.7109375" customWidth="1"/>
    <col min="7947" max="7947" width="11.140625" customWidth="1"/>
    <col min="7948" max="7948" width="11.5703125" customWidth="1"/>
    <col min="7951" max="7951" width="10" customWidth="1"/>
    <col min="7955" max="7955" width="11.85546875" customWidth="1"/>
    <col min="7956" max="7956" width="12.28515625" customWidth="1"/>
    <col min="7957" max="7957" width="10.42578125" customWidth="1"/>
    <col min="7958" max="7958" width="11.85546875" bestFit="1" customWidth="1"/>
    <col min="8197" max="8197" width="11.28515625" customWidth="1"/>
    <col min="8202" max="8202" width="11.7109375" customWidth="1"/>
    <col min="8203" max="8203" width="11.140625" customWidth="1"/>
    <col min="8204" max="8204" width="11.5703125" customWidth="1"/>
    <col min="8207" max="8207" width="10" customWidth="1"/>
    <col min="8211" max="8211" width="11.85546875" customWidth="1"/>
    <col min="8212" max="8212" width="12.28515625" customWidth="1"/>
    <col min="8213" max="8213" width="10.42578125" customWidth="1"/>
    <col min="8214" max="8214" width="11.85546875" bestFit="1" customWidth="1"/>
    <col min="8453" max="8453" width="11.28515625" customWidth="1"/>
    <col min="8458" max="8458" width="11.7109375" customWidth="1"/>
    <col min="8459" max="8459" width="11.140625" customWidth="1"/>
    <col min="8460" max="8460" width="11.5703125" customWidth="1"/>
    <col min="8463" max="8463" width="10" customWidth="1"/>
    <col min="8467" max="8467" width="11.85546875" customWidth="1"/>
    <col min="8468" max="8468" width="12.28515625" customWidth="1"/>
    <col min="8469" max="8469" width="10.42578125" customWidth="1"/>
    <col min="8470" max="8470" width="11.85546875" bestFit="1" customWidth="1"/>
    <col min="8709" max="8709" width="11.28515625" customWidth="1"/>
    <col min="8714" max="8714" width="11.7109375" customWidth="1"/>
    <col min="8715" max="8715" width="11.140625" customWidth="1"/>
    <col min="8716" max="8716" width="11.5703125" customWidth="1"/>
    <col min="8719" max="8719" width="10" customWidth="1"/>
    <col min="8723" max="8723" width="11.85546875" customWidth="1"/>
    <col min="8724" max="8724" width="12.28515625" customWidth="1"/>
    <col min="8725" max="8725" width="10.42578125" customWidth="1"/>
    <col min="8726" max="8726" width="11.85546875" bestFit="1" customWidth="1"/>
    <col min="8965" max="8965" width="11.28515625" customWidth="1"/>
    <col min="8970" max="8970" width="11.7109375" customWidth="1"/>
    <col min="8971" max="8971" width="11.140625" customWidth="1"/>
    <col min="8972" max="8972" width="11.5703125" customWidth="1"/>
    <col min="8975" max="8975" width="10" customWidth="1"/>
    <col min="8979" max="8979" width="11.85546875" customWidth="1"/>
    <col min="8980" max="8980" width="12.28515625" customWidth="1"/>
    <col min="8981" max="8981" width="10.42578125" customWidth="1"/>
    <col min="8982" max="8982" width="11.85546875" bestFit="1" customWidth="1"/>
    <col min="9221" max="9221" width="11.28515625" customWidth="1"/>
    <col min="9226" max="9226" width="11.7109375" customWidth="1"/>
    <col min="9227" max="9227" width="11.140625" customWidth="1"/>
    <col min="9228" max="9228" width="11.5703125" customWidth="1"/>
    <col min="9231" max="9231" width="10" customWidth="1"/>
    <col min="9235" max="9235" width="11.85546875" customWidth="1"/>
    <col min="9236" max="9236" width="12.28515625" customWidth="1"/>
    <col min="9237" max="9237" width="10.42578125" customWidth="1"/>
    <col min="9238" max="9238" width="11.85546875" bestFit="1" customWidth="1"/>
    <col min="9477" max="9477" width="11.28515625" customWidth="1"/>
    <col min="9482" max="9482" width="11.7109375" customWidth="1"/>
    <col min="9483" max="9483" width="11.140625" customWidth="1"/>
    <col min="9484" max="9484" width="11.5703125" customWidth="1"/>
    <col min="9487" max="9487" width="10" customWidth="1"/>
    <col min="9491" max="9491" width="11.85546875" customWidth="1"/>
    <col min="9492" max="9492" width="12.28515625" customWidth="1"/>
    <col min="9493" max="9493" width="10.42578125" customWidth="1"/>
    <col min="9494" max="9494" width="11.85546875" bestFit="1" customWidth="1"/>
    <col min="9733" max="9733" width="11.28515625" customWidth="1"/>
    <col min="9738" max="9738" width="11.7109375" customWidth="1"/>
    <col min="9739" max="9739" width="11.140625" customWidth="1"/>
    <col min="9740" max="9740" width="11.5703125" customWidth="1"/>
    <col min="9743" max="9743" width="10" customWidth="1"/>
    <col min="9747" max="9747" width="11.85546875" customWidth="1"/>
    <col min="9748" max="9748" width="12.28515625" customWidth="1"/>
    <col min="9749" max="9749" width="10.42578125" customWidth="1"/>
    <col min="9750" max="9750" width="11.85546875" bestFit="1" customWidth="1"/>
    <col min="9989" max="9989" width="11.28515625" customWidth="1"/>
    <col min="9994" max="9994" width="11.7109375" customWidth="1"/>
    <col min="9995" max="9995" width="11.140625" customWidth="1"/>
    <col min="9996" max="9996" width="11.5703125" customWidth="1"/>
    <col min="9999" max="9999" width="10" customWidth="1"/>
    <col min="10003" max="10003" width="11.85546875" customWidth="1"/>
    <col min="10004" max="10004" width="12.28515625" customWidth="1"/>
    <col min="10005" max="10005" width="10.42578125" customWidth="1"/>
    <col min="10006" max="10006" width="11.85546875" bestFit="1" customWidth="1"/>
    <col min="10245" max="10245" width="11.28515625" customWidth="1"/>
    <col min="10250" max="10250" width="11.7109375" customWidth="1"/>
    <col min="10251" max="10251" width="11.140625" customWidth="1"/>
    <col min="10252" max="10252" width="11.5703125" customWidth="1"/>
    <col min="10255" max="10255" width="10" customWidth="1"/>
    <col min="10259" max="10259" width="11.85546875" customWidth="1"/>
    <col min="10260" max="10260" width="12.28515625" customWidth="1"/>
    <col min="10261" max="10261" width="10.42578125" customWidth="1"/>
    <col min="10262" max="10262" width="11.85546875" bestFit="1" customWidth="1"/>
    <col min="10501" max="10501" width="11.28515625" customWidth="1"/>
    <col min="10506" max="10506" width="11.7109375" customWidth="1"/>
    <col min="10507" max="10507" width="11.140625" customWidth="1"/>
    <col min="10508" max="10508" width="11.5703125" customWidth="1"/>
    <col min="10511" max="10511" width="10" customWidth="1"/>
    <col min="10515" max="10515" width="11.85546875" customWidth="1"/>
    <col min="10516" max="10516" width="12.28515625" customWidth="1"/>
    <col min="10517" max="10517" width="10.42578125" customWidth="1"/>
    <col min="10518" max="10518" width="11.85546875" bestFit="1" customWidth="1"/>
    <col min="10757" max="10757" width="11.28515625" customWidth="1"/>
    <col min="10762" max="10762" width="11.7109375" customWidth="1"/>
    <col min="10763" max="10763" width="11.140625" customWidth="1"/>
    <col min="10764" max="10764" width="11.5703125" customWidth="1"/>
    <col min="10767" max="10767" width="10" customWidth="1"/>
    <col min="10771" max="10771" width="11.85546875" customWidth="1"/>
    <col min="10772" max="10772" width="12.28515625" customWidth="1"/>
    <col min="10773" max="10773" width="10.42578125" customWidth="1"/>
    <col min="10774" max="10774" width="11.85546875" bestFit="1" customWidth="1"/>
    <col min="11013" max="11013" width="11.28515625" customWidth="1"/>
    <col min="11018" max="11018" width="11.7109375" customWidth="1"/>
    <col min="11019" max="11019" width="11.140625" customWidth="1"/>
    <col min="11020" max="11020" width="11.5703125" customWidth="1"/>
    <col min="11023" max="11023" width="10" customWidth="1"/>
    <col min="11027" max="11027" width="11.85546875" customWidth="1"/>
    <col min="11028" max="11028" width="12.28515625" customWidth="1"/>
    <col min="11029" max="11029" width="10.42578125" customWidth="1"/>
    <col min="11030" max="11030" width="11.85546875" bestFit="1" customWidth="1"/>
    <col min="11269" max="11269" width="11.28515625" customWidth="1"/>
    <col min="11274" max="11274" width="11.7109375" customWidth="1"/>
    <col min="11275" max="11275" width="11.140625" customWidth="1"/>
    <col min="11276" max="11276" width="11.5703125" customWidth="1"/>
    <col min="11279" max="11279" width="10" customWidth="1"/>
    <col min="11283" max="11283" width="11.85546875" customWidth="1"/>
    <col min="11284" max="11284" width="12.28515625" customWidth="1"/>
    <col min="11285" max="11285" width="10.42578125" customWidth="1"/>
    <col min="11286" max="11286" width="11.85546875" bestFit="1" customWidth="1"/>
    <col min="11525" max="11525" width="11.28515625" customWidth="1"/>
    <col min="11530" max="11530" width="11.7109375" customWidth="1"/>
    <col min="11531" max="11531" width="11.140625" customWidth="1"/>
    <col min="11532" max="11532" width="11.5703125" customWidth="1"/>
    <col min="11535" max="11535" width="10" customWidth="1"/>
    <col min="11539" max="11539" width="11.85546875" customWidth="1"/>
    <col min="11540" max="11540" width="12.28515625" customWidth="1"/>
    <col min="11541" max="11541" width="10.42578125" customWidth="1"/>
    <col min="11542" max="11542" width="11.85546875" bestFit="1" customWidth="1"/>
    <col min="11781" max="11781" width="11.28515625" customWidth="1"/>
    <col min="11786" max="11786" width="11.7109375" customWidth="1"/>
    <col min="11787" max="11787" width="11.140625" customWidth="1"/>
    <col min="11788" max="11788" width="11.5703125" customWidth="1"/>
    <col min="11791" max="11791" width="10" customWidth="1"/>
    <col min="11795" max="11795" width="11.85546875" customWidth="1"/>
    <col min="11796" max="11796" width="12.28515625" customWidth="1"/>
    <col min="11797" max="11797" width="10.42578125" customWidth="1"/>
    <col min="11798" max="11798" width="11.85546875" bestFit="1" customWidth="1"/>
    <col min="12037" max="12037" width="11.28515625" customWidth="1"/>
    <col min="12042" max="12042" width="11.7109375" customWidth="1"/>
    <col min="12043" max="12043" width="11.140625" customWidth="1"/>
    <col min="12044" max="12044" width="11.5703125" customWidth="1"/>
    <col min="12047" max="12047" width="10" customWidth="1"/>
    <col min="12051" max="12051" width="11.85546875" customWidth="1"/>
    <col min="12052" max="12052" width="12.28515625" customWidth="1"/>
    <col min="12053" max="12053" width="10.42578125" customWidth="1"/>
    <col min="12054" max="12054" width="11.85546875" bestFit="1" customWidth="1"/>
    <col min="12293" max="12293" width="11.28515625" customWidth="1"/>
    <col min="12298" max="12298" width="11.7109375" customWidth="1"/>
    <col min="12299" max="12299" width="11.140625" customWidth="1"/>
    <col min="12300" max="12300" width="11.5703125" customWidth="1"/>
    <col min="12303" max="12303" width="10" customWidth="1"/>
    <col min="12307" max="12307" width="11.85546875" customWidth="1"/>
    <col min="12308" max="12308" width="12.28515625" customWidth="1"/>
    <col min="12309" max="12309" width="10.42578125" customWidth="1"/>
    <col min="12310" max="12310" width="11.85546875" bestFit="1" customWidth="1"/>
    <col min="12549" max="12549" width="11.28515625" customWidth="1"/>
    <col min="12554" max="12554" width="11.7109375" customWidth="1"/>
    <col min="12555" max="12555" width="11.140625" customWidth="1"/>
    <col min="12556" max="12556" width="11.5703125" customWidth="1"/>
    <col min="12559" max="12559" width="10" customWidth="1"/>
    <col min="12563" max="12563" width="11.85546875" customWidth="1"/>
    <col min="12564" max="12564" width="12.28515625" customWidth="1"/>
    <col min="12565" max="12565" width="10.42578125" customWidth="1"/>
    <col min="12566" max="12566" width="11.85546875" bestFit="1" customWidth="1"/>
    <col min="12805" max="12805" width="11.28515625" customWidth="1"/>
    <col min="12810" max="12810" width="11.7109375" customWidth="1"/>
    <col min="12811" max="12811" width="11.140625" customWidth="1"/>
    <col min="12812" max="12812" width="11.5703125" customWidth="1"/>
    <col min="12815" max="12815" width="10" customWidth="1"/>
    <col min="12819" max="12819" width="11.85546875" customWidth="1"/>
    <col min="12820" max="12820" width="12.28515625" customWidth="1"/>
    <col min="12821" max="12821" width="10.42578125" customWidth="1"/>
    <col min="12822" max="12822" width="11.85546875" bestFit="1" customWidth="1"/>
    <col min="13061" max="13061" width="11.28515625" customWidth="1"/>
    <col min="13066" max="13066" width="11.7109375" customWidth="1"/>
    <col min="13067" max="13067" width="11.140625" customWidth="1"/>
    <col min="13068" max="13068" width="11.5703125" customWidth="1"/>
    <col min="13071" max="13071" width="10" customWidth="1"/>
    <col min="13075" max="13075" width="11.85546875" customWidth="1"/>
    <col min="13076" max="13076" width="12.28515625" customWidth="1"/>
    <col min="13077" max="13077" width="10.42578125" customWidth="1"/>
    <col min="13078" max="13078" width="11.85546875" bestFit="1" customWidth="1"/>
    <col min="13317" max="13317" width="11.28515625" customWidth="1"/>
    <col min="13322" max="13322" width="11.7109375" customWidth="1"/>
    <col min="13323" max="13323" width="11.140625" customWidth="1"/>
    <col min="13324" max="13324" width="11.5703125" customWidth="1"/>
    <col min="13327" max="13327" width="10" customWidth="1"/>
    <col min="13331" max="13331" width="11.85546875" customWidth="1"/>
    <col min="13332" max="13332" width="12.28515625" customWidth="1"/>
    <col min="13333" max="13333" width="10.42578125" customWidth="1"/>
    <col min="13334" max="13334" width="11.85546875" bestFit="1" customWidth="1"/>
    <col min="13573" max="13573" width="11.28515625" customWidth="1"/>
    <col min="13578" max="13578" width="11.7109375" customWidth="1"/>
    <col min="13579" max="13579" width="11.140625" customWidth="1"/>
    <col min="13580" max="13580" width="11.5703125" customWidth="1"/>
    <col min="13583" max="13583" width="10" customWidth="1"/>
    <col min="13587" max="13587" width="11.85546875" customWidth="1"/>
    <col min="13588" max="13588" width="12.28515625" customWidth="1"/>
    <col min="13589" max="13589" width="10.42578125" customWidth="1"/>
    <col min="13590" max="13590" width="11.85546875" bestFit="1" customWidth="1"/>
    <col min="13829" max="13829" width="11.28515625" customWidth="1"/>
    <col min="13834" max="13834" width="11.7109375" customWidth="1"/>
    <col min="13835" max="13835" width="11.140625" customWidth="1"/>
    <col min="13836" max="13836" width="11.5703125" customWidth="1"/>
    <col min="13839" max="13839" width="10" customWidth="1"/>
    <col min="13843" max="13843" width="11.85546875" customWidth="1"/>
    <col min="13844" max="13844" width="12.28515625" customWidth="1"/>
    <col min="13845" max="13845" width="10.42578125" customWidth="1"/>
    <col min="13846" max="13846" width="11.85546875" bestFit="1" customWidth="1"/>
    <col min="14085" max="14085" width="11.28515625" customWidth="1"/>
    <col min="14090" max="14090" width="11.7109375" customWidth="1"/>
    <col min="14091" max="14091" width="11.140625" customWidth="1"/>
    <col min="14092" max="14092" width="11.5703125" customWidth="1"/>
    <col min="14095" max="14095" width="10" customWidth="1"/>
    <col min="14099" max="14099" width="11.85546875" customWidth="1"/>
    <col min="14100" max="14100" width="12.28515625" customWidth="1"/>
    <col min="14101" max="14101" width="10.42578125" customWidth="1"/>
    <col min="14102" max="14102" width="11.85546875" bestFit="1" customWidth="1"/>
    <col min="14341" max="14341" width="11.28515625" customWidth="1"/>
    <col min="14346" max="14346" width="11.7109375" customWidth="1"/>
    <col min="14347" max="14347" width="11.140625" customWidth="1"/>
    <col min="14348" max="14348" width="11.5703125" customWidth="1"/>
    <col min="14351" max="14351" width="10" customWidth="1"/>
    <col min="14355" max="14355" width="11.85546875" customWidth="1"/>
    <col min="14356" max="14356" width="12.28515625" customWidth="1"/>
    <col min="14357" max="14357" width="10.42578125" customWidth="1"/>
    <col min="14358" max="14358" width="11.85546875" bestFit="1" customWidth="1"/>
    <col min="14597" max="14597" width="11.28515625" customWidth="1"/>
    <col min="14602" max="14602" width="11.7109375" customWidth="1"/>
    <col min="14603" max="14603" width="11.140625" customWidth="1"/>
    <col min="14604" max="14604" width="11.5703125" customWidth="1"/>
    <col min="14607" max="14607" width="10" customWidth="1"/>
    <col min="14611" max="14611" width="11.85546875" customWidth="1"/>
    <col min="14612" max="14612" width="12.28515625" customWidth="1"/>
    <col min="14613" max="14613" width="10.42578125" customWidth="1"/>
    <col min="14614" max="14614" width="11.85546875" bestFit="1" customWidth="1"/>
    <col min="14853" max="14853" width="11.28515625" customWidth="1"/>
    <col min="14858" max="14858" width="11.7109375" customWidth="1"/>
    <col min="14859" max="14859" width="11.140625" customWidth="1"/>
    <col min="14860" max="14860" width="11.5703125" customWidth="1"/>
    <col min="14863" max="14863" width="10" customWidth="1"/>
    <col min="14867" max="14867" width="11.85546875" customWidth="1"/>
    <col min="14868" max="14868" width="12.28515625" customWidth="1"/>
    <col min="14869" max="14869" width="10.42578125" customWidth="1"/>
    <col min="14870" max="14870" width="11.85546875" bestFit="1" customWidth="1"/>
    <col min="15109" max="15109" width="11.28515625" customWidth="1"/>
    <col min="15114" max="15114" width="11.7109375" customWidth="1"/>
    <col min="15115" max="15115" width="11.140625" customWidth="1"/>
    <col min="15116" max="15116" width="11.5703125" customWidth="1"/>
    <col min="15119" max="15119" width="10" customWidth="1"/>
    <col min="15123" max="15123" width="11.85546875" customWidth="1"/>
    <col min="15124" max="15124" width="12.28515625" customWidth="1"/>
    <col min="15125" max="15125" width="10.42578125" customWidth="1"/>
    <col min="15126" max="15126" width="11.85546875" bestFit="1" customWidth="1"/>
    <col min="15365" max="15365" width="11.28515625" customWidth="1"/>
    <col min="15370" max="15370" width="11.7109375" customWidth="1"/>
    <col min="15371" max="15371" width="11.140625" customWidth="1"/>
    <col min="15372" max="15372" width="11.5703125" customWidth="1"/>
    <col min="15375" max="15375" width="10" customWidth="1"/>
    <col min="15379" max="15379" width="11.85546875" customWidth="1"/>
    <col min="15380" max="15380" width="12.28515625" customWidth="1"/>
    <col min="15381" max="15381" width="10.42578125" customWidth="1"/>
    <col min="15382" max="15382" width="11.85546875" bestFit="1" customWidth="1"/>
    <col min="15621" max="15621" width="11.28515625" customWidth="1"/>
    <col min="15626" max="15626" width="11.7109375" customWidth="1"/>
    <col min="15627" max="15627" width="11.140625" customWidth="1"/>
    <col min="15628" max="15628" width="11.5703125" customWidth="1"/>
    <col min="15631" max="15631" width="10" customWidth="1"/>
    <col min="15635" max="15635" width="11.85546875" customWidth="1"/>
    <col min="15636" max="15636" width="12.28515625" customWidth="1"/>
    <col min="15637" max="15637" width="10.42578125" customWidth="1"/>
    <col min="15638" max="15638" width="11.85546875" bestFit="1" customWidth="1"/>
    <col min="15877" max="15877" width="11.28515625" customWidth="1"/>
    <col min="15882" max="15882" width="11.7109375" customWidth="1"/>
    <col min="15883" max="15883" width="11.140625" customWidth="1"/>
    <col min="15884" max="15884" width="11.5703125" customWidth="1"/>
    <col min="15887" max="15887" width="10" customWidth="1"/>
    <col min="15891" max="15891" width="11.85546875" customWidth="1"/>
    <col min="15892" max="15892" width="12.28515625" customWidth="1"/>
    <col min="15893" max="15893" width="10.42578125" customWidth="1"/>
    <col min="15894" max="15894" width="11.85546875" bestFit="1" customWidth="1"/>
    <col min="16133" max="16133" width="11.28515625" customWidth="1"/>
    <col min="16138" max="16138" width="11.7109375" customWidth="1"/>
    <col min="16139" max="16139" width="11.140625" customWidth="1"/>
    <col min="16140" max="16140" width="11.5703125" customWidth="1"/>
    <col min="16143" max="16143" width="10" customWidth="1"/>
    <col min="16147" max="16147" width="11.85546875" customWidth="1"/>
    <col min="16148" max="16148" width="12.28515625" customWidth="1"/>
    <col min="16149" max="16149" width="10.42578125" customWidth="1"/>
    <col min="16150" max="16150" width="11.85546875" bestFit="1" customWidth="1"/>
  </cols>
  <sheetData>
    <row r="1" spans="1:23" ht="21" x14ac:dyDescent="0.35">
      <c r="A1" s="51" t="s">
        <v>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6"/>
      <c r="U1" s="6"/>
      <c r="V1" s="6"/>
      <c r="W1" s="6"/>
    </row>
    <row r="2" spans="1:23" ht="15.75" x14ac:dyDescent="0.25">
      <c r="A2" s="52" t="s">
        <v>32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7"/>
      <c r="U2" s="7"/>
      <c r="V2" s="7"/>
      <c r="W2" s="7"/>
    </row>
    <row r="3" spans="1:23" ht="15.75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R3" s="46"/>
      <c r="S3" s="46"/>
      <c r="T3" s="2"/>
      <c r="U3" s="7"/>
      <c r="V3" s="7"/>
      <c r="W3" s="7"/>
    </row>
    <row r="4" spans="1:23" ht="16.5" thickBot="1" x14ac:dyDescent="0.3">
      <c r="V4" s="7"/>
      <c r="W4" s="7"/>
    </row>
    <row r="5" spans="1:23" ht="16.5" thickBot="1" x14ac:dyDescent="0.3">
      <c r="A5" s="53" t="s">
        <v>21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5"/>
      <c r="V5" s="1"/>
      <c r="W5" s="1"/>
    </row>
    <row r="6" spans="1:23" ht="16.5" thickBot="1" x14ac:dyDescent="0.3">
      <c r="V6" s="4"/>
    </row>
    <row r="7" spans="1:23" ht="16.5" thickBot="1" x14ac:dyDescent="0.3">
      <c r="A7" s="56" t="s">
        <v>0</v>
      </c>
      <c r="B7" s="58" t="s">
        <v>1</v>
      </c>
      <c r="C7" s="59"/>
      <c r="D7" s="59"/>
      <c r="E7" s="59"/>
      <c r="F7" s="59"/>
      <c r="G7" s="59"/>
      <c r="H7" s="60"/>
      <c r="I7" s="58" t="s">
        <v>3</v>
      </c>
      <c r="J7" s="59"/>
      <c r="K7" s="59"/>
      <c r="L7" s="59"/>
      <c r="M7" s="59"/>
      <c r="N7" s="59"/>
      <c r="O7" s="60"/>
      <c r="P7" s="32"/>
      <c r="Q7" s="36"/>
      <c r="R7" s="39"/>
      <c r="S7" s="39"/>
      <c r="T7" s="10"/>
      <c r="U7" s="9"/>
    </row>
    <row r="8" spans="1:23" ht="16.5" thickBot="1" x14ac:dyDescent="0.3">
      <c r="A8" s="57"/>
      <c r="B8" s="61" t="s">
        <v>4</v>
      </c>
      <c r="C8" s="62"/>
      <c r="D8" s="11" t="s">
        <v>5</v>
      </c>
      <c r="E8" s="11" t="s">
        <v>6</v>
      </c>
      <c r="F8" s="11" t="s">
        <v>7</v>
      </c>
      <c r="G8" s="11" t="s">
        <v>20</v>
      </c>
      <c r="H8" s="11" t="s">
        <v>2</v>
      </c>
      <c r="I8" s="61" t="s">
        <v>4</v>
      </c>
      <c r="J8" s="62"/>
      <c r="K8" s="11" t="s">
        <v>5</v>
      </c>
      <c r="L8" s="11" t="s">
        <v>6</v>
      </c>
      <c r="M8" s="11" t="s">
        <v>7</v>
      </c>
      <c r="N8" s="11" t="s">
        <v>20</v>
      </c>
      <c r="O8" s="11" t="s">
        <v>2</v>
      </c>
      <c r="P8" s="25" t="s">
        <v>23</v>
      </c>
      <c r="Q8" s="25" t="s">
        <v>24</v>
      </c>
      <c r="R8" s="40" t="s">
        <v>25</v>
      </c>
      <c r="S8" s="25" t="s">
        <v>27</v>
      </c>
      <c r="T8" s="25"/>
      <c r="U8" s="25"/>
      <c r="V8" s="25"/>
      <c r="W8" s="25"/>
    </row>
    <row r="9" spans="1:23" ht="16.5" thickBot="1" x14ac:dyDescent="0.3">
      <c r="A9" s="12"/>
      <c r="B9" s="65"/>
      <c r="C9" s="66"/>
      <c r="D9" s="13"/>
      <c r="E9" s="13"/>
      <c r="F9" s="13"/>
      <c r="G9" s="13"/>
      <c r="H9" s="13"/>
      <c r="I9" s="65"/>
      <c r="J9" s="66"/>
      <c r="K9" s="13"/>
      <c r="L9" s="13"/>
      <c r="M9" s="13"/>
      <c r="N9" s="14"/>
      <c r="O9" s="13"/>
      <c r="P9" s="33" t="s">
        <v>22</v>
      </c>
      <c r="Q9" s="43" t="s">
        <v>26</v>
      </c>
      <c r="R9" s="33"/>
      <c r="S9" s="33"/>
      <c r="T9" s="2"/>
    </row>
    <row r="10" spans="1:23" ht="16.5" thickBot="1" x14ac:dyDescent="0.3">
      <c r="A10" s="12"/>
      <c r="B10" s="26"/>
      <c r="C10" s="27"/>
      <c r="D10" s="13"/>
      <c r="E10" s="13"/>
      <c r="F10" s="13"/>
      <c r="G10" s="13"/>
      <c r="H10" s="13"/>
      <c r="I10" s="26"/>
      <c r="J10" s="27"/>
      <c r="K10" s="13"/>
      <c r="L10" s="13"/>
      <c r="M10" s="13"/>
      <c r="N10" s="14"/>
      <c r="O10" s="13"/>
      <c r="P10" s="33"/>
      <c r="Q10" s="37">
        <f>0</f>
        <v>0</v>
      </c>
      <c r="R10" s="33"/>
      <c r="S10" s="33"/>
    </row>
    <row r="11" spans="1:23" ht="16.5" thickBot="1" x14ac:dyDescent="0.3">
      <c r="A11" s="12" t="s">
        <v>8</v>
      </c>
      <c r="B11" s="63">
        <v>0</v>
      </c>
      <c r="C11" s="64"/>
      <c r="D11" s="15">
        <f>'GST 20-21(Hyd)'!D11+'GST 20-21(Vij)'!D11</f>
        <v>6956</v>
      </c>
      <c r="E11" s="16">
        <f>D11</f>
        <v>6956</v>
      </c>
      <c r="F11" s="15">
        <f>'GST 20-21(Hyd)'!F11+'GST 20-21(Vij)'!F11</f>
        <v>0</v>
      </c>
      <c r="G11" s="17">
        <f>SUM(D11:F11)</f>
        <v>13912</v>
      </c>
      <c r="H11" s="16">
        <f>SUM(B11:F11)</f>
        <v>13912</v>
      </c>
      <c r="I11" s="47" cm="1">
        <f t="array" ref="I11:J11">'GST 20-21(Hyd)'!I11:J11+'GST 20-21(Vij)'!I11:J11</f>
        <v>2305660</v>
      </c>
      <c r="J11" s="48">
        <v>0</v>
      </c>
      <c r="K11" s="15">
        <f>'GST 20-21(Hyd)'!K11+'GST 20-21(Vij)'!K11</f>
        <v>207509</v>
      </c>
      <c r="L11" s="16">
        <f>K11</f>
        <v>207509</v>
      </c>
      <c r="M11" s="15">
        <f>'GST 20-21(Hyd)'!M11+'GST 20-21(Vij)'!M11</f>
        <v>0</v>
      </c>
      <c r="N11" s="30">
        <f>SUM(K11:M11)</f>
        <v>415018</v>
      </c>
      <c r="O11" s="16">
        <f t="shared" ref="O11:O22" si="0">SUM(I11:M11)</f>
        <v>2720678</v>
      </c>
      <c r="P11" s="34">
        <f>IF(N11&gt;G11,(N11-G11),0)</f>
        <v>401106</v>
      </c>
      <c r="Q11" s="34">
        <f t="shared" ref="Q11:Q16" si="1">IF(N11&lt;G11,(G11-N11+Q10),IF(Q10&gt;(N11-G11),(Q10+G11-N11),0))</f>
        <v>0</v>
      </c>
      <c r="R11" s="34">
        <f>IF(P11&gt;0,IF(Q10&gt;P11,0,P11-Q10),0)</f>
        <v>401106</v>
      </c>
      <c r="S11" s="34"/>
    </row>
    <row r="12" spans="1:23" ht="16.5" thickBot="1" x14ac:dyDescent="0.3">
      <c r="A12" s="12" t="s">
        <v>9</v>
      </c>
      <c r="B12" s="63">
        <v>0</v>
      </c>
      <c r="C12" s="64"/>
      <c r="D12" s="15">
        <f>'GST 20-21(Hyd)'!D12+'GST 20-21(Vij)'!D12</f>
        <v>4966</v>
      </c>
      <c r="E12" s="16">
        <f t="shared" ref="E12:E14" si="2">D12</f>
        <v>4966</v>
      </c>
      <c r="F12" s="15">
        <f>'GST 20-21(Hyd)'!F12+'GST 20-21(Vij)'!F12</f>
        <v>0</v>
      </c>
      <c r="G12" s="17">
        <f t="shared" ref="G12:G22" si="3">SUM(D12:F12)</f>
        <v>9932</v>
      </c>
      <c r="H12" s="16">
        <f t="shared" ref="H12:H22" si="4">SUM(B12:F12)</f>
        <v>9932</v>
      </c>
      <c r="I12" s="47" cm="1">
        <f t="array" ref="I12:J12">'GST 20-21(Hyd)'!I12:J12+'GST 20-21(Vij)'!I12:J12</f>
        <v>3761029</v>
      </c>
      <c r="J12" s="48">
        <v>0</v>
      </c>
      <c r="K12" s="15">
        <f>'GST 20-21(Hyd)'!K12+'GST 20-21(Vij)'!K12</f>
        <v>338493</v>
      </c>
      <c r="L12" s="16">
        <f t="shared" ref="L12:L14" si="5">K12</f>
        <v>338493</v>
      </c>
      <c r="M12" s="15">
        <f>'GST 20-21(Hyd)'!M12+'GST 20-21(Vij)'!M12</f>
        <v>0</v>
      </c>
      <c r="N12" s="30">
        <f t="shared" ref="N12:N22" si="6">SUM(K12:M12)</f>
        <v>676986</v>
      </c>
      <c r="O12" s="16">
        <f t="shared" si="0"/>
        <v>4438015</v>
      </c>
      <c r="P12" s="34">
        <f t="shared" ref="P12:P22" si="7">IF(N12&gt;G12,(N12-G12),0)</f>
        <v>667054</v>
      </c>
      <c r="Q12" s="34">
        <f t="shared" si="1"/>
        <v>0</v>
      </c>
      <c r="R12" s="34">
        <f t="shared" ref="R12:R21" si="8">IF(P12&gt;0,IF(Q11&gt;P12,0,P12-Q11),0)</f>
        <v>667054</v>
      </c>
      <c r="S12" s="34"/>
    </row>
    <row r="13" spans="1:23" s="3" customFormat="1" ht="16.5" thickBot="1" x14ac:dyDescent="0.3">
      <c r="A13" s="12" t="s">
        <v>10</v>
      </c>
      <c r="B13" s="63">
        <v>0</v>
      </c>
      <c r="C13" s="64"/>
      <c r="D13" s="15">
        <f>'GST 20-21(Hyd)'!D13+'GST 20-21(Vij)'!D13</f>
        <v>18210</v>
      </c>
      <c r="E13" s="16">
        <f t="shared" si="2"/>
        <v>18210</v>
      </c>
      <c r="F13" s="15">
        <f>'GST 20-21(Hyd)'!F13+'GST 20-21(Vij)'!F13</f>
        <v>12691</v>
      </c>
      <c r="G13" s="17">
        <f t="shared" si="3"/>
        <v>49111</v>
      </c>
      <c r="H13" s="16">
        <f t="shared" si="4"/>
        <v>49111</v>
      </c>
      <c r="I13" s="47" cm="1">
        <f t="array" ref="I13:J13">'GST 20-21(Hyd)'!I13:J13+'GST 20-21(Vij)'!I13:J13</f>
        <v>3590098</v>
      </c>
      <c r="J13" s="48">
        <v>0</v>
      </c>
      <c r="K13" s="15">
        <f>'GST 20-21(Hyd)'!K13+'GST 20-21(Vij)'!K13</f>
        <v>323109</v>
      </c>
      <c r="L13" s="16">
        <f t="shared" si="5"/>
        <v>323109</v>
      </c>
      <c r="M13" s="15">
        <f>'GST 20-21(Hyd)'!M13+'GST 20-21(Vij)'!M13</f>
        <v>0</v>
      </c>
      <c r="N13" s="30">
        <f t="shared" si="6"/>
        <v>646218</v>
      </c>
      <c r="O13" s="16">
        <f t="shared" si="0"/>
        <v>4236316</v>
      </c>
      <c r="P13" s="34">
        <f t="shared" si="7"/>
        <v>597107</v>
      </c>
      <c r="Q13" s="34">
        <f t="shared" si="1"/>
        <v>0</v>
      </c>
      <c r="R13" s="34">
        <f t="shared" si="8"/>
        <v>597107</v>
      </c>
      <c r="S13" s="34"/>
    </row>
    <row r="14" spans="1:23" s="5" customFormat="1" ht="16.5" thickBot="1" x14ac:dyDescent="0.3">
      <c r="A14" s="18" t="s">
        <v>11</v>
      </c>
      <c r="B14" s="63">
        <v>0</v>
      </c>
      <c r="C14" s="64"/>
      <c r="D14" s="15">
        <f>'GST 20-21(Hyd)'!D14+'GST 20-21(Vij)'!D14</f>
        <v>19754</v>
      </c>
      <c r="E14" s="16">
        <f t="shared" si="2"/>
        <v>19754</v>
      </c>
      <c r="F14" s="15">
        <f>'GST 20-21(Hyd)'!F14+'GST 20-21(Vij)'!F14</f>
        <v>0</v>
      </c>
      <c r="G14" s="19">
        <f t="shared" si="3"/>
        <v>39508</v>
      </c>
      <c r="H14" s="16">
        <f t="shared" si="4"/>
        <v>39508</v>
      </c>
      <c r="I14" s="47" cm="1">
        <f t="array" ref="I14:J14">'GST 20-21(Hyd)'!I14:J14+'GST 20-21(Vij)'!I14:J14</f>
        <v>3466260</v>
      </c>
      <c r="J14" s="48">
        <v>0</v>
      </c>
      <c r="K14" s="15">
        <f>'GST 20-21(Hyd)'!K14+'GST 20-21(Vij)'!K14</f>
        <v>311964</v>
      </c>
      <c r="L14" s="16">
        <f t="shared" si="5"/>
        <v>311964</v>
      </c>
      <c r="M14" s="15">
        <f>'GST 20-21(Hyd)'!M14+'GST 20-21(Vij)'!M14</f>
        <v>0</v>
      </c>
      <c r="N14" s="30">
        <f t="shared" si="6"/>
        <v>623928</v>
      </c>
      <c r="O14" s="16">
        <f t="shared" si="0"/>
        <v>4090188</v>
      </c>
      <c r="P14" s="34">
        <f t="shared" si="7"/>
        <v>584420</v>
      </c>
      <c r="Q14" s="34">
        <f t="shared" si="1"/>
        <v>0</v>
      </c>
      <c r="R14" s="34">
        <f t="shared" si="8"/>
        <v>584420</v>
      </c>
      <c r="S14" s="33"/>
      <c r="T14" s="28"/>
      <c r="U14" s="28"/>
    </row>
    <row r="15" spans="1:23" s="3" customFormat="1" ht="16.5" thickBot="1" x14ac:dyDescent="0.3">
      <c r="A15" s="12" t="s">
        <v>12</v>
      </c>
      <c r="B15" s="63">
        <v>0</v>
      </c>
      <c r="C15" s="64"/>
      <c r="D15" s="15">
        <f>'GST 20-21(Hyd)'!D15+'GST 20-21(Vij)'!D15</f>
        <v>23158</v>
      </c>
      <c r="E15" s="16">
        <f>D15</f>
        <v>23158</v>
      </c>
      <c r="F15" s="15">
        <f>'GST 20-21(Hyd)'!F15+'GST 20-21(Vij)'!F15</f>
        <v>0</v>
      </c>
      <c r="G15" s="17">
        <f t="shared" si="3"/>
        <v>46316</v>
      </c>
      <c r="H15" s="16">
        <f t="shared" si="4"/>
        <v>46316</v>
      </c>
      <c r="I15" s="47" cm="1">
        <f t="array" ref="I15:J15">'GST 20-21(Hyd)'!I15:J15+'GST 20-21(Vij)'!I15:J15</f>
        <v>4025355</v>
      </c>
      <c r="J15" s="48">
        <v>0</v>
      </c>
      <c r="K15" s="15">
        <f>'GST 20-21(Hyd)'!K15+'GST 20-21(Vij)'!K15</f>
        <v>362282</v>
      </c>
      <c r="L15" s="16">
        <f>K15</f>
        <v>362282</v>
      </c>
      <c r="M15" s="15">
        <f>'GST 20-21(Hyd)'!M15+'GST 20-21(Vij)'!M15</f>
        <v>0</v>
      </c>
      <c r="N15" s="30">
        <f t="shared" si="6"/>
        <v>724564</v>
      </c>
      <c r="O15" s="16">
        <f t="shared" si="0"/>
        <v>4749919</v>
      </c>
      <c r="P15" s="34">
        <f t="shared" si="7"/>
        <v>678248</v>
      </c>
      <c r="Q15" s="34">
        <f t="shared" si="1"/>
        <v>0</v>
      </c>
      <c r="R15" s="34">
        <f t="shared" si="8"/>
        <v>678248</v>
      </c>
      <c r="S15" s="33"/>
    </row>
    <row r="16" spans="1:23" s="3" customFormat="1" ht="16.5" thickBot="1" x14ac:dyDescent="0.3">
      <c r="A16" s="12" t="s">
        <v>13</v>
      </c>
      <c r="B16" s="63">
        <v>0</v>
      </c>
      <c r="C16" s="64"/>
      <c r="D16" s="15">
        <f>'GST 20-21(Hyd)'!D16+'GST 20-21(Vij)'!D16</f>
        <v>22378</v>
      </c>
      <c r="E16" s="16">
        <f t="shared" ref="E16:E19" si="9">D16</f>
        <v>22378</v>
      </c>
      <c r="F16" s="15">
        <f>'GST 20-21(Hyd)'!F16+'GST 20-21(Vij)'!F16</f>
        <v>2988</v>
      </c>
      <c r="G16" s="17">
        <f t="shared" si="3"/>
        <v>47744</v>
      </c>
      <c r="H16" s="16">
        <f t="shared" si="4"/>
        <v>47744</v>
      </c>
      <c r="I16" s="47" cm="1">
        <f t="array" ref="I16:J16">'GST 20-21(Hyd)'!I16:J16+'GST 20-21(Vij)'!I16:J16</f>
        <v>4293825</v>
      </c>
      <c r="J16" s="48">
        <v>0</v>
      </c>
      <c r="K16" s="15">
        <f>'GST 20-21(Hyd)'!K16+'GST 20-21(Vij)'!K16</f>
        <v>386444</v>
      </c>
      <c r="L16" s="16">
        <f>K16</f>
        <v>386444</v>
      </c>
      <c r="M16" s="15">
        <f>'GST 20-21(Hyd)'!M16+'GST 20-21(Vij)'!M16</f>
        <v>0</v>
      </c>
      <c r="N16" s="30">
        <f t="shared" si="6"/>
        <v>772888</v>
      </c>
      <c r="O16" s="16">
        <f t="shared" si="0"/>
        <v>5066713</v>
      </c>
      <c r="P16" s="34">
        <f t="shared" si="7"/>
        <v>725144</v>
      </c>
      <c r="Q16" s="34">
        <f t="shared" si="1"/>
        <v>0</v>
      </c>
      <c r="R16" s="34">
        <f t="shared" si="8"/>
        <v>725144</v>
      </c>
      <c r="S16" s="33"/>
    </row>
    <row r="17" spans="1:23" s="3" customFormat="1" ht="16.5" thickBot="1" x14ac:dyDescent="0.3">
      <c r="A17" s="12" t="s">
        <v>14</v>
      </c>
      <c r="B17" s="63">
        <v>0</v>
      </c>
      <c r="C17" s="64"/>
      <c r="D17" s="15">
        <f>'GST 20-21(Hyd)'!D17+'GST 20-21(Vij)'!D17</f>
        <v>33086</v>
      </c>
      <c r="E17" s="16">
        <f t="shared" si="9"/>
        <v>33086</v>
      </c>
      <c r="F17" s="15">
        <f>'GST 20-21(Hyd)'!F17+'GST 20-21(Vij)'!F17</f>
        <v>0</v>
      </c>
      <c r="G17" s="17">
        <f t="shared" si="3"/>
        <v>66172</v>
      </c>
      <c r="H17" s="16">
        <f t="shared" si="4"/>
        <v>66172</v>
      </c>
      <c r="I17" s="47" cm="1">
        <f t="array" ref="I17:J17">'GST 20-21(Hyd)'!I17:J17+'GST 20-21(Vij)'!I17:J17</f>
        <v>3907238</v>
      </c>
      <c r="J17" s="48">
        <v>0</v>
      </c>
      <c r="K17" s="15">
        <f>'GST 20-21(Hyd)'!K17+'GST 20-21(Vij)'!K17</f>
        <v>351652</v>
      </c>
      <c r="L17" s="16">
        <f t="shared" ref="L17:L22" si="10">K17</f>
        <v>351652</v>
      </c>
      <c r="M17" s="15">
        <f>'GST 20-21(Hyd)'!M17+'GST 20-21(Vij)'!M17</f>
        <v>0</v>
      </c>
      <c r="N17" s="30">
        <f t="shared" si="6"/>
        <v>703304</v>
      </c>
      <c r="O17" s="16">
        <f t="shared" si="0"/>
        <v>4610542</v>
      </c>
      <c r="P17" s="34">
        <f t="shared" si="7"/>
        <v>637132</v>
      </c>
      <c r="Q17" s="34">
        <f>IF(N17&lt;G17,(G17-N17+Q16),IF(Q16&gt;(N17-G17),(Q16+G17-N17),0))</f>
        <v>0</v>
      </c>
      <c r="R17" s="34">
        <f t="shared" si="8"/>
        <v>637132</v>
      </c>
      <c r="S17" s="33"/>
    </row>
    <row r="18" spans="1:23" s="3" customFormat="1" ht="16.5" thickBot="1" x14ac:dyDescent="0.3">
      <c r="A18" s="12" t="s">
        <v>15</v>
      </c>
      <c r="B18" s="63">
        <v>0</v>
      </c>
      <c r="C18" s="64"/>
      <c r="D18" s="15">
        <f>'GST 20-21(Hyd)'!D18+'GST 20-21(Vij)'!D18</f>
        <v>12210</v>
      </c>
      <c r="E18" s="16">
        <f t="shared" si="9"/>
        <v>12210</v>
      </c>
      <c r="F18" s="15">
        <f>'GST 20-21(Hyd)'!F18+'GST 20-21(Vij)'!F18</f>
        <v>0</v>
      </c>
      <c r="G18" s="17">
        <f t="shared" si="3"/>
        <v>24420</v>
      </c>
      <c r="H18" s="16">
        <f t="shared" si="4"/>
        <v>24420</v>
      </c>
      <c r="I18" s="47" cm="1">
        <f t="array" ref="I18:J18">'GST 20-21(Hyd)'!I18:J18+'GST 20-21(Vij)'!I18:J18</f>
        <v>17887</v>
      </c>
      <c r="J18" s="48">
        <v>0</v>
      </c>
      <c r="K18" s="15">
        <f>'GST 20-21(Hyd)'!K18+'GST 20-21(Vij)'!K18</f>
        <v>1610.33</v>
      </c>
      <c r="L18" s="16">
        <f t="shared" si="10"/>
        <v>1610.33</v>
      </c>
      <c r="M18" s="15">
        <f>'GST 20-21(Hyd)'!M18+'GST 20-21(Vij)'!M18</f>
        <v>0</v>
      </c>
      <c r="N18" s="30">
        <f t="shared" si="6"/>
        <v>3220.66</v>
      </c>
      <c r="O18" s="16">
        <f t="shared" si="0"/>
        <v>21107.660000000003</v>
      </c>
      <c r="P18" s="34">
        <f t="shared" si="7"/>
        <v>0</v>
      </c>
      <c r="Q18" s="34">
        <f t="shared" ref="Q18:Q22" si="11">IF(N18&lt;G18,(G18-N18+Q17),IF(Q17&gt;(N18-G18),(Q17+G18-N18),0))</f>
        <v>21199.34</v>
      </c>
      <c r="R18" s="34">
        <f t="shared" si="8"/>
        <v>0</v>
      </c>
      <c r="S18" s="33"/>
    </row>
    <row r="19" spans="1:23" ht="16.5" thickBot="1" x14ac:dyDescent="0.3">
      <c r="A19" s="12" t="s">
        <v>16</v>
      </c>
      <c r="B19" s="63">
        <v>0</v>
      </c>
      <c r="C19" s="64"/>
      <c r="D19" s="15">
        <f>'GST 20-21(Hyd)'!D19+'GST 20-21(Vij)'!D19</f>
        <v>0</v>
      </c>
      <c r="E19" s="16">
        <f t="shared" si="9"/>
        <v>0</v>
      </c>
      <c r="F19" s="15">
        <f>'GST 20-21(Hyd)'!F19+'GST 20-21(Vij)'!F19</f>
        <v>0</v>
      </c>
      <c r="G19" s="17">
        <f t="shared" si="3"/>
        <v>0</v>
      </c>
      <c r="H19" s="16">
        <f t="shared" si="4"/>
        <v>0</v>
      </c>
      <c r="I19" s="47" cm="1">
        <f t="array" ref="I19:J19">'GST 20-21(Hyd)'!I19:J19+'GST 20-21(Vij)'!I19:J19</f>
        <v>0</v>
      </c>
      <c r="J19" s="48">
        <v>0</v>
      </c>
      <c r="K19" s="15">
        <f>'GST 20-21(Hyd)'!K19+'GST 20-21(Vij)'!K19</f>
        <v>0</v>
      </c>
      <c r="L19" s="16">
        <f t="shared" si="10"/>
        <v>0</v>
      </c>
      <c r="M19" s="15">
        <f>'GST 20-21(Hyd)'!M19+'GST 20-21(Vij)'!M19</f>
        <v>0</v>
      </c>
      <c r="N19" s="30">
        <f t="shared" si="6"/>
        <v>0</v>
      </c>
      <c r="O19" s="16">
        <f t="shared" si="0"/>
        <v>0</v>
      </c>
      <c r="P19" s="34">
        <f t="shared" si="7"/>
        <v>0</v>
      </c>
      <c r="Q19" s="34">
        <f t="shared" si="11"/>
        <v>21199.34</v>
      </c>
      <c r="R19" s="34">
        <f t="shared" si="8"/>
        <v>0</v>
      </c>
      <c r="S19" s="33"/>
      <c r="U19" s="3"/>
      <c r="V19" s="3"/>
      <c r="W19" s="3"/>
    </row>
    <row r="20" spans="1:23" s="3" customFormat="1" ht="15" customHeight="1" thickBot="1" x14ac:dyDescent="0.3">
      <c r="A20" s="12" t="s">
        <v>17</v>
      </c>
      <c r="B20" s="63">
        <v>0</v>
      </c>
      <c r="C20" s="64"/>
      <c r="D20" s="15">
        <f>'GST 20-21(Hyd)'!D20+'GST 20-21(Vij)'!D20</f>
        <v>0</v>
      </c>
      <c r="E20" s="16">
        <f>D20</f>
        <v>0</v>
      </c>
      <c r="F20" s="15">
        <f>'GST 20-21(Hyd)'!F20+'GST 20-21(Vij)'!F20</f>
        <v>0</v>
      </c>
      <c r="G20" s="17">
        <f t="shared" si="3"/>
        <v>0</v>
      </c>
      <c r="H20" s="16">
        <f t="shared" si="4"/>
        <v>0</v>
      </c>
      <c r="I20" s="47" cm="1">
        <f t="array" ref="I20:J20">'GST 20-21(Hyd)'!I20:J20+'GST 20-21(Vij)'!I20:J20</f>
        <v>0</v>
      </c>
      <c r="J20" s="48">
        <v>0</v>
      </c>
      <c r="K20" s="15">
        <f>'GST 20-21(Hyd)'!K20+'GST 20-21(Vij)'!K20</f>
        <v>0</v>
      </c>
      <c r="L20" s="16">
        <f t="shared" si="10"/>
        <v>0</v>
      </c>
      <c r="M20" s="15">
        <f>'GST 20-21(Hyd)'!M20+'GST 20-21(Vij)'!M20</f>
        <v>0</v>
      </c>
      <c r="N20" s="30">
        <f t="shared" si="6"/>
        <v>0</v>
      </c>
      <c r="O20" s="16">
        <f t="shared" si="0"/>
        <v>0</v>
      </c>
      <c r="P20" s="34">
        <f t="shared" si="7"/>
        <v>0</v>
      </c>
      <c r="Q20" s="34">
        <f t="shared" si="11"/>
        <v>21199.34</v>
      </c>
      <c r="R20" s="34">
        <f t="shared" si="8"/>
        <v>0</v>
      </c>
      <c r="S20" s="33"/>
    </row>
    <row r="21" spans="1:23" s="3" customFormat="1" ht="16.5" thickBot="1" x14ac:dyDescent="0.3">
      <c r="A21" s="12" t="s">
        <v>18</v>
      </c>
      <c r="B21" s="63">
        <v>0</v>
      </c>
      <c r="C21" s="64"/>
      <c r="D21" s="15">
        <f>'GST 20-21(Hyd)'!D21+'GST 20-21(Vij)'!D21</f>
        <v>0</v>
      </c>
      <c r="E21" s="16">
        <f>D21</f>
        <v>0</v>
      </c>
      <c r="F21" s="15">
        <f>'GST 20-21(Hyd)'!F21+'GST 20-21(Vij)'!F21</f>
        <v>0</v>
      </c>
      <c r="G21" s="17">
        <f t="shared" si="3"/>
        <v>0</v>
      </c>
      <c r="H21" s="16">
        <f t="shared" si="4"/>
        <v>0</v>
      </c>
      <c r="I21" s="47" cm="1">
        <f t="array" ref="I21:J21">'GST 20-21(Hyd)'!I21:J21+'GST 20-21(Vij)'!I21:J21</f>
        <v>0</v>
      </c>
      <c r="J21" s="48">
        <v>0</v>
      </c>
      <c r="K21" s="15">
        <f>'GST 20-21(Hyd)'!K21+'GST 20-21(Vij)'!K21</f>
        <v>0</v>
      </c>
      <c r="L21" s="16">
        <f t="shared" si="10"/>
        <v>0</v>
      </c>
      <c r="M21" s="15">
        <f>'GST 20-21(Hyd)'!M21+'GST 20-21(Vij)'!M21</f>
        <v>0</v>
      </c>
      <c r="N21" s="30">
        <f t="shared" si="6"/>
        <v>0</v>
      </c>
      <c r="O21" s="16">
        <f t="shared" si="0"/>
        <v>0</v>
      </c>
      <c r="P21" s="34">
        <f t="shared" si="7"/>
        <v>0</v>
      </c>
      <c r="Q21" s="34">
        <f t="shared" si="11"/>
        <v>21199.34</v>
      </c>
      <c r="R21" s="34">
        <f t="shared" si="8"/>
        <v>0</v>
      </c>
      <c r="S21" s="33"/>
    </row>
    <row r="22" spans="1:23" ht="16.5" thickBot="1" x14ac:dyDescent="0.3">
      <c r="A22" s="12" t="s">
        <v>19</v>
      </c>
      <c r="B22" s="63">
        <v>0</v>
      </c>
      <c r="C22" s="64"/>
      <c r="D22" s="15">
        <f>'GST 20-21(Hyd)'!D22+'GST 20-21(Vij)'!D22</f>
        <v>0</v>
      </c>
      <c r="E22" s="16">
        <f>D22</f>
        <v>0</v>
      </c>
      <c r="F22" s="15">
        <f>'GST 20-21(Hyd)'!F22+'GST 20-21(Vij)'!F22</f>
        <v>0</v>
      </c>
      <c r="G22" s="17">
        <f t="shared" si="3"/>
        <v>0</v>
      </c>
      <c r="H22" s="16">
        <f t="shared" si="4"/>
        <v>0</v>
      </c>
      <c r="I22" s="47" cm="1">
        <f t="array" ref="I22:J22">'GST 20-21(Hyd)'!I22:J22+'GST 20-21(Vij)'!I22:J22</f>
        <v>0</v>
      </c>
      <c r="J22" s="48">
        <v>0</v>
      </c>
      <c r="K22" s="15">
        <f>'GST 20-21(Hyd)'!K22+'GST 20-21(Vij)'!K22</f>
        <v>0</v>
      </c>
      <c r="L22" s="16">
        <f t="shared" si="10"/>
        <v>0</v>
      </c>
      <c r="M22" s="15">
        <f>'GST 20-21(Hyd)'!M22+'GST 20-21(Vij)'!M22</f>
        <v>0</v>
      </c>
      <c r="N22" s="30">
        <f t="shared" si="6"/>
        <v>0</v>
      </c>
      <c r="O22" s="16">
        <f t="shared" si="0"/>
        <v>0</v>
      </c>
      <c r="P22" s="34">
        <f t="shared" si="7"/>
        <v>0</v>
      </c>
      <c r="Q22" s="29">
        <f t="shared" si="11"/>
        <v>21199.34</v>
      </c>
      <c r="R22" s="34">
        <f>IF(P22&gt;0,IF(Q21&gt;P22,0,P22-Q21),0)</f>
        <v>0</v>
      </c>
      <c r="S22" s="33"/>
    </row>
    <row r="23" spans="1:23" ht="16.5" thickBot="1" x14ac:dyDescent="0.3">
      <c r="A23" s="20"/>
      <c r="B23" s="68"/>
      <c r="C23" s="69"/>
      <c r="D23" s="21"/>
      <c r="E23" s="21"/>
      <c r="F23" s="15"/>
      <c r="G23" s="15"/>
      <c r="H23" s="21"/>
      <c r="I23" s="49"/>
      <c r="J23" s="50"/>
      <c r="K23" s="21"/>
      <c r="L23" s="21"/>
      <c r="M23" s="15"/>
      <c r="N23" s="30"/>
      <c r="O23" s="21"/>
      <c r="P23" s="33"/>
      <c r="Q23" s="33"/>
      <c r="R23" s="29">
        <f>SUM(R11:R22)</f>
        <v>4290211</v>
      </c>
      <c r="S23" s="29">
        <f>IF(Q22&gt;0, R23-Q22, R23)</f>
        <v>4269011.66</v>
      </c>
      <c r="T23" s="44"/>
      <c r="U23" s="45"/>
      <c r="V23" s="45"/>
      <c r="W23" s="45"/>
    </row>
    <row r="24" spans="1:23" ht="16.5" thickBot="1" x14ac:dyDescent="0.3">
      <c r="A24" s="22" t="s">
        <v>2</v>
      </c>
      <c r="B24" s="70">
        <f>SUM(B11:C23)</f>
        <v>0</v>
      </c>
      <c r="C24" s="71"/>
      <c r="D24" s="23">
        <f>SUM(D11:D23)</f>
        <v>140718</v>
      </c>
      <c r="E24" s="23">
        <f>SUM(E11:E23)</f>
        <v>140718</v>
      </c>
      <c r="F24" s="23">
        <f>SUM(F11:F23)</f>
        <v>15679</v>
      </c>
      <c r="G24" s="23">
        <f>SUM(G11:G22)</f>
        <v>297115</v>
      </c>
      <c r="H24" s="23">
        <f>SUM(B24:F24)</f>
        <v>297115</v>
      </c>
      <c r="I24" s="70">
        <f>SUM(I11:J23)</f>
        <v>25367352</v>
      </c>
      <c r="J24" s="71"/>
      <c r="K24" s="23">
        <f>SUM(K11:K23)</f>
        <v>2283063.33</v>
      </c>
      <c r="L24" s="23">
        <f>SUM(L11:L23)</f>
        <v>2283063.33</v>
      </c>
      <c r="M24" s="23">
        <f>SUM(M11:M22)</f>
        <v>0</v>
      </c>
      <c r="N24" s="24">
        <f>SUM(N11:N22)</f>
        <v>4566126.66</v>
      </c>
      <c r="O24" s="23">
        <f>SUM(I24:M24)</f>
        <v>29933478.659999996</v>
      </c>
      <c r="P24" s="35"/>
      <c r="Q24" s="38"/>
      <c r="R24" s="41"/>
      <c r="S24" s="42"/>
    </row>
    <row r="25" spans="1:23" x14ac:dyDescent="0.25">
      <c r="R25" s="2"/>
    </row>
    <row r="26" spans="1:23" x14ac:dyDescent="0.25">
      <c r="A26" s="2"/>
      <c r="J26" s="2">
        <f>N24-G24</f>
        <v>4269011.66</v>
      </c>
      <c r="O26" s="2"/>
      <c r="R26">
        <f>R23+3753*2+5370*2+(2295*10)</f>
        <v>4331407</v>
      </c>
      <c r="T26" s="2"/>
    </row>
    <row r="27" spans="1:23" x14ac:dyDescent="0.25">
      <c r="B27" s="67"/>
      <c r="C27" s="67"/>
      <c r="D27" s="2"/>
      <c r="E27" s="2"/>
      <c r="F27" s="2"/>
      <c r="K27" s="2"/>
      <c r="L27" s="2"/>
      <c r="M27" s="2"/>
      <c r="N27" s="2"/>
      <c r="P27" s="2"/>
    </row>
    <row r="28" spans="1:23" x14ac:dyDescent="0.25">
      <c r="B28" s="2"/>
      <c r="C28" s="2"/>
      <c r="T28" s="2"/>
    </row>
    <row r="29" spans="1:23" x14ac:dyDescent="0.25">
      <c r="B29" s="2"/>
      <c r="N29" s="2">
        <f>N24/18%</f>
        <v>25367370.333333336</v>
      </c>
      <c r="O29" s="2"/>
      <c r="P29" s="2"/>
      <c r="R29" t="s">
        <v>33</v>
      </c>
      <c r="T29" s="2"/>
    </row>
    <row r="30" spans="1:23" x14ac:dyDescent="0.25">
      <c r="B30" s="2"/>
      <c r="H30" s="2"/>
      <c r="N30" s="2"/>
      <c r="R30" s="2">
        <f>'GST 20-21(Vij)'!R30+'GST 20-21(Hyd)'!R30</f>
        <v>925224</v>
      </c>
      <c r="U30" s="2"/>
    </row>
    <row r="31" spans="1:23" x14ac:dyDescent="0.25">
      <c r="B31" s="2"/>
      <c r="J31">
        <f>I24*9%</f>
        <v>2283061.6799999997</v>
      </c>
    </row>
    <row r="32" spans="1:23" x14ac:dyDescent="0.25">
      <c r="B32" s="2"/>
    </row>
    <row r="33" spans="1:21" x14ac:dyDescent="0.25">
      <c r="B33" s="2"/>
      <c r="P33">
        <f>21200-602</f>
        <v>20598</v>
      </c>
      <c r="Q33">
        <f>P33*2</f>
        <v>41196</v>
      </c>
    </row>
    <row r="34" spans="1:21" x14ac:dyDescent="0.25">
      <c r="B34" s="2"/>
      <c r="P34">
        <f>20598*2+234720</f>
        <v>275916</v>
      </c>
      <c r="Q34">
        <f>P34-20598*2</f>
        <v>234720</v>
      </c>
    </row>
    <row r="35" spans="1:21" x14ac:dyDescent="0.25">
      <c r="P35" s="2">
        <f>297115-P34</f>
        <v>21199</v>
      </c>
    </row>
    <row r="36" spans="1:21" x14ac:dyDescent="0.25">
      <c r="P36" s="2"/>
    </row>
    <row r="37" spans="1:21" s="3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2"/>
      <c r="Q37"/>
      <c r="R37"/>
      <c r="S37"/>
      <c r="T37"/>
      <c r="U37"/>
    </row>
  </sheetData>
  <mergeCells count="26">
    <mergeCell ref="B27:C27"/>
    <mergeCell ref="B22:C22"/>
    <mergeCell ref="B23:C23"/>
    <mergeCell ref="B24:C24"/>
    <mergeCell ref="I24:J24"/>
    <mergeCell ref="B19:C19"/>
    <mergeCell ref="B20:C20"/>
    <mergeCell ref="B21:C21"/>
    <mergeCell ref="B16:C16"/>
    <mergeCell ref="B17:C17"/>
    <mergeCell ref="B18:C18"/>
    <mergeCell ref="B13:C13"/>
    <mergeCell ref="B14:C14"/>
    <mergeCell ref="B15:C15"/>
    <mergeCell ref="B9:C9"/>
    <mergeCell ref="I9:J9"/>
    <mergeCell ref="B11:C11"/>
    <mergeCell ref="B12:C12"/>
    <mergeCell ref="A1:S1"/>
    <mergeCell ref="A2:S2"/>
    <mergeCell ref="A5:S5"/>
    <mergeCell ref="A7:A8"/>
    <mergeCell ref="B7:H7"/>
    <mergeCell ref="I7:O7"/>
    <mergeCell ref="B8:C8"/>
    <mergeCell ref="I8:J8"/>
  </mergeCells>
  <pageMargins left="0.19685039370078741" right="0.19685039370078741" top="0.74803149606299213" bottom="0.74803149606299213" header="0.31496062992125984" footer="0.31496062992125984"/>
  <pageSetup paperSize="9" scale="54" orientation="landscape" r:id="rId1"/>
  <colBreaks count="1" manualBreakCount="1">
    <brk id="19" max="3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9ED-6FA2-415A-BA5C-C526F670E2DC}">
  <dimension ref="A1:X37"/>
  <sheetViews>
    <sheetView view="pageBreakPreview" topLeftCell="I10" zoomScaleSheetLayoutView="100" workbookViewId="0">
      <selection activeCell="N18" sqref="N18"/>
    </sheetView>
  </sheetViews>
  <sheetFormatPr defaultRowHeight="15" x14ac:dyDescent="0.25"/>
  <cols>
    <col min="1" max="1" width="24.42578125" bestFit="1" customWidth="1"/>
    <col min="2" max="2" width="11.28515625" customWidth="1"/>
    <col min="3" max="3" width="6.7109375" customWidth="1"/>
    <col min="4" max="4" width="14.42578125" customWidth="1"/>
    <col min="5" max="5" width="13.28515625" customWidth="1"/>
    <col min="6" max="7" width="13.140625" customWidth="1"/>
    <col min="8" max="8" width="12.140625" customWidth="1"/>
    <col min="9" max="9" width="12" customWidth="1"/>
    <col min="10" max="10" width="13" customWidth="1"/>
    <col min="11" max="11" width="12.42578125" customWidth="1"/>
    <col min="12" max="12" width="13.42578125" customWidth="1"/>
    <col min="13" max="13" width="11.5703125" customWidth="1"/>
    <col min="14" max="14" width="11.7109375" customWidth="1"/>
    <col min="15" max="15" width="12.42578125" customWidth="1"/>
    <col min="16" max="16" width="17.5703125" customWidth="1"/>
    <col min="17" max="17" width="18.42578125" customWidth="1"/>
    <col min="18" max="18" width="19" customWidth="1"/>
    <col min="19" max="19" width="13.28515625" customWidth="1"/>
    <col min="20" max="20" width="14.7109375" customWidth="1"/>
    <col min="21" max="21" width="13.5703125" customWidth="1"/>
    <col min="22" max="22" width="10.42578125" customWidth="1"/>
    <col min="23" max="23" width="11.85546875" bestFit="1" customWidth="1"/>
    <col min="24" max="24" width="11.85546875" customWidth="1"/>
    <col min="261" max="261" width="11.28515625" customWidth="1"/>
    <col min="266" max="266" width="11.7109375" customWidth="1"/>
    <col min="267" max="267" width="11.140625" customWidth="1"/>
    <col min="268" max="268" width="11.5703125" customWidth="1"/>
    <col min="271" max="271" width="10" customWidth="1"/>
    <col min="275" max="275" width="11.85546875" customWidth="1"/>
    <col min="276" max="276" width="12.28515625" customWidth="1"/>
    <col min="277" max="277" width="10.42578125" customWidth="1"/>
    <col min="278" max="278" width="11.85546875" bestFit="1" customWidth="1"/>
    <col min="517" max="517" width="11.28515625" customWidth="1"/>
    <col min="522" max="522" width="11.7109375" customWidth="1"/>
    <col min="523" max="523" width="11.140625" customWidth="1"/>
    <col min="524" max="524" width="11.5703125" customWidth="1"/>
    <col min="527" max="527" width="10" customWidth="1"/>
    <col min="531" max="531" width="11.85546875" customWidth="1"/>
    <col min="532" max="532" width="12.28515625" customWidth="1"/>
    <col min="533" max="533" width="10.42578125" customWidth="1"/>
    <col min="534" max="534" width="11.85546875" bestFit="1" customWidth="1"/>
    <col min="773" max="773" width="11.28515625" customWidth="1"/>
    <col min="778" max="778" width="11.7109375" customWidth="1"/>
    <col min="779" max="779" width="11.140625" customWidth="1"/>
    <col min="780" max="780" width="11.5703125" customWidth="1"/>
    <col min="783" max="783" width="10" customWidth="1"/>
    <col min="787" max="787" width="11.85546875" customWidth="1"/>
    <col min="788" max="788" width="12.28515625" customWidth="1"/>
    <col min="789" max="789" width="10.42578125" customWidth="1"/>
    <col min="790" max="790" width="11.85546875" bestFit="1" customWidth="1"/>
    <col min="1029" max="1029" width="11.28515625" customWidth="1"/>
    <col min="1034" max="1034" width="11.7109375" customWidth="1"/>
    <col min="1035" max="1035" width="11.140625" customWidth="1"/>
    <col min="1036" max="1036" width="11.5703125" customWidth="1"/>
    <col min="1039" max="1039" width="10" customWidth="1"/>
    <col min="1043" max="1043" width="11.85546875" customWidth="1"/>
    <col min="1044" max="1044" width="12.28515625" customWidth="1"/>
    <col min="1045" max="1045" width="10.42578125" customWidth="1"/>
    <col min="1046" max="1046" width="11.85546875" bestFit="1" customWidth="1"/>
    <col min="1285" max="1285" width="11.28515625" customWidth="1"/>
    <col min="1290" max="1290" width="11.7109375" customWidth="1"/>
    <col min="1291" max="1291" width="11.140625" customWidth="1"/>
    <col min="1292" max="1292" width="11.5703125" customWidth="1"/>
    <col min="1295" max="1295" width="10" customWidth="1"/>
    <col min="1299" max="1299" width="11.85546875" customWidth="1"/>
    <col min="1300" max="1300" width="12.28515625" customWidth="1"/>
    <col min="1301" max="1301" width="10.42578125" customWidth="1"/>
    <col min="1302" max="1302" width="11.85546875" bestFit="1" customWidth="1"/>
    <col min="1541" max="1541" width="11.28515625" customWidth="1"/>
    <col min="1546" max="1546" width="11.7109375" customWidth="1"/>
    <col min="1547" max="1547" width="11.140625" customWidth="1"/>
    <col min="1548" max="1548" width="11.5703125" customWidth="1"/>
    <col min="1551" max="1551" width="10" customWidth="1"/>
    <col min="1555" max="1555" width="11.85546875" customWidth="1"/>
    <col min="1556" max="1556" width="12.28515625" customWidth="1"/>
    <col min="1557" max="1557" width="10.42578125" customWidth="1"/>
    <col min="1558" max="1558" width="11.85546875" bestFit="1" customWidth="1"/>
    <col min="1797" max="1797" width="11.28515625" customWidth="1"/>
    <col min="1802" max="1802" width="11.7109375" customWidth="1"/>
    <col min="1803" max="1803" width="11.140625" customWidth="1"/>
    <col min="1804" max="1804" width="11.5703125" customWidth="1"/>
    <col min="1807" max="1807" width="10" customWidth="1"/>
    <col min="1811" max="1811" width="11.85546875" customWidth="1"/>
    <col min="1812" max="1812" width="12.28515625" customWidth="1"/>
    <col min="1813" max="1813" width="10.42578125" customWidth="1"/>
    <col min="1814" max="1814" width="11.85546875" bestFit="1" customWidth="1"/>
    <col min="2053" max="2053" width="11.28515625" customWidth="1"/>
    <col min="2058" max="2058" width="11.7109375" customWidth="1"/>
    <col min="2059" max="2059" width="11.140625" customWidth="1"/>
    <col min="2060" max="2060" width="11.5703125" customWidth="1"/>
    <col min="2063" max="2063" width="10" customWidth="1"/>
    <col min="2067" max="2067" width="11.85546875" customWidth="1"/>
    <col min="2068" max="2068" width="12.28515625" customWidth="1"/>
    <col min="2069" max="2069" width="10.42578125" customWidth="1"/>
    <col min="2070" max="2070" width="11.85546875" bestFit="1" customWidth="1"/>
    <col min="2309" max="2309" width="11.28515625" customWidth="1"/>
    <col min="2314" max="2314" width="11.7109375" customWidth="1"/>
    <col min="2315" max="2315" width="11.140625" customWidth="1"/>
    <col min="2316" max="2316" width="11.5703125" customWidth="1"/>
    <col min="2319" max="2319" width="10" customWidth="1"/>
    <col min="2323" max="2323" width="11.85546875" customWidth="1"/>
    <col min="2324" max="2324" width="12.28515625" customWidth="1"/>
    <col min="2325" max="2325" width="10.42578125" customWidth="1"/>
    <col min="2326" max="2326" width="11.85546875" bestFit="1" customWidth="1"/>
    <col min="2565" max="2565" width="11.28515625" customWidth="1"/>
    <col min="2570" max="2570" width="11.7109375" customWidth="1"/>
    <col min="2571" max="2571" width="11.140625" customWidth="1"/>
    <col min="2572" max="2572" width="11.5703125" customWidth="1"/>
    <col min="2575" max="2575" width="10" customWidth="1"/>
    <col min="2579" max="2579" width="11.85546875" customWidth="1"/>
    <col min="2580" max="2580" width="12.28515625" customWidth="1"/>
    <col min="2581" max="2581" width="10.42578125" customWidth="1"/>
    <col min="2582" max="2582" width="11.85546875" bestFit="1" customWidth="1"/>
    <col min="2821" max="2821" width="11.28515625" customWidth="1"/>
    <col min="2826" max="2826" width="11.7109375" customWidth="1"/>
    <col min="2827" max="2827" width="11.140625" customWidth="1"/>
    <col min="2828" max="2828" width="11.5703125" customWidth="1"/>
    <col min="2831" max="2831" width="10" customWidth="1"/>
    <col min="2835" max="2835" width="11.85546875" customWidth="1"/>
    <col min="2836" max="2836" width="12.28515625" customWidth="1"/>
    <col min="2837" max="2837" width="10.42578125" customWidth="1"/>
    <col min="2838" max="2838" width="11.85546875" bestFit="1" customWidth="1"/>
    <col min="3077" max="3077" width="11.28515625" customWidth="1"/>
    <col min="3082" max="3082" width="11.7109375" customWidth="1"/>
    <col min="3083" max="3083" width="11.140625" customWidth="1"/>
    <col min="3084" max="3084" width="11.5703125" customWidth="1"/>
    <col min="3087" max="3087" width="10" customWidth="1"/>
    <col min="3091" max="3091" width="11.85546875" customWidth="1"/>
    <col min="3092" max="3092" width="12.28515625" customWidth="1"/>
    <col min="3093" max="3093" width="10.42578125" customWidth="1"/>
    <col min="3094" max="3094" width="11.85546875" bestFit="1" customWidth="1"/>
    <col min="3333" max="3333" width="11.28515625" customWidth="1"/>
    <col min="3338" max="3338" width="11.7109375" customWidth="1"/>
    <col min="3339" max="3339" width="11.140625" customWidth="1"/>
    <col min="3340" max="3340" width="11.5703125" customWidth="1"/>
    <col min="3343" max="3343" width="10" customWidth="1"/>
    <col min="3347" max="3347" width="11.85546875" customWidth="1"/>
    <col min="3348" max="3348" width="12.28515625" customWidth="1"/>
    <col min="3349" max="3349" width="10.42578125" customWidth="1"/>
    <col min="3350" max="3350" width="11.85546875" bestFit="1" customWidth="1"/>
    <col min="3589" max="3589" width="11.28515625" customWidth="1"/>
    <col min="3594" max="3594" width="11.7109375" customWidth="1"/>
    <col min="3595" max="3595" width="11.140625" customWidth="1"/>
    <col min="3596" max="3596" width="11.5703125" customWidth="1"/>
    <col min="3599" max="3599" width="10" customWidth="1"/>
    <col min="3603" max="3603" width="11.85546875" customWidth="1"/>
    <col min="3604" max="3604" width="12.28515625" customWidth="1"/>
    <col min="3605" max="3605" width="10.42578125" customWidth="1"/>
    <col min="3606" max="3606" width="11.85546875" bestFit="1" customWidth="1"/>
    <col min="3845" max="3845" width="11.28515625" customWidth="1"/>
    <col min="3850" max="3850" width="11.7109375" customWidth="1"/>
    <col min="3851" max="3851" width="11.140625" customWidth="1"/>
    <col min="3852" max="3852" width="11.5703125" customWidth="1"/>
    <col min="3855" max="3855" width="10" customWidth="1"/>
    <col min="3859" max="3859" width="11.85546875" customWidth="1"/>
    <col min="3860" max="3860" width="12.28515625" customWidth="1"/>
    <col min="3861" max="3861" width="10.42578125" customWidth="1"/>
    <col min="3862" max="3862" width="11.85546875" bestFit="1" customWidth="1"/>
    <col min="4101" max="4101" width="11.28515625" customWidth="1"/>
    <col min="4106" max="4106" width="11.7109375" customWidth="1"/>
    <col min="4107" max="4107" width="11.140625" customWidth="1"/>
    <col min="4108" max="4108" width="11.5703125" customWidth="1"/>
    <col min="4111" max="4111" width="10" customWidth="1"/>
    <col min="4115" max="4115" width="11.85546875" customWidth="1"/>
    <col min="4116" max="4116" width="12.28515625" customWidth="1"/>
    <col min="4117" max="4117" width="10.42578125" customWidth="1"/>
    <col min="4118" max="4118" width="11.85546875" bestFit="1" customWidth="1"/>
    <col min="4357" max="4357" width="11.28515625" customWidth="1"/>
    <col min="4362" max="4362" width="11.7109375" customWidth="1"/>
    <col min="4363" max="4363" width="11.140625" customWidth="1"/>
    <col min="4364" max="4364" width="11.5703125" customWidth="1"/>
    <col min="4367" max="4367" width="10" customWidth="1"/>
    <col min="4371" max="4371" width="11.85546875" customWidth="1"/>
    <col min="4372" max="4372" width="12.28515625" customWidth="1"/>
    <col min="4373" max="4373" width="10.42578125" customWidth="1"/>
    <col min="4374" max="4374" width="11.85546875" bestFit="1" customWidth="1"/>
    <col min="4613" max="4613" width="11.28515625" customWidth="1"/>
    <col min="4618" max="4618" width="11.7109375" customWidth="1"/>
    <col min="4619" max="4619" width="11.140625" customWidth="1"/>
    <col min="4620" max="4620" width="11.5703125" customWidth="1"/>
    <col min="4623" max="4623" width="10" customWidth="1"/>
    <col min="4627" max="4627" width="11.85546875" customWidth="1"/>
    <col min="4628" max="4628" width="12.28515625" customWidth="1"/>
    <col min="4629" max="4629" width="10.42578125" customWidth="1"/>
    <col min="4630" max="4630" width="11.85546875" bestFit="1" customWidth="1"/>
    <col min="4869" max="4869" width="11.28515625" customWidth="1"/>
    <col min="4874" max="4874" width="11.7109375" customWidth="1"/>
    <col min="4875" max="4875" width="11.140625" customWidth="1"/>
    <col min="4876" max="4876" width="11.5703125" customWidth="1"/>
    <col min="4879" max="4879" width="10" customWidth="1"/>
    <col min="4883" max="4883" width="11.85546875" customWidth="1"/>
    <col min="4884" max="4884" width="12.28515625" customWidth="1"/>
    <col min="4885" max="4885" width="10.42578125" customWidth="1"/>
    <col min="4886" max="4886" width="11.85546875" bestFit="1" customWidth="1"/>
    <col min="5125" max="5125" width="11.28515625" customWidth="1"/>
    <col min="5130" max="5130" width="11.7109375" customWidth="1"/>
    <col min="5131" max="5131" width="11.140625" customWidth="1"/>
    <col min="5132" max="5132" width="11.5703125" customWidth="1"/>
    <col min="5135" max="5135" width="10" customWidth="1"/>
    <col min="5139" max="5139" width="11.85546875" customWidth="1"/>
    <col min="5140" max="5140" width="12.28515625" customWidth="1"/>
    <col min="5141" max="5141" width="10.42578125" customWidth="1"/>
    <col min="5142" max="5142" width="11.85546875" bestFit="1" customWidth="1"/>
    <col min="5381" max="5381" width="11.28515625" customWidth="1"/>
    <col min="5386" max="5386" width="11.7109375" customWidth="1"/>
    <col min="5387" max="5387" width="11.140625" customWidth="1"/>
    <col min="5388" max="5388" width="11.5703125" customWidth="1"/>
    <col min="5391" max="5391" width="10" customWidth="1"/>
    <col min="5395" max="5395" width="11.85546875" customWidth="1"/>
    <col min="5396" max="5396" width="12.28515625" customWidth="1"/>
    <col min="5397" max="5397" width="10.42578125" customWidth="1"/>
    <col min="5398" max="5398" width="11.85546875" bestFit="1" customWidth="1"/>
    <col min="5637" max="5637" width="11.28515625" customWidth="1"/>
    <col min="5642" max="5642" width="11.7109375" customWidth="1"/>
    <col min="5643" max="5643" width="11.140625" customWidth="1"/>
    <col min="5644" max="5644" width="11.5703125" customWidth="1"/>
    <col min="5647" max="5647" width="10" customWidth="1"/>
    <col min="5651" max="5651" width="11.85546875" customWidth="1"/>
    <col min="5652" max="5652" width="12.28515625" customWidth="1"/>
    <col min="5653" max="5653" width="10.42578125" customWidth="1"/>
    <col min="5654" max="5654" width="11.85546875" bestFit="1" customWidth="1"/>
    <col min="5893" max="5893" width="11.28515625" customWidth="1"/>
    <col min="5898" max="5898" width="11.7109375" customWidth="1"/>
    <col min="5899" max="5899" width="11.140625" customWidth="1"/>
    <col min="5900" max="5900" width="11.5703125" customWidth="1"/>
    <col min="5903" max="5903" width="10" customWidth="1"/>
    <col min="5907" max="5907" width="11.85546875" customWidth="1"/>
    <col min="5908" max="5908" width="12.28515625" customWidth="1"/>
    <col min="5909" max="5909" width="10.42578125" customWidth="1"/>
    <col min="5910" max="5910" width="11.85546875" bestFit="1" customWidth="1"/>
    <col min="6149" max="6149" width="11.28515625" customWidth="1"/>
    <col min="6154" max="6154" width="11.7109375" customWidth="1"/>
    <col min="6155" max="6155" width="11.140625" customWidth="1"/>
    <col min="6156" max="6156" width="11.5703125" customWidth="1"/>
    <col min="6159" max="6159" width="10" customWidth="1"/>
    <col min="6163" max="6163" width="11.85546875" customWidth="1"/>
    <col min="6164" max="6164" width="12.28515625" customWidth="1"/>
    <col min="6165" max="6165" width="10.42578125" customWidth="1"/>
    <col min="6166" max="6166" width="11.85546875" bestFit="1" customWidth="1"/>
    <col min="6405" max="6405" width="11.28515625" customWidth="1"/>
    <col min="6410" max="6410" width="11.7109375" customWidth="1"/>
    <col min="6411" max="6411" width="11.140625" customWidth="1"/>
    <col min="6412" max="6412" width="11.5703125" customWidth="1"/>
    <col min="6415" max="6415" width="10" customWidth="1"/>
    <col min="6419" max="6419" width="11.85546875" customWidth="1"/>
    <col min="6420" max="6420" width="12.28515625" customWidth="1"/>
    <col min="6421" max="6421" width="10.42578125" customWidth="1"/>
    <col min="6422" max="6422" width="11.85546875" bestFit="1" customWidth="1"/>
    <col min="6661" max="6661" width="11.28515625" customWidth="1"/>
    <col min="6666" max="6666" width="11.7109375" customWidth="1"/>
    <col min="6667" max="6667" width="11.140625" customWidth="1"/>
    <col min="6668" max="6668" width="11.5703125" customWidth="1"/>
    <col min="6671" max="6671" width="10" customWidth="1"/>
    <col min="6675" max="6675" width="11.85546875" customWidth="1"/>
    <col min="6676" max="6676" width="12.28515625" customWidth="1"/>
    <col min="6677" max="6677" width="10.42578125" customWidth="1"/>
    <col min="6678" max="6678" width="11.85546875" bestFit="1" customWidth="1"/>
    <col min="6917" max="6917" width="11.28515625" customWidth="1"/>
    <col min="6922" max="6922" width="11.7109375" customWidth="1"/>
    <col min="6923" max="6923" width="11.140625" customWidth="1"/>
    <col min="6924" max="6924" width="11.5703125" customWidth="1"/>
    <col min="6927" max="6927" width="10" customWidth="1"/>
    <col min="6931" max="6931" width="11.85546875" customWidth="1"/>
    <col min="6932" max="6932" width="12.28515625" customWidth="1"/>
    <col min="6933" max="6933" width="10.42578125" customWidth="1"/>
    <col min="6934" max="6934" width="11.85546875" bestFit="1" customWidth="1"/>
    <col min="7173" max="7173" width="11.28515625" customWidth="1"/>
    <col min="7178" max="7178" width="11.7109375" customWidth="1"/>
    <col min="7179" max="7179" width="11.140625" customWidth="1"/>
    <col min="7180" max="7180" width="11.5703125" customWidth="1"/>
    <col min="7183" max="7183" width="10" customWidth="1"/>
    <col min="7187" max="7187" width="11.85546875" customWidth="1"/>
    <col min="7188" max="7188" width="12.28515625" customWidth="1"/>
    <col min="7189" max="7189" width="10.42578125" customWidth="1"/>
    <col min="7190" max="7190" width="11.85546875" bestFit="1" customWidth="1"/>
    <col min="7429" max="7429" width="11.28515625" customWidth="1"/>
    <col min="7434" max="7434" width="11.7109375" customWidth="1"/>
    <col min="7435" max="7435" width="11.140625" customWidth="1"/>
    <col min="7436" max="7436" width="11.5703125" customWidth="1"/>
    <col min="7439" max="7439" width="10" customWidth="1"/>
    <col min="7443" max="7443" width="11.85546875" customWidth="1"/>
    <col min="7444" max="7444" width="12.28515625" customWidth="1"/>
    <col min="7445" max="7445" width="10.42578125" customWidth="1"/>
    <col min="7446" max="7446" width="11.85546875" bestFit="1" customWidth="1"/>
    <col min="7685" max="7685" width="11.28515625" customWidth="1"/>
    <col min="7690" max="7690" width="11.7109375" customWidth="1"/>
    <col min="7691" max="7691" width="11.140625" customWidth="1"/>
    <col min="7692" max="7692" width="11.5703125" customWidth="1"/>
    <col min="7695" max="7695" width="10" customWidth="1"/>
    <col min="7699" max="7699" width="11.85546875" customWidth="1"/>
    <col min="7700" max="7700" width="12.28515625" customWidth="1"/>
    <col min="7701" max="7701" width="10.42578125" customWidth="1"/>
    <col min="7702" max="7702" width="11.85546875" bestFit="1" customWidth="1"/>
    <col min="7941" max="7941" width="11.28515625" customWidth="1"/>
    <col min="7946" max="7946" width="11.7109375" customWidth="1"/>
    <col min="7947" max="7947" width="11.140625" customWidth="1"/>
    <col min="7948" max="7948" width="11.5703125" customWidth="1"/>
    <col min="7951" max="7951" width="10" customWidth="1"/>
    <col min="7955" max="7955" width="11.85546875" customWidth="1"/>
    <col min="7956" max="7956" width="12.28515625" customWidth="1"/>
    <col min="7957" max="7957" width="10.42578125" customWidth="1"/>
    <col min="7958" max="7958" width="11.85546875" bestFit="1" customWidth="1"/>
    <col min="8197" max="8197" width="11.28515625" customWidth="1"/>
    <col min="8202" max="8202" width="11.7109375" customWidth="1"/>
    <col min="8203" max="8203" width="11.140625" customWidth="1"/>
    <col min="8204" max="8204" width="11.5703125" customWidth="1"/>
    <col min="8207" max="8207" width="10" customWidth="1"/>
    <col min="8211" max="8211" width="11.85546875" customWidth="1"/>
    <col min="8212" max="8212" width="12.28515625" customWidth="1"/>
    <col min="8213" max="8213" width="10.42578125" customWidth="1"/>
    <col min="8214" max="8214" width="11.85546875" bestFit="1" customWidth="1"/>
    <col min="8453" max="8453" width="11.28515625" customWidth="1"/>
    <col min="8458" max="8458" width="11.7109375" customWidth="1"/>
    <col min="8459" max="8459" width="11.140625" customWidth="1"/>
    <col min="8460" max="8460" width="11.5703125" customWidth="1"/>
    <col min="8463" max="8463" width="10" customWidth="1"/>
    <col min="8467" max="8467" width="11.85546875" customWidth="1"/>
    <col min="8468" max="8468" width="12.28515625" customWidth="1"/>
    <col min="8469" max="8469" width="10.42578125" customWidth="1"/>
    <col min="8470" max="8470" width="11.85546875" bestFit="1" customWidth="1"/>
    <col min="8709" max="8709" width="11.28515625" customWidth="1"/>
    <col min="8714" max="8714" width="11.7109375" customWidth="1"/>
    <col min="8715" max="8715" width="11.140625" customWidth="1"/>
    <col min="8716" max="8716" width="11.5703125" customWidth="1"/>
    <col min="8719" max="8719" width="10" customWidth="1"/>
    <col min="8723" max="8723" width="11.85546875" customWidth="1"/>
    <col min="8724" max="8724" width="12.28515625" customWidth="1"/>
    <col min="8725" max="8725" width="10.42578125" customWidth="1"/>
    <col min="8726" max="8726" width="11.85546875" bestFit="1" customWidth="1"/>
    <col min="8965" max="8965" width="11.28515625" customWidth="1"/>
    <col min="8970" max="8970" width="11.7109375" customWidth="1"/>
    <col min="8971" max="8971" width="11.140625" customWidth="1"/>
    <col min="8972" max="8972" width="11.5703125" customWidth="1"/>
    <col min="8975" max="8975" width="10" customWidth="1"/>
    <col min="8979" max="8979" width="11.85546875" customWidth="1"/>
    <col min="8980" max="8980" width="12.28515625" customWidth="1"/>
    <col min="8981" max="8981" width="10.42578125" customWidth="1"/>
    <col min="8982" max="8982" width="11.85546875" bestFit="1" customWidth="1"/>
    <col min="9221" max="9221" width="11.28515625" customWidth="1"/>
    <col min="9226" max="9226" width="11.7109375" customWidth="1"/>
    <col min="9227" max="9227" width="11.140625" customWidth="1"/>
    <col min="9228" max="9228" width="11.5703125" customWidth="1"/>
    <col min="9231" max="9231" width="10" customWidth="1"/>
    <col min="9235" max="9235" width="11.85546875" customWidth="1"/>
    <col min="9236" max="9236" width="12.28515625" customWidth="1"/>
    <col min="9237" max="9237" width="10.42578125" customWidth="1"/>
    <col min="9238" max="9238" width="11.85546875" bestFit="1" customWidth="1"/>
    <col min="9477" max="9477" width="11.28515625" customWidth="1"/>
    <col min="9482" max="9482" width="11.7109375" customWidth="1"/>
    <col min="9483" max="9483" width="11.140625" customWidth="1"/>
    <col min="9484" max="9484" width="11.5703125" customWidth="1"/>
    <col min="9487" max="9487" width="10" customWidth="1"/>
    <col min="9491" max="9491" width="11.85546875" customWidth="1"/>
    <col min="9492" max="9492" width="12.28515625" customWidth="1"/>
    <col min="9493" max="9493" width="10.42578125" customWidth="1"/>
    <col min="9494" max="9494" width="11.85546875" bestFit="1" customWidth="1"/>
    <col min="9733" max="9733" width="11.28515625" customWidth="1"/>
    <col min="9738" max="9738" width="11.7109375" customWidth="1"/>
    <col min="9739" max="9739" width="11.140625" customWidth="1"/>
    <col min="9740" max="9740" width="11.5703125" customWidth="1"/>
    <col min="9743" max="9743" width="10" customWidth="1"/>
    <col min="9747" max="9747" width="11.85546875" customWidth="1"/>
    <col min="9748" max="9748" width="12.28515625" customWidth="1"/>
    <col min="9749" max="9749" width="10.42578125" customWidth="1"/>
    <col min="9750" max="9750" width="11.85546875" bestFit="1" customWidth="1"/>
    <col min="9989" max="9989" width="11.28515625" customWidth="1"/>
    <col min="9994" max="9994" width="11.7109375" customWidth="1"/>
    <col min="9995" max="9995" width="11.140625" customWidth="1"/>
    <col min="9996" max="9996" width="11.5703125" customWidth="1"/>
    <col min="9999" max="9999" width="10" customWidth="1"/>
    <col min="10003" max="10003" width="11.85546875" customWidth="1"/>
    <col min="10004" max="10004" width="12.28515625" customWidth="1"/>
    <col min="10005" max="10005" width="10.42578125" customWidth="1"/>
    <col min="10006" max="10006" width="11.85546875" bestFit="1" customWidth="1"/>
    <col min="10245" max="10245" width="11.28515625" customWidth="1"/>
    <col min="10250" max="10250" width="11.7109375" customWidth="1"/>
    <col min="10251" max="10251" width="11.140625" customWidth="1"/>
    <col min="10252" max="10252" width="11.5703125" customWidth="1"/>
    <col min="10255" max="10255" width="10" customWidth="1"/>
    <col min="10259" max="10259" width="11.85546875" customWidth="1"/>
    <col min="10260" max="10260" width="12.28515625" customWidth="1"/>
    <col min="10261" max="10261" width="10.42578125" customWidth="1"/>
    <col min="10262" max="10262" width="11.85546875" bestFit="1" customWidth="1"/>
    <col min="10501" max="10501" width="11.28515625" customWidth="1"/>
    <col min="10506" max="10506" width="11.7109375" customWidth="1"/>
    <col min="10507" max="10507" width="11.140625" customWidth="1"/>
    <col min="10508" max="10508" width="11.5703125" customWidth="1"/>
    <col min="10511" max="10511" width="10" customWidth="1"/>
    <col min="10515" max="10515" width="11.85546875" customWidth="1"/>
    <col min="10516" max="10516" width="12.28515625" customWidth="1"/>
    <col min="10517" max="10517" width="10.42578125" customWidth="1"/>
    <col min="10518" max="10518" width="11.85546875" bestFit="1" customWidth="1"/>
    <col min="10757" max="10757" width="11.28515625" customWidth="1"/>
    <col min="10762" max="10762" width="11.7109375" customWidth="1"/>
    <col min="10763" max="10763" width="11.140625" customWidth="1"/>
    <col min="10764" max="10764" width="11.5703125" customWidth="1"/>
    <col min="10767" max="10767" width="10" customWidth="1"/>
    <col min="10771" max="10771" width="11.85546875" customWidth="1"/>
    <col min="10772" max="10772" width="12.28515625" customWidth="1"/>
    <col min="10773" max="10773" width="10.42578125" customWidth="1"/>
    <col min="10774" max="10774" width="11.85546875" bestFit="1" customWidth="1"/>
    <col min="11013" max="11013" width="11.28515625" customWidth="1"/>
    <col min="11018" max="11018" width="11.7109375" customWidth="1"/>
    <col min="11019" max="11019" width="11.140625" customWidth="1"/>
    <col min="11020" max="11020" width="11.5703125" customWidth="1"/>
    <col min="11023" max="11023" width="10" customWidth="1"/>
    <col min="11027" max="11027" width="11.85546875" customWidth="1"/>
    <col min="11028" max="11028" width="12.28515625" customWidth="1"/>
    <col min="11029" max="11029" width="10.42578125" customWidth="1"/>
    <col min="11030" max="11030" width="11.85546875" bestFit="1" customWidth="1"/>
    <col min="11269" max="11269" width="11.28515625" customWidth="1"/>
    <col min="11274" max="11274" width="11.7109375" customWidth="1"/>
    <col min="11275" max="11275" width="11.140625" customWidth="1"/>
    <col min="11276" max="11276" width="11.5703125" customWidth="1"/>
    <col min="11279" max="11279" width="10" customWidth="1"/>
    <col min="11283" max="11283" width="11.85546875" customWidth="1"/>
    <col min="11284" max="11284" width="12.28515625" customWidth="1"/>
    <col min="11285" max="11285" width="10.42578125" customWidth="1"/>
    <col min="11286" max="11286" width="11.85546875" bestFit="1" customWidth="1"/>
    <col min="11525" max="11525" width="11.28515625" customWidth="1"/>
    <col min="11530" max="11530" width="11.7109375" customWidth="1"/>
    <col min="11531" max="11531" width="11.140625" customWidth="1"/>
    <col min="11532" max="11532" width="11.5703125" customWidth="1"/>
    <col min="11535" max="11535" width="10" customWidth="1"/>
    <col min="11539" max="11539" width="11.85546875" customWidth="1"/>
    <col min="11540" max="11540" width="12.28515625" customWidth="1"/>
    <col min="11541" max="11541" width="10.42578125" customWidth="1"/>
    <col min="11542" max="11542" width="11.85546875" bestFit="1" customWidth="1"/>
    <col min="11781" max="11781" width="11.28515625" customWidth="1"/>
    <col min="11786" max="11786" width="11.7109375" customWidth="1"/>
    <col min="11787" max="11787" width="11.140625" customWidth="1"/>
    <col min="11788" max="11788" width="11.5703125" customWidth="1"/>
    <col min="11791" max="11791" width="10" customWidth="1"/>
    <col min="11795" max="11795" width="11.85546875" customWidth="1"/>
    <col min="11796" max="11796" width="12.28515625" customWidth="1"/>
    <col min="11797" max="11797" width="10.42578125" customWidth="1"/>
    <col min="11798" max="11798" width="11.85546875" bestFit="1" customWidth="1"/>
    <col min="12037" max="12037" width="11.28515625" customWidth="1"/>
    <col min="12042" max="12042" width="11.7109375" customWidth="1"/>
    <col min="12043" max="12043" width="11.140625" customWidth="1"/>
    <col min="12044" max="12044" width="11.5703125" customWidth="1"/>
    <col min="12047" max="12047" width="10" customWidth="1"/>
    <col min="12051" max="12051" width="11.85546875" customWidth="1"/>
    <col min="12052" max="12052" width="12.28515625" customWidth="1"/>
    <col min="12053" max="12053" width="10.42578125" customWidth="1"/>
    <col min="12054" max="12054" width="11.85546875" bestFit="1" customWidth="1"/>
    <col min="12293" max="12293" width="11.28515625" customWidth="1"/>
    <col min="12298" max="12298" width="11.7109375" customWidth="1"/>
    <col min="12299" max="12299" width="11.140625" customWidth="1"/>
    <col min="12300" max="12300" width="11.5703125" customWidth="1"/>
    <col min="12303" max="12303" width="10" customWidth="1"/>
    <col min="12307" max="12307" width="11.85546875" customWidth="1"/>
    <col min="12308" max="12308" width="12.28515625" customWidth="1"/>
    <col min="12309" max="12309" width="10.42578125" customWidth="1"/>
    <col min="12310" max="12310" width="11.85546875" bestFit="1" customWidth="1"/>
    <col min="12549" max="12549" width="11.28515625" customWidth="1"/>
    <col min="12554" max="12554" width="11.7109375" customWidth="1"/>
    <col min="12555" max="12555" width="11.140625" customWidth="1"/>
    <col min="12556" max="12556" width="11.5703125" customWidth="1"/>
    <col min="12559" max="12559" width="10" customWidth="1"/>
    <col min="12563" max="12563" width="11.85546875" customWidth="1"/>
    <col min="12564" max="12564" width="12.28515625" customWidth="1"/>
    <col min="12565" max="12565" width="10.42578125" customWidth="1"/>
    <col min="12566" max="12566" width="11.85546875" bestFit="1" customWidth="1"/>
    <col min="12805" max="12805" width="11.28515625" customWidth="1"/>
    <col min="12810" max="12810" width="11.7109375" customWidth="1"/>
    <col min="12811" max="12811" width="11.140625" customWidth="1"/>
    <col min="12812" max="12812" width="11.5703125" customWidth="1"/>
    <col min="12815" max="12815" width="10" customWidth="1"/>
    <col min="12819" max="12819" width="11.85546875" customWidth="1"/>
    <col min="12820" max="12820" width="12.28515625" customWidth="1"/>
    <col min="12821" max="12821" width="10.42578125" customWidth="1"/>
    <col min="12822" max="12822" width="11.85546875" bestFit="1" customWidth="1"/>
    <col min="13061" max="13061" width="11.28515625" customWidth="1"/>
    <col min="13066" max="13066" width="11.7109375" customWidth="1"/>
    <col min="13067" max="13067" width="11.140625" customWidth="1"/>
    <col min="13068" max="13068" width="11.5703125" customWidth="1"/>
    <col min="13071" max="13071" width="10" customWidth="1"/>
    <col min="13075" max="13075" width="11.85546875" customWidth="1"/>
    <col min="13076" max="13076" width="12.28515625" customWidth="1"/>
    <col min="13077" max="13077" width="10.42578125" customWidth="1"/>
    <col min="13078" max="13078" width="11.85546875" bestFit="1" customWidth="1"/>
    <col min="13317" max="13317" width="11.28515625" customWidth="1"/>
    <col min="13322" max="13322" width="11.7109375" customWidth="1"/>
    <col min="13323" max="13323" width="11.140625" customWidth="1"/>
    <col min="13324" max="13324" width="11.5703125" customWidth="1"/>
    <col min="13327" max="13327" width="10" customWidth="1"/>
    <col min="13331" max="13331" width="11.85546875" customWidth="1"/>
    <col min="13332" max="13332" width="12.28515625" customWidth="1"/>
    <col min="13333" max="13333" width="10.42578125" customWidth="1"/>
    <col min="13334" max="13334" width="11.85546875" bestFit="1" customWidth="1"/>
    <col min="13573" max="13573" width="11.28515625" customWidth="1"/>
    <col min="13578" max="13578" width="11.7109375" customWidth="1"/>
    <col min="13579" max="13579" width="11.140625" customWidth="1"/>
    <col min="13580" max="13580" width="11.5703125" customWidth="1"/>
    <col min="13583" max="13583" width="10" customWidth="1"/>
    <col min="13587" max="13587" width="11.85546875" customWidth="1"/>
    <col min="13588" max="13588" width="12.28515625" customWidth="1"/>
    <col min="13589" max="13589" width="10.42578125" customWidth="1"/>
    <col min="13590" max="13590" width="11.85546875" bestFit="1" customWidth="1"/>
    <col min="13829" max="13829" width="11.28515625" customWidth="1"/>
    <col min="13834" max="13834" width="11.7109375" customWidth="1"/>
    <col min="13835" max="13835" width="11.140625" customWidth="1"/>
    <col min="13836" max="13836" width="11.5703125" customWidth="1"/>
    <col min="13839" max="13839" width="10" customWidth="1"/>
    <col min="13843" max="13843" width="11.85546875" customWidth="1"/>
    <col min="13844" max="13844" width="12.28515625" customWidth="1"/>
    <col min="13845" max="13845" width="10.42578125" customWidth="1"/>
    <col min="13846" max="13846" width="11.85546875" bestFit="1" customWidth="1"/>
    <col min="14085" max="14085" width="11.28515625" customWidth="1"/>
    <col min="14090" max="14090" width="11.7109375" customWidth="1"/>
    <col min="14091" max="14091" width="11.140625" customWidth="1"/>
    <col min="14092" max="14092" width="11.5703125" customWidth="1"/>
    <col min="14095" max="14095" width="10" customWidth="1"/>
    <col min="14099" max="14099" width="11.85546875" customWidth="1"/>
    <col min="14100" max="14100" width="12.28515625" customWidth="1"/>
    <col min="14101" max="14101" width="10.42578125" customWidth="1"/>
    <col min="14102" max="14102" width="11.85546875" bestFit="1" customWidth="1"/>
    <col min="14341" max="14341" width="11.28515625" customWidth="1"/>
    <col min="14346" max="14346" width="11.7109375" customWidth="1"/>
    <col min="14347" max="14347" width="11.140625" customWidth="1"/>
    <col min="14348" max="14348" width="11.5703125" customWidth="1"/>
    <col min="14351" max="14351" width="10" customWidth="1"/>
    <col min="14355" max="14355" width="11.85546875" customWidth="1"/>
    <col min="14356" max="14356" width="12.28515625" customWidth="1"/>
    <col min="14357" max="14357" width="10.42578125" customWidth="1"/>
    <col min="14358" max="14358" width="11.85546875" bestFit="1" customWidth="1"/>
    <col min="14597" max="14597" width="11.28515625" customWidth="1"/>
    <col min="14602" max="14602" width="11.7109375" customWidth="1"/>
    <col min="14603" max="14603" width="11.140625" customWidth="1"/>
    <col min="14604" max="14604" width="11.5703125" customWidth="1"/>
    <col min="14607" max="14607" width="10" customWidth="1"/>
    <col min="14611" max="14611" width="11.85546875" customWidth="1"/>
    <col min="14612" max="14612" width="12.28515625" customWidth="1"/>
    <col min="14613" max="14613" width="10.42578125" customWidth="1"/>
    <col min="14614" max="14614" width="11.85546875" bestFit="1" customWidth="1"/>
    <col min="14853" max="14853" width="11.28515625" customWidth="1"/>
    <col min="14858" max="14858" width="11.7109375" customWidth="1"/>
    <col min="14859" max="14859" width="11.140625" customWidth="1"/>
    <col min="14860" max="14860" width="11.5703125" customWidth="1"/>
    <col min="14863" max="14863" width="10" customWidth="1"/>
    <col min="14867" max="14867" width="11.85546875" customWidth="1"/>
    <col min="14868" max="14868" width="12.28515625" customWidth="1"/>
    <col min="14869" max="14869" width="10.42578125" customWidth="1"/>
    <col min="14870" max="14870" width="11.85546875" bestFit="1" customWidth="1"/>
    <col min="15109" max="15109" width="11.28515625" customWidth="1"/>
    <col min="15114" max="15114" width="11.7109375" customWidth="1"/>
    <col min="15115" max="15115" width="11.140625" customWidth="1"/>
    <col min="15116" max="15116" width="11.5703125" customWidth="1"/>
    <col min="15119" max="15119" width="10" customWidth="1"/>
    <col min="15123" max="15123" width="11.85546875" customWidth="1"/>
    <col min="15124" max="15124" width="12.28515625" customWidth="1"/>
    <col min="15125" max="15125" width="10.42578125" customWidth="1"/>
    <col min="15126" max="15126" width="11.85546875" bestFit="1" customWidth="1"/>
    <col min="15365" max="15365" width="11.28515625" customWidth="1"/>
    <col min="15370" max="15370" width="11.7109375" customWidth="1"/>
    <col min="15371" max="15371" width="11.140625" customWidth="1"/>
    <col min="15372" max="15372" width="11.5703125" customWidth="1"/>
    <col min="15375" max="15375" width="10" customWidth="1"/>
    <col min="15379" max="15379" width="11.85546875" customWidth="1"/>
    <col min="15380" max="15380" width="12.28515625" customWidth="1"/>
    <col min="15381" max="15381" width="10.42578125" customWidth="1"/>
    <col min="15382" max="15382" width="11.85546875" bestFit="1" customWidth="1"/>
    <col min="15621" max="15621" width="11.28515625" customWidth="1"/>
    <col min="15626" max="15626" width="11.7109375" customWidth="1"/>
    <col min="15627" max="15627" width="11.140625" customWidth="1"/>
    <col min="15628" max="15628" width="11.5703125" customWidth="1"/>
    <col min="15631" max="15631" width="10" customWidth="1"/>
    <col min="15635" max="15635" width="11.85546875" customWidth="1"/>
    <col min="15636" max="15636" width="12.28515625" customWidth="1"/>
    <col min="15637" max="15637" width="10.42578125" customWidth="1"/>
    <col min="15638" max="15638" width="11.85546875" bestFit="1" customWidth="1"/>
    <col min="15877" max="15877" width="11.28515625" customWidth="1"/>
    <col min="15882" max="15882" width="11.7109375" customWidth="1"/>
    <col min="15883" max="15883" width="11.140625" customWidth="1"/>
    <col min="15884" max="15884" width="11.5703125" customWidth="1"/>
    <col min="15887" max="15887" width="10" customWidth="1"/>
    <col min="15891" max="15891" width="11.85546875" customWidth="1"/>
    <col min="15892" max="15892" width="12.28515625" customWidth="1"/>
    <col min="15893" max="15893" width="10.42578125" customWidth="1"/>
    <col min="15894" max="15894" width="11.85546875" bestFit="1" customWidth="1"/>
    <col min="16133" max="16133" width="11.28515625" customWidth="1"/>
    <col min="16138" max="16138" width="11.7109375" customWidth="1"/>
    <col min="16139" max="16139" width="11.140625" customWidth="1"/>
    <col min="16140" max="16140" width="11.5703125" customWidth="1"/>
    <col min="16143" max="16143" width="10" customWidth="1"/>
    <col min="16147" max="16147" width="11.85546875" customWidth="1"/>
    <col min="16148" max="16148" width="12.28515625" customWidth="1"/>
    <col min="16149" max="16149" width="10.42578125" customWidth="1"/>
    <col min="16150" max="16150" width="11.85546875" bestFit="1" customWidth="1"/>
  </cols>
  <sheetData>
    <row r="1" spans="1:23" ht="21" x14ac:dyDescent="0.35">
      <c r="A1" s="51" t="s">
        <v>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6"/>
      <c r="U1" s="6"/>
      <c r="V1" s="6"/>
      <c r="W1" s="6"/>
    </row>
    <row r="2" spans="1:23" ht="15.75" x14ac:dyDescent="0.25">
      <c r="A2" s="52" t="s">
        <v>32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7"/>
      <c r="U2" s="7"/>
      <c r="V2" s="7"/>
      <c r="W2" s="7"/>
    </row>
    <row r="3" spans="1:23" ht="15.75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R3" s="46"/>
      <c r="S3" s="46"/>
      <c r="T3" s="2"/>
      <c r="U3" s="7"/>
      <c r="V3" s="7"/>
      <c r="W3" s="7"/>
    </row>
    <row r="4" spans="1:23" ht="16.5" thickBot="1" x14ac:dyDescent="0.3">
      <c r="V4" s="7"/>
      <c r="W4" s="7"/>
    </row>
    <row r="5" spans="1:23" ht="16.5" thickBot="1" x14ac:dyDescent="0.3">
      <c r="A5" s="53" t="s">
        <v>21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5"/>
      <c r="V5" s="1"/>
      <c r="W5" s="1"/>
    </row>
    <row r="6" spans="1:23" ht="16.5" thickBot="1" x14ac:dyDescent="0.3">
      <c r="V6" s="4"/>
    </row>
    <row r="7" spans="1:23" ht="16.5" thickBot="1" x14ac:dyDescent="0.3">
      <c r="A7" s="56" t="s">
        <v>0</v>
      </c>
      <c r="B7" s="58" t="s">
        <v>1</v>
      </c>
      <c r="C7" s="59"/>
      <c r="D7" s="59"/>
      <c r="E7" s="59"/>
      <c r="F7" s="59"/>
      <c r="G7" s="59"/>
      <c r="H7" s="60"/>
      <c r="I7" s="58" t="s">
        <v>3</v>
      </c>
      <c r="J7" s="59"/>
      <c r="K7" s="59"/>
      <c r="L7" s="59"/>
      <c r="M7" s="59"/>
      <c r="N7" s="59"/>
      <c r="O7" s="60"/>
      <c r="P7" s="32"/>
      <c r="Q7" s="36"/>
      <c r="R7" s="39"/>
      <c r="S7" s="39"/>
      <c r="T7" s="10"/>
      <c r="U7" s="9"/>
    </row>
    <row r="8" spans="1:23" ht="16.5" thickBot="1" x14ac:dyDescent="0.3">
      <c r="A8" s="57"/>
      <c r="B8" s="61" t="s">
        <v>4</v>
      </c>
      <c r="C8" s="62"/>
      <c r="D8" s="11" t="s">
        <v>5</v>
      </c>
      <c r="E8" s="11" t="s">
        <v>6</v>
      </c>
      <c r="F8" s="11" t="s">
        <v>7</v>
      </c>
      <c r="G8" s="11" t="s">
        <v>20</v>
      </c>
      <c r="H8" s="11" t="s">
        <v>2</v>
      </c>
      <c r="I8" s="61" t="s">
        <v>4</v>
      </c>
      <c r="J8" s="62"/>
      <c r="K8" s="11" t="s">
        <v>5</v>
      </c>
      <c r="L8" s="11" t="s">
        <v>6</v>
      </c>
      <c r="M8" s="11" t="s">
        <v>7</v>
      </c>
      <c r="N8" s="11" t="s">
        <v>20</v>
      </c>
      <c r="O8" s="11" t="s">
        <v>2</v>
      </c>
      <c r="P8" s="25" t="s">
        <v>23</v>
      </c>
      <c r="Q8" s="25" t="s">
        <v>24</v>
      </c>
      <c r="R8" s="40" t="s">
        <v>25</v>
      </c>
      <c r="S8" s="25" t="s">
        <v>27</v>
      </c>
      <c r="T8" s="25" t="s">
        <v>29</v>
      </c>
      <c r="U8" s="25" t="s">
        <v>5</v>
      </c>
      <c r="V8" s="25" t="s">
        <v>6</v>
      </c>
      <c r="W8" s="25" t="s">
        <v>7</v>
      </c>
    </row>
    <row r="9" spans="1:23" ht="16.5" thickBot="1" x14ac:dyDescent="0.3">
      <c r="A9" s="12"/>
      <c r="B9" s="65"/>
      <c r="C9" s="66"/>
      <c r="D9" s="13"/>
      <c r="E9" s="13"/>
      <c r="F9" s="13"/>
      <c r="G9" s="13"/>
      <c r="H9" s="13"/>
      <c r="I9" s="65"/>
      <c r="J9" s="66"/>
      <c r="K9" s="13"/>
      <c r="L9" s="13"/>
      <c r="M9" s="13"/>
      <c r="N9" s="14"/>
      <c r="O9" s="13"/>
      <c r="P9" s="33" t="s">
        <v>22</v>
      </c>
      <c r="Q9" s="43" t="s">
        <v>26</v>
      </c>
      <c r="R9" s="33"/>
      <c r="S9" s="33"/>
      <c r="T9" s="2"/>
    </row>
    <row r="10" spans="1:23" ht="16.5" thickBot="1" x14ac:dyDescent="0.3">
      <c r="A10" s="12"/>
      <c r="B10" s="26"/>
      <c r="C10" s="27"/>
      <c r="D10" s="13"/>
      <c r="E10" s="13"/>
      <c r="F10" s="13"/>
      <c r="G10" s="13"/>
      <c r="H10" s="13"/>
      <c r="I10" s="26"/>
      <c r="J10" s="27"/>
      <c r="K10" s="13"/>
      <c r="L10" s="13"/>
      <c r="M10" s="13"/>
      <c r="N10" s="14"/>
      <c r="O10" s="13"/>
      <c r="P10" s="33"/>
      <c r="Q10" s="37">
        <f>0</f>
        <v>0</v>
      </c>
      <c r="R10" s="33"/>
      <c r="S10" s="33"/>
    </row>
    <row r="11" spans="1:23" ht="16.5" thickBot="1" x14ac:dyDescent="0.3">
      <c r="A11" s="12" t="s">
        <v>8</v>
      </c>
      <c r="B11" s="63">
        <v>0</v>
      </c>
      <c r="C11" s="64"/>
      <c r="D11" s="15">
        <f>6956</f>
        <v>6956</v>
      </c>
      <c r="E11" s="16">
        <f>D11</f>
        <v>6956</v>
      </c>
      <c r="F11" s="15">
        <f>0</f>
        <v>0</v>
      </c>
      <c r="G11" s="17">
        <f>SUM(D11:F11)</f>
        <v>13912</v>
      </c>
      <c r="H11" s="16">
        <f>SUM(B11:F11)</f>
        <v>13912</v>
      </c>
      <c r="I11" s="72">
        <f>1693425</f>
        <v>1693425</v>
      </c>
      <c r="J11" s="73"/>
      <c r="K11" s="15">
        <f>152408+2295-2295</f>
        <v>152408</v>
      </c>
      <c r="L11" s="16">
        <f>K11</f>
        <v>152408</v>
      </c>
      <c r="M11" s="15">
        <f>0</f>
        <v>0</v>
      </c>
      <c r="N11" s="30">
        <f>SUM(K11:M11)</f>
        <v>304816</v>
      </c>
      <c r="O11" s="16">
        <f>SUM(I11:M11)</f>
        <v>1998241</v>
      </c>
      <c r="P11" s="34">
        <f>IF(N11&gt;G11,(N11-G11),0)</f>
        <v>290904</v>
      </c>
      <c r="Q11" s="34">
        <f t="shared" ref="Q11:Q16" si="0">IF(N11&lt;G11,(G11-N11+Q10),IF(Q10&gt;(N11-G11),(Q10+G11-N11),0))</f>
        <v>0</v>
      </c>
      <c r="R11" s="34">
        <f>IF(P11&gt;0,IF(Q10&gt;P11,0,P11-Q10),0)</f>
        <v>290904</v>
      </c>
      <c r="S11" s="34"/>
      <c r="T11">
        <v>0</v>
      </c>
      <c r="U11">
        <f>145452+2295</f>
        <v>147747</v>
      </c>
      <c r="V11">
        <f>145452+2295</f>
        <v>147747</v>
      </c>
    </row>
    <row r="12" spans="1:23" ht="16.5" thickBot="1" x14ac:dyDescent="0.3">
      <c r="A12" s="12" t="s">
        <v>9</v>
      </c>
      <c r="B12" s="63">
        <v>0</v>
      </c>
      <c r="C12" s="64"/>
      <c r="D12" s="15">
        <v>2295</v>
      </c>
      <c r="E12" s="16">
        <f t="shared" ref="E12:E14" si="1">D12</f>
        <v>2295</v>
      </c>
      <c r="F12" s="15">
        <f>0</f>
        <v>0</v>
      </c>
      <c r="G12" s="17">
        <f t="shared" ref="G12:G22" si="2">SUM(D12:F12)</f>
        <v>4590</v>
      </c>
      <c r="H12" s="16">
        <f t="shared" ref="H12:H22" si="3">SUM(B12:F12)</f>
        <v>4590</v>
      </c>
      <c r="I12" s="72">
        <v>2495196</v>
      </c>
      <c r="J12" s="73"/>
      <c r="K12" s="15">
        <f>224568+2295-2295</f>
        <v>224568</v>
      </c>
      <c r="L12" s="16">
        <f t="shared" ref="L12:L14" si="4">K12</f>
        <v>224568</v>
      </c>
      <c r="M12" s="15">
        <v>0</v>
      </c>
      <c r="N12" s="30">
        <f t="shared" ref="N12:N22" si="5">SUM(K12:M12)</f>
        <v>449136</v>
      </c>
      <c r="O12" s="16">
        <f t="shared" ref="O12:O22" si="6">SUM(I12:M12)</f>
        <v>2944332</v>
      </c>
      <c r="P12" s="34">
        <f t="shared" ref="P12:P22" si="7">IF(N12&gt;G12,(N12-G12),0)</f>
        <v>444546</v>
      </c>
      <c r="Q12" s="34">
        <f t="shared" si="0"/>
        <v>0</v>
      </c>
      <c r="R12" s="34">
        <f t="shared" ref="R12:R21" si="8">IF(P12&gt;0,IF(Q11&gt;P12,0,P12-Q11),0)</f>
        <v>444546</v>
      </c>
      <c r="S12" s="34"/>
      <c r="T12">
        <v>0</v>
      </c>
      <c r="U12">
        <f>222273+2295</f>
        <v>224568</v>
      </c>
      <c r="V12">
        <f>222273+2295</f>
        <v>224568</v>
      </c>
    </row>
    <row r="13" spans="1:23" s="3" customFormat="1" ht="16.5" thickBot="1" x14ac:dyDescent="0.3">
      <c r="A13" s="12" t="s">
        <v>10</v>
      </c>
      <c r="B13" s="63">
        <v>0</v>
      </c>
      <c r="C13" s="64"/>
      <c r="D13" s="15">
        <v>7723</v>
      </c>
      <c r="E13" s="16">
        <f t="shared" si="1"/>
        <v>7723</v>
      </c>
      <c r="F13" s="15">
        <v>12691</v>
      </c>
      <c r="G13" s="17">
        <f t="shared" si="2"/>
        <v>28137</v>
      </c>
      <c r="H13" s="16">
        <f t="shared" si="3"/>
        <v>28137</v>
      </c>
      <c r="I13" s="72">
        <v>2122503</v>
      </c>
      <c r="J13" s="73"/>
      <c r="K13" s="15">
        <f>191025+2295-2295</f>
        <v>191025</v>
      </c>
      <c r="L13" s="16">
        <f t="shared" si="4"/>
        <v>191025</v>
      </c>
      <c r="M13" s="15">
        <v>0</v>
      </c>
      <c r="N13" s="30">
        <f t="shared" si="5"/>
        <v>382050</v>
      </c>
      <c r="O13" s="16">
        <f t="shared" si="6"/>
        <v>2504553</v>
      </c>
      <c r="P13" s="34">
        <f t="shared" si="7"/>
        <v>353913</v>
      </c>
      <c r="Q13" s="34">
        <f t="shared" si="0"/>
        <v>0</v>
      </c>
      <c r="R13" s="34">
        <f t="shared" si="8"/>
        <v>353913</v>
      </c>
      <c r="S13" s="34"/>
      <c r="T13" s="3">
        <v>0</v>
      </c>
      <c r="U13" s="3">
        <f>170611+2295</f>
        <v>172906</v>
      </c>
      <c r="V13" s="3">
        <f>183302+2295</f>
        <v>185597</v>
      </c>
    </row>
    <row r="14" spans="1:23" s="5" customFormat="1" ht="16.5" thickBot="1" x14ac:dyDescent="0.3">
      <c r="A14" s="18" t="s">
        <v>11</v>
      </c>
      <c r="B14" s="63">
        <v>0</v>
      </c>
      <c r="C14" s="64"/>
      <c r="D14" s="15">
        <v>13613</v>
      </c>
      <c r="E14" s="16">
        <f t="shared" si="1"/>
        <v>13613</v>
      </c>
      <c r="F14" s="15">
        <f>0</f>
        <v>0</v>
      </c>
      <c r="G14" s="19">
        <f t="shared" si="2"/>
        <v>27226</v>
      </c>
      <c r="H14" s="16">
        <f t="shared" si="3"/>
        <v>27226</v>
      </c>
      <c r="I14" s="72">
        <v>2157450</v>
      </c>
      <c r="J14" s="73"/>
      <c r="K14" s="15">
        <f>194171+2295-2295</f>
        <v>194171</v>
      </c>
      <c r="L14" s="16">
        <f t="shared" si="4"/>
        <v>194171</v>
      </c>
      <c r="M14" s="15">
        <v>0</v>
      </c>
      <c r="N14" s="30">
        <f t="shared" si="5"/>
        <v>388342</v>
      </c>
      <c r="O14" s="16">
        <f t="shared" si="6"/>
        <v>2545792</v>
      </c>
      <c r="P14" s="34">
        <f t="shared" si="7"/>
        <v>361116</v>
      </c>
      <c r="Q14" s="34">
        <f t="shared" si="0"/>
        <v>0</v>
      </c>
      <c r="R14" s="34">
        <f t="shared" si="8"/>
        <v>361116</v>
      </c>
      <c r="S14" s="33"/>
      <c r="T14" s="28">
        <v>0</v>
      </c>
      <c r="U14" s="28">
        <f>180558+2295</f>
        <v>182853</v>
      </c>
      <c r="V14" s="5">
        <f>180558+2295</f>
        <v>182853</v>
      </c>
    </row>
    <row r="15" spans="1:23" s="3" customFormat="1" ht="16.5" thickBot="1" x14ac:dyDescent="0.3">
      <c r="A15" s="12" t="s">
        <v>12</v>
      </c>
      <c r="B15" s="63">
        <v>0</v>
      </c>
      <c r="C15" s="64"/>
      <c r="D15" s="15">
        <v>11392</v>
      </c>
      <c r="E15" s="16">
        <f>D15</f>
        <v>11392</v>
      </c>
      <c r="F15" s="16">
        <f>0</f>
        <v>0</v>
      </c>
      <c r="G15" s="17">
        <f t="shared" si="2"/>
        <v>22784</v>
      </c>
      <c r="H15" s="16">
        <f t="shared" si="3"/>
        <v>22784</v>
      </c>
      <c r="I15" s="72">
        <v>2493917</v>
      </c>
      <c r="J15" s="73"/>
      <c r="K15" s="15">
        <f>224453+2295-2295</f>
        <v>224453</v>
      </c>
      <c r="L15" s="16">
        <f>K15</f>
        <v>224453</v>
      </c>
      <c r="M15" s="16">
        <v>0</v>
      </c>
      <c r="N15" s="30">
        <f t="shared" si="5"/>
        <v>448906</v>
      </c>
      <c r="O15" s="16">
        <f t="shared" si="6"/>
        <v>2942823</v>
      </c>
      <c r="P15" s="34">
        <f t="shared" si="7"/>
        <v>426122</v>
      </c>
      <c r="Q15" s="34">
        <f t="shared" si="0"/>
        <v>0</v>
      </c>
      <c r="R15" s="34">
        <f t="shared" si="8"/>
        <v>426122</v>
      </c>
      <c r="S15" s="33"/>
      <c r="T15" s="3">
        <v>0</v>
      </c>
      <c r="U15" s="3">
        <f>213061+2295</f>
        <v>215356</v>
      </c>
      <c r="V15" s="3">
        <f>213061+2295</f>
        <v>215356</v>
      </c>
    </row>
    <row r="16" spans="1:23" s="3" customFormat="1" ht="16.5" thickBot="1" x14ac:dyDescent="0.3">
      <c r="A16" s="12" t="s">
        <v>13</v>
      </c>
      <c r="B16" s="63">
        <v>0</v>
      </c>
      <c r="C16" s="64"/>
      <c r="D16" s="15">
        <v>13519</v>
      </c>
      <c r="E16" s="16">
        <f t="shared" ref="E16:E19" si="9">D16</f>
        <v>13519</v>
      </c>
      <c r="F16" s="16">
        <v>0</v>
      </c>
      <c r="G16" s="17">
        <f t="shared" si="2"/>
        <v>27038</v>
      </c>
      <c r="H16" s="16">
        <f t="shared" si="3"/>
        <v>27038</v>
      </c>
      <c r="I16" s="72">
        <v>2637942</v>
      </c>
      <c r="J16" s="73"/>
      <c r="K16" s="15">
        <f>237415+3753-3753</f>
        <v>237415</v>
      </c>
      <c r="L16" s="16">
        <f>K16</f>
        <v>237415</v>
      </c>
      <c r="M16" s="16">
        <v>0</v>
      </c>
      <c r="N16" s="30">
        <f t="shared" si="5"/>
        <v>474830</v>
      </c>
      <c r="O16" s="16">
        <f t="shared" si="6"/>
        <v>3112772</v>
      </c>
      <c r="P16" s="34">
        <f t="shared" si="7"/>
        <v>447792</v>
      </c>
      <c r="Q16" s="34">
        <f t="shared" si="0"/>
        <v>0</v>
      </c>
      <c r="R16" s="34">
        <f t="shared" si="8"/>
        <v>447792</v>
      </c>
      <c r="S16" s="33"/>
      <c r="T16" s="3">
        <f>800+800</f>
        <v>1600</v>
      </c>
      <c r="U16" s="3">
        <f>223896+3753</f>
        <v>227649</v>
      </c>
      <c r="V16" s="3">
        <f>223896+3753</f>
        <v>227649</v>
      </c>
    </row>
    <row r="17" spans="1:24" s="3" customFormat="1" ht="16.5" thickBot="1" x14ac:dyDescent="0.3">
      <c r="A17" s="12" t="s">
        <v>14</v>
      </c>
      <c r="B17" s="63">
        <v>0</v>
      </c>
      <c r="C17" s="64"/>
      <c r="D17" s="15">
        <v>14311</v>
      </c>
      <c r="E17" s="16">
        <f t="shared" si="9"/>
        <v>14311</v>
      </c>
      <c r="F17" s="16">
        <v>0</v>
      </c>
      <c r="G17" s="17">
        <f t="shared" si="2"/>
        <v>28622</v>
      </c>
      <c r="H17" s="16">
        <f t="shared" si="3"/>
        <v>28622</v>
      </c>
      <c r="I17" s="72">
        <v>2287928</v>
      </c>
      <c r="J17" s="73"/>
      <c r="K17" s="15">
        <f>205914+5370-5370</f>
        <v>205914</v>
      </c>
      <c r="L17" s="16">
        <f t="shared" ref="L17:L22" si="10">K17</f>
        <v>205914</v>
      </c>
      <c r="M17" s="16">
        <v>0</v>
      </c>
      <c r="N17" s="30">
        <f t="shared" si="5"/>
        <v>411828</v>
      </c>
      <c r="O17" s="16">
        <f t="shared" si="6"/>
        <v>2699756</v>
      </c>
      <c r="P17" s="34">
        <f t="shared" si="7"/>
        <v>383206</v>
      </c>
      <c r="Q17" s="34">
        <f>IF(N17&lt;G17,(G17-N17+Q16),IF(Q16&gt;(N17-G17),(Q16+G17-N17),0))</f>
        <v>0</v>
      </c>
      <c r="R17" s="34">
        <f t="shared" si="8"/>
        <v>383206</v>
      </c>
      <c r="S17" s="33"/>
      <c r="T17" s="3">
        <f>825+825</f>
        <v>1650</v>
      </c>
      <c r="U17" s="3">
        <f>191603+5370</f>
        <v>196973</v>
      </c>
      <c r="V17" s="3">
        <f>191603+5370</f>
        <v>196973</v>
      </c>
      <c r="X17" s="3" t="s">
        <v>31</v>
      </c>
    </row>
    <row r="18" spans="1:24" s="3" customFormat="1" ht="16.5" thickBot="1" x14ac:dyDescent="0.3">
      <c r="A18" s="12" t="s">
        <v>15</v>
      </c>
      <c r="B18" s="63">
        <v>0</v>
      </c>
      <c r="C18" s="64"/>
      <c r="D18" s="15">
        <v>11691</v>
      </c>
      <c r="E18" s="16">
        <f t="shared" si="9"/>
        <v>11691</v>
      </c>
      <c r="F18" s="16">
        <v>0</v>
      </c>
      <c r="G18" s="17">
        <f t="shared" si="2"/>
        <v>23382</v>
      </c>
      <c r="H18" s="16">
        <f t="shared" si="3"/>
        <v>23382</v>
      </c>
      <c r="I18" s="72">
        <v>12125</v>
      </c>
      <c r="J18" s="73"/>
      <c r="K18" s="15">
        <v>1091.25</v>
      </c>
      <c r="L18" s="16">
        <f t="shared" si="10"/>
        <v>1091.25</v>
      </c>
      <c r="M18" s="16">
        <v>0</v>
      </c>
      <c r="N18" s="30">
        <f t="shared" si="5"/>
        <v>2182.5</v>
      </c>
      <c r="O18" s="16">
        <f t="shared" si="6"/>
        <v>14307.5</v>
      </c>
      <c r="P18" s="34">
        <f t="shared" si="7"/>
        <v>0</v>
      </c>
      <c r="Q18" s="34">
        <f t="shared" ref="Q18:Q22" si="11">IF(N18&lt;G18,(G18-N18+Q17),IF(Q17&gt;(N18-G18),(Q17+G18-N18),0))</f>
        <v>21199.5</v>
      </c>
      <c r="R18" s="34">
        <f t="shared" si="8"/>
        <v>0</v>
      </c>
      <c r="S18" s="33"/>
      <c r="T18" s="3">
        <f>750+750</f>
        <v>1500</v>
      </c>
      <c r="U18" s="3">
        <v>0</v>
      </c>
      <c r="V18" s="3">
        <v>0</v>
      </c>
    </row>
    <row r="19" spans="1:24" ht="16.5" thickBot="1" x14ac:dyDescent="0.3">
      <c r="A19" s="12" t="s">
        <v>16</v>
      </c>
      <c r="B19" s="63">
        <v>0</v>
      </c>
      <c r="C19" s="64"/>
      <c r="D19" s="15">
        <v>0</v>
      </c>
      <c r="E19" s="16">
        <f t="shared" si="9"/>
        <v>0</v>
      </c>
      <c r="F19" s="31">
        <v>0</v>
      </c>
      <c r="G19" s="17">
        <f t="shared" si="2"/>
        <v>0</v>
      </c>
      <c r="H19" s="16">
        <f t="shared" si="3"/>
        <v>0</v>
      </c>
      <c r="I19" s="72">
        <v>0</v>
      </c>
      <c r="J19" s="73"/>
      <c r="K19" s="15">
        <v>0</v>
      </c>
      <c r="L19" s="16">
        <f t="shared" si="10"/>
        <v>0</v>
      </c>
      <c r="M19" s="16">
        <v>0</v>
      </c>
      <c r="N19" s="30">
        <f t="shared" si="5"/>
        <v>0</v>
      </c>
      <c r="O19" s="16">
        <f t="shared" si="6"/>
        <v>0</v>
      </c>
      <c r="P19" s="34">
        <f t="shared" si="7"/>
        <v>0</v>
      </c>
      <c r="Q19" s="34">
        <f t="shared" si="11"/>
        <v>21199.5</v>
      </c>
      <c r="R19" s="34">
        <f t="shared" si="8"/>
        <v>0</v>
      </c>
      <c r="S19" s="33"/>
      <c r="U19" s="3"/>
      <c r="V19" s="3"/>
      <c r="W19" s="3"/>
    </row>
    <row r="20" spans="1:24" s="3" customFormat="1" ht="15" customHeight="1" thickBot="1" x14ac:dyDescent="0.3">
      <c r="A20" s="12" t="s">
        <v>17</v>
      </c>
      <c r="B20" s="63">
        <v>0</v>
      </c>
      <c r="C20" s="64"/>
      <c r="D20" s="15">
        <v>0</v>
      </c>
      <c r="E20" s="16">
        <f>D20</f>
        <v>0</v>
      </c>
      <c r="F20" s="16">
        <f>0</f>
        <v>0</v>
      </c>
      <c r="G20" s="17">
        <f t="shared" si="2"/>
        <v>0</v>
      </c>
      <c r="H20" s="16">
        <f t="shared" si="3"/>
        <v>0</v>
      </c>
      <c r="I20" s="72">
        <v>0</v>
      </c>
      <c r="J20" s="73"/>
      <c r="K20" s="15">
        <v>0</v>
      </c>
      <c r="L20" s="16">
        <f t="shared" si="10"/>
        <v>0</v>
      </c>
      <c r="M20" s="16">
        <v>0</v>
      </c>
      <c r="N20" s="30">
        <f t="shared" si="5"/>
        <v>0</v>
      </c>
      <c r="O20" s="16">
        <f t="shared" si="6"/>
        <v>0</v>
      </c>
      <c r="P20" s="34">
        <f t="shared" si="7"/>
        <v>0</v>
      </c>
      <c r="Q20" s="34">
        <f t="shared" si="11"/>
        <v>21199.5</v>
      </c>
      <c r="R20" s="34">
        <f t="shared" si="8"/>
        <v>0</v>
      </c>
      <c r="S20" s="33"/>
    </row>
    <row r="21" spans="1:24" s="3" customFormat="1" ht="16.5" thickBot="1" x14ac:dyDescent="0.3">
      <c r="A21" s="12" t="s">
        <v>18</v>
      </c>
      <c r="B21" s="63">
        <v>0</v>
      </c>
      <c r="C21" s="64"/>
      <c r="D21" s="15">
        <v>0</v>
      </c>
      <c r="E21" s="16">
        <f>D21</f>
        <v>0</v>
      </c>
      <c r="F21" s="16">
        <v>0</v>
      </c>
      <c r="G21" s="17">
        <f t="shared" si="2"/>
        <v>0</v>
      </c>
      <c r="H21" s="16">
        <f t="shared" si="3"/>
        <v>0</v>
      </c>
      <c r="I21" s="72">
        <v>0</v>
      </c>
      <c r="J21" s="73"/>
      <c r="K21" s="15">
        <v>0</v>
      </c>
      <c r="L21" s="16">
        <f t="shared" si="10"/>
        <v>0</v>
      </c>
      <c r="M21" s="16">
        <v>0</v>
      </c>
      <c r="N21" s="30">
        <f t="shared" si="5"/>
        <v>0</v>
      </c>
      <c r="O21" s="16">
        <f t="shared" si="6"/>
        <v>0</v>
      </c>
      <c r="P21" s="34">
        <f t="shared" si="7"/>
        <v>0</v>
      </c>
      <c r="Q21" s="34">
        <f t="shared" si="11"/>
        <v>21199.5</v>
      </c>
      <c r="R21" s="34">
        <f t="shared" si="8"/>
        <v>0</v>
      </c>
      <c r="S21" s="33"/>
    </row>
    <row r="22" spans="1:24" ht="16.5" thickBot="1" x14ac:dyDescent="0.3">
      <c r="A22" s="12" t="s">
        <v>19</v>
      </c>
      <c r="B22" s="63">
        <v>0</v>
      </c>
      <c r="C22" s="64"/>
      <c r="D22" s="15">
        <v>0</v>
      </c>
      <c r="E22" s="16">
        <f>D22</f>
        <v>0</v>
      </c>
      <c r="F22" s="16">
        <v>0</v>
      </c>
      <c r="G22" s="17">
        <f t="shared" si="2"/>
        <v>0</v>
      </c>
      <c r="H22" s="16">
        <f t="shared" si="3"/>
        <v>0</v>
      </c>
      <c r="I22" s="72">
        <v>0</v>
      </c>
      <c r="J22" s="73"/>
      <c r="K22" s="15">
        <v>0</v>
      </c>
      <c r="L22" s="16">
        <f t="shared" si="10"/>
        <v>0</v>
      </c>
      <c r="M22" s="16">
        <v>0</v>
      </c>
      <c r="N22" s="30">
        <f t="shared" si="5"/>
        <v>0</v>
      </c>
      <c r="O22" s="16">
        <f t="shared" si="6"/>
        <v>0</v>
      </c>
      <c r="P22" s="34">
        <f t="shared" si="7"/>
        <v>0</v>
      </c>
      <c r="Q22" s="29">
        <f t="shared" si="11"/>
        <v>21199.5</v>
      </c>
      <c r="R22" s="34">
        <f>IF(P22&gt;0,IF(Q21&gt;P22,0,P22-Q21),0)</f>
        <v>0</v>
      </c>
      <c r="S22" s="33"/>
    </row>
    <row r="23" spans="1:24" ht="16.5" thickBot="1" x14ac:dyDescent="0.3">
      <c r="A23" s="20"/>
      <c r="B23" s="68"/>
      <c r="C23" s="69"/>
      <c r="D23" s="21"/>
      <c r="E23" s="21"/>
      <c r="F23" s="15"/>
      <c r="G23" s="15"/>
      <c r="H23" s="21"/>
      <c r="I23" s="68"/>
      <c r="J23" s="69"/>
      <c r="K23" s="21"/>
      <c r="L23" s="21"/>
      <c r="M23" s="15"/>
      <c r="N23" s="30"/>
      <c r="O23" s="21"/>
      <c r="P23" s="33"/>
      <c r="Q23" s="33"/>
      <c r="R23" s="29">
        <f>SUM(R11:R22)</f>
        <v>2707599</v>
      </c>
      <c r="S23" s="29">
        <f>IF(Q22&gt;0, R23-Q22, R23)</f>
        <v>2686399.5</v>
      </c>
      <c r="T23" s="44"/>
      <c r="U23" s="45"/>
      <c r="V23" s="45"/>
      <c r="W23" s="45"/>
    </row>
    <row r="24" spans="1:24" ht="16.5" thickBot="1" x14ac:dyDescent="0.3">
      <c r="A24" s="22" t="s">
        <v>2</v>
      </c>
      <c r="B24" s="70">
        <f>SUM(B11:C23)</f>
        <v>0</v>
      </c>
      <c r="C24" s="71"/>
      <c r="D24" s="23">
        <f>SUM(D11:D23)</f>
        <v>81500</v>
      </c>
      <c r="E24" s="23">
        <f>SUM(E11:E23)</f>
        <v>81500</v>
      </c>
      <c r="F24" s="23">
        <f>SUM(F11:F23)</f>
        <v>12691</v>
      </c>
      <c r="G24" s="23">
        <f>SUM(G11:G22)</f>
        <v>175691</v>
      </c>
      <c r="H24" s="23">
        <f>SUM(B24:F24)</f>
        <v>175691</v>
      </c>
      <c r="I24" s="70">
        <f>SUM(I11:J23)</f>
        <v>15900486</v>
      </c>
      <c r="J24" s="71"/>
      <c r="K24" s="23">
        <f>SUM(K11:K23)</f>
        <v>1431045.25</v>
      </c>
      <c r="L24" s="23">
        <f>SUM(L11:L23)</f>
        <v>1431045.25</v>
      </c>
      <c r="M24" s="23">
        <f>SUM(M11:M22)</f>
        <v>0</v>
      </c>
      <c r="N24" s="24">
        <f>SUM(N11:N22)</f>
        <v>2862090.5</v>
      </c>
      <c r="O24" s="23">
        <f>SUM(I24:M24)</f>
        <v>18762576.5</v>
      </c>
      <c r="P24" s="35"/>
      <c r="Q24" s="38"/>
      <c r="R24" s="41"/>
      <c r="S24" s="42"/>
    </row>
    <row r="25" spans="1:24" x14ac:dyDescent="0.25">
      <c r="R25" s="2"/>
    </row>
    <row r="26" spans="1:24" x14ac:dyDescent="0.25">
      <c r="A26" s="2"/>
      <c r="J26" s="2">
        <f>N24-G24</f>
        <v>2686399.5</v>
      </c>
      <c r="O26" s="2"/>
      <c r="T26" s="2"/>
    </row>
    <row r="27" spans="1:24" x14ac:dyDescent="0.25">
      <c r="B27" s="67"/>
      <c r="C27" s="67"/>
      <c r="D27" s="2"/>
      <c r="E27" s="2"/>
      <c r="F27" s="2"/>
      <c r="K27" s="2"/>
      <c r="L27" s="2"/>
      <c r="M27" s="2"/>
      <c r="N27" s="2"/>
      <c r="P27" s="2"/>
    </row>
    <row r="28" spans="1:24" x14ac:dyDescent="0.25">
      <c r="B28" s="2"/>
      <c r="C28" s="2"/>
      <c r="T28" s="2"/>
    </row>
    <row r="29" spans="1:24" x14ac:dyDescent="0.25">
      <c r="B29" s="2"/>
      <c r="G29" s="2" cm="1">
        <f t="array" ref="G29:H29">I24+'GST 20-21(Hyd)'!I24:J24</f>
        <v>25367352</v>
      </c>
      <c r="H29">
        <v>15900486</v>
      </c>
      <c r="N29" s="2">
        <f>N24/18%</f>
        <v>15900502.777777778</v>
      </c>
      <c r="O29" s="2"/>
      <c r="P29" s="2"/>
      <c r="R29" t="s">
        <v>33</v>
      </c>
      <c r="T29" s="2"/>
    </row>
    <row r="30" spans="1:24" x14ac:dyDescent="0.25">
      <c r="B30" s="2"/>
      <c r="H30" s="2"/>
      <c r="N30" s="2"/>
      <c r="R30">
        <f>191603+191603+5370+5370</f>
        <v>393946</v>
      </c>
      <c r="U30" s="2"/>
    </row>
    <row r="31" spans="1:24" x14ac:dyDescent="0.25">
      <c r="B31" s="2"/>
      <c r="L31">
        <f>2295*10+3753*2+5370*2</f>
        <v>41196</v>
      </c>
      <c r="P31" s="2">
        <f>R23+1582612</f>
        <v>4290211</v>
      </c>
    </row>
    <row r="32" spans="1:24" x14ac:dyDescent="0.25">
      <c r="B32" s="2"/>
      <c r="J32">
        <f>I24*9%</f>
        <v>1431043.74</v>
      </c>
    </row>
    <row r="33" spans="1:21" x14ac:dyDescent="0.25">
      <c r="B33" s="2"/>
    </row>
    <row r="34" spans="1:21" x14ac:dyDescent="0.25">
      <c r="B34" s="2"/>
    </row>
    <row r="35" spans="1:21" x14ac:dyDescent="0.25">
      <c r="P35" s="2"/>
    </row>
    <row r="36" spans="1:21" x14ac:dyDescent="0.25">
      <c r="P36" s="2"/>
    </row>
    <row r="37" spans="1:21" s="3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2"/>
      <c r="Q37"/>
      <c r="R37"/>
      <c r="S37"/>
      <c r="T37"/>
      <c r="U37"/>
    </row>
  </sheetData>
  <mergeCells count="39">
    <mergeCell ref="B27:C27"/>
    <mergeCell ref="B22:C22"/>
    <mergeCell ref="I22:J22"/>
    <mergeCell ref="B23:C23"/>
    <mergeCell ref="I23:J23"/>
    <mergeCell ref="B24:C24"/>
    <mergeCell ref="I24:J24"/>
    <mergeCell ref="B19:C19"/>
    <mergeCell ref="I19:J19"/>
    <mergeCell ref="B20:C20"/>
    <mergeCell ref="I20:J20"/>
    <mergeCell ref="B21:C21"/>
    <mergeCell ref="I21:J21"/>
    <mergeCell ref="B16:C16"/>
    <mergeCell ref="I16:J16"/>
    <mergeCell ref="B17:C17"/>
    <mergeCell ref="I17:J17"/>
    <mergeCell ref="B18:C18"/>
    <mergeCell ref="I18:J18"/>
    <mergeCell ref="B13:C13"/>
    <mergeCell ref="I13:J13"/>
    <mergeCell ref="B14:C14"/>
    <mergeCell ref="I14:J14"/>
    <mergeCell ref="B15:C15"/>
    <mergeCell ref="I15:J15"/>
    <mergeCell ref="B9:C9"/>
    <mergeCell ref="I9:J9"/>
    <mergeCell ref="B11:C11"/>
    <mergeCell ref="I11:J11"/>
    <mergeCell ref="B12:C12"/>
    <mergeCell ref="I12:J12"/>
    <mergeCell ref="A1:S1"/>
    <mergeCell ref="A2:S2"/>
    <mergeCell ref="A5:S5"/>
    <mergeCell ref="A7:A8"/>
    <mergeCell ref="B7:H7"/>
    <mergeCell ref="I7:O7"/>
    <mergeCell ref="B8:C8"/>
    <mergeCell ref="I8:J8"/>
  </mergeCells>
  <pageMargins left="0.7" right="0.7" top="0.75" bottom="0.75" header="0.3" footer="0.3"/>
  <pageSetup scale="46" orientation="landscape" r:id="rId1"/>
  <colBreaks count="1" manualBreakCount="1">
    <brk id="19" max="3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view="pageBreakPreview" topLeftCell="K7" zoomScaleSheetLayoutView="100" workbookViewId="0">
      <selection activeCell="N18" sqref="N18"/>
    </sheetView>
  </sheetViews>
  <sheetFormatPr defaultRowHeight="15" x14ac:dyDescent="0.25"/>
  <cols>
    <col min="1" max="1" width="24.42578125" bestFit="1" customWidth="1"/>
    <col min="2" max="2" width="11.28515625" customWidth="1"/>
    <col min="3" max="3" width="6.7109375" customWidth="1"/>
    <col min="4" max="4" width="14.42578125" customWidth="1"/>
    <col min="5" max="5" width="13.28515625" customWidth="1"/>
    <col min="6" max="7" width="13.140625" customWidth="1"/>
    <col min="8" max="8" width="12.140625" customWidth="1"/>
    <col min="9" max="9" width="12" customWidth="1"/>
    <col min="10" max="10" width="13" customWidth="1"/>
    <col min="11" max="11" width="12.42578125" customWidth="1"/>
    <col min="12" max="12" width="13.42578125" customWidth="1"/>
    <col min="13" max="13" width="11.5703125" customWidth="1"/>
    <col min="14" max="14" width="11.7109375" customWidth="1"/>
    <col min="15" max="15" width="12.42578125" customWidth="1"/>
    <col min="16" max="16" width="17.5703125" customWidth="1"/>
    <col min="17" max="17" width="18.42578125" customWidth="1"/>
    <col min="18" max="18" width="19" customWidth="1"/>
    <col min="19" max="19" width="13.28515625" customWidth="1"/>
    <col min="20" max="20" width="14.7109375" customWidth="1"/>
    <col min="21" max="21" width="13.5703125" customWidth="1"/>
    <col min="22" max="22" width="10.42578125" customWidth="1"/>
    <col min="23" max="23" width="11.85546875" bestFit="1" customWidth="1"/>
    <col min="24" max="24" width="11.85546875" customWidth="1"/>
    <col min="261" max="261" width="11.28515625" customWidth="1"/>
    <col min="266" max="266" width="11.7109375" customWidth="1"/>
    <col min="267" max="267" width="11.140625" customWidth="1"/>
    <col min="268" max="268" width="11.5703125" customWidth="1"/>
    <col min="271" max="271" width="10" customWidth="1"/>
    <col min="275" max="275" width="11.85546875" customWidth="1"/>
    <col min="276" max="276" width="12.28515625" customWidth="1"/>
    <col min="277" max="277" width="10.42578125" customWidth="1"/>
    <col min="278" max="278" width="11.85546875" bestFit="1" customWidth="1"/>
    <col min="517" max="517" width="11.28515625" customWidth="1"/>
    <col min="522" max="522" width="11.7109375" customWidth="1"/>
    <col min="523" max="523" width="11.140625" customWidth="1"/>
    <col min="524" max="524" width="11.5703125" customWidth="1"/>
    <col min="527" max="527" width="10" customWidth="1"/>
    <col min="531" max="531" width="11.85546875" customWidth="1"/>
    <col min="532" max="532" width="12.28515625" customWidth="1"/>
    <col min="533" max="533" width="10.42578125" customWidth="1"/>
    <col min="534" max="534" width="11.85546875" bestFit="1" customWidth="1"/>
    <col min="773" max="773" width="11.28515625" customWidth="1"/>
    <col min="778" max="778" width="11.7109375" customWidth="1"/>
    <col min="779" max="779" width="11.140625" customWidth="1"/>
    <col min="780" max="780" width="11.5703125" customWidth="1"/>
    <col min="783" max="783" width="10" customWidth="1"/>
    <col min="787" max="787" width="11.85546875" customWidth="1"/>
    <col min="788" max="788" width="12.28515625" customWidth="1"/>
    <col min="789" max="789" width="10.42578125" customWidth="1"/>
    <col min="790" max="790" width="11.85546875" bestFit="1" customWidth="1"/>
    <col min="1029" max="1029" width="11.28515625" customWidth="1"/>
    <col min="1034" max="1034" width="11.7109375" customWidth="1"/>
    <col min="1035" max="1035" width="11.140625" customWidth="1"/>
    <col min="1036" max="1036" width="11.5703125" customWidth="1"/>
    <col min="1039" max="1039" width="10" customWidth="1"/>
    <col min="1043" max="1043" width="11.85546875" customWidth="1"/>
    <col min="1044" max="1044" width="12.28515625" customWidth="1"/>
    <col min="1045" max="1045" width="10.42578125" customWidth="1"/>
    <col min="1046" max="1046" width="11.85546875" bestFit="1" customWidth="1"/>
    <col min="1285" max="1285" width="11.28515625" customWidth="1"/>
    <col min="1290" max="1290" width="11.7109375" customWidth="1"/>
    <col min="1291" max="1291" width="11.140625" customWidth="1"/>
    <col min="1292" max="1292" width="11.5703125" customWidth="1"/>
    <col min="1295" max="1295" width="10" customWidth="1"/>
    <col min="1299" max="1299" width="11.85546875" customWidth="1"/>
    <col min="1300" max="1300" width="12.28515625" customWidth="1"/>
    <col min="1301" max="1301" width="10.42578125" customWidth="1"/>
    <col min="1302" max="1302" width="11.85546875" bestFit="1" customWidth="1"/>
    <col min="1541" max="1541" width="11.28515625" customWidth="1"/>
    <col min="1546" max="1546" width="11.7109375" customWidth="1"/>
    <col min="1547" max="1547" width="11.140625" customWidth="1"/>
    <col min="1548" max="1548" width="11.5703125" customWidth="1"/>
    <col min="1551" max="1551" width="10" customWidth="1"/>
    <col min="1555" max="1555" width="11.85546875" customWidth="1"/>
    <col min="1556" max="1556" width="12.28515625" customWidth="1"/>
    <col min="1557" max="1557" width="10.42578125" customWidth="1"/>
    <col min="1558" max="1558" width="11.85546875" bestFit="1" customWidth="1"/>
    <col min="1797" max="1797" width="11.28515625" customWidth="1"/>
    <col min="1802" max="1802" width="11.7109375" customWidth="1"/>
    <col min="1803" max="1803" width="11.140625" customWidth="1"/>
    <col min="1804" max="1804" width="11.5703125" customWidth="1"/>
    <col min="1807" max="1807" width="10" customWidth="1"/>
    <col min="1811" max="1811" width="11.85546875" customWidth="1"/>
    <col min="1812" max="1812" width="12.28515625" customWidth="1"/>
    <col min="1813" max="1813" width="10.42578125" customWidth="1"/>
    <col min="1814" max="1814" width="11.85546875" bestFit="1" customWidth="1"/>
    <col min="2053" max="2053" width="11.28515625" customWidth="1"/>
    <col min="2058" max="2058" width="11.7109375" customWidth="1"/>
    <col min="2059" max="2059" width="11.140625" customWidth="1"/>
    <col min="2060" max="2060" width="11.5703125" customWidth="1"/>
    <col min="2063" max="2063" width="10" customWidth="1"/>
    <col min="2067" max="2067" width="11.85546875" customWidth="1"/>
    <col min="2068" max="2068" width="12.28515625" customWidth="1"/>
    <col min="2069" max="2069" width="10.42578125" customWidth="1"/>
    <col min="2070" max="2070" width="11.85546875" bestFit="1" customWidth="1"/>
    <col min="2309" max="2309" width="11.28515625" customWidth="1"/>
    <col min="2314" max="2314" width="11.7109375" customWidth="1"/>
    <col min="2315" max="2315" width="11.140625" customWidth="1"/>
    <col min="2316" max="2316" width="11.5703125" customWidth="1"/>
    <col min="2319" max="2319" width="10" customWidth="1"/>
    <col min="2323" max="2323" width="11.85546875" customWidth="1"/>
    <col min="2324" max="2324" width="12.28515625" customWidth="1"/>
    <col min="2325" max="2325" width="10.42578125" customWidth="1"/>
    <col min="2326" max="2326" width="11.85546875" bestFit="1" customWidth="1"/>
    <col min="2565" max="2565" width="11.28515625" customWidth="1"/>
    <col min="2570" max="2570" width="11.7109375" customWidth="1"/>
    <col min="2571" max="2571" width="11.140625" customWidth="1"/>
    <col min="2572" max="2572" width="11.5703125" customWidth="1"/>
    <col min="2575" max="2575" width="10" customWidth="1"/>
    <col min="2579" max="2579" width="11.85546875" customWidth="1"/>
    <col min="2580" max="2580" width="12.28515625" customWidth="1"/>
    <col min="2581" max="2581" width="10.42578125" customWidth="1"/>
    <col min="2582" max="2582" width="11.85546875" bestFit="1" customWidth="1"/>
    <col min="2821" max="2821" width="11.28515625" customWidth="1"/>
    <col min="2826" max="2826" width="11.7109375" customWidth="1"/>
    <col min="2827" max="2827" width="11.140625" customWidth="1"/>
    <col min="2828" max="2828" width="11.5703125" customWidth="1"/>
    <col min="2831" max="2831" width="10" customWidth="1"/>
    <col min="2835" max="2835" width="11.85546875" customWidth="1"/>
    <col min="2836" max="2836" width="12.28515625" customWidth="1"/>
    <col min="2837" max="2837" width="10.42578125" customWidth="1"/>
    <col min="2838" max="2838" width="11.85546875" bestFit="1" customWidth="1"/>
    <col min="3077" max="3077" width="11.28515625" customWidth="1"/>
    <col min="3082" max="3082" width="11.7109375" customWidth="1"/>
    <col min="3083" max="3083" width="11.140625" customWidth="1"/>
    <col min="3084" max="3084" width="11.5703125" customWidth="1"/>
    <col min="3087" max="3087" width="10" customWidth="1"/>
    <col min="3091" max="3091" width="11.85546875" customWidth="1"/>
    <col min="3092" max="3092" width="12.28515625" customWidth="1"/>
    <col min="3093" max="3093" width="10.42578125" customWidth="1"/>
    <col min="3094" max="3094" width="11.85546875" bestFit="1" customWidth="1"/>
    <col min="3333" max="3333" width="11.28515625" customWidth="1"/>
    <col min="3338" max="3338" width="11.7109375" customWidth="1"/>
    <col min="3339" max="3339" width="11.140625" customWidth="1"/>
    <col min="3340" max="3340" width="11.5703125" customWidth="1"/>
    <col min="3343" max="3343" width="10" customWidth="1"/>
    <col min="3347" max="3347" width="11.85546875" customWidth="1"/>
    <col min="3348" max="3348" width="12.28515625" customWidth="1"/>
    <col min="3349" max="3349" width="10.42578125" customWidth="1"/>
    <col min="3350" max="3350" width="11.85546875" bestFit="1" customWidth="1"/>
    <col min="3589" max="3589" width="11.28515625" customWidth="1"/>
    <col min="3594" max="3594" width="11.7109375" customWidth="1"/>
    <col min="3595" max="3595" width="11.140625" customWidth="1"/>
    <col min="3596" max="3596" width="11.5703125" customWidth="1"/>
    <col min="3599" max="3599" width="10" customWidth="1"/>
    <col min="3603" max="3603" width="11.85546875" customWidth="1"/>
    <col min="3604" max="3604" width="12.28515625" customWidth="1"/>
    <col min="3605" max="3605" width="10.42578125" customWidth="1"/>
    <col min="3606" max="3606" width="11.85546875" bestFit="1" customWidth="1"/>
    <col min="3845" max="3845" width="11.28515625" customWidth="1"/>
    <col min="3850" max="3850" width="11.7109375" customWidth="1"/>
    <col min="3851" max="3851" width="11.140625" customWidth="1"/>
    <col min="3852" max="3852" width="11.5703125" customWidth="1"/>
    <col min="3855" max="3855" width="10" customWidth="1"/>
    <col min="3859" max="3859" width="11.85546875" customWidth="1"/>
    <col min="3860" max="3860" width="12.28515625" customWidth="1"/>
    <col min="3861" max="3861" width="10.42578125" customWidth="1"/>
    <col min="3862" max="3862" width="11.85546875" bestFit="1" customWidth="1"/>
    <col min="4101" max="4101" width="11.28515625" customWidth="1"/>
    <col min="4106" max="4106" width="11.7109375" customWidth="1"/>
    <col min="4107" max="4107" width="11.140625" customWidth="1"/>
    <col min="4108" max="4108" width="11.5703125" customWidth="1"/>
    <col min="4111" max="4111" width="10" customWidth="1"/>
    <col min="4115" max="4115" width="11.85546875" customWidth="1"/>
    <col min="4116" max="4116" width="12.28515625" customWidth="1"/>
    <col min="4117" max="4117" width="10.42578125" customWidth="1"/>
    <col min="4118" max="4118" width="11.85546875" bestFit="1" customWidth="1"/>
    <col min="4357" max="4357" width="11.28515625" customWidth="1"/>
    <col min="4362" max="4362" width="11.7109375" customWidth="1"/>
    <col min="4363" max="4363" width="11.140625" customWidth="1"/>
    <col min="4364" max="4364" width="11.5703125" customWidth="1"/>
    <col min="4367" max="4367" width="10" customWidth="1"/>
    <col min="4371" max="4371" width="11.85546875" customWidth="1"/>
    <col min="4372" max="4372" width="12.28515625" customWidth="1"/>
    <col min="4373" max="4373" width="10.42578125" customWidth="1"/>
    <col min="4374" max="4374" width="11.85546875" bestFit="1" customWidth="1"/>
    <col min="4613" max="4613" width="11.28515625" customWidth="1"/>
    <col min="4618" max="4618" width="11.7109375" customWidth="1"/>
    <col min="4619" max="4619" width="11.140625" customWidth="1"/>
    <col min="4620" max="4620" width="11.5703125" customWidth="1"/>
    <col min="4623" max="4623" width="10" customWidth="1"/>
    <col min="4627" max="4627" width="11.85546875" customWidth="1"/>
    <col min="4628" max="4628" width="12.28515625" customWidth="1"/>
    <col min="4629" max="4629" width="10.42578125" customWidth="1"/>
    <col min="4630" max="4630" width="11.85546875" bestFit="1" customWidth="1"/>
    <col min="4869" max="4869" width="11.28515625" customWidth="1"/>
    <col min="4874" max="4874" width="11.7109375" customWidth="1"/>
    <col min="4875" max="4875" width="11.140625" customWidth="1"/>
    <col min="4876" max="4876" width="11.5703125" customWidth="1"/>
    <col min="4879" max="4879" width="10" customWidth="1"/>
    <col min="4883" max="4883" width="11.85546875" customWidth="1"/>
    <col min="4884" max="4884" width="12.28515625" customWidth="1"/>
    <col min="4885" max="4885" width="10.42578125" customWidth="1"/>
    <col min="4886" max="4886" width="11.85546875" bestFit="1" customWidth="1"/>
    <col min="5125" max="5125" width="11.28515625" customWidth="1"/>
    <col min="5130" max="5130" width="11.7109375" customWidth="1"/>
    <col min="5131" max="5131" width="11.140625" customWidth="1"/>
    <col min="5132" max="5132" width="11.5703125" customWidth="1"/>
    <col min="5135" max="5135" width="10" customWidth="1"/>
    <col min="5139" max="5139" width="11.85546875" customWidth="1"/>
    <col min="5140" max="5140" width="12.28515625" customWidth="1"/>
    <col min="5141" max="5141" width="10.42578125" customWidth="1"/>
    <col min="5142" max="5142" width="11.85546875" bestFit="1" customWidth="1"/>
    <col min="5381" max="5381" width="11.28515625" customWidth="1"/>
    <col min="5386" max="5386" width="11.7109375" customWidth="1"/>
    <col min="5387" max="5387" width="11.140625" customWidth="1"/>
    <col min="5388" max="5388" width="11.5703125" customWidth="1"/>
    <col min="5391" max="5391" width="10" customWidth="1"/>
    <col min="5395" max="5395" width="11.85546875" customWidth="1"/>
    <col min="5396" max="5396" width="12.28515625" customWidth="1"/>
    <col min="5397" max="5397" width="10.42578125" customWidth="1"/>
    <col min="5398" max="5398" width="11.85546875" bestFit="1" customWidth="1"/>
    <col min="5637" max="5637" width="11.28515625" customWidth="1"/>
    <col min="5642" max="5642" width="11.7109375" customWidth="1"/>
    <col min="5643" max="5643" width="11.140625" customWidth="1"/>
    <col min="5644" max="5644" width="11.5703125" customWidth="1"/>
    <col min="5647" max="5647" width="10" customWidth="1"/>
    <col min="5651" max="5651" width="11.85546875" customWidth="1"/>
    <col min="5652" max="5652" width="12.28515625" customWidth="1"/>
    <col min="5653" max="5653" width="10.42578125" customWidth="1"/>
    <col min="5654" max="5654" width="11.85546875" bestFit="1" customWidth="1"/>
    <col min="5893" max="5893" width="11.28515625" customWidth="1"/>
    <col min="5898" max="5898" width="11.7109375" customWidth="1"/>
    <col min="5899" max="5899" width="11.140625" customWidth="1"/>
    <col min="5900" max="5900" width="11.5703125" customWidth="1"/>
    <col min="5903" max="5903" width="10" customWidth="1"/>
    <col min="5907" max="5907" width="11.85546875" customWidth="1"/>
    <col min="5908" max="5908" width="12.28515625" customWidth="1"/>
    <col min="5909" max="5909" width="10.42578125" customWidth="1"/>
    <col min="5910" max="5910" width="11.85546875" bestFit="1" customWidth="1"/>
    <col min="6149" max="6149" width="11.28515625" customWidth="1"/>
    <col min="6154" max="6154" width="11.7109375" customWidth="1"/>
    <col min="6155" max="6155" width="11.140625" customWidth="1"/>
    <col min="6156" max="6156" width="11.5703125" customWidth="1"/>
    <col min="6159" max="6159" width="10" customWidth="1"/>
    <col min="6163" max="6163" width="11.85546875" customWidth="1"/>
    <col min="6164" max="6164" width="12.28515625" customWidth="1"/>
    <col min="6165" max="6165" width="10.42578125" customWidth="1"/>
    <col min="6166" max="6166" width="11.85546875" bestFit="1" customWidth="1"/>
    <col min="6405" max="6405" width="11.28515625" customWidth="1"/>
    <col min="6410" max="6410" width="11.7109375" customWidth="1"/>
    <col min="6411" max="6411" width="11.140625" customWidth="1"/>
    <col min="6412" max="6412" width="11.5703125" customWidth="1"/>
    <col min="6415" max="6415" width="10" customWidth="1"/>
    <col min="6419" max="6419" width="11.85546875" customWidth="1"/>
    <col min="6420" max="6420" width="12.28515625" customWidth="1"/>
    <col min="6421" max="6421" width="10.42578125" customWidth="1"/>
    <col min="6422" max="6422" width="11.85546875" bestFit="1" customWidth="1"/>
    <col min="6661" max="6661" width="11.28515625" customWidth="1"/>
    <col min="6666" max="6666" width="11.7109375" customWidth="1"/>
    <col min="6667" max="6667" width="11.140625" customWidth="1"/>
    <col min="6668" max="6668" width="11.5703125" customWidth="1"/>
    <col min="6671" max="6671" width="10" customWidth="1"/>
    <col min="6675" max="6675" width="11.85546875" customWidth="1"/>
    <col min="6676" max="6676" width="12.28515625" customWidth="1"/>
    <col min="6677" max="6677" width="10.42578125" customWidth="1"/>
    <col min="6678" max="6678" width="11.85546875" bestFit="1" customWidth="1"/>
    <col min="6917" max="6917" width="11.28515625" customWidth="1"/>
    <col min="6922" max="6922" width="11.7109375" customWidth="1"/>
    <col min="6923" max="6923" width="11.140625" customWidth="1"/>
    <col min="6924" max="6924" width="11.5703125" customWidth="1"/>
    <col min="6927" max="6927" width="10" customWidth="1"/>
    <col min="6931" max="6931" width="11.85546875" customWidth="1"/>
    <col min="6932" max="6932" width="12.28515625" customWidth="1"/>
    <col min="6933" max="6933" width="10.42578125" customWidth="1"/>
    <col min="6934" max="6934" width="11.85546875" bestFit="1" customWidth="1"/>
    <col min="7173" max="7173" width="11.28515625" customWidth="1"/>
    <col min="7178" max="7178" width="11.7109375" customWidth="1"/>
    <col min="7179" max="7179" width="11.140625" customWidth="1"/>
    <col min="7180" max="7180" width="11.5703125" customWidth="1"/>
    <col min="7183" max="7183" width="10" customWidth="1"/>
    <col min="7187" max="7187" width="11.85546875" customWidth="1"/>
    <col min="7188" max="7188" width="12.28515625" customWidth="1"/>
    <col min="7189" max="7189" width="10.42578125" customWidth="1"/>
    <col min="7190" max="7190" width="11.85546875" bestFit="1" customWidth="1"/>
    <col min="7429" max="7429" width="11.28515625" customWidth="1"/>
    <col min="7434" max="7434" width="11.7109375" customWidth="1"/>
    <col min="7435" max="7435" width="11.140625" customWidth="1"/>
    <col min="7436" max="7436" width="11.5703125" customWidth="1"/>
    <col min="7439" max="7439" width="10" customWidth="1"/>
    <col min="7443" max="7443" width="11.85546875" customWidth="1"/>
    <col min="7444" max="7444" width="12.28515625" customWidth="1"/>
    <col min="7445" max="7445" width="10.42578125" customWidth="1"/>
    <col min="7446" max="7446" width="11.85546875" bestFit="1" customWidth="1"/>
    <col min="7685" max="7685" width="11.28515625" customWidth="1"/>
    <col min="7690" max="7690" width="11.7109375" customWidth="1"/>
    <col min="7691" max="7691" width="11.140625" customWidth="1"/>
    <col min="7692" max="7692" width="11.5703125" customWidth="1"/>
    <col min="7695" max="7695" width="10" customWidth="1"/>
    <col min="7699" max="7699" width="11.85546875" customWidth="1"/>
    <col min="7700" max="7700" width="12.28515625" customWidth="1"/>
    <col min="7701" max="7701" width="10.42578125" customWidth="1"/>
    <col min="7702" max="7702" width="11.85546875" bestFit="1" customWidth="1"/>
    <col min="7941" max="7941" width="11.28515625" customWidth="1"/>
    <col min="7946" max="7946" width="11.7109375" customWidth="1"/>
    <col min="7947" max="7947" width="11.140625" customWidth="1"/>
    <col min="7948" max="7948" width="11.5703125" customWidth="1"/>
    <col min="7951" max="7951" width="10" customWidth="1"/>
    <col min="7955" max="7955" width="11.85546875" customWidth="1"/>
    <col min="7956" max="7956" width="12.28515625" customWidth="1"/>
    <col min="7957" max="7957" width="10.42578125" customWidth="1"/>
    <col min="7958" max="7958" width="11.85546875" bestFit="1" customWidth="1"/>
    <col min="8197" max="8197" width="11.28515625" customWidth="1"/>
    <col min="8202" max="8202" width="11.7109375" customWidth="1"/>
    <col min="8203" max="8203" width="11.140625" customWidth="1"/>
    <col min="8204" max="8204" width="11.5703125" customWidth="1"/>
    <col min="8207" max="8207" width="10" customWidth="1"/>
    <col min="8211" max="8211" width="11.85546875" customWidth="1"/>
    <col min="8212" max="8212" width="12.28515625" customWidth="1"/>
    <col min="8213" max="8213" width="10.42578125" customWidth="1"/>
    <col min="8214" max="8214" width="11.85546875" bestFit="1" customWidth="1"/>
    <col min="8453" max="8453" width="11.28515625" customWidth="1"/>
    <col min="8458" max="8458" width="11.7109375" customWidth="1"/>
    <col min="8459" max="8459" width="11.140625" customWidth="1"/>
    <col min="8460" max="8460" width="11.5703125" customWidth="1"/>
    <col min="8463" max="8463" width="10" customWidth="1"/>
    <col min="8467" max="8467" width="11.85546875" customWidth="1"/>
    <col min="8468" max="8468" width="12.28515625" customWidth="1"/>
    <col min="8469" max="8469" width="10.42578125" customWidth="1"/>
    <col min="8470" max="8470" width="11.85546875" bestFit="1" customWidth="1"/>
    <col min="8709" max="8709" width="11.28515625" customWidth="1"/>
    <col min="8714" max="8714" width="11.7109375" customWidth="1"/>
    <col min="8715" max="8715" width="11.140625" customWidth="1"/>
    <col min="8716" max="8716" width="11.5703125" customWidth="1"/>
    <col min="8719" max="8719" width="10" customWidth="1"/>
    <col min="8723" max="8723" width="11.85546875" customWidth="1"/>
    <col min="8724" max="8724" width="12.28515625" customWidth="1"/>
    <col min="8725" max="8725" width="10.42578125" customWidth="1"/>
    <col min="8726" max="8726" width="11.85546875" bestFit="1" customWidth="1"/>
    <col min="8965" max="8965" width="11.28515625" customWidth="1"/>
    <col min="8970" max="8970" width="11.7109375" customWidth="1"/>
    <col min="8971" max="8971" width="11.140625" customWidth="1"/>
    <col min="8972" max="8972" width="11.5703125" customWidth="1"/>
    <col min="8975" max="8975" width="10" customWidth="1"/>
    <col min="8979" max="8979" width="11.85546875" customWidth="1"/>
    <col min="8980" max="8980" width="12.28515625" customWidth="1"/>
    <col min="8981" max="8981" width="10.42578125" customWidth="1"/>
    <col min="8982" max="8982" width="11.85546875" bestFit="1" customWidth="1"/>
    <col min="9221" max="9221" width="11.28515625" customWidth="1"/>
    <col min="9226" max="9226" width="11.7109375" customWidth="1"/>
    <col min="9227" max="9227" width="11.140625" customWidth="1"/>
    <col min="9228" max="9228" width="11.5703125" customWidth="1"/>
    <col min="9231" max="9231" width="10" customWidth="1"/>
    <col min="9235" max="9235" width="11.85546875" customWidth="1"/>
    <col min="9236" max="9236" width="12.28515625" customWidth="1"/>
    <col min="9237" max="9237" width="10.42578125" customWidth="1"/>
    <col min="9238" max="9238" width="11.85546875" bestFit="1" customWidth="1"/>
    <col min="9477" max="9477" width="11.28515625" customWidth="1"/>
    <col min="9482" max="9482" width="11.7109375" customWidth="1"/>
    <col min="9483" max="9483" width="11.140625" customWidth="1"/>
    <col min="9484" max="9484" width="11.5703125" customWidth="1"/>
    <col min="9487" max="9487" width="10" customWidth="1"/>
    <col min="9491" max="9491" width="11.85546875" customWidth="1"/>
    <col min="9492" max="9492" width="12.28515625" customWidth="1"/>
    <col min="9493" max="9493" width="10.42578125" customWidth="1"/>
    <col min="9494" max="9494" width="11.85546875" bestFit="1" customWidth="1"/>
    <col min="9733" max="9733" width="11.28515625" customWidth="1"/>
    <col min="9738" max="9738" width="11.7109375" customWidth="1"/>
    <col min="9739" max="9739" width="11.140625" customWidth="1"/>
    <col min="9740" max="9740" width="11.5703125" customWidth="1"/>
    <col min="9743" max="9743" width="10" customWidth="1"/>
    <col min="9747" max="9747" width="11.85546875" customWidth="1"/>
    <col min="9748" max="9748" width="12.28515625" customWidth="1"/>
    <col min="9749" max="9749" width="10.42578125" customWidth="1"/>
    <col min="9750" max="9750" width="11.85546875" bestFit="1" customWidth="1"/>
    <col min="9989" max="9989" width="11.28515625" customWidth="1"/>
    <col min="9994" max="9994" width="11.7109375" customWidth="1"/>
    <col min="9995" max="9995" width="11.140625" customWidth="1"/>
    <col min="9996" max="9996" width="11.5703125" customWidth="1"/>
    <col min="9999" max="9999" width="10" customWidth="1"/>
    <col min="10003" max="10003" width="11.85546875" customWidth="1"/>
    <col min="10004" max="10004" width="12.28515625" customWidth="1"/>
    <col min="10005" max="10005" width="10.42578125" customWidth="1"/>
    <col min="10006" max="10006" width="11.85546875" bestFit="1" customWidth="1"/>
    <col min="10245" max="10245" width="11.28515625" customWidth="1"/>
    <col min="10250" max="10250" width="11.7109375" customWidth="1"/>
    <col min="10251" max="10251" width="11.140625" customWidth="1"/>
    <col min="10252" max="10252" width="11.5703125" customWidth="1"/>
    <col min="10255" max="10255" width="10" customWidth="1"/>
    <col min="10259" max="10259" width="11.85546875" customWidth="1"/>
    <col min="10260" max="10260" width="12.28515625" customWidth="1"/>
    <col min="10261" max="10261" width="10.42578125" customWidth="1"/>
    <col min="10262" max="10262" width="11.85546875" bestFit="1" customWidth="1"/>
    <col min="10501" max="10501" width="11.28515625" customWidth="1"/>
    <col min="10506" max="10506" width="11.7109375" customWidth="1"/>
    <col min="10507" max="10507" width="11.140625" customWidth="1"/>
    <col min="10508" max="10508" width="11.5703125" customWidth="1"/>
    <col min="10511" max="10511" width="10" customWidth="1"/>
    <col min="10515" max="10515" width="11.85546875" customWidth="1"/>
    <col min="10516" max="10516" width="12.28515625" customWidth="1"/>
    <col min="10517" max="10517" width="10.42578125" customWidth="1"/>
    <col min="10518" max="10518" width="11.85546875" bestFit="1" customWidth="1"/>
    <col min="10757" max="10757" width="11.28515625" customWidth="1"/>
    <col min="10762" max="10762" width="11.7109375" customWidth="1"/>
    <col min="10763" max="10763" width="11.140625" customWidth="1"/>
    <col min="10764" max="10764" width="11.5703125" customWidth="1"/>
    <col min="10767" max="10767" width="10" customWidth="1"/>
    <col min="10771" max="10771" width="11.85546875" customWidth="1"/>
    <col min="10772" max="10772" width="12.28515625" customWidth="1"/>
    <col min="10773" max="10773" width="10.42578125" customWidth="1"/>
    <col min="10774" max="10774" width="11.85546875" bestFit="1" customWidth="1"/>
    <col min="11013" max="11013" width="11.28515625" customWidth="1"/>
    <col min="11018" max="11018" width="11.7109375" customWidth="1"/>
    <col min="11019" max="11019" width="11.140625" customWidth="1"/>
    <col min="11020" max="11020" width="11.5703125" customWidth="1"/>
    <col min="11023" max="11023" width="10" customWidth="1"/>
    <col min="11027" max="11027" width="11.85546875" customWidth="1"/>
    <col min="11028" max="11028" width="12.28515625" customWidth="1"/>
    <col min="11029" max="11029" width="10.42578125" customWidth="1"/>
    <col min="11030" max="11030" width="11.85546875" bestFit="1" customWidth="1"/>
    <col min="11269" max="11269" width="11.28515625" customWidth="1"/>
    <col min="11274" max="11274" width="11.7109375" customWidth="1"/>
    <col min="11275" max="11275" width="11.140625" customWidth="1"/>
    <col min="11276" max="11276" width="11.5703125" customWidth="1"/>
    <col min="11279" max="11279" width="10" customWidth="1"/>
    <col min="11283" max="11283" width="11.85546875" customWidth="1"/>
    <col min="11284" max="11284" width="12.28515625" customWidth="1"/>
    <col min="11285" max="11285" width="10.42578125" customWidth="1"/>
    <col min="11286" max="11286" width="11.85546875" bestFit="1" customWidth="1"/>
    <col min="11525" max="11525" width="11.28515625" customWidth="1"/>
    <col min="11530" max="11530" width="11.7109375" customWidth="1"/>
    <col min="11531" max="11531" width="11.140625" customWidth="1"/>
    <col min="11532" max="11532" width="11.5703125" customWidth="1"/>
    <col min="11535" max="11535" width="10" customWidth="1"/>
    <col min="11539" max="11539" width="11.85546875" customWidth="1"/>
    <col min="11540" max="11540" width="12.28515625" customWidth="1"/>
    <col min="11541" max="11541" width="10.42578125" customWidth="1"/>
    <col min="11542" max="11542" width="11.85546875" bestFit="1" customWidth="1"/>
    <col min="11781" max="11781" width="11.28515625" customWidth="1"/>
    <col min="11786" max="11786" width="11.7109375" customWidth="1"/>
    <col min="11787" max="11787" width="11.140625" customWidth="1"/>
    <col min="11788" max="11788" width="11.5703125" customWidth="1"/>
    <col min="11791" max="11791" width="10" customWidth="1"/>
    <col min="11795" max="11795" width="11.85546875" customWidth="1"/>
    <col min="11796" max="11796" width="12.28515625" customWidth="1"/>
    <col min="11797" max="11797" width="10.42578125" customWidth="1"/>
    <col min="11798" max="11798" width="11.85546875" bestFit="1" customWidth="1"/>
    <col min="12037" max="12037" width="11.28515625" customWidth="1"/>
    <col min="12042" max="12042" width="11.7109375" customWidth="1"/>
    <col min="12043" max="12043" width="11.140625" customWidth="1"/>
    <col min="12044" max="12044" width="11.5703125" customWidth="1"/>
    <col min="12047" max="12047" width="10" customWidth="1"/>
    <col min="12051" max="12051" width="11.85546875" customWidth="1"/>
    <col min="12052" max="12052" width="12.28515625" customWidth="1"/>
    <col min="12053" max="12053" width="10.42578125" customWidth="1"/>
    <col min="12054" max="12054" width="11.85546875" bestFit="1" customWidth="1"/>
    <col min="12293" max="12293" width="11.28515625" customWidth="1"/>
    <col min="12298" max="12298" width="11.7109375" customWidth="1"/>
    <col min="12299" max="12299" width="11.140625" customWidth="1"/>
    <col min="12300" max="12300" width="11.5703125" customWidth="1"/>
    <col min="12303" max="12303" width="10" customWidth="1"/>
    <col min="12307" max="12307" width="11.85546875" customWidth="1"/>
    <col min="12308" max="12308" width="12.28515625" customWidth="1"/>
    <col min="12309" max="12309" width="10.42578125" customWidth="1"/>
    <col min="12310" max="12310" width="11.85546875" bestFit="1" customWidth="1"/>
    <col min="12549" max="12549" width="11.28515625" customWidth="1"/>
    <col min="12554" max="12554" width="11.7109375" customWidth="1"/>
    <col min="12555" max="12555" width="11.140625" customWidth="1"/>
    <col min="12556" max="12556" width="11.5703125" customWidth="1"/>
    <col min="12559" max="12559" width="10" customWidth="1"/>
    <col min="12563" max="12563" width="11.85546875" customWidth="1"/>
    <col min="12564" max="12564" width="12.28515625" customWidth="1"/>
    <col min="12565" max="12565" width="10.42578125" customWidth="1"/>
    <col min="12566" max="12566" width="11.85546875" bestFit="1" customWidth="1"/>
    <col min="12805" max="12805" width="11.28515625" customWidth="1"/>
    <col min="12810" max="12810" width="11.7109375" customWidth="1"/>
    <col min="12811" max="12811" width="11.140625" customWidth="1"/>
    <col min="12812" max="12812" width="11.5703125" customWidth="1"/>
    <col min="12815" max="12815" width="10" customWidth="1"/>
    <col min="12819" max="12819" width="11.85546875" customWidth="1"/>
    <col min="12820" max="12820" width="12.28515625" customWidth="1"/>
    <col min="12821" max="12821" width="10.42578125" customWidth="1"/>
    <col min="12822" max="12822" width="11.85546875" bestFit="1" customWidth="1"/>
    <col min="13061" max="13061" width="11.28515625" customWidth="1"/>
    <col min="13066" max="13066" width="11.7109375" customWidth="1"/>
    <col min="13067" max="13067" width="11.140625" customWidth="1"/>
    <col min="13068" max="13068" width="11.5703125" customWidth="1"/>
    <col min="13071" max="13071" width="10" customWidth="1"/>
    <col min="13075" max="13075" width="11.85546875" customWidth="1"/>
    <col min="13076" max="13076" width="12.28515625" customWidth="1"/>
    <col min="13077" max="13077" width="10.42578125" customWidth="1"/>
    <col min="13078" max="13078" width="11.85546875" bestFit="1" customWidth="1"/>
    <col min="13317" max="13317" width="11.28515625" customWidth="1"/>
    <col min="13322" max="13322" width="11.7109375" customWidth="1"/>
    <col min="13323" max="13323" width="11.140625" customWidth="1"/>
    <col min="13324" max="13324" width="11.5703125" customWidth="1"/>
    <col min="13327" max="13327" width="10" customWidth="1"/>
    <col min="13331" max="13331" width="11.85546875" customWidth="1"/>
    <col min="13332" max="13332" width="12.28515625" customWidth="1"/>
    <col min="13333" max="13333" width="10.42578125" customWidth="1"/>
    <col min="13334" max="13334" width="11.85546875" bestFit="1" customWidth="1"/>
    <col min="13573" max="13573" width="11.28515625" customWidth="1"/>
    <col min="13578" max="13578" width="11.7109375" customWidth="1"/>
    <col min="13579" max="13579" width="11.140625" customWidth="1"/>
    <col min="13580" max="13580" width="11.5703125" customWidth="1"/>
    <col min="13583" max="13583" width="10" customWidth="1"/>
    <col min="13587" max="13587" width="11.85546875" customWidth="1"/>
    <col min="13588" max="13588" width="12.28515625" customWidth="1"/>
    <col min="13589" max="13589" width="10.42578125" customWidth="1"/>
    <col min="13590" max="13590" width="11.85546875" bestFit="1" customWidth="1"/>
    <col min="13829" max="13829" width="11.28515625" customWidth="1"/>
    <col min="13834" max="13834" width="11.7109375" customWidth="1"/>
    <col min="13835" max="13835" width="11.140625" customWidth="1"/>
    <col min="13836" max="13836" width="11.5703125" customWidth="1"/>
    <col min="13839" max="13839" width="10" customWidth="1"/>
    <col min="13843" max="13843" width="11.85546875" customWidth="1"/>
    <col min="13844" max="13844" width="12.28515625" customWidth="1"/>
    <col min="13845" max="13845" width="10.42578125" customWidth="1"/>
    <col min="13846" max="13846" width="11.85546875" bestFit="1" customWidth="1"/>
    <col min="14085" max="14085" width="11.28515625" customWidth="1"/>
    <col min="14090" max="14090" width="11.7109375" customWidth="1"/>
    <col min="14091" max="14091" width="11.140625" customWidth="1"/>
    <col min="14092" max="14092" width="11.5703125" customWidth="1"/>
    <col min="14095" max="14095" width="10" customWidth="1"/>
    <col min="14099" max="14099" width="11.85546875" customWidth="1"/>
    <col min="14100" max="14100" width="12.28515625" customWidth="1"/>
    <col min="14101" max="14101" width="10.42578125" customWidth="1"/>
    <col min="14102" max="14102" width="11.85546875" bestFit="1" customWidth="1"/>
    <col min="14341" max="14341" width="11.28515625" customWidth="1"/>
    <col min="14346" max="14346" width="11.7109375" customWidth="1"/>
    <col min="14347" max="14347" width="11.140625" customWidth="1"/>
    <col min="14348" max="14348" width="11.5703125" customWidth="1"/>
    <col min="14351" max="14351" width="10" customWidth="1"/>
    <col min="14355" max="14355" width="11.85546875" customWidth="1"/>
    <col min="14356" max="14356" width="12.28515625" customWidth="1"/>
    <col min="14357" max="14357" width="10.42578125" customWidth="1"/>
    <col min="14358" max="14358" width="11.85546875" bestFit="1" customWidth="1"/>
    <col min="14597" max="14597" width="11.28515625" customWidth="1"/>
    <col min="14602" max="14602" width="11.7109375" customWidth="1"/>
    <col min="14603" max="14603" width="11.140625" customWidth="1"/>
    <col min="14604" max="14604" width="11.5703125" customWidth="1"/>
    <col min="14607" max="14607" width="10" customWidth="1"/>
    <col min="14611" max="14611" width="11.85546875" customWidth="1"/>
    <col min="14612" max="14612" width="12.28515625" customWidth="1"/>
    <col min="14613" max="14613" width="10.42578125" customWidth="1"/>
    <col min="14614" max="14614" width="11.85546875" bestFit="1" customWidth="1"/>
    <col min="14853" max="14853" width="11.28515625" customWidth="1"/>
    <col min="14858" max="14858" width="11.7109375" customWidth="1"/>
    <col min="14859" max="14859" width="11.140625" customWidth="1"/>
    <col min="14860" max="14860" width="11.5703125" customWidth="1"/>
    <col min="14863" max="14863" width="10" customWidth="1"/>
    <col min="14867" max="14867" width="11.85546875" customWidth="1"/>
    <col min="14868" max="14868" width="12.28515625" customWidth="1"/>
    <col min="14869" max="14869" width="10.42578125" customWidth="1"/>
    <col min="14870" max="14870" width="11.85546875" bestFit="1" customWidth="1"/>
    <col min="15109" max="15109" width="11.28515625" customWidth="1"/>
    <col min="15114" max="15114" width="11.7109375" customWidth="1"/>
    <col min="15115" max="15115" width="11.140625" customWidth="1"/>
    <col min="15116" max="15116" width="11.5703125" customWidth="1"/>
    <col min="15119" max="15119" width="10" customWidth="1"/>
    <col min="15123" max="15123" width="11.85546875" customWidth="1"/>
    <col min="15124" max="15124" width="12.28515625" customWidth="1"/>
    <col min="15125" max="15125" width="10.42578125" customWidth="1"/>
    <col min="15126" max="15126" width="11.85546875" bestFit="1" customWidth="1"/>
    <col min="15365" max="15365" width="11.28515625" customWidth="1"/>
    <col min="15370" max="15370" width="11.7109375" customWidth="1"/>
    <col min="15371" max="15371" width="11.140625" customWidth="1"/>
    <col min="15372" max="15372" width="11.5703125" customWidth="1"/>
    <col min="15375" max="15375" width="10" customWidth="1"/>
    <col min="15379" max="15379" width="11.85546875" customWidth="1"/>
    <col min="15380" max="15380" width="12.28515625" customWidth="1"/>
    <col min="15381" max="15381" width="10.42578125" customWidth="1"/>
    <col min="15382" max="15382" width="11.85546875" bestFit="1" customWidth="1"/>
    <col min="15621" max="15621" width="11.28515625" customWidth="1"/>
    <col min="15626" max="15626" width="11.7109375" customWidth="1"/>
    <col min="15627" max="15627" width="11.140625" customWidth="1"/>
    <col min="15628" max="15628" width="11.5703125" customWidth="1"/>
    <col min="15631" max="15631" width="10" customWidth="1"/>
    <col min="15635" max="15635" width="11.85546875" customWidth="1"/>
    <col min="15636" max="15636" width="12.28515625" customWidth="1"/>
    <col min="15637" max="15637" width="10.42578125" customWidth="1"/>
    <col min="15638" max="15638" width="11.85546875" bestFit="1" customWidth="1"/>
    <col min="15877" max="15877" width="11.28515625" customWidth="1"/>
    <col min="15882" max="15882" width="11.7109375" customWidth="1"/>
    <col min="15883" max="15883" width="11.140625" customWidth="1"/>
    <col min="15884" max="15884" width="11.5703125" customWidth="1"/>
    <col min="15887" max="15887" width="10" customWidth="1"/>
    <col min="15891" max="15891" width="11.85546875" customWidth="1"/>
    <col min="15892" max="15892" width="12.28515625" customWidth="1"/>
    <col min="15893" max="15893" width="10.42578125" customWidth="1"/>
    <col min="15894" max="15894" width="11.85546875" bestFit="1" customWidth="1"/>
    <col min="16133" max="16133" width="11.28515625" customWidth="1"/>
    <col min="16138" max="16138" width="11.7109375" customWidth="1"/>
    <col min="16139" max="16139" width="11.140625" customWidth="1"/>
    <col min="16140" max="16140" width="11.5703125" customWidth="1"/>
    <col min="16143" max="16143" width="10" customWidth="1"/>
    <col min="16147" max="16147" width="11.85546875" customWidth="1"/>
    <col min="16148" max="16148" width="12.28515625" customWidth="1"/>
    <col min="16149" max="16149" width="10.42578125" customWidth="1"/>
    <col min="16150" max="16150" width="11.85546875" bestFit="1" customWidth="1"/>
  </cols>
  <sheetData>
    <row r="1" spans="1:24" ht="21" x14ac:dyDescent="0.35">
      <c r="A1" s="51" t="s">
        <v>28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6"/>
      <c r="U1" s="6"/>
      <c r="V1" s="6"/>
      <c r="W1" s="6"/>
    </row>
    <row r="2" spans="1:24" ht="15.75" x14ac:dyDescent="0.25">
      <c r="A2" s="52" t="s">
        <v>32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7"/>
      <c r="U2" s="7"/>
      <c r="V2" s="7"/>
      <c r="W2" s="7"/>
    </row>
    <row r="3" spans="1:24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2"/>
      <c r="U3" s="7"/>
      <c r="V3" s="7"/>
      <c r="W3" s="7"/>
    </row>
    <row r="4" spans="1:24" ht="16.5" thickBot="1" x14ac:dyDescent="0.3">
      <c r="V4" s="7"/>
      <c r="W4" s="7"/>
    </row>
    <row r="5" spans="1:24" ht="16.5" thickBot="1" x14ac:dyDescent="0.3">
      <c r="A5" s="53" t="s">
        <v>21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5"/>
      <c r="V5" s="1"/>
      <c r="W5" s="1"/>
    </row>
    <row r="6" spans="1:24" ht="16.5" thickBot="1" x14ac:dyDescent="0.3">
      <c r="V6" s="4"/>
    </row>
    <row r="7" spans="1:24" ht="16.5" thickBot="1" x14ac:dyDescent="0.3">
      <c r="A7" s="56" t="s">
        <v>0</v>
      </c>
      <c r="B7" s="58" t="s">
        <v>1</v>
      </c>
      <c r="C7" s="59"/>
      <c r="D7" s="59"/>
      <c r="E7" s="59"/>
      <c r="F7" s="59"/>
      <c r="G7" s="59"/>
      <c r="H7" s="60"/>
      <c r="I7" s="58" t="s">
        <v>3</v>
      </c>
      <c r="J7" s="59"/>
      <c r="K7" s="59"/>
      <c r="L7" s="59"/>
      <c r="M7" s="59"/>
      <c r="N7" s="59"/>
      <c r="O7" s="60"/>
      <c r="P7" s="32"/>
      <c r="Q7" s="36"/>
      <c r="R7" s="39"/>
      <c r="S7" s="39"/>
      <c r="T7" s="10"/>
      <c r="U7" s="9"/>
    </row>
    <row r="8" spans="1:24" ht="16.5" thickBot="1" x14ac:dyDescent="0.3">
      <c r="A8" s="57"/>
      <c r="B8" s="61" t="s">
        <v>4</v>
      </c>
      <c r="C8" s="62"/>
      <c r="D8" s="11" t="s">
        <v>5</v>
      </c>
      <c r="E8" s="11" t="s">
        <v>6</v>
      </c>
      <c r="F8" s="11" t="s">
        <v>7</v>
      </c>
      <c r="G8" s="11" t="s">
        <v>20</v>
      </c>
      <c r="H8" s="11" t="s">
        <v>2</v>
      </c>
      <c r="I8" s="61" t="s">
        <v>4</v>
      </c>
      <c r="J8" s="62"/>
      <c r="K8" s="11" t="s">
        <v>5</v>
      </c>
      <c r="L8" s="11" t="s">
        <v>6</v>
      </c>
      <c r="M8" s="11" t="s">
        <v>7</v>
      </c>
      <c r="N8" s="11" t="s">
        <v>20</v>
      </c>
      <c r="O8" s="11" t="s">
        <v>2</v>
      </c>
      <c r="P8" s="25" t="s">
        <v>23</v>
      </c>
      <c r="Q8" s="25" t="s">
        <v>24</v>
      </c>
      <c r="R8" s="40" t="s">
        <v>25</v>
      </c>
      <c r="S8" s="25" t="s">
        <v>27</v>
      </c>
      <c r="T8" s="25" t="s">
        <v>29</v>
      </c>
      <c r="U8" s="25" t="s">
        <v>5</v>
      </c>
      <c r="V8" s="25" t="s">
        <v>6</v>
      </c>
      <c r="W8" s="25" t="s">
        <v>7</v>
      </c>
    </row>
    <row r="9" spans="1:24" ht="16.5" thickBot="1" x14ac:dyDescent="0.3">
      <c r="A9" s="12"/>
      <c r="B9" s="65"/>
      <c r="C9" s="66"/>
      <c r="D9" s="13"/>
      <c r="E9" s="13"/>
      <c r="F9" s="13"/>
      <c r="G9" s="13"/>
      <c r="H9" s="13"/>
      <c r="I9" s="65"/>
      <c r="J9" s="66"/>
      <c r="K9" s="13"/>
      <c r="L9" s="13"/>
      <c r="M9" s="13"/>
      <c r="N9" s="14"/>
      <c r="O9" s="13"/>
      <c r="P9" s="33" t="s">
        <v>22</v>
      </c>
      <c r="Q9" s="43" t="s">
        <v>26</v>
      </c>
      <c r="R9" s="33"/>
      <c r="S9" s="33"/>
      <c r="T9" s="2"/>
    </row>
    <row r="10" spans="1:24" ht="16.5" thickBot="1" x14ac:dyDescent="0.3">
      <c r="A10" s="12"/>
      <c r="B10" s="26"/>
      <c r="C10" s="27"/>
      <c r="D10" s="13"/>
      <c r="E10" s="13"/>
      <c r="F10" s="13"/>
      <c r="G10" s="13"/>
      <c r="H10" s="13"/>
      <c r="I10" s="26"/>
      <c r="J10" s="27"/>
      <c r="K10" s="13"/>
      <c r="L10" s="13"/>
      <c r="M10" s="13"/>
      <c r="N10" s="14"/>
      <c r="O10" s="13"/>
      <c r="P10" s="33"/>
      <c r="Q10" s="37">
        <f>0</f>
        <v>0</v>
      </c>
      <c r="R10" s="33"/>
      <c r="S10" s="33"/>
    </row>
    <row r="11" spans="1:24" ht="16.5" thickBot="1" x14ac:dyDescent="0.3">
      <c r="A11" s="12" t="s">
        <v>8</v>
      </c>
      <c r="B11" s="63">
        <v>0</v>
      </c>
      <c r="C11" s="64"/>
      <c r="D11" s="15">
        <f>0</f>
        <v>0</v>
      </c>
      <c r="E11" s="16">
        <f>D11</f>
        <v>0</v>
      </c>
      <c r="F11" s="15">
        <f>0</f>
        <v>0</v>
      </c>
      <c r="G11" s="17">
        <f>SUM(D11:F11)</f>
        <v>0</v>
      </c>
      <c r="H11" s="16">
        <f>SUM(B11:F11)</f>
        <v>0</v>
      </c>
      <c r="I11" s="72">
        <f>612235</f>
        <v>612235</v>
      </c>
      <c r="J11" s="73"/>
      <c r="K11" s="15">
        <f>55101</f>
        <v>55101</v>
      </c>
      <c r="L11" s="16">
        <f>K11</f>
        <v>55101</v>
      </c>
      <c r="M11" s="15">
        <f>0</f>
        <v>0</v>
      </c>
      <c r="N11" s="30">
        <f>SUM(K11:M11)</f>
        <v>110202</v>
      </c>
      <c r="O11" s="16">
        <f>SUM(I11:M11)</f>
        <v>722437</v>
      </c>
      <c r="P11" s="34">
        <f>IF(N11&gt;G11,(N11-G11),0)</f>
        <v>110202</v>
      </c>
      <c r="Q11" s="34">
        <f t="shared" ref="Q11:Q16" si="0">IF(N11&lt;G11,(G11-N11+Q10),IF(Q10&gt;(N11-G11),(Q10+G11-N11),0))</f>
        <v>0</v>
      </c>
      <c r="R11" s="34">
        <f>IF(P11&gt;0,IF(Q10&gt;P11,0,P11-Q10),0)</f>
        <v>110202</v>
      </c>
      <c r="S11" s="34"/>
      <c r="T11">
        <v>0</v>
      </c>
      <c r="U11">
        <v>55101</v>
      </c>
      <c r="V11">
        <v>55101</v>
      </c>
    </row>
    <row r="12" spans="1:24" ht="16.5" thickBot="1" x14ac:dyDescent="0.3">
      <c r="A12" s="12" t="s">
        <v>9</v>
      </c>
      <c r="B12" s="63">
        <v>0</v>
      </c>
      <c r="C12" s="64"/>
      <c r="D12" s="15">
        <v>2671</v>
      </c>
      <c r="E12" s="16">
        <f t="shared" ref="E12:E14" si="1">D12</f>
        <v>2671</v>
      </c>
      <c r="F12" s="15">
        <f>0</f>
        <v>0</v>
      </c>
      <c r="G12" s="17">
        <f t="shared" ref="G12:G22" si="2">SUM(D12:F12)</f>
        <v>5342</v>
      </c>
      <c r="H12" s="16">
        <f t="shared" ref="H12:H22" si="3">SUM(B12:F12)</f>
        <v>5342</v>
      </c>
      <c r="I12" s="72">
        <f>1265833</f>
        <v>1265833</v>
      </c>
      <c r="J12" s="73"/>
      <c r="K12" s="15">
        <v>113925</v>
      </c>
      <c r="L12" s="16">
        <f t="shared" ref="L12:L14" si="4">K12</f>
        <v>113925</v>
      </c>
      <c r="M12" s="15">
        <v>0</v>
      </c>
      <c r="N12" s="30">
        <f t="shared" ref="N12:N22" si="5">SUM(K12:M12)</f>
        <v>227850</v>
      </c>
      <c r="O12" s="16">
        <f t="shared" ref="O12:O22" si="6">SUM(I12:M12)</f>
        <v>1493683</v>
      </c>
      <c r="P12" s="34">
        <f t="shared" ref="P12:P22" si="7">IF(N12&gt;G12,(N12-G12),0)</f>
        <v>222508</v>
      </c>
      <c r="Q12" s="34">
        <f t="shared" si="0"/>
        <v>0</v>
      </c>
      <c r="R12" s="34">
        <f t="shared" ref="R12:R21" si="8">IF(P12&gt;0,IF(Q11&gt;P12,0,P12-Q11),0)</f>
        <v>222508</v>
      </c>
      <c r="S12" s="34"/>
      <c r="T12">
        <v>0</v>
      </c>
      <c r="U12">
        <v>111254</v>
      </c>
      <c r="V12">
        <v>111254</v>
      </c>
    </row>
    <row r="13" spans="1:24" s="3" customFormat="1" ht="16.5" thickBot="1" x14ac:dyDescent="0.3">
      <c r="A13" s="12" t="s">
        <v>10</v>
      </c>
      <c r="B13" s="63">
        <v>0</v>
      </c>
      <c r="C13" s="64"/>
      <c r="D13" s="15">
        <f>10487</f>
        <v>10487</v>
      </c>
      <c r="E13" s="16">
        <f t="shared" si="1"/>
        <v>10487</v>
      </c>
      <c r="F13" s="15">
        <f>0</f>
        <v>0</v>
      </c>
      <c r="G13" s="17">
        <f t="shared" si="2"/>
        <v>20974</v>
      </c>
      <c r="H13" s="16">
        <f t="shared" si="3"/>
        <v>20974</v>
      </c>
      <c r="I13" s="72">
        <f>1467595</f>
        <v>1467595</v>
      </c>
      <c r="J13" s="73"/>
      <c r="K13" s="15">
        <f>132084</f>
        <v>132084</v>
      </c>
      <c r="L13" s="16">
        <f t="shared" si="4"/>
        <v>132084</v>
      </c>
      <c r="M13" s="15">
        <v>0</v>
      </c>
      <c r="N13" s="30">
        <f t="shared" si="5"/>
        <v>264168</v>
      </c>
      <c r="O13" s="16">
        <f t="shared" si="6"/>
        <v>1731763</v>
      </c>
      <c r="P13" s="34">
        <f t="shared" si="7"/>
        <v>243194</v>
      </c>
      <c r="Q13" s="34">
        <f t="shared" si="0"/>
        <v>0</v>
      </c>
      <c r="R13" s="34">
        <f t="shared" si="8"/>
        <v>243194</v>
      </c>
      <c r="S13" s="34"/>
      <c r="T13" s="3">
        <v>0</v>
      </c>
      <c r="U13" s="3">
        <v>121597</v>
      </c>
      <c r="V13" s="3">
        <v>121597</v>
      </c>
    </row>
    <row r="14" spans="1:24" s="5" customFormat="1" ht="16.5" thickBot="1" x14ac:dyDescent="0.3">
      <c r="A14" s="18" t="s">
        <v>11</v>
      </c>
      <c r="B14" s="63">
        <v>0</v>
      </c>
      <c r="C14" s="64"/>
      <c r="D14" s="15">
        <f>6141</f>
        <v>6141</v>
      </c>
      <c r="E14" s="16">
        <f t="shared" si="1"/>
        <v>6141</v>
      </c>
      <c r="F14" s="15">
        <f>0</f>
        <v>0</v>
      </c>
      <c r="G14" s="19">
        <f t="shared" si="2"/>
        <v>12282</v>
      </c>
      <c r="H14" s="16">
        <f t="shared" si="3"/>
        <v>12282</v>
      </c>
      <c r="I14" s="72">
        <f>1308810</f>
        <v>1308810</v>
      </c>
      <c r="J14" s="73"/>
      <c r="K14" s="15">
        <f>117793</f>
        <v>117793</v>
      </c>
      <c r="L14" s="16">
        <f t="shared" si="4"/>
        <v>117793</v>
      </c>
      <c r="M14" s="15">
        <v>0</v>
      </c>
      <c r="N14" s="30">
        <f t="shared" si="5"/>
        <v>235586</v>
      </c>
      <c r="O14" s="16">
        <f t="shared" si="6"/>
        <v>1544396</v>
      </c>
      <c r="P14" s="34">
        <f t="shared" si="7"/>
        <v>223304</v>
      </c>
      <c r="Q14" s="34">
        <f t="shared" si="0"/>
        <v>0</v>
      </c>
      <c r="R14" s="34">
        <f t="shared" si="8"/>
        <v>223304</v>
      </c>
      <c r="S14" s="33"/>
      <c r="T14" s="28">
        <v>0</v>
      </c>
      <c r="U14" s="28">
        <v>111652</v>
      </c>
      <c r="V14" s="5">
        <v>111652</v>
      </c>
    </row>
    <row r="15" spans="1:24" s="3" customFormat="1" ht="16.5" thickBot="1" x14ac:dyDescent="0.3">
      <c r="A15" s="12" t="s">
        <v>12</v>
      </c>
      <c r="B15" s="63">
        <v>0</v>
      </c>
      <c r="C15" s="64"/>
      <c r="D15" s="15">
        <f>11766</f>
        <v>11766</v>
      </c>
      <c r="E15" s="16">
        <f>D15</f>
        <v>11766</v>
      </c>
      <c r="F15" s="16">
        <f>0</f>
        <v>0</v>
      </c>
      <c r="G15" s="17">
        <f t="shared" si="2"/>
        <v>23532</v>
      </c>
      <c r="H15" s="16">
        <f t="shared" si="3"/>
        <v>23532</v>
      </c>
      <c r="I15" s="72">
        <f>1531438</f>
        <v>1531438</v>
      </c>
      <c r="J15" s="73"/>
      <c r="K15" s="15">
        <f>137829</f>
        <v>137829</v>
      </c>
      <c r="L15" s="16">
        <f>K15</f>
        <v>137829</v>
      </c>
      <c r="M15" s="16">
        <v>0</v>
      </c>
      <c r="N15" s="30">
        <f t="shared" si="5"/>
        <v>275658</v>
      </c>
      <c r="O15" s="16">
        <f t="shared" si="6"/>
        <v>1807096</v>
      </c>
      <c r="P15" s="34">
        <f t="shared" si="7"/>
        <v>252126</v>
      </c>
      <c r="Q15" s="34">
        <f t="shared" si="0"/>
        <v>0</v>
      </c>
      <c r="R15" s="34">
        <f t="shared" si="8"/>
        <v>252126</v>
      </c>
      <c r="S15" s="33"/>
      <c r="T15" s="3">
        <v>0</v>
      </c>
      <c r="U15" s="3">
        <v>126063</v>
      </c>
      <c r="V15" s="3">
        <v>126063</v>
      </c>
      <c r="X15" s="3" t="s">
        <v>30</v>
      </c>
    </row>
    <row r="16" spans="1:24" s="3" customFormat="1" ht="16.5" thickBot="1" x14ac:dyDescent="0.3">
      <c r="A16" s="12" t="s">
        <v>13</v>
      </c>
      <c r="B16" s="63">
        <v>0</v>
      </c>
      <c r="C16" s="64"/>
      <c r="D16" s="15">
        <f>8859</f>
        <v>8859</v>
      </c>
      <c r="E16" s="16">
        <f t="shared" ref="E16:E19" si="9">D16</f>
        <v>8859</v>
      </c>
      <c r="F16" s="16">
        <f>2988</f>
        <v>2988</v>
      </c>
      <c r="G16" s="17">
        <f t="shared" si="2"/>
        <v>20706</v>
      </c>
      <c r="H16" s="16">
        <f t="shared" si="3"/>
        <v>20706</v>
      </c>
      <c r="I16" s="72">
        <f>1655883</f>
        <v>1655883</v>
      </c>
      <c r="J16" s="73"/>
      <c r="K16" s="15">
        <f>149029</f>
        <v>149029</v>
      </c>
      <c r="L16" s="16">
        <f>K16</f>
        <v>149029</v>
      </c>
      <c r="M16" s="16">
        <v>0</v>
      </c>
      <c r="N16" s="30">
        <f t="shared" si="5"/>
        <v>298058</v>
      </c>
      <c r="O16" s="16">
        <f t="shared" si="6"/>
        <v>1953941</v>
      </c>
      <c r="P16" s="34">
        <f t="shared" si="7"/>
        <v>277352</v>
      </c>
      <c r="Q16" s="34">
        <f t="shared" si="0"/>
        <v>0</v>
      </c>
      <c r="R16" s="34">
        <f t="shared" si="8"/>
        <v>277352</v>
      </c>
      <c r="S16" s="33"/>
      <c r="T16" s="3">
        <f>800+800</f>
        <v>1600</v>
      </c>
      <c r="U16" s="3">
        <v>137182</v>
      </c>
      <c r="V16" s="3">
        <v>140170</v>
      </c>
    </row>
    <row r="17" spans="1:23" s="3" customFormat="1" ht="16.5" thickBot="1" x14ac:dyDescent="0.3">
      <c r="A17" s="12" t="s">
        <v>14</v>
      </c>
      <c r="B17" s="63">
        <v>0</v>
      </c>
      <c r="C17" s="64"/>
      <c r="D17" s="15">
        <f>18775</f>
        <v>18775</v>
      </c>
      <c r="E17" s="16">
        <f t="shared" si="9"/>
        <v>18775</v>
      </c>
      <c r="F17" s="16">
        <v>0</v>
      </c>
      <c r="G17" s="17">
        <f t="shared" si="2"/>
        <v>37550</v>
      </c>
      <c r="H17" s="16">
        <f t="shared" si="3"/>
        <v>37550</v>
      </c>
      <c r="I17" s="72">
        <f>1619310</f>
        <v>1619310</v>
      </c>
      <c r="J17" s="73"/>
      <c r="K17" s="15">
        <f>145738</f>
        <v>145738</v>
      </c>
      <c r="L17" s="16">
        <f t="shared" ref="L17:L22" si="10">K17</f>
        <v>145738</v>
      </c>
      <c r="M17" s="16">
        <v>0</v>
      </c>
      <c r="N17" s="30">
        <f t="shared" si="5"/>
        <v>291476</v>
      </c>
      <c r="O17" s="16">
        <f t="shared" si="6"/>
        <v>1910786</v>
      </c>
      <c r="P17" s="34">
        <f t="shared" si="7"/>
        <v>253926</v>
      </c>
      <c r="Q17" s="34">
        <f>IF(N17&lt;G17,(G17-N17+Q16),IF(Q16&gt;(N17-G17),(Q16+G17-N17),0))</f>
        <v>0</v>
      </c>
      <c r="R17" s="34">
        <f t="shared" si="8"/>
        <v>253926</v>
      </c>
      <c r="S17" s="33"/>
      <c r="T17" s="3">
        <f>3125+3125</f>
        <v>6250</v>
      </c>
      <c r="U17" s="3">
        <v>126963</v>
      </c>
      <c r="V17" s="3">
        <v>126963</v>
      </c>
    </row>
    <row r="18" spans="1:23" s="3" customFormat="1" ht="16.5" thickBot="1" x14ac:dyDescent="0.3">
      <c r="A18" s="12" t="s">
        <v>15</v>
      </c>
      <c r="B18" s="63">
        <v>0</v>
      </c>
      <c r="C18" s="64"/>
      <c r="D18" s="15">
        <f>519</f>
        <v>519</v>
      </c>
      <c r="E18" s="16">
        <f t="shared" si="9"/>
        <v>519</v>
      </c>
      <c r="F18" s="16">
        <v>0</v>
      </c>
      <c r="G18" s="17">
        <f t="shared" si="2"/>
        <v>1038</v>
      </c>
      <c r="H18" s="16">
        <f t="shared" si="3"/>
        <v>1038</v>
      </c>
      <c r="I18" s="72">
        <f>5762</f>
        <v>5762</v>
      </c>
      <c r="J18" s="73"/>
      <c r="K18" s="15">
        <f>518.58+0.5</f>
        <v>519.08000000000004</v>
      </c>
      <c r="L18" s="16">
        <f>K18</f>
        <v>519.08000000000004</v>
      </c>
      <c r="M18" s="16">
        <v>0</v>
      </c>
      <c r="N18" s="30">
        <f t="shared" si="5"/>
        <v>1038.1600000000001</v>
      </c>
      <c r="O18" s="16">
        <f t="shared" si="6"/>
        <v>6800.16</v>
      </c>
      <c r="P18" s="34">
        <f t="shared" si="7"/>
        <v>0.16000000000008185</v>
      </c>
      <c r="Q18" s="34">
        <f t="shared" ref="Q18:Q22" si="11">IF(N18&lt;G18,(G18-N18+Q17),IF(Q17&gt;(N18-G18),(Q17+G18-N18),0))</f>
        <v>0</v>
      </c>
      <c r="R18" s="34">
        <f t="shared" si="8"/>
        <v>0.16000000000008185</v>
      </c>
      <c r="S18" s="33"/>
      <c r="T18" s="3">
        <f>2350+2350</f>
        <v>4700</v>
      </c>
      <c r="U18" s="3">
        <v>0</v>
      </c>
      <c r="V18" s="3">
        <v>0</v>
      </c>
    </row>
    <row r="19" spans="1:23" ht="16.5" thickBot="1" x14ac:dyDescent="0.3">
      <c r="A19" s="12" t="s">
        <v>16</v>
      </c>
      <c r="B19" s="63">
        <v>0</v>
      </c>
      <c r="C19" s="64"/>
      <c r="D19" s="15">
        <v>0</v>
      </c>
      <c r="E19" s="16">
        <f t="shared" si="9"/>
        <v>0</v>
      </c>
      <c r="F19" s="31">
        <v>0</v>
      </c>
      <c r="G19" s="17">
        <f t="shared" si="2"/>
        <v>0</v>
      </c>
      <c r="H19" s="16">
        <f t="shared" si="3"/>
        <v>0</v>
      </c>
      <c r="I19" s="72">
        <v>0</v>
      </c>
      <c r="J19" s="73"/>
      <c r="K19" s="15">
        <v>0</v>
      </c>
      <c r="L19" s="16">
        <f t="shared" si="10"/>
        <v>0</v>
      </c>
      <c r="M19" s="16">
        <v>0</v>
      </c>
      <c r="N19" s="30">
        <f t="shared" si="5"/>
        <v>0</v>
      </c>
      <c r="O19" s="16">
        <f t="shared" si="6"/>
        <v>0</v>
      </c>
      <c r="P19" s="34">
        <f t="shared" si="7"/>
        <v>0</v>
      </c>
      <c r="Q19" s="34">
        <f t="shared" si="11"/>
        <v>0</v>
      </c>
      <c r="R19" s="34">
        <f t="shared" si="8"/>
        <v>0</v>
      </c>
      <c r="S19" s="33"/>
      <c r="T19">
        <f>1600+1600</f>
        <v>3200</v>
      </c>
      <c r="U19" s="3">
        <v>0</v>
      </c>
      <c r="V19" s="3">
        <v>0</v>
      </c>
      <c r="W19" s="3"/>
    </row>
    <row r="20" spans="1:23" s="3" customFormat="1" ht="15" customHeight="1" thickBot="1" x14ac:dyDescent="0.3">
      <c r="A20" s="12" t="s">
        <v>17</v>
      </c>
      <c r="B20" s="63">
        <v>0</v>
      </c>
      <c r="C20" s="64"/>
      <c r="D20" s="15">
        <v>0</v>
      </c>
      <c r="E20" s="16">
        <f>D20</f>
        <v>0</v>
      </c>
      <c r="F20" s="16">
        <f>0</f>
        <v>0</v>
      </c>
      <c r="G20" s="17">
        <f t="shared" si="2"/>
        <v>0</v>
      </c>
      <c r="H20" s="16">
        <f t="shared" si="3"/>
        <v>0</v>
      </c>
      <c r="I20" s="72">
        <v>0</v>
      </c>
      <c r="J20" s="73"/>
      <c r="K20" s="15">
        <v>0</v>
      </c>
      <c r="L20" s="16">
        <f t="shared" si="10"/>
        <v>0</v>
      </c>
      <c r="M20" s="16">
        <v>0</v>
      </c>
      <c r="N20" s="30">
        <f t="shared" si="5"/>
        <v>0</v>
      </c>
      <c r="O20" s="16">
        <f t="shared" si="6"/>
        <v>0</v>
      </c>
      <c r="P20" s="34">
        <f t="shared" si="7"/>
        <v>0</v>
      </c>
      <c r="Q20" s="34">
        <f t="shared" si="11"/>
        <v>0</v>
      </c>
      <c r="R20" s="34">
        <f t="shared" si="8"/>
        <v>0</v>
      </c>
      <c r="S20" s="33"/>
    </row>
    <row r="21" spans="1:23" s="3" customFormat="1" ht="16.5" thickBot="1" x14ac:dyDescent="0.3">
      <c r="A21" s="12" t="s">
        <v>18</v>
      </c>
      <c r="B21" s="63">
        <v>0</v>
      </c>
      <c r="C21" s="64"/>
      <c r="D21" s="15">
        <v>0</v>
      </c>
      <c r="E21" s="16">
        <f>D21</f>
        <v>0</v>
      </c>
      <c r="F21" s="16">
        <v>0</v>
      </c>
      <c r="G21" s="17">
        <f t="shared" si="2"/>
        <v>0</v>
      </c>
      <c r="H21" s="16">
        <f t="shared" si="3"/>
        <v>0</v>
      </c>
      <c r="I21" s="72">
        <v>0</v>
      </c>
      <c r="J21" s="73"/>
      <c r="K21" s="15">
        <v>0</v>
      </c>
      <c r="L21" s="16">
        <f t="shared" si="10"/>
        <v>0</v>
      </c>
      <c r="M21" s="16">
        <v>0</v>
      </c>
      <c r="N21" s="30">
        <f t="shared" si="5"/>
        <v>0</v>
      </c>
      <c r="O21" s="16">
        <f t="shared" si="6"/>
        <v>0</v>
      </c>
      <c r="P21" s="34">
        <f t="shared" si="7"/>
        <v>0</v>
      </c>
      <c r="Q21" s="34">
        <f t="shared" si="11"/>
        <v>0</v>
      </c>
      <c r="R21" s="34">
        <f t="shared" si="8"/>
        <v>0</v>
      </c>
      <c r="S21" s="33"/>
    </row>
    <row r="22" spans="1:23" ht="16.5" thickBot="1" x14ac:dyDescent="0.3">
      <c r="A22" s="12" t="s">
        <v>19</v>
      </c>
      <c r="B22" s="63">
        <v>0</v>
      </c>
      <c r="C22" s="64"/>
      <c r="D22" s="15">
        <v>0</v>
      </c>
      <c r="E22" s="16">
        <f>D22</f>
        <v>0</v>
      </c>
      <c r="F22" s="16">
        <v>0</v>
      </c>
      <c r="G22" s="17">
        <f t="shared" si="2"/>
        <v>0</v>
      </c>
      <c r="H22" s="16">
        <f t="shared" si="3"/>
        <v>0</v>
      </c>
      <c r="I22" s="72">
        <v>0</v>
      </c>
      <c r="J22" s="73"/>
      <c r="K22" s="15">
        <v>0</v>
      </c>
      <c r="L22" s="16">
        <f t="shared" si="10"/>
        <v>0</v>
      </c>
      <c r="M22" s="16">
        <v>0</v>
      </c>
      <c r="N22" s="30">
        <f t="shared" si="5"/>
        <v>0</v>
      </c>
      <c r="O22" s="16">
        <f t="shared" si="6"/>
        <v>0</v>
      </c>
      <c r="P22" s="34">
        <f t="shared" si="7"/>
        <v>0</v>
      </c>
      <c r="Q22" s="29">
        <f t="shared" si="11"/>
        <v>0</v>
      </c>
      <c r="R22" s="34">
        <f>IF(P22&gt;0,IF(Q21&gt;P22,0,P22-Q21),0)</f>
        <v>0</v>
      </c>
      <c r="S22" s="33"/>
    </row>
    <row r="23" spans="1:23" ht="16.5" thickBot="1" x14ac:dyDescent="0.3">
      <c r="A23" s="20"/>
      <c r="B23" s="68"/>
      <c r="C23" s="69"/>
      <c r="D23" s="21"/>
      <c r="E23" s="21"/>
      <c r="F23" s="15"/>
      <c r="G23" s="15"/>
      <c r="H23" s="21"/>
      <c r="I23" s="68"/>
      <c r="J23" s="69"/>
      <c r="K23" s="21"/>
      <c r="L23" s="21"/>
      <c r="M23" s="15"/>
      <c r="N23" s="30"/>
      <c r="O23" s="21"/>
      <c r="P23" s="33"/>
      <c r="Q23" s="33"/>
      <c r="R23" s="29">
        <f>SUM(R11:R22)</f>
        <v>1582612.16</v>
      </c>
      <c r="S23" s="29">
        <f>IF(Q22&gt;0, R23-Q22, R23)</f>
        <v>1582612.16</v>
      </c>
      <c r="T23" s="44"/>
      <c r="U23" s="45"/>
      <c r="V23" s="45"/>
      <c r="W23" s="45"/>
    </row>
    <row r="24" spans="1:23" ht="16.5" thickBot="1" x14ac:dyDescent="0.3">
      <c r="A24" s="22" t="s">
        <v>2</v>
      </c>
      <c r="B24" s="70">
        <f>SUM(B11:C23)</f>
        <v>0</v>
      </c>
      <c r="C24" s="71"/>
      <c r="D24" s="23">
        <f>SUM(D11:D23)</f>
        <v>59218</v>
      </c>
      <c r="E24" s="23">
        <f>SUM(E11:E23)</f>
        <v>59218</v>
      </c>
      <c r="F24" s="23">
        <f>SUM(F11:F23)</f>
        <v>2988</v>
      </c>
      <c r="G24" s="23">
        <f>SUM(G11:G22)</f>
        <v>121424</v>
      </c>
      <c r="H24" s="23">
        <f>SUM(B24:F24)</f>
        <v>121424</v>
      </c>
      <c r="I24" s="70">
        <f>SUM(I11:J23)</f>
        <v>9466866</v>
      </c>
      <c r="J24" s="71"/>
      <c r="K24" s="23">
        <f>SUM(K11:K23)</f>
        <v>852018.08</v>
      </c>
      <c r="L24" s="23">
        <f>SUM(L11:L23)</f>
        <v>852018.08</v>
      </c>
      <c r="M24" s="23">
        <f>SUM(M11:M22)</f>
        <v>0</v>
      </c>
      <c r="N24" s="24">
        <f>SUM(N11:N22)</f>
        <v>1704036.16</v>
      </c>
      <c r="O24" s="23">
        <f>SUM(I24:M24)</f>
        <v>11170902.16</v>
      </c>
      <c r="P24" s="35"/>
      <c r="Q24" s="38"/>
      <c r="R24" s="41"/>
      <c r="S24" s="42"/>
    </row>
    <row r="25" spans="1:23" x14ac:dyDescent="0.25">
      <c r="R25" s="2"/>
    </row>
    <row r="26" spans="1:23" x14ac:dyDescent="0.25">
      <c r="A26" s="2"/>
      <c r="J26" s="2">
        <f>N24-G24</f>
        <v>1582612.16</v>
      </c>
      <c r="O26" s="2"/>
      <c r="T26" s="2"/>
    </row>
    <row r="27" spans="1:23" x14ac:dyDescent="0.25">
      <c r="B27" s="67"/>
      <c r="C27" s="67"/>
      <c r="D27" s="2"/>
      <c r="E27" s="2"/>
      <c r="F27" s="2"/>
      <c r="K27" s="2"/>
      <c r="L27" s="2"/>
      <c r="M27" s="2"/>
      <c r="N27" s="2"/>
      <c r="P27" s="2"/>
    </row>
    <row r="28" spans="1:23" x14ac:dyDescent="0.25">
      <c r="B28" s="2"/>
      <c r="C28" s="2"/>
      <c r="T28" s="2"/>
    </row>
    <row r="29" spans="1:23" x14ac:dyDescent="0.25">
      <c r="B29" s="2"/>
      <c r="N29" s="2">
        <f>N24/18%</f>
        <v>9466867.555555556</v>
      </c>
      <c r="O29" s="2"/>
      <c r="P29" s="2"/>
      <c r="R29" t="s">
        <v>33</v>
      </c>
      <c r="T29" s="2"/>
    </row>
    <row r="30" spans="1:23" x14ac:dyDescent="0.25">
      <c r="B30" s="2"/>
      <c r="H30" s="2"/>
      <c r="N30" s="2"/>
      <c r="R30">
        <f>137182+140170+126963+126963</f>
        <v>531278</v>
      </c>
      <c r="U30" s="2"/>
    </row>
    <row r="31" spans="1:23" x14ac:dyDescent="0.25">
      <c r="B31" s="2"/>
      <c r="J31">
        <f>I24*9%</f>
        <v>852017.94</v>
      </c>
    </row>
    <row r="32" spans="1:23" x14ac:dyDescent="0.25">
      <c r="B32" s="2"/>
    </row>
    <row r="33" spans="1:21" x14ac:dyDescent="0.25">
      <c r="B33" s="2"/>
    </row>
    <row r="34" spans="1:21" x14ac:dyDescent="0.25">
      <c r="B34" s="2"/>
    </row>
    <row r="35" spans="1:21" x14ac:dyDescent="0.25">
      <c r="P35" s="2"/>
    </row>
    <row r="36" spans="1:21" x14ac:dyDescent="0.25">
      <c r="P36" s="2"/>
    </row>
    <row r="37" spans="1:21" s="3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2"/>
      <c r="Q37"/>
      <c r="R37"/>
      <c r="S37"/>
      <c r="T37"/>
      <c r="U37"/>
    </row>
  </sheetData>
  <mergeCells count="39">
    <mergeCell ref="B9:C9"/>
    <mergeCell ref="I9:J9"/>
    <mergeCell ref="B11:C11"/>
    <mergeCell ref="I11:J11"/>
    <mergeCell ref="A1:S1"/>
    <mergeCell ref="A2:S2"/>
    <mergeCell ref="A7:A8"/>
    <mergeCell ref="B7:H7"/>
    <mergeCell ref="I7:O7"/>
    <mergeCell ref="B8:C8"/>
    <mergeCell ref="I8:J8"/>
    <mergeCell ref="A5:S5"/>
    <mergeCell ref="B19:C19"/>
    <mergeCell ref="I19:J19"/>
    <mergeCell ref="B12:C12"/>
    <mergeCell ref="I12:J12"/>
    <mergeCell ref="B13:C13"/>
    <mergeCell ref="I13:J13"/>
    <mergeCell ref="I18:J18"/>
    <mergeCell ref="B14:C14"/>
    <mergeCell ref="I14:J14"/>
    <mergeCell ref="B15:C15"/>
    <mergeCell ref="I15:J15"/>
    <mergeCell ref="B27:C27"/>
    <mergeCell ref="B16:C16"/>
    <mergeCell ref="I16:J16"/>
    <mergeCell ref="B17:C17"/>
    <mergeCell ref="I17:J17"/>
    <mergeCell ref="B24:C24"/>
    <mergeCell ref="I24:J24"/>
    <mergeCell ref="B22:C22"/>
    <mergeCell ref="I22:J22"/>
    <mergeCell ref="B23:C23"/>
    <mergeCell ref="I23:J23"/>
    <mergeCell ref="B20:C20"/>
    <mergeCell ref="I20:J20"/>
    <mergeCell ref="B21:C21"/>
    <mergeCell ref="I21:J21"/>
    <mergeCell ref="B18:C18"/>
  </mergeCells>
  <pageMargins left="0.7" right="0.7" top="0.75" bottom="0.75" header="0.3" footer="0.3"/>
  <pageSetup scale="46" orientation="landscape" r:id="rId1"/>
  <colBreaks count="1" manualBreakCount="1">
    <brk id="19" max="3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GST 20-21(Combined)</vt:lpstr>
      <vt:lpstr>GST 20-21(Vij)</vt:lpstr>
      <vt:lpstr>GST 20-21(Hyd)</vt:lpstr>
      <vt:lpstr>'GST 20-21(Combined)'!Print_Area</vt:lpstr>
      <vt:lpstr>'GST 20-21(Hyd)'!Print_Area</vt:lpstr>
      <vt:lpstr>'GST 20-21(Vij)'!Print_Area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2021-09-18T10:00:54Z</dcterms:modified>
</cp:coreProperties>
</file>