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dipi\Downloads\"/>
    </mc:Choice>
  </mc:AlternateContent>
  <xr:revisionPtr revIDLastSave="0" documentId="13_ncr:1_{8247C574-C80E-4D28-965A-E0F9493D8A9A}" xr6:coauthVersionLast="47" xr6:coauthVersionMax="47" xr10:uidLastSave="{00000000-0000-0000-0000-000000000000}"/>
  <bookViews>
    <workbookView xWindow="3696" yWindow="1404" windowWidth="17424" windowHeight="9408" xr2:uid="{00000000-000D-0000-FFFF-FFFF00000000}"/>
  </bookViews>
  <sheets>
    <sheet name="Main" sheetId="1" r:id="rId1"/>
    <sheet name="ANOVA" sheetId="2" r:id="rId2"/>
  </sheets>
  <definedNames>
    <definedName name="xdata1">#REF!</definedName>
    <definedName name="xdata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Mop5bp34yG7OzoH+nhD9aptvMQmJuIoC7KmC3e+5Yb0="/>
    </ext>
  </extLst>
</workbook>
</file>

<file path=xl/calcChain.xml><?xml version="1.0" encoding="utf-8"?>
<calcChain xmlns="http://schemas.openxmlformats.org/spreadsheetml/2006/main">
  <c r="D361" i="1" l="1"/>
  <c r="D360" i="1"/>
  <c r="E360" i="1" s="1"/>
  <c r="C360" i="1"/>
  <c r="B356" i="1"/>
  <c r="B355" i="1"/>
  <c r="B354" i="1"/>
  <c r="E343" i="1"/>
  <c r="D343" i="1"/>
  <c r="C343" i="1"/>
  <c r="B343" i="1"/>
  <c r="B352" i="1" s="1"/>
  <c r="B282" i="1"/>
  <c r="D242" i="1"/>
  <c r="C242" i="1"/>
  <c r="C241" i="1"/>
  <c r="D241" i="1" s="1"/>
  <c r="C240" i="1"/>
  <c r="D240" i="1" s="1"/>
  <c r="C239" i="1"/>
  <c r="D239" i="1" s="1"/>
  <c r="D238" i="1"/>
  <c r="C238" i="1"/>
  <c r="C237" i="1"/>
  <c r="D237" i="1" s="1"/>
  <c r="C236" i="1"/>
  <c r="D236" i="1" s="1"/>
  <c r="C235" i="1"/>
  <c r="D235" i="1" s="1"/>
  <c r="D234" i="1"/>
  <c r="C234" i="1"/>
  <c r="C233" i="1"/>
  <c r="D233" i="1" s="1"/>
  <c r="C232" i="1"/>
  <c r="D232" i="1" s="1"/>
  <c r="C231" i="1"/>
  <c r="D231" i="1" s="1"/>
  <c r="D230" i="1"/>
  <c r="C230" i="1"/>
  <c r="C229" i="1"/>
  <c r="D229" i="1" s="1"/>
  <c r="C228" i="1"/>
  <c r="D228" i="1" s="1"/>
  <c r="C227" i="1"/>
  <c r="D227" i="1" s="1"/>
  <c r="D226" i="1"/>
  <c r="C226" i="1"/>
  <c r="C225" i="1"/>
  <c r="D225" i="1" s="1"/>
  <c r="C218" i="1"/>
  <c r="D218" i="1" s="1"/>
  <c r="C217" i="1"/>
  <c r="D217" i="1" s="1"/>
  <c r="D216" i="1"/>
  <c r="C216" i="1"/>
  <c r="C215" i="1"/>
  <c r="D215" i="1" s="1"/>
  <c r="C214" i="1"/>
  <c r="D214" i="1" s="1"/>
  <c r="C213" i="1"/>
  <c r="D213" i="1" s="1"/>
  <c r="B181" i="1"/>
  <c r="B180" i="1"/>
  <c r="B170" i="1"/>
  <c r="B169" i="1"/>
  <c r="E117" i="1"/>
  <c r="E116" i="1"/>
  <c r="B149" i="1" s="1"/>
  <c r="F103" i="1"/>
  <c r="F102" i="1"/>
  <c r="F101" i="1"/>
  <c r="B101" i="1"/>
  <c r="F100" i="1"/>
  <c r="F99" i="1"/>
  <c r="F98" i="1"/>
  <c r="F97" i="1"/>
  <c r="F96" i="1"/>
  <c r="F95" i="1"/>
  <c r="F94" i="1"/>
  <c r="B94" i="1"/>
  <c r="B93" i="1"/>
  <c r="G71" i="1"/>
  <c r="F71" i="1"/>
  <c r="E71" i="1"/>
  <c r="D71" i="1"/>
  <c r="H71" i="1" s="1"/>
  <c r="G60" i="1"/>
  <c r="F60" i="1"/>
  <c r="H59" i="1"/>
  <c r="G59" i="1"/>
  <c r="F59" i="1"/>
  <c r="E59" i="1"/>
  <c r="E60" i="1" s="1"/>
  <c r="D59" i="1"/>
  <c r="D60" i="1" s="1"/>
  <c r="H60" i="1" s="1"/>
  <c r="L20" i="1"/>
  <c r="I20" i="1"/>
  <c r="F20" i="1"/>
  <c r="C20" i="1"/>
  <c r="L19" i="1"/>
  <c r="I19" i="1"/>
  <c r="F19" i="1"/>
  <c r="C19" i="1"/>
  <c r="L18" i="1"/>
  <c r="I18" i="1"/>
  <c r="F18" i="1"/>
  <c r="C18" i="1"/>
  <c r="L17" i="1"/>
  <c r="I17" i="1"/>
  <c r="F17" i="1"/>
  <c r="C17" i="1"/>
  <c r="L16" i="1"/>
  <c r="I16" i="1"/>
  <c r="F16" i="1"/>
  <c r="C16" i="1"/>
  <c r="L15" i="1"/>
  <c r="I15" i="1"/>
  <c r="F15" i="1"/>
  <c r="C15" i="1"/>
  <c r="L14" i="1"/>
  <c r="I14" i="1"/>
  <c r="F14" i="1"/>
  <c r="C14" i="1"/>
  <c r="L13" i="1"/>
  <c r="I13" i="1"/>
  <c r="F13" i="1"/>
  <c r="C13" i="1"/>
  <c r="L12" i="1"/>
  <c r="I12" i="1"/>
  <c r="F12" i="1"/>
  <c r="C12" i="1"/>
  <c r="L11" i="1"/>
  <c r="I11" i="1"/>
  <c r="F11" i="1"/>
  <c r="C11" i="1"/>
  <c r="G72" i="1" l="1"/>
  <c r="F72" i="1"/>
  <c r="D72" i="1"/>
  <c r="E72" i="1"/>
  <c r="H72" i="1" l="1"/>
</calcChain>
</file>

<file path=xl/sharedStrings.xml><?xml version="1.0" encoding="utf-8"?>
<sst xmlns="http://schemas.openxmlformats.org/spreadsheetml/2006/main" count="489" uniqueCount="234">
  <si>
    <t>IA.</t>
  </si>
  <si>
    <t>Audi</t>
  </si>
  <si>
    <t>Hyundai</t>
  </si>
  <si>
    <t>Nissan</t>
  </si>
  <si>
    <t>Kia</t>
  </si>
  <si>
    <t>NAME: Aakash Pillai</t>
  </si>
  <si>
    <t>RUID: 193002155</t>
  </si>
  <si>
    <t>Descriptive Statistics</t>
  </si>
  <si>
    <t>Mean</t>
  </si>
  <si>
    <t>Median</t>
  </si>
  <si>
    <t>Mode</t>
  </si>
  <si>
    <t>S.D.</t>
  </si>
  <si>
    <t>Variance</t>
  </si>
  <si>
    <t>Minimum</t>
  </si>
  <si>
    <t>Q1</t>
  </si>
  <si>
    <t>Q3</t>
  </si>
  <si>
    <t>Maximum</t>
  </si>
  <si>
    <t>IB</t>
  </si>
  <si>
    <t>Pie Chart - Lowest Price</t>
  </si>
  <si>
    <t>Total</t>
  </si>
  <si>
    <t>Proportions</t>
  </si>
  <si>
    <t>Bar Graph - Highest Price</t>
  </si>
  <si>
    <t>II. Confidence Interval (One-Mean t-Interval Procedure)</t>
  </si>
  <si>
    <t>Table (CITY MPG)</t>
  </si>
  <si>
    <t>`</t>
  </si>
  <si>
    <t>Average</t>
  </si>
  <si>
    <t xml:space="preserve">n </t>
  </si>
  <si>
    <t>df</t>
  </si>
  <si>
    <t>sign.level</t>
  </si>
  <si>
    <t>sign.level/2</t>
  </si>
  <si>
    <t>t-interval</t>
  </si>
  <si>
    <t>xbar</t>
  </si>
  <si>
    <t>Sx</t>
  </si>
  <si>
    <t>NORMALLY DISTRIBUTED</t>
  </si>
  <si>
    <t>III. Correlation</t>
  </si>
  <si>
    <t>variables: length of car and wheelbase</t>
  </si>
  <si>
    <t>Length of Car (X)</t>
  </si>
  <si>
    <t>Wheelbase (Y)</t>
  </si>
  <si>
    <t>r</t>
  </si>
  <si>
    <t>r^2</t>
  </si>
  <si>
    <t>Correlation t-Test</t>
  </si>
  <si>
    <t>Null Hypothesis: p = 0 (population linear correlation coefficient)</t>
  </si>
  <si>
    <t xml:space="preserve">Alternative Hypothesis: p != 0 (two-tailed) </t>
  </si>
  <si>
    <t>sign. level: 0.01 (arbitrary)</t>
  </si>
  <si>
    <t>t test statistic:</t>
  </si>
  <si>
    <t>The p-value is &lt; .00001.</t>
  </si>
  <si>
    <t>The result is significant at p &lt; .01.</t>
  </si>
  <si>
    <t>Hence, reject the null hypothesis</t>
  </si>
  <si>
    <t>IV.</t>
  </si>
  <si>
    <t>U-turn diameter for &lt;105 Wheelbase</t>
  </si>
  <si>
    <t>MEAN</t>
  </si>
  <si>
    <t>F-test</t>
  </si>
  <si>
    <t>S.D. (sample)</t>
  </si>
  <si>
    <t>F-statistic</t>
  </si>
  <si>
    <t>U-turn diameter for &gt;=105 wheelbase</t>
  </si>
  <si>
    <t>Pooled t-Test (two tailed)</t>
  </si>
  <si>
    <t>xbar1</t>
  </si>
  <si>
    <t>xbar2</t>
  </si>
  <si>
    <t>n1</t>
  </si>
  <si>
    <t>n2</t>
  </si>
  <si>
    <t>s1</t>
  </si>
  <si>
    <t>s2</t>
  </si>
  <si>
    <t>sp</t>
  </si>
  <si>
    <t>t-statistic</t>
  </si>
  <si>
    <t>Null Hypothesis:</t>
  </si>
  <si>
    <t>population mean 1 is equal to population mean 2</t>
  </si>
  <si>
    <t>Alternative Hypothesis:</t>
  </si>
  <si>
    <t>population mean 1 is not equal to population mean 2</t>
  </si>
  <si>
    <t xml:space="preserve">critical values: </t>
  </si>
  <si>
    <t>+/-2.819</t>
  </si>
  <si>
    <t>Reject the null hypothesis</t>
  </si>
  <si>
    <t>Normal Probability Plots</t>
  </si>
  <si>
    <t>Data Set 1</t>
  </si>
  <si>
    <t>X</t>
  </si>
  <si>
    <t>Position</t>
  </si>
  <si>
    <t xml:space="preserve">fi = </t>
  </si>
  <si>
    <t>z-value</t>
  </si>
  <si>
    <t>Data Set 2</t>
  </si>
  <si>
    <t>The two populations are normally distributed</t>
  </si>
  <si>
    <t>V. Regression Analysis</t>
  </si>
  <si>
    <t>Independent Variable: Weight</t>
  </si>
  <si>
    <t>Dependant Variable: Acc030</t>
  </si>
  <si>
    <t>REGRESSION EQUATION LISTED BELOW</t>
  </si>
  <si>
    <t>Assumed Value of X: 3000</t>
  </si>
  <si>
    <t>Y(hat)</t>
  </si>
  <si>
    <t>Prediction Interval for X = 3000 (prediction interval to the right of the blue arrow)</t>
  </si>
  <si>
    <t>PREDICTION INTERVAL LISTED HERE</t>
  </si>
  <si>
    <t>R^2</t>
  </si>
  <si>
    <t>Regression t-Test</t>
  </si>
  <si>
    <t>Null Hypothesis: B1 = 0 (predictor variable is not useful for making predictions)</t>
  </si>
  <si>
    <t>Alternative Hypothesis: B1 != 0 (predictor variable is useful for making predictions)</t>
  </si>
  <si>
    <t>alpha: 0.01</t>
  </si>
  <si>
    <t>t statistic</t>
  </si>
  <si>
    <t>critical values</t>
  </si>
  <si>
    <t xml:space="preserve">Reject the null hypothesis </t>
  </si>
  <si>
    <t>p-value</t>
  </si>
  <si>
    <t>result is significant at p &lt; .01</t>
  </si>
  <si>
    <t>VI ANOVA</t>
  </si>
  <si>
    <t>THE MULTIPLE COMPARISONS ARE LISTED AT THE VERY BOTTOM OF THIS FILE!</t>
  </si>
  <si>
    <t>MPG Highway</t>
  </si>
  <si>
    <t xml:space="preserve">Kia </t>
  </si>
  <si>
    <t>sum</t>
  </si>
  <si>
    <t>One Way ANOVA</t>
  </si>
  <si>
    <t>Null hypothesis: H0: populationMean1 = populationMean2 = populationMean3 = populationMean4</t>
  </si>
  <si>
    <t>Alternative hypothesis: Ha: Not all the means are equal</t>
  </si>
  <si>
    <t xml:space="preserve">alpha: .10 </t>
  </si>
  <si>
    <t>info</t>
  </si>
  <si>
    <t>n1 = 6</t>
  </si>
  <si>
    <t>n2 = 7</t>
  </si>
  <si>
    <t>n3 = 6</t>
  </si>
  <si>
    <t>n4 = 5</t>
  </si>
  <si>
    <t>n = 24</t>
  </si>
  <si>
    <t>k = 4</t>
  </si>
  <si>
    <t>t1 = 172</t>
  </si>
  <si>
    <t>t2 = 214</t>
  </si>
  <si>
    <t>t3 = 198</t>
  </si>
  <si>
    <t>t4 = 165</t>
  </si>
  <si>
    <t>x summed</t>
  </si>
  <si>
    <t>sum of all squares</t>
  </si>
  <si>
    <t>SST</t>
  </si>
  <si>
    <t>SSTR</t>
  </si>
  <si>
    <t xml:space="preserve">SSE </t>
  </si>
  <si>
    <t>One-Way ANOVA Table</t>
  </si>
  <si>
    <t>Source</t>
  </si>
  <si>
    <t>SS</t>
  </si>
  <si>
    <t>MS=SS/df</t>
  </si>
  <si>
    <t>F-Statistic</t>
  </si>
  <si>
    <t>Treatment</t>
  </si>
  <si>
    <t>Error</t>
  </si>
  <si>
    <t xml:space="preserve">critical value: 2.38 </t>
  </si>
  <si>
    <t>do not reject null hypothesis</t>
  </si>
  <si>
    <t>At 5% significance level, the data does not provide sufficient evidence to conclude</t>
  </si>
  <si>
    <t>that a difference exists in the mean MPG Highway for the different makes</t>
  </si>
  <si>
    <t>F Statistic</t>
  </si>
  <si>
    <t>MULTIPLE COMPARISONS DATA/CHARTS</t>
  </si>
  <si>
    <t>Summary statistics (Quantitative data):</t>
  </si>
  <si>
    <t>Variable</t>
  </si>
  <si>
    <t>Observations</t>
  </si>
  <si>
    <t>Obs. with missing data</t>
  </si>
  <si>
    <t>Obs. without missing data</t>
  </si>
  <si>
    <t>Std. deviation</t>
  </si>
  <si>
    <t>Y</t>
  </si>
  <si>
    <t>Summary statistics (Qualitative data):</t>
  </si>
  <si>
    <t>Categories</t>
  </si>
  <si>
    <t>Counts</t>
  </si>
  <si>
    <t>Frequencies</t>
  </si>
  <si>
    <t>%</t>
  </si>
  <si>
    <t/>
  </si>
  <si>
    <t>Correlation matrix:</t>
  </si>
  <si>
    <t>MPG Highway-Audi</t>
  </si>
  <si>
    <t>MPG Highway-Hyundai</t>
  </si>
  <si>
    <t xml:space="preserve">MPG Highway-Kia </t>
  </si>
  <si>
    <t>MPG Highway-Nissan</t>
  </si>
  <si>
    <t>Regression of variable Y:</t>
  </si>
  <si>
    <t>Goodness of fit statistics (Y):</t>
  </si>
  <si>
    <t>Sum of weights</t>
  </si>
  <si>
    <t>DF</t>
  </si>
  <si>
    <t>R²</t>
  </si>
  <si>
    <t>Adjusted R²</t>
  </si>
  <si>
    <t>MSE</t>
  </si>
  <si>
    <t>RMSE</t>
  </si>
  <si>
    <t>MAPE</t>
  </si>
  <si>
    <t>DW</t>
  </si>
  <si>
    <t>Cp</t>
  </si>
  <si>
    <t>AIC</t>
  </si>
  <si>
    <t>SBC</t>
  </si>
  <si>
    <t>PC</t>
  </si>
  <si>
    <t>Analysis of variance  (Y):</t>
  </si>
  <si>
    <t>Sum of squares</t>
  </si>
  <si>
    <t>Mean squares</t>
  </si>
  <si>
    <t>F</t>
  </si>
  <si>
    <t>Pr &gt; F</t>
  </si>
  <si>
    <t>Model</t>
  </si>
  <si>
    <t>Corrected Total</t>
  </si>
  <si>
    <t>Computed against model Y=Mean(Y)</t>
  </si>
  <si>
    <t>Model parameters (Y):</t>
  </si>
  <si>
    <t>Value</t>
  </si>
  <si>
    <t>Standard error</t>
  </si>
  <si>
    <t>t</t>
  </si>
  <si>
    <t>Pr &gt; |t|</t>
  </si>
  <si>
    <t>Lower bound (95%)</t>
  </si>
  <si>
    <t>Upper bound (95%)</t>
  </si>
  <si>
    <t>Intercept</t>
  </si>
  <si>
    <t>Equation of the model (Y):</t>
  </si>
  <si>
    <t>Y = 33-4.33333333333332*MPG Highway-Audi-2.42857142857142*MPG Highway-Hyundai</t>
  </si>
  <si>
    <t>Standardized coefficients (Y):</t>
  </si>
  <si>
    <t>Predictions and residuals (Y):</t>
  </si>
  <si>
    <t>Observation</t>
  </si>
  <si>
    <t>Weight</t>
  </si>
  <si>
    <t>Pred(Y)</t>
  </si>
  <si>
    <t>Residual</t>
  </si>
  <si>
    <t>Std. residual</t>
  </si>
  <si>
    <t>Std. dev. on pred. (Mean)</t>
  </si>
  <si>
    <t>Lower bound 95% (Mean)</t>
  </si>
  <si>
    <t>Upper bound 95% (Mean)</t>
  </si>
  <si>
    <t>Std. dev. on pred. (Observation)</t>
  </si>
  <si>
    <t>Lower bound 95% (Observation)</t>
  </si>
  <si>
    <t>Upper bound 95% (Observation)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</si>
  <si>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</si>
  <si>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</si>
  <si>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</si>
  <si>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</si>
  <si>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</si>
  <si>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</si>
  <si>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</si>
  <si>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</si>
  <si>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</si>
  <si>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</si>
  <si>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</si>
  <si>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</si>
  <si>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</si>
  <si>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</si>
  <si>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</si>
  <si>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</si>
  <si>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</si>
  <si>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</si>
  <si>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</si>
  <si>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</si>
  <si>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</si>
  <si>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</si>
  <si>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</si>
  <si>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</si>
  <si>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LS Means for factor MPG Highway:</t>
  </si>
  <si>
    <t>Category</t>
  </si>
  <si>
    <t>LS mean</t>
  </si>
  <si>
    <r>
      <rPr>
        <b/>
        <sz val="11"/>
        <color rgb="FFFFFFFF"/>
        <rFont val="Calibri"/>
      </rPr>
      <t>You are using the XLSTAT trial version. Number of days remaining until the trial expires: -</t>
    </r>
    <r>
      <rPr>
        <b/>
        <sz val="14"/>
        <color rgb="FFFFB63F"/>
        <rFont val="Calibri"/>
      </rPr>
      <t>48</t>
    </r>
  </si>
  <si>
    <r>
      <rPr>
        <sz val="11"/>
        <color theme="1"/>
        <rFont val="Calibri"/>
      </rPr>
      <t>XLSTAT 2020.4.1.1036 - ANOVA - Start time: 15/12/2020 at 20:13:31 / End time: 15/12/2020 at 20:13:32</t>
    </r>
    <r>
      <rPr>
        <sz val="11"/>
        <color rgb="FFFFFFFF"/>
        <rFont val="Calibri"/>
      </rPr>
      <t xml:space="preserve"> / Microsoft Excel 16.013426</t>
    </r>
  </si>
  <si>
    <t>These results have been generated using XLSTAT Free. You can benefit from many more tools and options with a full version.</t>
  </si>
  <si>
    <t>Data table: Workbook = AAKASH FINAL PROJECT.xlsx / Sheet = Sheet1 / Range = Sheet1!$A$335:$E$342 / 8 rows and 5 columns</t>
  </si>
  <si>
    <t>Constraints: an=0</t>
  </si>
  <si>
    <t>Confidence interval (%): 95</t>
  </si>
  <si>
    <t>Tolerance: 0.0001</t>
  </si>
  <si>
    <t>Use least squares means: Yes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</si>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</sst>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&lt;0.0001]&quot;&lt;0.0001&quot;;0.000"/>
  </numFmts>
  <fonts count="19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000000"/>
      <name val="Calibri"/>
      <scheme val="minor"/>
    </font>
    <font>
      <sz val="10"/>
      <color theme="1"/>
      <name val="Arial"/>
    </font>
    <font>
      <sz val="11"/>
      <color rgb="FF007800"/>
      <name val="Calibri"/>
      <scheme val="minor"/>
    </font>
    <font>
      <sz val="11"/>
      <color rgb="FF780000"/>
      <name val="Calibri"/>
      <scheme val="minor"/>
    </font>
    <font>
      <b/>
      <sz val="11"/>
      <color rgb="FF780000"/>
      <name val="Calibri"/>
      <scheme val="minor"/>
    </font>
    <font>
      <b/>
      <sz val="11"/>
      <color rgb="FF007800"/>
      <name val="Calibri"/>
      <scheme val="minor"/>
    </font>
    <font>
      <i/>
      <sz val="11"/>
      <color theme="1"/>
      <name val="Calibri"/>
      <scheme val="minor"/>
    </font>
    <font>
      <b/>
      <sz val="11"/>
      <color rgb="FFFFFFFF"/>
      <name val="Calibri"/>
      <scheme val="minor"/>
    </font>
    <font>
      <sz val="11"/>
      <name val="Calibri"/>
    </font>
    <font>
      <sz val="11"/>
      <color rgb="FFFFFFFF"/>
      <name val="Calibri"/>
      <scheme val="minor"/>
    </font>
    <font>
      <b/>
      <sz val="11"/>
      <color rgb="FFEC5B11"/>
      <name val="Calibri"/>
      <scheme val="minor"/>
    </font>
    <font>
      <b/>
      <sz val="11"/>
      <color rgb="FFFFFFFF"/>
      <name val="Calibri"/>
    </font>
    <font>
      <b/>
      <sz val="14"/>
      <color rgb="FFFFB63F"/>
      <name val="Calibri"/>
    </font>
    <font>
      <sz val="11"/>
      <color theme="1"/>
      <name val="Calibri"/>
    </font>
    <font>
      <sz val="11"/>
      <color rgb="FFFFFF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268250"/>
        <bgColor rgb="FF268250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center"/>
    </xf>
    <xf numFmtId="0" fontId="3" fillId="3" borderId="0" xfId="0" applyFont="1" applyFill="1"/>
    <xf numFmtId="0" fontId="3" fillId="0" borderId="0" xfId="0" applyFont="1"/>
    <xf numFmtId="0" fontId="3" fillId="2" borderId="0" xfId="0" applyFont="1" applyFill="1"/>
    <xf numFmtId="0" fontId="4" fillId="2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5" fillId="0" borderId="0" xfId="0" applyFont="1"/>
    <xf numFmtId="0" fontId="5" fillId="3" borderId="0" xfId="0" applyFont="1" applyFill="1"/>
    <xf numFmtId="49" fontId="0" fillId="3" borderId="0" xfId="0" applyNumberFormat="1" applyFill="1"/>
    <xf numFmtId="0" fontId="4" fillId="3" borderId="0" xfId="0" applyFont="1" applyFill="1"/>
    <xf numFmtId="0" fontId="4" fillId="0" borderId="0" xfId="0" applyFont="1"/>
    <xf numFmtId="0" fontId="2" fillId="3" borderId="0" xfId="0" applyFont="1" applyFill="1"/>
    <xf numFmtId="0" fontId="1" fillId="3" borderId="0" xfId="0" applyFont="1" applyFill="1"/>
    <xf numFmtId="0" fontId="0" fillId="3" borderId="0" xfId="0" applyFill="1"/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 wrapText="1"/>
    </xf>
    <xf numFmtId="49" fontId="6" fillId="0" borderId="3" xfId="0" applyNumberFormat="1" applyFont="1" applyBorder="1"/>
    <xf numFmtId="0" fontId="6" fillId="0" borderId="3" xfId="0" applyFont="1" applyBorder="1"/>
    <xf numFmtId="164" fontId="6" fillId="0" borderId="3" xfId="0" applyNumberFormat="1" applyFont="1" applyBorder="1"/>
    <xf numFmtId="0" fontId="0" fillId="0" borderId="4" xfId="0" applyBorder="1" applyAlignment="1">
      <alignment horizontal="left"/>
    </xf>
    <xf numFmtId="49" fontId="0" fillId="0" borderId="4" xfId="0" applyNumberFormat="1" applyBorder="1"/>
    <xf numFmtId="0" fontId="0" fillId="0" borderId="4" xfId="0" applyBorder="1"/>
    <xf numFmtId="164" fontId="0" fillId="0" borderId="4" xfId="0" applyNumberFormat="1" applyBorder="1"/>
    <xf numFmtId="0" fontId="0" fillId="0" borderId="0" xfId="0" applyAlignment="1">
      <alignment horizontal="left"/>
    </xf>
    <xf numFmtId="49" fontId="0" fillId="0" borderId="0" xfId="0" applyNumberFormat="1"/>
    <xf numFmtId="164" fontId="0" fillId="0" borderId="0" xfId="0" applyNumberFormat="1"/>
    <xf numFmtId="0" fontId="0" fillId="0" borderId="5" xfId="0" applyBorder="1" applyAlignment="1">
      <alignment horizontal="left"/>
    </xf>
    <xf numFmtId="49" fontId="0" fillId="0" borderId="5" xfId="0" applyNumberFormat="1" applyBorder="1"/>
    <xf numFmtId="0" fontId="0" fillId="0" borderId="5" xfId="0" applyBorder="1"/>
    <xf numFmtId="164" fontId="0" fillId="0" borderId="5" xfId="0" applyNumberFormat="1" applyBorder="1"/>
    <xf numFmtId="49" fontId="7" fillId="0" borderId="2" xfId="0" applyNumberFormat="1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49" fontId="7" fillId="0" borderId="4" xfId="0" applyNumberFormat="1" applyFont="1" applyBorder="1"/>
    <xf numFmtId="0" fontId="8" fillId="0" borderId="4" xfId="0" applyFont="1" applyBorder="1"/>
    <xf numFmtId="164" fontId="7" fillId="0" borderId="4" xfId="0" applyNumberFormat="1" applyFont="1" applyBorder="1"/>
    <xf numFmtId="164" fontId="6" fillId="0" borderId="4" xfId="0" applyNumberFormat="1" applyFont="1" applyBorder="1"/>
    <xf numFmtId="49" fontId="7" fillId="0" borderId="0" xfId="0" applyNumberFormat="1" applyFont="1"/>
    <xf numFmtId="164" fontId="7" fillId="0" borderId="0" xfId="0" applyNumberFormat="1" applyFont="1"/>
    <xf numFmtId="0" fontId="8" fillId="0" borderId="0" xfId="0" applyFont="1"/>
    <xf numFmtId="164" fontId="6" fillId="0" borderId="0" xfId="0" applyNumberFormat="1" applyFont="1"/>
    <xf numFmtId="49" fontId="6" fillId="0" borderId="5" xfId="0" applyNumberFormat="1" applyFont="1" applyBorder="1"/>
    <xf numFmtId="164" fontId="6" fillId="0" borderId="5" xfId="0" applyNumberFormat="1" applyFont="1" applyBorder="1"/>
    <xf numFmtId="0" fontId="9" fillId="0" borderId="5" xfId="0" applyFont="1" applyBorder="1"/>
    <xf numFmtId="0" fontId="2" fillId="0" borderId="0" xfId="0" applyFont="1"/>
    <xf numFmtId="49" fontId="0" fillId="0" borderId="2" xfId="0" applyNumberFormat="1" applyBorder="1"/>
    <xf numFmtId="0" fontId="0" fillId="0" borderId="2" xfId="0" applyBorder="1"/>
    <xf numFmtId="165" fontId="0" fillId="0" borderId="4" xfId="0" applyNumberFormat="1" applyBorder="1"/>
    <xf numFmtId="165" fontId="2" fillId="0" borderId="0" xfId="0" applyNumberFormat="1" applyFont="1"/>
    <xf numFmtId="165" fontId="2" fillId="0" borderId="5" xfId="0" applyNumberFormat="1" applyFont="1" applyBorder="1"/>
    <xf numFmtId="0" fontId="10" fillId="0" borderId="0" xfId="0" applyFont="1"/>
    <xf numFmtId="165" fontId="2" fillId="0" borderId="4" xfId="0" applyNumberFormat="1" applyFont="1" applyBorder="1"/>
    <xf numFmtId="165" fontId="0" fillId="0" borderId="0" xfId="0" applyNumberFormat="1"/>
    <xf numFmtId="0" fontId="13" fillId="4" borderId="1" xfId="0" applyFont="1" applyFill="1" applyBorder="1" applyAlignment="1">
      <alignment vertical="center"/>
    </xf>
    <xf numFmtId="0" fontId="14" fillId="0" borderId="0" xfId="0" applyFont="1"/>
    <xf numFmtId="0" fontId="11" fillId="4" borderId="6" xfId="0" applyFont="1" applyFill="1" applyBorder="1" applyAlignment="1">
      <alignment vertical="center" wrapText="1"/>
    </xf>
    <xf numFmtId="0" fontId="12" fillId="0" borderId="7" xfId="0" applyFont="1" applyBorder="1"/>
    <xf numFmtId="0" fontId="12" fillId="0" borderId="8" xfId="0" applyFont="1" applyBorder="1"/>
    <xf numFmtId="0" fontId="12" fillId="0" borderId="9" xfId="0" applyFont="1" applyBorder="1"/>
    <xf numFmtId="0" fontId="12" fillId="0" borderId="10" xfId="0" applyFont="1" applyBorder="1"/>
    <xf numFmtId="0" fontId="12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Lowest Price by Make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B3CE-46DE-9134-C4F4ECE188EB}"/>
              </c:ext>
            </c:extLst>
          </c:dPt>
          <c:val>
            <c:numRef>
              <c:f>Main!$D$60:$G$60</c:f>
              <c:numCache>
                <c:formatCode>General</c:formatCode>
                <c:ptCount val="4"/>
                <c:pt idx="0">
                  <c:v>0.38671303023430964</c:v>
                </c:pt>
                <c:pt idx="1">
                  <c:v>0.28774809128247342</c:v>
                </c:pt>
                <c:pt idx="2">
                  <c:v>0.18448836291250556</c:v>
                </c:pt>
                <c:pt idx="3">
                  <c:v>0.14105051557071147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CE-46DE-9134-C4F4ECE18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900" b="1" i="0">
                <a:solidFill>
                  <a:srgbClr val="757575"/>
                </a:solidFill>
                <a:latin typeface="Arial"/>
              </a:defRPr>
            </a:pPr>
            <a:r>
              <a:rPr sz="900" b="1" i="0">
                <a:solidFill>
                  <a:srgbClr val="757575"/>
                </a:solidFill>
                <a:latin typeface="Arial"/>
              </a:rPr>
              <a:t>Standardized residuals / Y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ANOVA!$B$114:$B$137</c:f>
              <c:strCache>
                <c:ptCount val="24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</c:strCache>
            </c:strRef>
          </c:cat>
          <c:val>
            <c:numRef>
              <c:f>ANOVA!$G$114:$G$137</c:f>
              <c:numCache>
                <c:formatCode>0.000</c:formatCode>
                <c:ptCount val="24"/>
                <c:pt idx="0">
                  <c:v>0.42849622461197695</c:v>
                </c:pt>
                <c:pt idx="1">
                  <c:v>1.180550822910549</c:v>
                </c:pt>
                <c:pt idx="2">
                  <c:v>1.2854886738359328</c:v>
                </c:pt>
                <c:pt idx="3">
                  <c:v>0.55092371735825763</c:v>
                </c:pt>
                <c:pt idx="4">
                  <c:v>0.79577870285081453</c:v>
                </c:pt>
                <c:pt idx="5">
                  <c:v>1.3641920620299679</c:v>
                </c:pt>
                <c:pt idx="6">
                  <c:v>1.1018474347165141</c:v>
                </c:pt>
                <c:pt idx="7">
                  <c:v>0.55092371735825763</c:v>
                </c:pt>
                <c:pt idx="8">
                  <c:v>-0.12242749274627941</c:v>
                </c:pt>
                <c:pt idx="9">
                  <c:v>1.180550822910549</c:v>
                </c:pt>
                <c:pt idx="10">
                  <c:v>0.91820619559709526</c:v>
                </c:pt>
                <c:pt idx="11">
                  <c:v>0.1836412391194201</c:v>
                </c:pt>
                <c:pt idx="12">
                  <c:v>-0.30606873186569822</c:v>
                </c:pt>
                <c:pt idx="13">
                  <c:v>-1.2067852856418952</c:v>
                </c:pt>
                <c:pt idx="14">
                  <c:v>-0.18364123911941749</c:v>
                </c:pt>
                <c:pt idx="15">
                  <c:v>-0.9182061955970926</c:v>
                </c:pt>
                <c:pt idx="16">
                  <c:v>-0.48970997098511698</c:v>
                </c:pt>
                <c:pt idx="17">
                  <c:v>-0.47222032916422002</c:v>
                </c:pt>
                <c:pt idx="18">
                  <c:v>-1.6527711520747679</c:v>
                </c:pt>
                <c:pt idx="19">
                  <c:v>-0.36728247823883625</c:v>
                </c:pt>
                <c:pt idx="20">
                  <c:v>-0.30606873186569822</c:v>
                </c:pt>
                <c:pt idx="21">
                  <c:v>-0.8395028074030576</c:v>
                </c:pt>
                <c:pt idx="22">
                  <c:v>-1.469129912955349</c:v>
                </c:pt>
                <c:pt idx="23">
                  <c:v>-1.2067852856418952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487-4BED-8FE2-9FD566CAF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1848964"/>
        <c:axId val="1102805928"/>
      </c:barChart>
      <c:catAx>
        <c:axId val="124184896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sz="8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800" b="0" i="0">
                    <a:solidFill>
                      <a:srgbClr val="000000"/>
                    </a:solidFill>
                    <a:latin typeface="Arial"/>
                  </a:rPr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/>
          <a:lstStyle/>
          <a:p>
            <a:pPr lvl="0">
              <a:defRPr sz="7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02805928"/>
        <c:crosses val="autoZero"/>
        <c:auto val="1"/>
        <c:lblAlgn val="ctr"/>
        <c:lblOffset val="100"/>
        <c:noMultiLvlLbl val="1"/>
      </c:catAx>
      <c:valAx>
        <c:axId val="1102805928"/>
        <c:scaling>
          <c:orientation val="minMax"/>
          <c:max val="2"/>
        </c:scaling>
        <c:delete val="0"/>
        <c:axPos val="b"/>
        <c:title>
          <c:tx>
            <c:rich>
              <a:bodyPr/>
              <a:lstStyle/>
              <a:p>
                <a:pPr lvl="0">
                  <a:defRPr sz="8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800" b="0" i="0">
                    <a:solidFill>
                      <a:srgbClr val="000000"/>
                    </a:solidFill>
                    <a:latin typeface="Arial"/>
                  </a:rPr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sz="7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1848964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900" b="1" i="0">
                <a:solidFill>
                  <a:srgbClr val="757575"/>
                </a:solidFill>
                <a:latin typeface="Arial"/>
              </a:defRPr>
            </a:pPr>
            <a:r>
              <a:rPr sz="900" b="1" i="0">
                <a:solidFill>
                  <a:srgbClr val="757575"/>
                </a:solidFill>
                <a:latin typeface="Arial"/>
              </a:rPr>
              <a:t>Means(Y) - MPG Highway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00000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ANOVA!$B$183:$B$186</c:f>
              <c:strCache>
                <c:ptCount val="4"/>
                <c:pt idx="0">
                  <c:v>Audi</c:v>
                </c:pt>
                <c:pt idx="1">
                  <c:v>Hyundai</c:v>
                </c:pt>
                <c:pt idx="2">
                  <c:v>Kia </c:v>
                </c:pt>
                <c:pt idx="3">
                  <c:v>Nissan</c:v>
                </c:pt>
              </c:strCache>
            </c:strRef>
          </c:cat>
          <c:val>
            <c:numRef>
              <c:f>ANOVA!$C$183:$C$186</c:f>
              <c:numCache>
                <c:formatCode>0.000</c:formatCode>
                <c:ptCount val="4"/>
                <c:pt idx="0">
                  <c:v>28.666666666666668</c:v>
                </c:pt>
                <c:pt idx="1">
                  <c:v>30.571428571428573</c:v>
                </c:pt>
                <c:pt idx="2">
                  <c:v>32.999999999999993</c:v>
                </c:pt>
                <c:pt idx="3">
                  <c:v>32.999999999999993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57-44C3-BB5F-A9C38B31E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7726972"/>
        <c:axId val="891812878"/>
      </c:lineChart>
      <c:catAx>
        <c:axId val="11777269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8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800" b="0" i="0">
                    <a:solidFill>
                      <a:srgbClr val="000000"/>
                    </a:solidFill>
                    <a:latin typeface="Arial"/>
                  </a:rPr>
                  <a:t>MPG Highway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 lvl="0">
              <a:defRPr sz="7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91812878"/>
        <c:crosses val="autoZero"/>
        <c:auto val="1"/>
        <c:lblAlgn val="ctr"/>
        <c:lblOffset val="100"/>
        <c:noMultiLvlLbl val="1"/>
      </c:catAx>
      <c:valAx>
        <c:axId val="89181287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sz="8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800" b="0" i="0">
                    <a:solidFill>
                      <a:srgbClr val="000000"/>
                    </a:solidFill>
                    <a:latin typeface="Arial"/>
                  </a:rPr>
                  <a:t>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sz="7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7772697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900" b="1" i="0">
                <a:solidFill>
                  <a:srgbClr val="757575"/>
                </a:solidFill>
                <a:latin typeface="Arial"/>
              </a:defRPr>
            </a:pPr>
            <a:r>
              <a:rPr sz="900" b="1" i="0">
                <a:solidFill>
                  <a:srgbClr val="757575"/>
                </a:solidFill>
                <a:latin typeface="Arial"/>
              </a:rPr>
              <a:t>Y / Standardized coefficients(95%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3CE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ANOVA!$B$85:$B$88</c:f>
              <c:strCache>
                <c:ptCount val="4"/>
                <c:pt idx="0">
                  <c:v>MPG Highway-Audi</c:v>
                </c:pt>
                <c:pt idx="1">
                  <c:v>MPG Highway-Hyundai</c:v>
                </c:pt>
                <c:pt idx="2">
                  <c:v>MPG Highway-Kia </c:v>
                </c:pt>
                <c:pt idx="3">
                  <c:v>MPG Highway-Nissan</c:v>
                </c:pt>
              </c:strCache>
            </c:strRef>
          </c:cat>
          <c:val>
            <c:numRef>
              <c:f>ANOVA!$C$85:$C$88</c:f>
              <c:numCache>
                <c:formatCode>0.000</c:formatCode>
                <c:ptCount val="4"/>
                <c:pt idx="0">
                  <c:v>-0.35514398026620531</c:v>
                </c:pt>
                <c:pt idx="1">
                  <c:v>-0.20892713288005943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F07-4803-821B-683A390B8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3406495"/>
        <c:axId val="823798957"/>
      </c:barChart>
      <c:catAx>
        <c:axId val="1623406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8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800" b="0" i="0">
                    <a:solidFill>
                      <a:srgbClr val="000000"/>
                    </a:solidFill>
                    <a:latin typeface="Arial"/>
                  </a:rPr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/>
          <a:lstStyle/>
          <a:p>
            <a:pPr lvl="0">
              <a:defRPr sz="7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23798957"/>
        <c:crosses val="autoZero"/>
        <c:auto val="1"/>
        <c:lblAlgn val="ctr"/>
        <c:lblOffset val="100"/>
        <c:noMultiLvlLbl val="1"/>
      </c:catAx>
      <c:valAx>
        <c:axId val="82379895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sz="8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800" b="0" i="0">
                    <a:solidFill>
                      <a:srgbClr val="000000"/>
                    </a:solidFill>
                    <a:latin typeface="Arial"/>
                  </a:rPr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sz="7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2340649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900" b="1" i="0">
                <a:solidFill>
                  <a:srgbClr val="757575"/>
                </a:solidFill>
                <a:latin typeface="Arial"/>
              </a:defRPr>
            </a:pPr>
            <a:r>
              <a:rPr sz="900" b="1" i="0">
                <a:solidFill>
                  <a:srgbClr val="757575"/>
                </a:solidFill>
                <a:latin typeface="Arial"/>
              </a:rPr>
              <a:t>Y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7E2A-466D-AE63-1EB7BC9A4E40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7E2A-466D-AE63-1EB7BC9A4E40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7E2A-466D-AE63-1EB7BC9A4E40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7E2A-466D-AE63-1EB7BC9A4E40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7E2A-466D-AE63-1EB7BC9A4E40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7E2A-466D-AE63-1EB7BC9A4E40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7E2A-466D-AE63-1EB7BC9A4E40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7E2A-466D-AE63-1EB7BC9A4E40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7E2A-466D-AE63-1EB7BC9A4E40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7E2A-466D-AE63-1EB7BC9A4E40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7E2A-466D-AE63-1EB7BC9A4E40}"/>
              </c:ext>
            </c:extLst>
          </c:dPt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7E2A-466D-AE63-1EB7BC9A4E40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7E2A-466D-AE63-1EB7BC9A4E40}"/>
              </c:ext>
            </c:extLst>
          </c:dPt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7E2A-466D-AE63-1EB7BC9A4E40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7E2A-466D-AE63-1EB7BC9A4E40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7E2A-466D-AE63-1EB7BC9A4E40}"/>
              </c:ext>
            </c:extLst>
          </c:dPt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7E2A-466D-AE63-1EB7BC9A4E40}"/>
              </c:ext>
            </c:extLst>
          </c:dPt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7E2A-466D-AE63-1EB7BC9A4E40}"/>
              </c:ext>
            </c:extLst>
          </c:dPt>
          <c:dPt>
            <c:idx val="1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2-7E2A-466D-AE63-1EB7BC9A4E40}"/>
              </c:ext>
            </c:extLst>
          </c:dPt>
          <c:dPt>
            <c:idx val="1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3-7E2A-466D-AE63-1EB7BC9A4E40}"/>
              </c:ext>
            </c:extLst>
          </c:dPt>
          <c:dPt>
            <c:idx val="2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4-7E2A-466D-AE63-1EB7BC9A4E40}"/>
              </c:ext>
            </c:extLst>
          </c:dPt>
          <c:dPt>
            <c:idx val="2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5-7E2A-466D-AE63-1EB7BC9A4E40}"/>
              </c:ext>
            </c:extLst>
          </c:dPt>
          <c:dPt>
            <c:idx val="2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6-7E2A-466D-AE63-1EB7BC9A4E40}"/>
              </c:ext>
            </c:extLst>
          </c:dPt>
          <c:dPt>
            <c:idx val="2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7-7E2A-466D-AE63-1EB7BC9A4E40}"/>
              </c:ext>
            </c:extLst>
          </c:dPt>
          <c:xVal>
            <c:numRef>
              <c:f>ANOVA!$D$114:$D$137</c:f>
              <c:numCache>
                <c:formatCode>0.000</c:formatCode>
                <c:ptCount val="24"/>
                <c:pt idx="0">
                  <c:v>31</c:v>
                </c:pt>
                <c:pt idx="1">
                  <c:v>37</c:v>
                </c:pt>
                <c:pt idx="2">
                  <c:v>40</c:v>
                </c:pt>
                <c:pt idx="3">
                  <c:v>36</c:v>
                </c:pt>
                <c:pt idx="4">
                  <c:v>33</c:v>
                </c:pt>
                <c:pt idx="5">
                  <c:v>38</c:v>
                </c:pt>
                <c:pt idx="6">
                  <c:v>39</c:v>
                </c:pt>
                <c:pt idx="7">
                  <c:v>36</c:v>
                </c:pt>
                <c:pt idx="8">
                  <c:v>28</c:v>
                </c:pt>
                <c:pt idx="9">
                  <c:v>37</c:v>
                </c:pt>
                <c:pt idx="10">
                  <c:v>38</c:v>
                </c:pt>
                <c:pt idx="11">
                  <c:v>34</c:v>
                </c:pt>
                <c:pt idx="12">
                  <c:v>27</c:v>
                </c:pt>
                <c:pt idx="13">
                  <c:v>24</c:v>
                </c:pt>
                <c:pt idx="14">
                  <c:v>32</c:v>
                </c:pt>
                <c:pt idx="15">
                  <c:v>28</c:v>
                </c:pt>
                <c:pt idx="16">
                  <c:v>26</c:v>
                </c:pt>
                <c:pt idx="17">
                  <c:v>28</c:v>
                </c:pt>
                <c:pt idx="18">
                  <c:v>24</c:v>
                </c:pt>
                <c:pt idx="19">
                  <c:v>31</c:v>
                </c:pt>
                <c:pt idx="20">
                  <c:v>27</c:v>
                </c:pt>
                <c:pt idx="21">
                  <c:v>26</c:v>
                </c:pt>
                <c:pt idx="22">
                  <c:v>25</c:v>
                </c:pt>
                <c:pt idx="23">
                  <c:v>24</c:v>
                </c:pt>
              </c:numCache>
            </c:numRef>
          </c:xVal>
          <c:yVal>
            <c:numRef>
              <c:f>ANOVA!$G$114:$G$137</c:f>
              <c:numCache>
                <c:formatCode>0.000</c:formatCode>
                <c:ptCount val="24"/>
                <c:pt idx="0">
                  <c:v>0.42849622461197695</c:v>
                </c:pt>
                <c:pt idx="1">
                  <c:v>1.180550822910549</c:v>
                </c:pt>
                <c:pt idx="2">
                  <c:v>1.2854886738359328</c:v>
                </c:pt>
                <c:pt idx="3">
                  <c:v>0.55092371735825763</c:v>
                </c:pt>
                <c:pt idx="4">
                  <c:v>0.79577870285081453</c:v>
                </c:pt>
                <c:pt idx="5">
                  <c:v>1.3641920620299679</c:v>
                </c:pt>
                <c:pt idx="6">
                  <c:v>1.1018474347165141</c:v>
                </c:pt>
                <c:pt idx="7">
                  <c:v>0.55092371735825763</c:v>
                </c:pt>
                <c:pt idx="8">
                  <c:v>-0.12242749274627941</c:v>
                </c:pt>
                <c:pt idx="9">
                  <c:v>1.180550822910549</c:v>
                </c:pt>
                <c:pt idx="10">
                  <c:v>0.91820619559709526</c:v>
                </c:pt>
                <c:pt idx="11">
                  <c:v>0.1836412391194201</c:v>
                </c:pt>
                <c:pt idx="12">
                  <c:v>-0.30606873186569822</c:v>
                </c:pt>
                <c:pt idx="13">
                  <c:v>-1.2067852856418952</c:v>
                </c:pt>
                <c:pt idx="14">
                  <c:v>-0.18364123911941749</c:v>
                </c:pt>
                <c:pt idx="15">
                  <c:v>-0.9182061955970926</c:v>
                </c:pt>
                <c:pt idx="16">
                  <c:v>-0.48970997098511698</c:v>
                </c:pt>
                <c:pt idx="17">
                  <c:v>-0.47222032916422002</c:v>
                </c:pt>
                <c:pt idx="18">
                  <c:v>-1.6527711520747679</c:v>
                </c:pt>
                <c:pt idx="19">
                  <c:v>-0.36728247823883625</c:v>
                </c:pt>
                <c:pt idx="20">
                  <c:v>-0.30606873186569822</c:v>
                </c:pt>
                <c:pt idx="21">
                  <c:v>-0.8395028074030576</c:v>
                </c:pt>
                <c:pt idx="22">
                  <c:v>-1.469129912955349</c:v>
                </c:pt>
                <c:pt idx="23">
                  <c:v>-1.2067852856418952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7E2A-466D-AE63-1EB7BC9A4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559190"/>
        <c:axId val="1020204844"/>
      </c:scatterChart>
      <c:valAx>
        <c:axId val="1825559190"/>
        <c:scaling>
          <c:orientation val="minMax"/>
          <c:max val="40"/>
        </c:scaling>
        <c:delete val="0"/>
        <c:axPos val="b"/>
        <c:title>
          <c:tx>
            <c:rich>
              <a:bodyPr/>
              <a:lstStyle/>
              <a:p>
                <a:pPr lvl="0">
                  <a:defRPr sz="8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800" b="0" i="0">
                    <a:solidFill>
                      <a:srgbClr val="000000"/>
                    </a:solidFill>
                    <a:latin typeface="Arial"/>
                  </a:rPr>
                  <a:t>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/>
        </c:spPr>
        <c:txPr>
          <a:bodyPr rot="0"/>
          <a:lstStyle/>
          <a:p>
            <a:pPr lvl="0">
              <a:defRPr sz="7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20204844"/>
        <c:crosses val="autoZero"/>
        <c:crossBetween val="midCat"/>
      </c:valAx>
      <c:valAx>
        <c:axId val="1020204844"/>
        <c:scaling>
          <c:orientation val="minMax"/>
          <c:max val="1.5"/>
        </c:scaling>
        <c:delete val="0"/>
        <c:axPos val="l"/>
        <c:title>
          <c:tx>
            <c:rich>
              <a:bodyPr/>
              <a:lstStyle/>
              <a:p>
                <a:pPr lvl="0">
                  <a:defRPr sz="8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800" b="0" i="0">
                    <a:solidFill>
                      <a:srgbClr val="000000"/>
                    </a:solidFill>
                    <a:latin typeface="Arial"/>
                  </a:rPr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sz="7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5559190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900" b="1" i="0">
                <a:solidFill>
                  <a:srgbClr val="757575"/>
                </a:solidFill>
                <a:latin typeface="Arial"/>
              </a:defRPr>
            </a:pPr>
            <a:r>
              <a:rPr sz="900" b="1" i="0">
                <a:solidFill>
                  <a:srgbClr val="757575"/>
                </a:solidFill>
                <a:latin typeface="Arial"/>
              </a:rPr>
              <a:t>Pred(Y)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9DB1-445A-A113-50F59DAB0972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9DB1-445A-A113-50F59DAB0972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9DB1-445A-A113-50F59DAB0972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9DB1-445A-A113-50F59DAB0972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9DB1-445A-A113-50F59DAB0972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9DB1-445A-A113-50F59DAB0972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9DB1-445A-A113-50F59DAB0972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9DB1-445A-A113-50F59DAB0972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9DB1-445A-A113-50F59DAB0972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9DB1-445A-A113-50F59DAB0972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9DB1-445A-A113-50F59DAB0972}"/>
              </c:ext>
            </c:extLst>
          </c:dPt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9DB1-445A-A113-50F59DAB0972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9DB1-445A-A113-50F59DAB0972}"/>
              </c:ext>
            </c:extLst>
          </c:dPt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9DB1-445A-A113-50F59DAB0972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9DB1-445A-A113-50F59DAB0972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9DB1-445A-A113-50F59DAB0972}"/>
              </c:ext>
            </c:extLst>
          </c:dPt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9DB1-445A-A113-50F59DAB0972}"/>
              </c:ext>
            </c:extLst>
          </c:dPt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9DB1-445A-A113-50F59DAB0972}"/>
              </c:ext>
            </c:extLst>
          </c:dPt>
          <c:dPt>
            <c:idx val="1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2-9DB1-445A-A113-50F59DAB0972}"/>
              </c:ext>
            </c:extLst>
          </c:dPt>
          <c:dPt>
            <c:idx val="1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3-9DB1-445A-A113-50F59DAB0972}"/>
              </c:ext>
            </c:extLst>
          </c:dPt>
          <c:dPt>
            <c:idx val="2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4-9DB1-445A-A113-50F59DAB0972}"/>
              </c:ext>
            </c:extLst>
          </c:dPt>
          <c:dPt>
            <c:idx val="2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5-9DB1-445A-A113-50F59DAB0972}"/>
              </c:ext>
            </c:extLst>
          </c:dPt>
          <c:dPt>
            <c:idx val="2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6-9DB1-445A-A113-50F59DAB0972}"/>
              </c:ext>
            </c:extLst>
          </c:dPt>
          <c:dPt>
            <c:idx val="2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7-9DB1-445A-A113-50F59DAB0972}"/>
              </c:ext>
            </c:extLst>
          </c:dPt>
          <c:xVal>
            <c:numRef>
              <c:f>ANOVA!$E$114:$E$137</c:f>
              <c:numCache>
                <c:formatCode>0.000</c:formatCode>
                <c:ptCount val="24"/>
                <c:pt idx="0">
                  <c:v>28.666666666666668</c:v>
                </c:pt>
                <c:pt idx="1">
                  <c:v>30.571428571428573</c:v>
                </c:pt>
                <c:pt idx="2">
                  <c:v>32.999999999999993</c:v>
                </c:pt>
                <c:pt idx="3">
                  <c:v>32.999999999999993</c:v>
                </c:pt>
                <c:pt idx="4">
                  <c:v>28.666666666666668</c:v>
                </c:pt>
                <c:pt idx="5">
                  <c:v>30.571428571428573</c:v>
                </c:pt>
                <c:pt idx="6">
                  <c:v>32.999999999999993</c:v>
                </c:pt>
                <c:pt idx="7">
                  <c:v>32.999999999999993</c:v>
                </c:pt>
                <c:pt idx="8">
                  <c:v>28.666666666666668</c:v>
                </c:pt>
                <c:pt idx="9">
                  <c:v>30.571428571428573</c:v>
                </c:pt>
                <c:pt idx="10">
                  <c:v>32.999999999999993</c:v>
                </c:pt>
                <c:pt idx="11">
                  <c:v>32.999999999999993</c:v>
                </c:pt>
                <c:pt idx="12">
                  <c:v>28.666666666666668</c:v>
                </c:pt>
                <c:pt idx="13">
                  <c:v>30.571428571428573</c:v>
                </c:pt>
                <c:pt idx="14">
                  <c:v>32.999999999999993</c:v>
                </c:pt>
                <c:pt idx="15">
                  <c:v>32.999999999999993</c:v>
                </c:pt>
                <c:pt idx="16">
                  <c:v>28.666666666666668</c:v>
                </c:pt>
                <c:pt idx="17">
                  <c:v>30.571428571428573</c:v>
                </c:pt>
                <c:pt idx="18">
                  <c:v>32.999999999999993</c:v>
                </c:pt>
                <c:pt idx="19">
                  <c:v>32.999999999999993</c:v>
                </c:pt>
                <c:pt idx="20">
                  <c:v>28.666666666666668</c:v>
                </c:pt>
                <c:pt idx="21">
                  <c:v>30.571428571428573</c:v>
                </c:pt>
                <c:pt idx="22">
                  <c:v>32.999999999999993</c:v>
                </c:pt>
                <c:pt idx="23">
                  <c:v>30.571428571428573</c:v>
                </c:pt>
              </c:numCache>
            </c:numRef>
          </c:xVal>
          <c:yVal>
            <c:numRef>
              <c:f>ANOVA!$G$114:$G$137</c:f>
              <c:numCache>
                <c:formatCode>0.000</c:formatCode>
                <c:ptCount val="24"/>
                <c:pt idx="0">
                  <c:v>0.42849622461197695</c:v>
                </c:pt>
                <c:pt idx="1">
                  <c:v>1.180550822910549</c:v>
                </c:pt>
                <c:pt idx="2">
                  <c:v>1.2854886738359328</c:v>
                </c:pt>
                <c:pt idx="3">
                  <c:v>0.55092371735825763</c:v>
                </c:pt>
                <c:pt idx="4">
                  <c:v>0.79577870285081453</c:v>
                </c:pt>
                <c:pt idx="5">
                  <c:v>1.3641920620299679</c:v>
                </c:pt>
                <c:pt idx="6">
                  <c:v>1.1018474347165141</c:v>
                </c:pt>
                <c:pt idx="7">
                  <c:v>0.55092371735825763</c:v>
                </c:pt>
                <c:pt idx="8">
                  <c:v>-0.12242749274627941</c:v>
                </c:pt>
                <c:pt idx="9">
                  <c:v>1.180550822910549</c:v>
                </c:pt>
                <c:pt idx="10">
                  <c:v>0.91820619559709526</c:v>
                </c:pt>
                <c:pt idx="11">
                  <c:v>0.1836412391194201</c:v>
                </c:pt>
                <c:pt idx="12">
                  <c:v>-0.30606873186569822</c:v>
                </c:pt>
                <c:pt idx="13">
                  <c:v>-1.2067852856418952</c:v>
                </c:pt>
                <c:pt idx="14">
                  <c:v>-0.18364123911941749</c:v>
                </c:pt>
                <c:pt idx="15">
                  <c:v>-0.9182061955970926</c:v>
                </c:pt>
                <c:pt idx="16">
                  <c:v>-0.48970997098511698</c:v>
                </c:pt>
                <c:pt idx="17">
                  <c:v>-0.47222032916422002</c:v>
                </c:pt>
                <c:pt idx="18">
                  <c:v>-1.6527711520747679</c:v>
                </c:pt>
                <c:pt idx="19">
                  <c:v>-0.36728247823883625</c:v>
                </c:pt>
                <c:pt idx="20">
                  <c:v>-0.30606873186569822</c:v>
                </c:pt>
                <c:pt idx="21">
                  <c:v>-0.8395028074030576</c:v>
                </c:pt>
                <c:pt idx="22">
                  <c:v>-1.469129912955349</c:v>
                </c:pt>
                <c:pt idx="23">
                  <c:v>-1.2067852856418952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9DB1-445A-A113-50F59DAB0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369798"/>
        <c:axId val="1990366142"/>
      </c:scatterChart>
      <c:valAx>
        <c:axId val="2071369798"/>
        <c:scaling>
          <c:orientation val="minMax"/>
          <c:max val="33"/>
        </c:scaling>
        <c:delete val="0"/>
        <c:axPos val="b"/>
        <c:title>
          <c:tx>
            <c:rich>
              <a:bodyPr/>
              <a:lstStyle/>
              <a:p>
                <a:pPr lvl="0">
                  <a:defRPr sz="8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800" b="0" i="0">
                    <a:solidFill>
                      <a:srgbClr val="000000"/>
                    </a:solidFill>
                    <a:latin typeface="Arial"/>
                  </a:rPr>
                  <a:t>Pred(Y)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/>
        </c:spPr>
        <c:txPr>
          <a:bodyPr rot="0"/>
          <a:lstStyle/>
          <a:p>
            <a:pPr lvl="0">
              <a:defRPr sz="7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0366142"/>
        <c:crosses val="autoZero"/>
        <c:crossBetween val="midCat"/>
      </c:valAx>
      <c:valAx>
        <c:axId val="1990366142"/>
        <c:scaling>
          <c:orientation val="minMax"/>
          <c:max val="1.5"/>
        </c:scaling>
        <c:delete val="0"/>
        <c:axPos val="l"/>
        <c:title>
          <c:tx>
            <c:rich>
              <a:bodyPr/>
              <a:lstStyle/>
              <a:p>
                <a:pPr lvl="0">
                  <a:defRPr sz="8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800" b="0" i="0">
                    <a:solidFill>
                      <a:srgbClr val="000000"/>
                    </a:solidFill>
                    <a:latin typeface="Arial"/>
                  </a:rPr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sz="7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1369798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900" b="1" i="0">
                <a:solidFill>
                  <a:srgbClr val="757575"/>
                </a:solidFill>
                <a:latin typeface="Arial"/>
              </a:defRPr>
            </a:pPr>
            <a:r>
              <a:rPr sz="900" b="1" i="0">
                <a:solidFill>
                  <a:srgbClr val="757575"/>
                </a:solidFill>
                <a:latin typeface="Arial"/>
              </a:rPr>
              <a:t>Pred(Y) - 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855F-4D2B-BEAE-A8EB2AB2D2D7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855F-4D2B-BEAE-A8EB2AB2D2D7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855F-4D2B-BEAE-A8EB2AB2D2D7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855F-4D2B-BEAE-A8EB2AB2D2D7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855F-4D2B-BEAE-A8EB2AB2D2D7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855F-4D2B-BEAE-A8EB2AB2D2D7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855F-4D2B-BEAE-A8EB2AB2D2D7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855F-4D2B-BEAE-A8EB2AB2D2D7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855F-4D2B-BEAE-A8EB2AB2D2D7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855F-4D2B-BEAE-A8EB2AB2D2D7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855F-4D2B-BEAE-A8EB2AB2D2D7}"/>
              </c:ext>
            </c:extLst>
          </c:dPt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855F-4D2B-BEAE-A8EB2AB2D2D7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855F-4D2B-BEAE-A8EB2AB2D2D7}"/>
              </c:ext>
            </c:extLst>
          </c:dPt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855F-4D2B-BEAE-A8EB2AB2D2D7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855F-4D2B-BEAE-A8EB2AB2D2D7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855F-4D2B-BEAE-A8EB2AB2D2D7}"/>
              </c:ext>
            </c:extLst>
          </c:dPt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855F-4D2B-BEAE-A8EB2AB2D2D7}"/>
              </c:ext>
            </c:extLst>
          </c:dPt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855F-4D2B-BEAE-A8EB2AB2D2D7}"/>
              </c:ext>
            </c:extLst>
          </c:dPt>
          <c:dPt>
            <c:idx val="1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2-855F-4D2B-BEAE-A8EB2AB2D2D7}"/>
              </c:ext>
            </c:extLst>
          </c:dPt>
          <c:dPt>
            <c:idx val="1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3-855F-4D2B-BEAE-A8EB2AB2D2D7}"/>
              </c:ext>
            </c:extLst>
          </c:dPt>
          <c:dPt>
            <c:idx val="2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4-855F-4D2B-BEAE-A8EB2AB2D2D7}"/>
              </c:ext>
            </c:extLst>
          </c:dPt>
          <c:dPt>
            <c:idx val="2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5-855F-4D2B-BEAE-A8EB2AB2D2D7}"/>
              </c:ext>
            </c:extLst>
          </c:dPt>
          <c:dPt>
            <c:idx val="2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6-855F-4D2B-BEAE-A8EB2AB2D2D7}"/>
              </c:ext>
            </c:extLst>
          </c:dPt>
          <c:dPt>
            <c:idx val="2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7-855F-4D2B-BEAE-A8EB2AB2D2D7}"/>
              </c:ext>
            </c:extLst>
          </c:dPt>
          <c:xVal>
            <c:numRef>
              <c:f>ANOVA!$E$114:$E$137</c:f>
              <c:numCache>
                <c:formatCode>0.000</c:formatCode>
                <c:ptCount val="24"/>
                <c:pt idx="0">
                  <c:v>28.666666666666668</c:v>
                </c:pt>
                <c:pt idx="1">
                  <c:v>30.571428571428573</c:v>
                </c:pt>
                <c:pt idx="2">
                  <c:v>32.999999999999993</c:v>
                </c:pt>
                <c:pt idx="3">
                  <c:v>32.999999999999993</c:v>
                </c:pt>
                <c:pt idx="4">
                  <c:v>28.666666666666668</c:v>
                </c:pt>
                <c:pt idx="5">
                  <c:v>30.571428571428573</c:v>
                </c:pt>
                <c:pt idx="6">
                  <c:v>32.999999999999993</c:v>
                </c:pt>
                <c:pt idx="7">
                  <c:v>32.999999999999993</c:v>
                </c:pt>
                <c:pt idx="8">
                  <c:v>28.666666666666668</c:v>
                </c:pt>
                <c:pt idx="9">
                  <c:v>30.571428571428573</c:v>
                </c:pt>
                <c:pt idx="10">
                  <c:v>32.999999999999993</c:v>
                </c:pt>
                <c:pt idx="11">
                  <c:v>32.999999999999993</c:v>
                </c:pt>
                <c:pt idx="12">
                  <c:v>28.666666666666668</c:v>
                </c:pt>
                <c:pt idx="13">
                  <c:v>30.571428571428573</c:v>
                </c:pt>
                <c:pt idx="14">
                  <c:v>32.999999999999993</c:v>
                </c:pt>
                <c:pt idx="15">
                  <c:v>32.999999999999993</c:v>
                </c:pt>
                <c:pt idx="16">
                  <c:v>28.666666666666668</c:v>
                </c:pt>
                <c:pt idx="17">
                  <c:v>30.571428571428573</c:v>
                </c:pt>
                <c:pt idx="18">
                  <c:v>32.999999999999993</c:v>
                </c:pt>
                <c:pt idx="19">
                  <c:v>32.999999999999993</c:v>
                </c:pt>
                <c:pt idx="20">
                  <c:v>28.666666666666668</c:v>
                </c:pt>
                <c:pt idx="21">
                  <c:v>30.571428571428573</c:v>
                </c:pt>
                <c:pt idx="22">
                  <c:v>32.999999999999993</c:v>
                </c:pt>
                <c:pt idx="23">
                  <c:v>30.571428571428573</c:v>
                </c:pt>
              </c:numCache>
            </c:numRef>
          </c:xVal>
          <c:yVal>
            <c:numRef>
              <c:f>ANOVA!$D$114:$D$137</c:f>
              <c:numCache>
                <c:formatCode>0.000</c:formatCode>
                <c:ptCount val="24"/>
                <c:pt idx="0">
                  <c:v>31</c:v>
                </c:pt>
                <c:pt idx="1">
                  <c:v>37</c:v>
                </c:pt>
                <c:pt idx="2">
                  <c:v>40</c:v>
                </c:pt>
                <c:pt idx="3">
                  <c:v>36</c:v>
                </c:pt>
                <c:pt idx="4">
                  <c:v>33</c:v>
                </c:pt>
                <c:pt idx="5">
                  <c:v>38</c:v>
                </c:pt>
                <c:pt idx="6">
                  <c:v>39</c:v>
                </c:pt>
                <c:pt idx="7">
                  <c:v>36</c:v>
                </c:pt>
                <c:pt idx="8">
                  <c:v>28</c:v>
                </c:pt>
                <c:pt idx="9">
                  <c:v>37</c:v>
                </c:pt>
                <c:pt idx="10">
                  <c:v>38</c:v>
                </c:pt>
                <c:pt idx="11">
                  <c:v>34</c:v>
                </c:pt>
                <c:pt idx="12">
                  <c:v>27</c:v>
                </c:pt>
                <c:pt idx="13">
                  <c:v>24</c:v>
                </c:pt>
                <c:pt idx="14">
                  <c:v>32</c:v>
                </c:pt>
                <c:pt idx="15">
                  <c:v>28</c:v>
                </c:pt>
                <c:pt idx="16">
                  <c:v>26</c:v>
                </c:pt>
                <c:pt idx="17">
                  <c:v>28</c:v>
                </c:pt>
                <c:pt idx="18">
                  <c:v>24</c:v>
                </c:pt>
                <c:pt idx="19">
                  <c:v>31</c:v>
                </c:pt>
                <c:pt idx="20">
                  <c:v>27</c:v>
                </c:pt>
                <c:pt idx="21">
                  <c:v>26</c:v>
                </c:pt>
                <c:pt idx="22">
                  <c:v>25</c:v>
                </c:pt>
                <c:pt idx="23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855F-4D2B-BEAE-A8EB2AB2D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815320"/>
        <c:axId val="300069850"/>
      </c:scatterChart>
      <c:valAx>
        <c:axId val="485815320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 lvl="0">
                  <a:defRPr sz="8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800" b="0" i="0">
                    <a:solidFill>
                      <a:srgbClr val="000000"/>
                    </a:solidFill>
                    <a:latin typeface="Arial"/>
                  </a:rPr>
                  <a:t>Pred(Y)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/>
        </c:spPr>
        <c:txPr>
          <a:bodyPr rot="0"/>
          <a:lstStyle/>
          <a:p>
            <a:pPr lvl="0">
              <a:defRPr sz="7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0069850"/>
        <c:crosses val="autoZero"/>
        <c:crossBetween val="midCat"/>
      </c:valAx>
      <c:valAx>
        <c:axId val="300069850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 lvl="0">
                  <a:defRPr sz="8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800" b="0" i="0">
                    <a:solidFill>
                      <a:srgbClr val="000000"/>
                    </a:solidFill>
                    <a:latin typeface="Arial"/>
                  </a:rPr>
                  <a:t>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sz="7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85815320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900" b="1" i="0">
                <a:solidFill>
                  <a:srgbClr val="757575"/>
                </a:solidFill>
                <a:latin typeface="Arial"/>
              </a:defRPr>
            </a:pPr>
            <a:r>
              <a:rPr sz="900" b="1" i="0">
                <a:solidFill>
                  <a:srgbClr val="757575"/>
                </a:solidFill>
                <a:latin typeface="Arial"/>
              </a:rPr>
              <a:t>Standardized residuals / Y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ANOVA!$B$114:$B$137</c:f>
              <c:strCache>
                <c:ptCount val="24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</c:strCache>
            </c:strRef>
          </c:cat>
          <c:val>
            <c:numRef>
              <c:f>ANOVA!$G$114:$G$137</c:f>
              <c:numCache>
                <c:formatCode>0.000</c:formatCode>
                <c:ptCount val="24"/>
                <c:pt idx="0">
                  <c:v>0.42849622461197695</c:v>
                </c:pt>
                <c:pt idx="1">
                  <c:v>1.180550822910549</c:v>
                </c:pt>
                <c:pt idx="2">
                  <c:v>1.2854886738359328</c:v>
                </c:pt>
                <c:pt idx="3">
                  <c:v>0.55092371735825763</c:v>
                </c:pt>
                <c:pt idx="4">
                  <c:v>0.79577870285081453</c:v>
                </c:pt>
                <c:pt idx="5">
                  <c:v>1.3641920620299679</c:v>
                </c:pt>
                <c:pt idx="6">
                  <c:v>1.1018474347165141</c:v>
                </c:pt>
                <c:pt idx="7">
                  <c:v>0.55092371735825763</c:v>
                </c:pt>
                <c:pt idx="8">
                  <c:v>-0.12242749274627941</c:v>
                </c:pt>
                <c:pt idx="9">
                  <c:v>1.180550822910549</c:v>
                </c:pt>
                <c:pt idx="10">
                  <c:v>0.91820619559709526</c:v>
                </c:pt>
                <c:pt idx="11">
                  <c:v>0.1836412391194201</c:v>
                </c:pt>
                <c:pt idx="12">
                  <c:v>-0.30606873186569822</c:v>
                </c:pt>
                <c:pt idx="13">
                  <c:v>-1.2067852856418952</c:v>
                </c:pt>
                <c:pt idx="14">
                  <c:v>-0.18364123911941749</c:v>
                </c:pt>
                <c:pt idx="15">
                  <c:v>-0.9182061955970926</c:v>
                </c:pt>
                <c:pt idx="16">
                  <c:v>-0.48970997098511698</c:v>
                </c:pt>
                <c:pt idx="17">
                  <c:v>-0.47222032916422002</c:v>
                </c:pt>
                <c:pt idx="18">
                  <c:v>-1.6527711520747679</c:v>
                </c:pt>
                <c:pt idx="19">
                  <c:v>-0.36728247823883625</c:v>
                </c:pt>
                <c:pt idx="20">
                  <c:v>-0.30606873186569822</c:v>
                </c:pt>
                <c:pt idx="21">
                  <c:v>-0.8395028074030576</c:v>
                </c:pt>
                <c:pt idx="22">
                  <c:v>-1.469129912955349</c:v>
                </c:pt>
                <c:pt idx="23">
                  <c:v>-1.2067852856418952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731-467A-BC1D-8AB44DA12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1130840"/>
        <c:axId val="743386379"/>
      </c:barChart>
      <c:catAx>
        <c:axId val="45113084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sz="8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800" b="0" i="0">
                    <a:solidFill>
                      <a:srgbClr val="000000"/>
                    </a:solidFill>
                    <a:latin typeface="Arial"/>
                  </a:rPr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/>
          <a:lstStyle/>
          <a:p>
            <a:pPr lvl="0">
              <a:defRPr sz="7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3386379"/>
        <c:crosses val="autoZero"/>
        <c:auto val="1"/>
        <c:lblAlgn val="ctr"/>
        <c:lblOffset val="100"/>
        <c:noMultiLvlLbl val="1"/>
      </c:catAx>
      <c:valAx>
        <c:axId val="743386379"/>
        <c:scaling>
          <c:orientation val="minMax"/>
          <c:max val="2"/>
        </c:scaling>
        <c:delete val="0"/>
        <c:axPos val="b"/>
        <c:title>
          <c:tx>
            <c:rich>
              <a:bodyPr/>
              <a:lstStyle/>
              <a:p>
                <a:pPr lvl="0">
                  <a:defRPr sz="8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800" b="0" i="0">
                    <a:solidFill>
                      <a:srgbClr val="000000"/>
                    </a:solidFill>
                    <a:latin typeface="Arial"/>
                  </a:rPr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sz="7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51130840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900" b="1" i="0">
                <a:solidFill>
                  <a:srgbClr val="757575"/>
                </a:solidFill>
                <a:latin typeface="Arial"/>
              </a:defRPr>
            </a:pPr>
            <a:r>
              <a:rPr sz="900" b="1" i="0">
                <a:solidFill>
                  <a:srgbClr val="757575"/>
                </a:solidFill>
                <a:latin typeface="Arial"/>
              </a:rPr>
              <a:t>Means(Y) - MPG Highway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00000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ANOVA!$B$183:$B$186</c:f>
              <c:strCache>
                <c:ptCount val="4"/>
                <c:pt idx="0">
                  <c:v>Audi</c:v>
                </c:pt>
                <c:pt idx="1">
                  <c:v>Hyundai</c:v>
                </c:pt>
                <c:pt idx="2">
                  <c:v>Kia </c:v>
                </c:pt>
                <c:pt idx="3">
                  <c:v>Nissan</c:v>
                </c:pt>
              </c:strCache>
            </c:strRef>
          </c:cat>
          <c:val>
            <c:numRef>
              <c:f>ANOVA!$C$183:$C$186</c:f>
              <c:numCache>
                <c:formatCode>0.000</c:formatCode>
                <c:ptCount val="4"/>
                <c:pt idx="0">
                  <c:v>28.666666666666668</c:v>
                </c:pt>
                <c:pt idx="1">
                  <c:v>30.571428571428573</c:v>
                </c:pt>
                <c:pt idx="2">
                  <c:v>32.999999999999993</c:v>
                </c:pt>
                <c:pt idx="3">
                  <c:v>32.999999999999993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7EF-9EFA-D8A8A51D0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644912"/>
        <c:axId val="1837285408"/>
      </c:lineChart>
      <c:catAx>
        <c:axId val="82464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8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800" b="0" i="0">
                    <a:solidFill>
                      <a:srgbClr val="000000"/>
                    </a:solidFill>
                    <a:latin typeface="Arial"/>
                  </a:rPr>
                  <a:t>MPG Highway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 lvl="0">
              <a:defRPr sz="7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37285408"/>
        <c:crosses val="autoZero"/>
        <c:auto val="1"/>
        <c:lblAlgn val="ctr"/>
        <c:lblOffset val="100"/>
        <c:noMultiLvlLbl val="1"/>
      </c:catAx>
      <c:valAx>
        <c:axId val="1837285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sz="8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800" b="0" i="0">
                    <a:solidFill>
                      <a:srgbClr val="000000"/>
                    </a:solidFill>
                    <a:latin typeface="Arial"/>
                  </a:rPr>
                  <a:t>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sz="7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2464491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Highest Price by Make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Main!$D$72</c:f>
              <c:numCache>
                <c:formatCode>General</c:formatCode>
                <c:ptCount val="1"/>
                <c:pt idx="0">
                  <c:v>0.41635512179764667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470-4E1A-9115-62D50BA91A86}"/>
            </c:ext>
          </c:extLst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Main!$E$72</c:f>
              <c:numCache>
                <c:formatCode>General</c:formatCode>
                <c:ptCount val="1"/>
                <c:pt idx="0">
                  <c:v>0.24710755184762501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470-4E1A-9115-62D50BA91A86}"/>
            </c:ext>
          </c:extLst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Main!$F$72</c:f>
              <c:numCache>
                <c:formatCode>General</c:formatCode>
                <c:ptCount val="1"/>
                <c:pt idx="0">
                  <c:v>0.18386722285624332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470-4E1A-9115-62D50BA91A86}"/>
            </c:ext>
          </c:extLst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Main!$G$72</c:f>
              <c:numCache>
                <c:formatCode>General</c:formatCode>
                <c:ptCount val="1"/>
                <c:pt idx="0">
                  <c:v>0.15267010349848489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F470-4E1A-9115-62D50BA91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380720"/>
        <c:axId val="845327748"/>
      </c:barChart>
      <c:catAx>
        <c:axId val="16038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45327748"/>
        <c:crosses val="autoZero"/>
        <c:auto val="1"/>
        <c:lblAlgn val="ctr"/>
        <c:lblOffset val="100"/>
        <c:noMultiLvlLbl val="1"/>
      </c:catAx>
      <c:valAx>
        <c:axId val="8453277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038072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Length of Car (x-axis) vs. Wheelbase (y-axis)</a:t>
            </a:r>
          </a:p>
        </c:rich>
      </c:tx>
      <c:layout>
        <c:manualLayout>
          <c:xMode val="edge"/>
          <c:yMode val="edge"/>
          <c:x val="0.28107125304199337"/>
          <c:y val="3.47003240766844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Wheelbase (Y)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Main!$A$116:$A$139</c:f>
              <c:numCache>
                <c:formatCode>General</c:formatCode>
                <c:ptCount val="24"/>
                <c:pt idx="0">
                  <c:v>165</c:v>
                </c:pt>
                <c:pt idx="1">
                  <c:v>175</c:v>
                </c:pt>
                <c:pt idx="2">
                  <c:v>194</c:v>
                </c:pt>
                <c:pt idx="3">
                  <c:v>207</c:v>
                </c:pt>
                <c:pt idx="4">
                  <c:v>182</c:v>
                </c:pt>
                <c:pt idx="5">
                  <c:v>186</c:v>
                </c:pt>
                <c:pt idx="6">
                  <c:v>172</c:v>
                </c:pt>
                <c:pt idx="7">
                  <c:v>179</c:v>
                </c:pt>
                <c:pt idx="8">
                  <c:v>191</c:v>
                </c:pt>
                <c:pt idx="9">
                  <c:v>203</c:v>
                </c:pt>
                <c:pt idx="10">
                  <c:v>194</c:v>
                </c:pt>
                <c:pt idx="11">
                  <c:v>182</c:v>
                </c:pt>
                <c:pt idx="12">
                  <c:v>193</c:v>
                </c:pt>
                <c:pt idx="13">
                  <c:v>164</c:v>
                </c:pt>
                <c:pt idx="14">
                  <c:v>182</c:v>
                </c:pt>
                <c:pt idx="15">
                  <c:v>192</c:v>
                </c:pt>
                <c:pt idx="16">
                  <c:v>182</c:v>
                </c:pt>
                <c:pt idx="17">
                  <c:v>201</c:v>
                </c:pt>
                <c:pt idx="18">
                  <c:v>192</c:v>
                </c:pt>
                <c:pt idx="19">
                  <c:v>172</c:v>
                </c:pt>
                <c:pt idx="20">
                  <c:v>180</c:v>
                </c:pt>
                <c:pt idx="21">
                  <c:v>191</c:v>
                </c:pt>
                <c:pt idx="22">
                  <c:v>196</c:v>
                </c:pt>
                <c:pt idx="23">
                  <c:v>163</c:v>
                </c:pt>
              </c:numCache>
            </c:numRef>
          </c:xVal>
          <c:yVal>
            <c:numRef>
              <c:f>Main!$B$116:$B$139</c:f>
              <c:numCache>
                <c:formatCode>General</c:formatCode>
                <c:ptCount val="24"/>
                <c:pt idx="0">
                  <c:v>97</c:v>
                </c:pt>
                <c:pt idx="1">
                  <c:v>104</c:v>
                </c:pt>
                <c:pt idx="2">
                  <c:v>115</c:v>
                </c:pt>
                <c:pt idx="3">
                  <c:v>123</c:v>
                </c:pt>
                <c:pt idx="4">
                  <c:v>108</c:v>
                </c:pt>
                <c:pt idx="5">
                  <c:v>110</c:v>
                </c:pt>
                <c:pt idx="6">
                  <c:v>101</c:v>
                </c:pt>
                <c:pt idx="7">
                  <c:v>106</c:v>
                </c:pt>
                <c:pt idx="8">
                  <c:v>110</c:v>
                </c:pt>
                <c:pt idx="9">
                  <c:v>120</c:v>
                </c:pt>
                <c:pt idx="10">
                  <c:v>112</c:v>
                </c:pt>
                <c:pt idx="11">
                  <c:v>111</c:v>
                </c:pt>
                <c:pt idx="12">
                  <c:v>110</c:v>
                </c:pt>
                <c:pt idx="13">
                  <c:v>102</c:v>
                </c:pt>
                <c:pt idx="14">
                  <c:v>106</c:v>
                </c:pt>
                <c:pt idx="15">
                  <c:v>109</c:v>
                </c:pt>
                <c:pt idx="16">
                  <c:v>107</c:v>
                </c:pt>
                <c:pt idx="17">
                  <c:v>118</c:v>
                </c:pt>
                <c:pt idx="18">
                  <c:v>112</c:v>
                </c:pt>
                <c:pt idx="19">
                  <c:v>101</c:v>
                </c:pt>
                <c:pt idx="20">
                  <c:v>106</c:v>
                </c:pt>
                <c:pt idx="21">
                  <c:v>110</c:v>
                </c:pt>
                <c:pt idx="22">
                  <c:v>112</c:v>
                </c:pt>
                <c:pt idx="23">
                  <c:v>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DE-4630-BA7C-D5545A34B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789684"/>
        <c:axId val="2038498350"/>
      </c:scatterChart>
      <c:valAx>
        <c:axId val="8017896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8498350"/>
        <c:crosses val="autoZero"/>
        <c:crossBetween val="midCat"/>
      </c:valAx>
      <c:valAx>
        <c:axId val="20384983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0178968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Normal Probability Plot (data set 1)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z-value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Main!$A$213:$A$218</c:f>
              <c:numCache>
                <c:formatCode>General</c:formatCode>
                <c:ptCount val="6"/>
                <c:pt idx="0">
                  <c:v>32</c:v>
                </c:pt>
                <c:pt idx="1">
                  <c:v>36</c:v>
                </c:pt>
                <c:pt idx="2">
                  <c:v>36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</c:numCache>
            </c:numRef>
          </c:xVal>
          <c:yVal>
            <c:numRef>
              <c:f>Main!$D$213:$D$218</c:f>
              <c:numCache>
                <c:formatCode>General</c:formatCode>
                <c:ptCount val="6"/>
                <c:pt idx="0">
                  <c:v>-1.2815515655446006</c:v>
                </c:pt>
                <c:pt idx="1">
                  <c:v>-0.64334540539291696</c:v>
                </c:pt>
                <c:pt idx="2">
                  <c:v>-0.20189347914185088</c:v>
                </c:pt>
                <c:pt idx="3">
                  <c:v>0.20189347914185077</c:v>
                </c:pt>
                <c:pt idx="4">
                  <c:v>0.64334540539291696</c:v>
                </c:pt>
                <c:pt idx="5">
                  <c:v>1.2815515655446006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CA-45DA-BFFF-F12BB2C1A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010745"/>
        <c:axId val="350508672"/>
      </c:scatterChart>
      <c:valAx>
        <c:axId val="8880107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0508672"/>
        <c:crosses val="autoZero"/>
        <c:crossBetween val="midCat"/>
      </c:valAx>
      <c:valAx>
        <c:axId val="3505086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801074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Normal Probability Plot (data set 2)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z-value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Main!$A$225:$A$242</c:f>
              <c:numCache>
                <c:formatCode>General</c:formatCode>
                <c:ptCount val="18"/>
                <c:pt idx="0">
                  <c:v>36</c:v>
                </c:pt>
                <c:pt idx="1">
                  <c:v>37</c:v>
                </c:pt>
                <c:pt idx="2">
                  <c:v>37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41</c:v>
                </c:pt>
                <c:pt idx="16">
                  <c:v>41</c:v>
                </c:pt>
                <c:pt idx="17">
                  <c:v>43</c:v>
                </c:pt>
              </c:numCache>
            </c:numRef>
          </c:xVal>
          <c:yVal>
            <c:numRef>
              <c:f>Main!$D$225:$D$242</c:f>
              <c:numCache>
                <c:formatCode>General</c:formatCode>
                <c:ptCount val="18"/>
                <c:pt idx="0">
                  <c:v>-1.8217485299162539</c:v>
                </c:pt>
                <c:pt idx="1">
                  <c:v>-1.3466834901270375</c:v>
                </c:pt>
                <c:pt idx="2">
                  <c:v>-1.0632441776973729</c:v>
                </c:pt>
                <c:pt idx="3">
                  <c:v>-0.84652438928930096</c:v>
                </c:pt>
                <c:pt idx="4">
                  <c:v>-0.663751588626036</c:v>
                </c:pt>
                <c:pt idx="5">
                  <c:v>-0.50090447043594655</c:v>
                </c:pt>
                <c:pt idx="6">
                  <c:v>-0.35041483145340052</c:v>
                </c:pt>
                <c:pt idx="7">
                  <c:v>-0.20750378326308666</c:v>
                </c:pt>
                <c:pt idx="8">
                  <c:v>-6.8728817416947099E-2</c:v>
                </c:pt>
                <c:pt idx="9">
                  <c:v>6.8728817416947099E-2</c:v>
                </c:pt>
                <c:pt idx="10">
                  <c:v>0.20750378326308666</c:v>
                </c:pt>
                <c:pt idx="11">
                  <c:v>0.35041483145340052</c:v>
                </c:pt>
                <c:pt idx="12">
                  <c:v>0.50090447043594655</c:v>
                </c:pt>
                <c:pt idx="13">
                  <c:v>0.663751588626036</c:v>
                </c:pt>
                <c:pt idx="14">
                  <c:v>0.84652438928930096</c:v>
                </c:pt>
                <c:pt idx="15">
                  <c:v>1.0632441776973729</c:v>
                </c:pt>
                <c:pt idx="16">
                  <c:v>1.3466834901270375</c:v>
                </c:pt>
                <c:pt idx="17">
                  <c:v>1.8217485299162539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4D-41EB-A1AC-9A1D492A0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273907"/>
        <c:axId val="1242171018"/>
      </c:scatterChart>
      <c:valAx>
        <c:axId val="5352739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2171018"/>
        <c:crosses val="autoZero"/>
        <c:crossBetween val="midCat"/>
      </c:valAx>
      <c:valAx>
        <c:axId val="12421710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3527390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900" b="1" i="0">
                <a:solidFill>
                  <a:srgbClr val="757575"/>
                </a:solidFill>
                <a:latin typeface="Arial"/>
              </a:defRPr>
            </a:pPr>
            <a:r>
              <a:rPr sz="900" b="1" i="0">
                <a:solidFill>
                  <a:srgbClr val="757575"/>
                </a:solidFill>
                <a:latin typeface="Arial"/>
              </a:rPr>
              <a:t>Y / Standardized coefficients(95%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3CE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ANOVA!$B$85:$B$88</c:f>
              <c:strCache>
                <c:ptCount val="4"/>
                <c:pt idx="0">
                  <c:v>MPG Highway-Audi</c:v>
                </c:pt>
                <c:pt idx="1">
                  <c:v>MPG Highway-Hyundai</c:v>
                </c:pt>
                <c:pt idx="2">
                  <c:v>MPG Highway-Kia </c:v>
                </c:pt>
                <c:pt idx="3">
                  <c:v>MPG Highway-Nissan</c:v>
                </c:pt>
              </c:strCache>
            </c:strRef>
          </c:cat>
          <c:val>
            <c:numRef>
              <c:f>ANOVA!$C$85:$C$88</c:f>
              <c:numCache>
                <c:formatCode>0.000</c:formatCode>
                <c:ptCount val="4"/>
                <c:pt idx="0">
                  <c:v>-0.35514398026620531</c:v>
                </c:pt>
                <c:pt idx="1">
                  <c:v>-0.20892713288005943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736-4F9C-914C-F41FAA871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173778"/>
        <c:axId val="419448506"/>
      </c:barChart>
      <c:catAx>
        <c:axId val="1591737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8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800" b="0" i="0">
                    <a:solidFill>
                      <a:srgbClr val="000000"/>
                    </a:solidFill>
                    <a:latin typeface="Arial"/>
                  </a:rPr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/>
          <a:lstStyle/>
          <a:p>
            <a:pPr lvl="0">
              <a:defRPr sz="7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9448506"/>
        <c:crosses val="autoZero"/>
        <c:auto val="1"/>
        <c:lblAlgn val="ctr"/>
        <c:lblOffset val="100"/>
        <c:noMultiLvlLbl val="1"/>
      </c:catAx>
      <c:valAx>
        <c:axId val="41944850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sz="8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800" b="0" i="0">
                    <a:solidFill>
                      <a:srgbClr val="000000"/>
                    </a:solidFill>
                    <a:latin typeface="Arial"/>
                  </a:rPr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sz="7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917377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900" b="1" i="0">
                <a:solidFill>
                  <a:srgbClr val="757575"/>
                </a:solidFill>
                <a:latin typeface="Arial"/>
              </a:defRPr>
            </a:pPr>
            <a:r>
              <a:rPr sz="900" b="1" i="0">
                <a:solidFill>
                  <a:srgbClr val="757575"/>
                </a:solidFill>
                <a:latin typeface="Arial"/>
              </a:rPr>
              <a:t>Y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FF45-4025-9D35-403EA1CFA397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FF45-4025-9D35-403EA1CFA397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FF45-4025-9D35-403EA1CFA397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FF45-4025-9D35-403EA1CFA397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FF45-4025-9D35-403EA1CFA397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FF45-4025-9D35-403EA1CFA397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FF45-4025-9D35-403EA1CFA397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FF45-4025-9D35-403EA1CFA397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FF45-4025-9D35-403EA1CFA397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FF45-4025-9D35-403EA1CFA397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FF45-4025-9D35-403EA1CFA397}"/>
              </c:ext>
            </c:extLst>
          </c:dPt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FF45-4025-9D35-403EA1CFA397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FF45-4025-9D35-403EA1CFA397}"/>
              </c:ext>
            </c:extLst>
          </c:dPt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FF45-4025-9D35-403EA1CFA397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FF45-4025-9D35-403EA1CFA397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FF45-4025-9D35-403EA1CFA397}"/>
              </c:ext>
            </c:extLst>
          </c:dPt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FF45-4025-9D35-403EA1CFA397}"/>
              </c:ext>
            </c:extLst>
          </c:dPt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FF45-4025-9D35-403EA1CFA397}"/>
              </c:ext>
            </c:extLst>
          </c:dPt>
          <c:dPt>
            <c:idx val="1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2-FF45-4025-9D35-403EA1CFA397}"/>
              </c:ext>
            </c:extLst>
          </c:dPt>
          <c:dPt>
            <c:idx val="1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3-FF45-4025-9D35-403EA1CFA397}"/>
              </c:ext>
            </c:extLst>
          </c:dPt>
          <c:dPt>
            <c:idx val="2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4-FF45-4025-9D35-403EA1CFA397}"/>
              </c:ext>
            </c:extLst>
          </c:dPt>
          <c:dPt>
            <c:idx val="2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5-FF45-4025-9D35-403EA1CFA397}"/>
              </c:ext>
            </c:extLst>
          </c:dPt>
          <c:dPt>
            <c:idx val="2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6-FF45-4025-9D35-403EA1CFA397}"/>
              </c:ext>
            </c:extLst>
          </c:dPt>
          <c:dPt>
            <c:idx val="2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7-FF45-4025-9D35-403EA1CFA397}"/>
              </c:ext>
            </c:extLst>
          </c:dPt>
          <c:xVal>
            <c:numRef>
              <c:f>ANOVA!$D$114:$D$137</c:f>
              <c:numCache>
                <c:formatCode>0.000</c:formatCode>
                <c:ptCount val="24"/>
                <c:pt idx="0">
                  <c:v>31</c:v>
                </c:pt>
                <c:pt idx="1">
                  <c:v>37</c:v>
                </c:pt>
                <c:pt idx="2">
                  <c:v>40</c:v>
                </c:pt>
                <c:pt idx="3">
                  <c:v>36</c:v>
                </c:pt>
                <c:pt idx="4">
                  <c:v>33</c:v>
                </c:pt>
                <c:pt idx="5">
                  <c:v>38</c:v>
                </c:pt>
                <c:pt idx="6">
                  <c:v>39</c:v>
                </c:pt>
                <c:pt idx="7">
                  <c:v>36</c:v>
                </c:pt>
                <c:pt idx="8">
                  <c:v>28</c:v>
                </c:pt>
                <c:pt idx="9">
                  <c:v>37</c:v>
                </c:pt>
                <c:pt idx="10">
                  <c:v>38</c:v>
                </c:pt>
                <c:pt idx="11">
                  <c:v>34</c:v>
                </c:pt>
                <c:pt idx="12">
                  <c:v>27</c:v>
                </c:pt>
                <c:pt idx="13">
                  <c:v>24</c:v>
                </c:pt>
                <c:pt idx="14">
                  <c:v>32</c:v>
                </c:pt>
                <c:pt idx="15">
                  <c:v>28</c:v>
                </c:pt>
                <c:pt idx="16">
                  <c:v>26</c:v>
                </c:pt>
                <c:pt idx="17">
                  <c:v>28</c:v>
                </c:pt>
                <c:pt idx="18">
                  <c:v>24</c:v>
                </c:pt>
                <c:pt idx="19">
                  <c:v>31</c:v>
                </c:pt>
                <c:pt idx="20">
                  <c:v>27</c:v>
                </c:pt>
                <c:pt idx="21">
                  <c:v>26</c:v>
                </c:pt>
                <c:pt idx="22">
                  <c:v>25</c:v>
                </c:pt>
                <c:pt idx="23">
                  <c:v>24</c:v>
                </c:pt>
              </c:numCache>
            </c:numRef>
          </c:xVal>
          <c:yVal>
            <c:numRef>
              <c:f>ANOVA!$G$114:$G$137</c:f>
              <c:numCache>
                <c:formatCode>0.000</c:formatCode>
                <c:ptCount val="24"/>
                <c:pt idx="0">
                  <c:v>0.42849622461197695</c:v>
                </c:pt>
                <c:pt idx="1">
                  <c:v>1.180550822910549</c:v>
                </c:pt>
                <c:pt idx="2">
                  <c:v>1.2854886738359328</c:v>
                </c:pt>
                <c:pt idx="3">
                  <c:v>0.55092371735825763</c:v>
                </c:pt>
                <c:pt idx="4">
                  <c:v>0.79577870285081453</c:v>
                </c:pt>
                <c:pt idx="5">
                  <c:v>1.3641920620299679</c:v>
                </c:pt>
                <c:pt idx="6">
                  <c:v>1.1018474347165141</c:v>
                </c:pt>
                <c:pt idx="7">
                  <c:v>0.55092371735825763</c:v>
                </c:pt>
                <c:pt idx="8">
                  <c:v>-0.12242749274627941</c:v>
                </c:pt>
                <c:pt idx="9">
                  <c:v>1.180550822910549</c:v>
                </c:pt>
                <c:pt idx="10">
                  <c:v>0.91820619559709526</c:v>
                </c:pt>
                <c:pt idx="11">
                  <c:v>0.1836412391194201</c:v>
                </c:pt>
                <c:pt idx="12">
                  <c:v>-0.30606873186569822</c:v>
                </c:pt>
                <c:pt idx="13">
                  <c:v>-1.2067852856418952</c:v>
                </c:pt>
                <c:pt idx="14">
                  <c:v>-0.18364123911941749</c:v>
                </c:pt>
                <c:pt idx="15">
                  <c:v>-0.9182061955970926</c:v>
                </c:pt>
                <c:pt idx="16">
                  <c:v>-0.48970997098511698</c:v>
                </c:pt>
                <c:pt idx="17">
                  <c:v>-0.47222032916422002</c:v>
                </c:pt>
                <c:pt idx="18">
                  <c:v>-1.6527711520747679</c:v>
                </c:pt>
                <c:pt idx="19">
                  <c:v>-0.36728247823883625</c:v>
                </c:pt>
                <c:pt idx="20">
                  <c:v>-0.30606873186569822</c:v>
                </c:pt>
                <c:pt idx="21">
                  <c:v>-0.8395028074030576</c:v>
                </c:pt>
                <c:pt idx="22">
                  <c:v>-1.469129912955349</c:v>
                </c:pt>
                <c:pt idx="23">
                  <c:v>-1.2067852856418952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FF45-4025-9D35-403EA1CFA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051199"/>
        <c:axId val="831174353"/>
      </c:scatterChart>
      <c:valAx>
        <c:axId val="993051199"/>
        <c:scaling>
          <c:orientation val="minMax"/>
          <c:max val="40"/>
        </c:scaling>
        <c:delete val="0"/>
        <c:axPos val="b"/>
        <c:title>
          <c:tx>
            <c:rich>
              <a:bodyPr/>
              <a:lstStyle/>
              <a:p>
                <a:pPr lvl="0">
                  <a:defRPr sz="8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800" b="0" i="0">
                    <a:solidFill>
                      <a:srgbClr val="000000"/>
                    </a:solidFill>
                    <a:latin typeface="Arial"/>
                  </a:rPr>
                  <a:t>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/>
        </c:spPr>
        <c:txPr>
          <a:bodyPr rot="0"/>
          <a:lstStyle/>
          <a:p>
            <a:pPr lvl="0">
              <a:defRPr sz="7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31174353"/>
        <c:crosses val="autoZero"/>
        <c:crossBetween val="midCat"/>
      </c:valAx>
      <c:valAx>
        <c:axId val="831174353"/>
        <c:scaling>
          <c:orientation val="minMax"/>
          <c:max val="1.5"/>
        </c:scaling>
        <c:delete val="0"/>
        <c:axPos val="l"/>
        <c:title>
          <c:tx>
            <c:rich>
              <a:bodyPr/>
              <a:lstStyle/>
              <a:p>
                <a:pPr lvl="0">
                  <a:defRPr sz="8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800" b="0" i="0">
                    <a:solidFill>
                      <a:srgbClr val="000000"/>
                    </a:solidFill>
                    <a:latin typeface="Arial"/>
                  </a:rPr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sz="7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93051199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900" b="1" i="0">
                <a:solidFill>
                  <a:srgbClr val="757575"/>
                </a:solidFill>
                <a:latin typeface="Arial"/>
              </a:defRPr>
            </a:pPr>
            <a:r>
              <a:rPr sz="900" b="1" i="0">
                <a:solidFill>
                  <a:srgbClr val="757575"/>
                </a:solidFill>
                <a:latin typeface="Arial"/>
              </a:rPr>
              <a:t>Pred(Y)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5D50-41B5-B354-E9EE621E9364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5D50-41B5-B354-E9EE621E9364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5D50-41B5-B354-E9EE621E9364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5D50-41B5-B354-E9EE621E9364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5D50-41B5-B354-E9EE621E9364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5D50-41B5-B354-E9EE621E9364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5D50-41B5-B354-E9EE621E9364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5D50-41B5-B354-E9EE621E9364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5D50-41B5-B354-E9EE621E9364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5D50-41B5-B354-E9EE621E9364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5D50-41B5-B354-E9EE621E9364}"/>
              </c:ext>
            </c:extLst>
          </c:dPt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5D50-41B5-B354-E9EE621E9364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5D50-41B5-B354-E9EE621E9364}"/>
              </c:ext>
            </c:extLst>
          </c:dPt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5D50-41B5-B354-E9EE621E9364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5D50-41B5-B354-E9EE621E9364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5D50-41B5-B354-E9EE621E9364}"/>
              </c:ext>
            </c:extLst>
          </c:dPt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5D50-41B5-B354-E9EE621E9364}"/>
              </c:ext>
            </c:extLst>
          </c:dPt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5D50-41B5-B354-E9EE621E9364}"/>
              </c:ext>
            </c:extLst>
          </c:dPt>
          <c:dPt>
            <c:idx val="1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2-5D50-41B5-B354-E9EE621E9364}"/>
              </c:ext>
            </c:extLst>
          </c:dPt>
          <c:dPt>
            <c:idx val="1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3-5D50-41B5-B354-E9EE621E9364}"/>
              </c:ext>
            </c:extLst>
          </c:dPt>
          <c:dPt>
            <c:idx val="2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4-5D50-41B5-B354-E9EE621E9364}"/>
              </c:ext>
            </c:extLst>
          </c:dPt>
          <c:dPt>
            <c:idx val="2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5-5D50-41B5-B354-E9EE621E9364}"/>
              </c:ext>
            </c:extLst>
          </c:dPt>
          <c:dPt>
            <c:idx val="2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6-5D50-41B5-B354-E9EE621E9364}"/>
              </c:ext>
            </c:extLst>
          </c:dPt>
          <c:dPt>
            <c:idx val="2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7-5D50-41B5-B354-E9EE621E9364}"/>
              </c:ext>
            </c:extLst>
          </c:dPt>
          <c:xVal>
            <c:numRef>
              <c:f>ANOVA!$E$114:$E$137</c:f>
              <c:numCache>
                <c:formatCode>0.000</c:formatCode>
                <c:ptCount val="24"/>
                <c:pt idx="0">
                  <c:v>28.666666666666668</c:v>
                </c:pt>
                <c:pt idx="1">
                  <c:v>30.571428571428573</c:v>
                </c:pt>
                <c:pt idx="2">
                  <c:v>32.999999999999993</c:v>
                </c:pt>
                <c:pt idx="3">
                  <c:v>32.999999999999993</c:v>
                </c:pt>
                <c:pt idx="4">
                  <c:v>28.666666666666668</c:v>
                </c:pt>
                <c:pt idx="5">
                  <c:v>30.571428571428573</c:v>
                </c:pt>
                <c:pt idx="6">
                  <c:v>32.999999999999993</c:v>
                </c:pt>
                <c:pt idx="7">
                  <c:v>32.999999999999993</c:v>
                </c:pt>
                <c:pt idx="8">
                  <c:v>28.666666666666668</c:v>
                </c:pt>
                <c:pt idx="9">
                  <c:v>30.571428571428573</c:v>
                </c:pt>
                <c:pt idx="10">
                  <c:v>32.999999999999993</c:v>
                </c:pt>
                <c:pt idx="11">
                  <c:v>32.999999999999993</c:v>
                </c:pt>
                <c:pt idx="12">
                  <c:v>28.666666666666668</c:v>
                </c:pt>
                <c:pt idx="13">
                  <c:v>30.571428571428573</c:v>
                </c:pt>
                <c:pt idx="14">
                  <c:v>32.999999999999993</c:v>
                </c:pt>
                <c:pt idx="15">
                  <c:v>32.999999999999993</c:v>
                </c:pt>
                <c:pt idx="16">
                  <c:v>28.666666666666668</c:v>
                </c:pt>
                <c:pt idx="17">
                  <c:v>30.571428571428573</c:v>
                </c:pt>
                <c:pt idx="18">
                  <c:v>32.999999999999993</c:v>
                </c:pt>
                <c:pt idx="19">
                  <c:v>32.999999999999993</c:v>
                </c:pt>
                <c:pt idx="20">
                  <c:v>28.666666666666668</c:v>
                </c:pt>
                <c:pt idx="21">
                  <c:v>30.571428571428573</c:v>
                </c:pt>
                <c:pt idx="22">
                  <c:v>32.999999999999993</c:v>
                </c:pt>
                <c:pt idx="23">
                  <c:v>30.571428571428573</c:v>
                </c:pt>
              </c:numCache>
            </c:numRef>
          </c:xVal>
          <c:yVal>
            <c:numRef>
              <c:f>ANOVA!$G$114:$G$137</c:f>
              <c:numCache>
                <c:formatCode>0.000</c:formatCode>
                <c:ptCount val="24"/>
                <c:pt idx="0">
                  <c:v>0.42849622461197695</c:v>
                </c:pt>
                <c:pt idx="1">
                  <c:v>1.180550822910549</c:v>
                </c:pt>
                <c:pt idx="2">
                  <c:v>1.2854886738359328</c:v>
                </c:pt>
                <c:pt idx="3">
                  <c:v>0.55092371735825763</c:v>
                </c:pt>
                <c:pt idx="4">
                  <c:v>0.79577870285081453</c:v>
                </c:pt>
                <c:pt idx="5">
                  <c:v>1.3641920620299679</c:v>
                </c:pt>
                <c:pt idx="6">
                  <c:v>1.1018474347165141</c:v>
                </c:pt>
                <c:pt idx="7">
                  <c:v>0.55092371735825763</c:v>
                </c:pt>
                <c:pt idx="8">
                  <c:v>-0.12242749274627941</c:v>
                </c:pt>
                <c:pt idx="9">
                  <c:v>1.180550822910549</c:v>
                </c:pt>
                <c:pt idx="10">
                  <c:v>0.91820619559709526</c:v>
                </c:pt>
                <c:pt idx="11">
                  <c:v>0.1836412391194201</c:v>
                </c:pt>
                <c:pt idx="12">
                  <c:v>-0.30606873186569822</c:v>
                </c:pt>
                <c:pt idx="13">
                  <c:v>-1.2067852856418952</c:v>
                </c:pt>
                <c:pt idx="14">
                  <c:v>-0.18364123911941749</c:v>
                </c:pt>
                <c:pt idx="15">
                  <c:v>-0.9182061955970926</c:v>
                </c:pt>
                <c:pt idx="16">
                  <c:v>-0.48970997098511698</c:v>
                </c:pt>
                <c:pt idx="17">
                  <c:v>-0.47222032916422002</c:v>
                </c:pt>
                <c:pt idx="18">
                  <c:v>-1.6527711520747679</c:v>
                </c:pt>
                <c:pt idx="19">
                  <c:v>-0.36728247823883625</c:v>
                </c:pt>
                <c:pt idx="20">
                  <c:v>-0.30606873186569822</c:v>
                </c:pt>
                <c:pt idx="21">
                  <c:v>-0.8395028074030576</c:v>
                </c:pt>
                <c:pt idx="22">
                  <c:v>-1.469129912955349</c:v>
                </c:pt>
                <c:pt idx="23">
                  <c:v>-1.2067852856418952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5D50-41B5-B354-E9EE621E9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322976"/>
        <c:axId val="1280792483"/>
      </c:scatterChart>
      <c:valAx>
        <c:axId val="1484322976"/>
        <c:scaling>
          <c:orientation val="minMax"/>
          <c:max val="33"/>
        </c:scaling>
        <c:delete val="0"/>
        <c:axPos val="b"/>
        <c:title>
          <c:tx>
            <c:rich>
              <a:bodyPr/>
              <a:lstStyle/>
              <a:p>
                <a:pPr lvl="0">
                  <a:defRPr sz="8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800" b="0" i="0">
                    <a:solidFill>
                      <a:srgbClr val="000000"/>
                    </a:solidFill>
                    <a:latin typeface="Arial"/>
                  </a:rPr>
                  <a:t>Pred(Y)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/>
        </c:spPr>
        <c:txPr>
          <a:bodyPr rot="0"/>
          <a:lstStyle/>
          <a:p>
            <a:pPr lvl="0">
              <a:defRPr sz="7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0792483"/>
        <c:crosses val="autoZero"/>
        <c:crossBetween val="midCat"/>
      </c:valAx>
      <c:valAx>
        <c:axId val="1280792483"/>
        <c:scaling>
          <c:orientation val="minMax"/>
          <c:max val="1.5"/>
        </c:scaling>
        <c:delete val="0"/>
        <c:axPos val="l"/>
        <c:title>
          <c:tx>
            <c:rich>
              <a:bodyPr/>
              <a:lstStyle/>
              <a:p>
                <a:pPr lvl="0">
                  <a:defRPr sz="8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800" b="0" i="0">
                    <a:solidFill>
                      <a:srgbClr val="000000"/>
                    </a:solidFill>
                    <a:latin typeface="Arial"/>
                  </a:rPr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sz="7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84322976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900" b="1" i="0">
                <a:solidFill>
                  <a:srgbClr val="757575"/>
                </a:solidFill>
                <a:latin typeface="Arial"/>
              </a:defRPr>
            </a:pPr>
            <a:r>
              <a:rPr sz="900" b="1" i="0">
                <a:solidFill>
                  <a:srgbClr val="757575"/>
                </a:solidFill>
                <a:latin typeface="Arial"/>
              </a:rPr>
              <a:t>Pred(Y) - 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648A-4630-81F1-15DF2261A063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648A-4630-81F1-15DF2261A063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648A-4630-81F1-15DF2261A063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648A-4630-81F1-15DF2261A063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648A-4630-81F1-15DF2261A063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648A-4630-81F1-15DF2261A063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648A-4630-81F1-15DF2261A063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648A-4630-81F1-15DF2261A063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648A-4630-81F1-15DF2261A063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648A-4630-81F1-15DF2261A063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648A-4630-81F1-15DF2261A063}"/>
              </c:ext>
            </c:extLst>
          </c:dPt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648A-4630-81F1-15DF2261A063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648A-4630-81F1-15DF2261A063}"/>
              </c:ext>
            </c:extLst>
          </c:dPt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648A-4630-81F1-15DF2261A063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648A-4630-81F1-15DF2261A063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648A-4630-81F1-15DF2261A063}"/>
              </c:ext>
            </c:extLst>
          </c:dPt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648A-4630-81F1-15DF2261A063}"/>
              </c:ext>
            </c:extLst>
          </c:dPt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648A-4630-81F1-15DF2261A063}"/>
              </c:ext>
            </c:extLst>
          </c:dPt>
          <c:dPt>
            <c:idx val="1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2-648A-4630-81F1-15DF2261A063}"/>
              </c:ext>
            </c:extLst>
          </c:dPt>
          <c:dPt>
            <c:idx val="1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3-648A-4630-81F1-15DF2261A063}"/>
              </c:ext>
            </c:extLst>
          </c:dPt>
          <c:dPt>
            <c:idx val="2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4-648A-4630-81F1-15DF2261A063}"/>
              </c:ext>
            </c:extLst>
          </c:dPt>
          <c:dPt>
            <c:idx val="2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5-648A-4630-81F1-15DF2261A063}"/>
              </c:ext>
            </c:extLst>
          </c:dPt>
          <c:dPt>
            <c:idx val="2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6-648A-4630-81F1-15DF2261A063}"/>
              </c:ext>
            </c:extLst>
          </c:dPt>
          <c:dPt>
            <c:idx val="2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7-648A-4630-81F1-15DF2261A063}"/>
              </c:ext>
            </c:extLst>
          </c:dPt>
          <c:xVal>
            <c:numRef>
              <c:f>ANOVA!$E$114:$E$137</c:f>
              <c:numCache>
                <c:formatCode>0.000</c:formatCode>
                <c:ptCount val="24"/>
                <c:pt idx="0">
                  <c:v>28.666666666666668</c:v>
                </c:pt>
                <c:pt idx="1">
                  <c:v>30.571428571428573</c:v>
                </c:pt>
                <c:pt idx="2">
                  <c:v>32.999999999999993</c:v>
                </c:pt>
                <c:pt idx="3">
                  <c:v>32.999999999999993</c:v>
                </c:pt>
                <c:pt idx="4">
                  <c:v>28.666666666666668</c:v>
                </c:pt>
                <c:pt idx="5">
                  <c:v>30.571428571428573</c:v>
                </c:pt>
                <c:pt idx="6">
                  <c:v>32.999999999999993</c:v>
                </c:pt>
                <c:pt idx="7">
                  <c:v>32.999999999999993</c:v>
                </c:pt>
                <c:pt idx="8">
                  <c:v>28.666666666666668</c:v>
                </c:pt>
                <c:pt idx="9">
                  <c:v>30.571428571428573</c:v>
                </c:pt>
                <c:pt idx="10">
                  <c:v>32.999999999999993</c:v>
                </c:pt>
                <c:pt idx="11">
                  <c:v>32.999999999999993</c:v>
                </c:pt>
                <c:pt idx="12">
                  <c:v>28.666666666666668</c:v>
                </c:pt>
                <c:pt idx="13">
                  <c:v>30.571428571428573</c:v>
                </c:pt>
                <c:pt idx="14">
                  <c:v>32.999999999999993</c:v>
                </c:pt>
                <c:pt idx="15">
                  <c:v>32.999999999999993</c:v>
                </c:pt>
                <c:pt idx="16">
                  <c:v>28.666666666666668</c:v>
                </c:pt>
                <c:pt idx="17">
                  <c:v>30.571428571428573</c:v>
                </c:pt>
                <c:pt idx="18">
                  <c:v>32.999999999999993</c:v>
                </c:pt>
                <c:pt idx="19">
                  <c:v>32.999999999999993</c:v>
                </c:pt>
                <c:pt idx="20">
                  <c:v>28.666666666666668</c:v>
                </c:pt>
                <c:pt idx="21">
                  <c:v>30.571428571428573</c:v>
                </c:pt>
                <c:pt idx="22">
                  <c:v>32.999999999999993</c:v>
                </c:pt>
                <c:pt idx="23">
                  <c:v>30.571428571428573</c:v>
                </c:pt>
              </c:numCache>
            </c:numRef>
          </c:xVal>
          <c:yVal>
            <c:numRef>
              <c:f>ANOVA!$D$114:$D$137</c:f>
              <c:numCache>
                <c:formatCode>0.000</c:formatCode>
                <c:ptCount val="24"/>
                <c:pt idx="0">
                  <c:v>31</c:v>
                </c:pt>
                <c:pt idx="1">
                  <c:v>37</c:v>
                </c:pt>
                <c:pt idx="2">
                  <c:v>40</c:v>
                </c:pt>
                <c:pt idx="3">
                  <c:v>36</c:v>
                </c:pt>
                <c:pt idx="4">
                  <c:v>33</c:v>
                </c:pt>
                <c:pt idx="5">
                  <c:v>38</c:v>
                </c:pt>
                <c:pt idx="6">
                  <c:v>39</c:v>
                </c:pt>
                <c:pt idx="7">
                  <c:v>36</c:v>
                </c:pt>
                <c:pt idx="8">
                  <c:v>28</c:v>
                </c:pt>
                <c:pt idx="9">
                  <c:v>37</c:v>
                </c:pt>
                <c:pt idx="10">
                  <c:v>38</c:v>
                </c:pt>
                <c:pt idx="11">
                  <c:v>34</c:v>
                </c:pt>
                <c:pt idx="12">
                  <c:v>27</c:v>
                </c:pt>
                <c:pt idx="13">
                  <c:v>24</c:v>
                </c:pt>
                <c:pt idx="14">
                  <c:v>32</c:v>
                </c:pt>
                <c:pt idx="15">
                  <c:v>28</c:v>
                </c:pt>
                <c:pt idx="16">
                  <c:v>26</c:v>
                </c:pt>
                <c:pt idx="17">
                  <c:v>28</c:v>
                </c:pt>
                <c:pt idx="18">
                  <c:v>24</c:v>
                </c:pt>
                <c:pt idx="19">
                  <c:v>31</c:v>
                </c:pt>
                <c:pt idx="20">
                  <c:v>27</c:v>
                </c:pt>
                <c:pt idx="21">
                  <c:v>26</c:v>
                </c:pt>
                <c:pt idx="22">
                  <c:v>25</c:v>
                </c:pt>
                <c:pt idx="23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648A-4630-81F1-15DF2261A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536461"/>
        <c:axId val="1394591165"/>
      </c:scatterChart>
      <c:valAx>
        <c:axId val="1979536461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 lvl="0">
                  <a:defRPr sz="8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800" b="0" i="0">
                    <a:solidFill>
                      <a:srgbClr val="000000"/>
                    </a:solidFill>
                    <a:latin typeface="Arial"/>
                  </a:rPr>
                  <a:t>Pred(Y)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/>
        </c:spPr>
        <c:txPr>
          <a:bodyPr rot="0"/>
          <a:lstStyle/>
          <a:p>
            <a:pPr lvl="0">
              <a:defRPr sz="7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4591165"/>
        <c:crosses val="autoZero"/>
        <c:crossBetween val="midCat"/>
      </c:valAx>
      <c:valAx>
        <c:axId val="1394591165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 lvl="0">
                  <a:defRPr sz="8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800" b="0" i="0">
                    <a:solidFill>
                      <a:srgbClr val="000000"/>
                    </a:solidFill>
                    <a:latin typeface="Arial"/>
                  </a:rPr>
                  <a:t>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sz="7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9536461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2.png"/><Relationship Id="rId18" Type="http://schemas.openxmlformats.org/officeDocument/2006/relationships/image" Target="../media/image7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1.png"/><Relationship Id="rId17" Type="http://schemas.openxmlformats.org/officeDocument/2006/relationships/image" Target="../media/image6.png"/><Relationship Id="rId2" Type="http://schemas.openxmlformats.org/officeDocument/2006/relationships/chart" Target="../charts/chart2.xml"/><Relationship Id="rId16" Type="http://schemas.openxmlformats.org/officeDocument/2006/relationships/image" Target="../media/image5.png"/><Relationship Id="rId20" Type="http://schemas.openxmlformats.org/officeDocument/2006/relationships/image" Target="../media/image9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image" Target="../media/image4.png"/><Relationship Id="rId10" Type="http://schemas.openxmlformats.org/officeDocument/2006/relationships/chart" Target="../charts/chart10.xml"/><Relationship Id="rId19" Type="http://schemas.openxmlformats.org/officeDocument/2006/relationships/image" Target="../media/image8.jpg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chart" Target="../charts/chart14.xml"/><Relationship Id="rId7" Type="http://schemas.openxmlformats.org/officeDocument/2006/relationships/image" Target="../media/image10.png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image" Target="../media/image14.png"/><Relationship Id="rId5" Type="http://schemas.openxmlformats.org/officeDocument/2006/relationships/chart" Target="../charts/chart16.xml"/><Relationship Id="rId10" Type="http://schemas.openxmlformats.org/officeDocument/2006/relationships/image" Target="../media/image13.png"/><Relationship Id="rId4" Type="http://schemas.openxmlformats.org/officeDocument/2006/relationships/chart" Target="../charts/chart15.xml"/><Relationship Id="rId9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57150</xdr:colOff>
      <xdr:row>47</xdr:row>
      <xdr:rowOff>152400</xdr:rowOff>
    </xdr:from>
    <xdr:ext cx="4210050" cy="2695575"/>
    <xdr:graphicFrame macro="">
      <xdr:nvGraphicFramePr>
        <xdr:cNvPr id="153208627" name="Chart 1">
          <a:extLst>
            <a:ext uri="{FF2B5EF4-FFF2-40B4-BE49-F238E27FC236}">
              <a16:creationId xmlns:a16="http://schemas.microsoft.com/office/drawing/2014/main" id="{00000000-0008-0000-0000-000033C72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104775</xdr:colOff>
      <xdr:row>63</xdr:row>
      <xdr:rowOff>47625</xdr:rowOff>
    </xdr:from>
    <xdr:ext cx="4210050" cy="2695575"/>
    <xdr:graphicFrame macro="">
      <xdr:nvGraphicFramePr>
        <xdr:cNvPr id="921237791" name="Chart 2">
          <a:extLst>
            <a:ext uri="{FF2B5EF4-FFF2-40B4-BE49-F238E27FC236}">
              <a16:creationId xmlns:a16="http://schemas.microsoft.com/office/drawing/2014/main" id="{00000000-0008-0000-0000-00001FF9E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361950</xdr:colOff>
      <xdr:row>117</xdr:row>
      <xdr:rowOff>66675</xdr:rowOff>
    </xdr:from>
    <xdr:ext cx="7505700" cy="3962400"/>
    <xdr:graphicFrame macro="">
      <xdr:nvGraphicFramePr>
        <xdr:cNvPr id="2026893645" name="Chart 3">
          <a:extLst>
            <a:ext uri="{FF2B5EF4-FFF2-40B4-BE49-F238E27FC236}">
              <a16:creationId xmlns:a16="http://schemas.microsoft.com/office/drawing/2014/main" id="{00000000-0008-0000-0000-00004DF1C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4</xdr:col>
      <xdr:colOff>390525</xdr:colOff>
      <xdr:row>206</xdr:row>
      <xdr:rowOff>161925</xdr:rowOff>
    </xdr:from>
    <xdr:ext cx="4181475" cy="2695575"/>
    <xdr:graphicFrame macro="">
      <xdr:nvGraphicFramePr>
        <xdr:cNvPr id="435500648" name="Chart 4">
          <a:extLst>
            <a:ext uri="{FF2B5EF4-FFF2-40B4-BE49-F238E27FC236}">
              <a16:creationId xmlns:a16="http://schemas.microsoft.com/office/drawing/2014/main" id="{00000000-0008-0000-0000-00006836F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</xdr:col>
      <xdr:colOff>561975</xdr:colOff>
      <xdr:row>223</xdr:row>
      <xdr:rowOff>123825</xdr:rowOff>
    </xdr:from>
    <xdr:ext cx="4181475" cy="2695575"/>
    <xdr:graphicFrame macro="">
      <xdr:nvGraphicFramePr>
        <xdr:cNvPr id="172354549" name="Chart 5">
          <a:extLst>
            <a:ext uri="{FF2B5EF4-FFF2-40B4-BE49-F238E27FC236}">
              <a16:creationId xmlns:a16="http://schemas.microsoft.com/office/drawing/2014/main" id="{00000000-0008-0000-0000-0000F5EB4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0</xdr:col>
      <xdr:colOff>0</xdr:colOff>
      <xdr:row>449</xdr:row>
      <xdr:rowOff>0</xdr:rowOff>
    </xdr:from>
    <xdr:ext cx="3486150" cy="3257550"/>
    <xdr:graphicFrame macro="">
      <xdr:nvGraphicFramePr>
        <xdr:cNvPr id="2146137524" name="Chart 6" title="Chart">
          <a:extLst>
            <a:ext uri="{FF2B5EF4-FFF2-40B4-BE49-F238E27FC236}">
              <a16:creationId xmlns:a16="http://schemas.microsoft.com/office/drawing/2014/main" id="{00000000-0008-0000-0000-0000B475E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0</xdr:colOff>
      <xdr:row>497</xdr:row>
      <xdr:rowOff>0</xdr:rowOff>
    </xdr:from>
    <xdr:ext cx="3486150" cy="3257550"/>
    <xdr:graphicFrame macro="">
      <xdr:nvGraphicFramePr>
        <xdr:cNvPr id="1865305802" name="Chart 7" title="Chart">
          <a:extLst>
            <a:ext uri="{FF2B5EF4-FFF2-40B4-BE49-F238E27FC236}">
              <a16:creationId xmlns:a16="http://schemas.microsoft.com/office/drawing/2014/main" id="{00000000-0008-0000-0000-0000CA4E2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4</xdr:col>
      <xdr:colOff>676275</xdr:colOff>
      <xdr:row>497</xdr:row>
      <xdr:rowOff>28575</xdr:rowOff>
    </xdr:from>
    <xdr:ext cx="3486150" cy="3257550"/>
    <xdr:graphicFrame macro="">
      <xdr:nvGraphicFramePr>
        <xdr:cNvPr id="2066208146" name="Chart 8" title="Chart">
          <a:extLst>
            <a:ext uri="{FF2B5EF4-FFF2-40B4-BE49-F238E27FC236}">
              <a16:creationId xmlns:a16="http://schemas.microsoft.com/office/drawing/2014/main" id="{00000000-0008-0000-0000-000092D52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9</xdr:col>
      <xdr:colOff>123825</xdr:colOff>
      <xdr:row>496</xdr:row>
      <xdr:rowOff>180975</xdr:rowOff>
    </xdr:from>
    <xdr:ext cx="3486150" cy="3257550"/>
    <xdr:graphicFrame macro="">
      <xdr:nvGraphicFramePr>
        <xdr:cNvPr id="1645992676" name="Chart 9" title="Chart">
          <a:extLst>
            <a:ext uri="{FF2B5EF4-FFF2-40B4-BE49-F238E27FC236}">
              <a16:creationId xmlns:a16="http://schemas.microsoft.com/office/drawing/2014/main" id="{00000000-0008-0000-0000-0000E4DA1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0</xdr:col>
      <xdr:colOff>0</xdr:colOff>
      <xdr:row>516</xdr:row>
      <xdr:rowOff>0</xdr:rowOff>
    </xdr:from>
    <xdr:ext cx="3486150" cy="3257550"/>
    <xdr:graphicFrame macro="">
      <xdr:nvGraphicFramePr>
        <xdr:cNvPr id="2033882870" name="Chart 10" title="Chart">
          <a:extLst>
            <a:ext uri="{FF2B5EF4-FFF2-40B4-BE49-F238E27FC236}">
              <a16:creationId xmlns:a16="http://schemas.microsoft.com/office/drawing/2014/main" id="{00000000-0008-0000-0000-0000F6963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0</xdr:col>
      <xdr:colOff>0</xdr:colOff>
      <xdr:row>543</xdr:row>
      <xdr:rowOff>0</xdr:rowOff>
    </xdr:from>
    <xdr:ext cx="3486150" cy="3257550"/>
    <xdr:graphicFrame macro="">
      <xdr:nvGraphicFramePr>
        <xdr:cNvPr id="395710669" name="Chart 11" title="Chart">
          <a:extLst>
            <a:ext uri="{FF2B5EF4-FFF2-40B4-BE49-F238E27FC236}">
              <a16:creationId xmlns:a16="http://schemas.microsoft.com/office/drawing/2014/main" id="{00000000-0008-0000-0000-0000CD109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0</xdr:col>
      <xdr:colOff>285750</xdr:colOff>
      <xdr:row>38</xdr:row>
      <xdr:rowOff>38100</xdr:rowOff>
    </xdr:from>
    <xdr:ext cx="1781175" cy="14763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460175" y="3044927"/>
          <a:ext cx="1771650" cy="1470146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This box-plot demonstrates tht the fastest 0-60MPH time is 5.5 seconds and the slowest is 8.3 seconds. From the 6 models tested, the average 0-60 time is 7.050. Overall, this box plot is negatively skewed.</a:t>
          </a:r>
          <a:endParaRPr sz="1100"/>
        </a:p>
      </xdr:txBody>
    </xdr:sp>
    <xdr:clientData fLocksWithSheet="0"/>
  </xdr:oneCellAnchor>
  <xdr:oneCellAnchor>
    <xdr:from>
      <xdr:col>4</xdr:col>
      <xdr:colOff>0</xdr:colOff>
      <xdr:row>38</xdr:row>
      <xdr:rowOff>0</xdr:rowOff>
    </xdr:from>
    <xdr:ext cx="1733550" cy="16478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482400" y="2958814"/>
          <a:ext cx="1727200" cy="1642373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This box-plot demonstrates tht the fastest 0-60MPH time is 6.2 seconds and the slowest is 10,3 seconds. From the 7 models tested, the average 0-60 time is 8.071. Overall, this box plot is positively skewed.</a:t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39</xdr:row>
      <xdr:rowOff>0</xdr:rowOff>
    </xdr:from>
    <xdr:ext cx="2009775" cy="130492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345875" y="3131041"/>
          <a:ext cx="2000250" cy="1297919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This box-plot demonstrates tht the fastest 0-60MPH time is 7.7 seconds and the slowest is 10.9 seconds. From the 6 models tested, the average 0-60 time is 9.067. Overall, this box plot is positively skewed.</a:t>
          </a:r>
          <a:endParaRPr sz="11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2000250" cy="11334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349050" y="3217154"/>
          <a:ext cx="1993900" cy="1125693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This box-plot demonstrates tht the fastest 0-60MPH time is 7.2 seconds and the slowest is 10.1 seconds. From the 5 models tested, the average 0-60 time is 8.840. </a:t>
          </a:r>
          <a:endParaRPr sz="1100"/>
        </a:p>
      </xdr:txBody>
    </xdr:sp>
    <xdr:clientData fLocksWithSheet="0"/>
  </xdr:oneCellAnchor>
  <xdr:oneCellAnchor>
    <xdr:from>
      <xdr:col>0</xdr:col>
      <xdr:colOff>209550</xdr:colOff>
      <xdr:row>103</xdr:row>
      <xdr:rowOff>76200</xdr:rowOff>
    </xdr:from>
    <xdr:ext cx="2295525" cy="11906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199825" y="3186275"/>
          <a:ext cx="2292350" cy="11874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We can be 99% confident that the mean City MPG, among the makes/models provided, is somewhere between 20.128 and 25.505</a:t>
          </a:r>
          <a:endParaRPr sz="1100"/>
        </a:p>
      </xdr:txBody>
    </xdr:sp>
    <xdr:clientData fLocksWithSheet="0"/>
  </xdr:oneCellAnchor>
  <xdr:oneCellAnchor>
    <xdr:from>
      <xdr:col>0</xdr:col>
      <xdr:colOff>133350</xdr:colOff>
      <xdr:row>139</xdr:row>
      <xdr:rowOff>180975</xdr:rowOff>
    </xdr:from>
    <xdr:ext cx="7648575" cy="60960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525147" y="3475494"/>
          <a:ext cx="7641707" cy="60901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Evidently, length of car is quite useful for predicting wheelbase, because 89.22% (r^2) of the variation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 the observed wheelbases is explained by the regression of wheelbase on length. The linear correlation coefficient,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 = 0.944544,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suggests a strong positive linear correlation between length of car and wheelbase.  </a:t>
          </a:r>
          <a:endParaRPr sz="1100"/>
        </a:p>
      </xdr:txBody>
    </xdr:sp>
    <xdr:clientData fLocksWithSheet="0"/>
  </xdr:oneCellAnchor>
  <xdr:oneCellAnchor>
    <xdr:from>
      <xdr:col>3</xdr:col>
      <xdr:colOff>76200</xdr:colOff>
      <xdr:row>184</xdr:row>
      <xdr:rowOff>133350</xdr:rowOff>
    </xdr:from>
    <xdr:ext cx="3629025" cy="60960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3536250" y="3475494"/>
          <a:ext cx="3619500" cy="60901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At alpha = .01, do not reject the null hypothesis, hence the two population standard deviations are equal, meaning we will conduct a pooled t-test</a:t>
          </a:r>
          <a:endParaRPr sz="1100"/>
        </a:p>
      </xdr:txBody>
    </xdr:sp>
    <xdr:clientData fLocksWithSheet="0"/>
  </xdr:oneCellAnchor>
  <xdr:oneCellAnchor>
    <xdr:from>
      <xdr:col>0</xdr:col>
      <xdr:colOff>0</xdr:colOff>
      <xdr:row>244</xdr:row>
      <xdr:rowOff>66675</xdr:rowOff>
    </xdr:from>
    <xdr:ext cx="5610225" cy="790575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2545650" y="3389380"/>
          <a:ext cx="5600700" cy="78124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This test is appropriate, b/c the following criteria are met: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simple random samples, independent samples,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normal populations/large samples, and </a:t>
          </a:r>
          <a:b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equal population standard deviations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100"/>
        </a:p>
      </xdr:txBody>
    </xdr:sp>
    <xdr:clientData fLocksWithSheet="0"/>
  </xdr:oneCellAnchor>
  <xdr:oneCellAnchor>
    <xdr:from>
      <xdr:col>0</xdr:col>
      <xdr:colOff>0</xdr:colOff>
      <xdr:row>249</xdr:row>
      <xdr:rowOff>57150</xdr:rowOff>
    </xdr:from>
    <xdr:ext cx="5067300" cy="609600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2815243" y="3475494"/>
          <a:ext cx="5061514" cy="60901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Conclusion: at 1% significance level, the data provide sufficient evidence to conclude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that a difference exists between the mean U-turn diameter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of vehicles with a &lt;105 wheelbase and a &gt;=105 wheelbase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100"/>
        </a:p>
      </xdr:txBody>
    </xdr:sp>
    <xdr:clientData fLocksWithSheet="0"/>
  </xdr:oneCellAnchor>
  <xdr:oneCellAnchor>
    <xdr:from>
      <xdr:col>0</xdr:col>
      <xdr:colOff>295275</xdr:colOff>
      <xdr:row>153</xdr:row>
      <xdr:rowOff>0</xdr:rowOff>
    </xdr:from>
    <xdr:ext cx="5372100" cy="438150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2660906" y="3561607"/>
          <a:ext cx="5370188" cy="43678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At 1% significance level, the data provide sufficient evidence to conclude that length of car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and wheelbase are linearly corelated (as p != 0)</a:t>
          </a:r>
          <a:endParaRPr sz="1100"/>
        </a:p>
      </xdr:txBody>
    </xdr:sp>
    <xdr:clientData fLocksWithSheet="0"/>
  </xdr:oneCellAnchor>
  <xdr:oneCellAnchor>
    <xdr:from>
      <xdr:col>0</xdr:col>
      <xdr:colOff>133350</xdr:colOff>
      <xdr:row>308</xdr:row>
      <xdr:rowOff>66675</xdr:rowOff>
    </xdr:from>
    <xdr:ext cx="5629275" cy="438150"/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2533307" y="3561607"/>
          <a:ext cx="5625386" cy="43678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We can be 99% certain that the Acceleration from 0 to 30 for a 3000 weight vehicle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will be somewhere between 2.0971 and 4.791 (differs little from true values due to truncation)</a:t>
          </a:r>
          <a:endParaRPr sz="1100"/>
        </a:p>
      </xdr:txBody>
    </xdr:sp>
    <xdr:clientData fLocksWithSheet="0"/>
  </xdr:oneCellAnchor>
  <xdr:oneCellAnchor>
    <xdr:from>
      <xdr:col>0</xdr:col>
      <xdr:colOff>0</xdr:colOff>
      <xdr:row>314</xdr:row>
      <xdr:rowOff>0</xdr:rowOff>
    </xdr:from>
    <xdr:ext cx="7096125" cy="609600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798907" y="3475494"/>
          <a:ext cx="7094186" cy="60901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Evidently, weight of a vehicle is only somewhat useful for predicting Acc030, because 34.2% (r^2) of the variation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 the observed Acc030's is explained by the regression of Acc030 on weight. The linear correlation coefficient,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 = -0.585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suggests a moderate negative linear correlation between weight and Acc030.</a:t>
          </a:r>
          <a:endParaRPr sz="1100"/>
        </a:p>
      </xdr:txBody>
    </xdr:sp>
    <xdr:clientData fLocksWithSheet="0"/>
  </xdr:oneCellAnchor>
  <xdr:oneCellAnchor>
    <xdr:from>
      <xdr:col>0</xdr:col>
      <xdr:colOff>95250</xdr:colOff>
      <xdr:row>325</xdr:row>
      <xdr:rowOff>114300</xdr:rowOff>
    </xdr:from>
    <xdr:ext cx="5667375" cy="609600"/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2516411" y="3475494"/>
          <a:ext cx="5659178" cy="60901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At 1% significance level, the data provde sufficient evidence to conclude that the slop of the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population regression line is not 0 and hence that age is weight is useful as a linear predictor of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Acc030.</a:t>
          </a:r>
          <a:endParaRPr sz="1100"/>
        </a:p>
      </xdr:txBody>
    </xdr:sp>
    <xdr:clientData fLocksWithSheet="0"/>
  </xdr:oneCellAnchor>
  <xdr:oneCellAnchor>
    <xdr:from>
      <xdr:col>0</xdr:col>
      <xdr:colOff>266700</xdr:colOff>
      <xdr:row>20</xdr:row>
      <xdr:rowOff>66675</xdr:rowOff>
    </xdr:from>
    <xdr:ext cx="2066925" cy="3067050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20</xdr:row>
      <xdr:rowOff>57150</xdr:rowOff>
    </xdr:from>
    <xdr:ext cx="1895475" cy="3000375"/>
    <xdr:pic>
      <xdr:nvPicPr>
        <xdr:cNvPr id="16" name="image1.pn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638175</xdr:colOff>
      <xdr:row>20</xdr:row>
      <xdr:rowOff>57150</xdr:rowOff>
    </xdr:from>
    <xdr:ext cx="1971675" cy="3162300"/>
    <xdr:pic>
      <xdr:nvPicPr>
        <xdr:cNvPr id="17" name="image11.pn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914400</xdr:colOff>
      <xdr:row>20</xdr:row>
      <xdr:rowOff>66675</xdr:rowOff>
    </xdr:from>
    <xdr:ext cx="1866900" cy="3067050"/>
    <xdr:pic>
      <xdr:nvPicPr>
        <xdr:cNvPr id="18" name="image2.pn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133350</xdr:colOff>
      <xdr:row>170</xdr:row>
      <xdr:rowOff>114300</xdr:rowOff>
    </xdr:from>
    <xdr:ext cx="3409950" cy="2495550"/>
    <xdr:pic>
      <xdr:nvPicPr>
        <xdr:cNvPr id="19" name="image13.pn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85725</xdr:colOff>
      <xdr:row>257</xdr:row>
      <xdr:rowOff>133350</xdr:rowOff>
    </xdr:from>
    <xdr:ext cx="5181600" cy="3695700"/>
    <xdr:pic>
      <xdr:nvPicPr>
        <xdr:cNvPr id="20" name="image3.pn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228600</xdr:colOff>
      <xdr:row>257</xdr:row>
      <xdr:rowOff>123825</xdr:rowOff>
    </xdr:from>
    <xdr:ext cx="4752975" cy="4143375"/>
    <xdr:pic>
      <xdr:nvPicPr>
        <xdr:cNvPr id="21" name="image7.pn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286</xdr:row>
      <xdr:rowOff>85725</xdr:rowOff>
    </xdr:from>
    <xdr:ext cx="7410450" cy="3609975"/>
    <xdr:pic>
      <xdr:nvPicPr>
        <xdr:cNvPr id="22" name="image9.jp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28575</xdr:colOff>
      <xdr:row>88</xdr:row>
      <xdr:rowOff>-171450</xdr:rowOff>
    </xdr:from>
    <xdr:ext cx="5381625" cy="3952875"/>
    <xdr:pic>
      <xdr:nvPicPr>
        <xdr:cNvPr id="23" name="image14.png" title="Image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90</xdr:row>
      <xdr:rowOff>0</xdr:rowOff>
    </xdr:from>
    <xdr:ext cx="3486150" cy="3257550"/>
    <xdr:graphicFrame macro="">
      <xdr:nvGraphicFramePr>
        <xdr:cNvPr id="1141117407" name="Chart 12">
          <a:extLst>
            <a:ext uri="{FF2B5EF4-FFF2-40B4-BE49-F238E27FC236}">
              <a16:creationId xmlns:a16="http://schemas.microsoft.com/office/drawing/2014/main" id="{00000000-0008-0000-0100-0000DF110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0</xdr:colOff>
      <xdr:row>139</xdr:row>
      <xdr:rowOff>0</xdr:rowOff>
    </xdr:from>
    <xdr:ext cx="3486150" cy="3257550"/>
    <xdr:graphicFrame macro="">
      <xdr:nvGraphicFramePr>
        <xdr:cNvPr id="587565148" name="Chart 13" title="Chart">
          <a:extLst>
            <a:ext uri="{FF2B5EF4-FFF2-40B4-BE49-F238E27FC236}">
              <a16:creationId xmlns:a16="http://schemas.microsoft.com/office/drawing/2014/main" id="{00000000-0008-0000-0100-00005C880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123825</xdr:colOff>
      <xdr:row>139</xdr:row>
      <xdr:rowOff>0</xdr:rowOff>
    </xdr:from>
    <xdr:ext cx="3486150" cy="3257550"/>
    <xdr:graphicFrame macro="">
      <xdr:nvGraphicFramePr>
        <xdr:cNvPr id="547817437" name="Chart 14">
          <a:extLst>
            <a:ext uri="{FF2B5EF4-FFF2-40B4-BE49-F238E27FC236}">
              <a16:creationId xmlns:a16="http://schemas.microsoft.com/office/drawing/2014/main" id="{00000000-0008-0000-0100-0000DD07A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13</xdr:col>
      <xdr:colOff>247650</xdr:colOff>
      <xdr:row>139</xdr:row>
      <xdr:rowOff>0</xdr:rowOff>
    </xdr:from>
    <xdr:ext cx="3486150" cy="3257550"/>
    <xdr:graphicFrame macro="">
      <xdr:nvGraphicFramePr>
        <xdr:cNvPr id="950098815" name="Chart 15">
          <a:extLst>
            <a:ext uri="{FF2B5EF4-FFF2-40B4-BE49-F238E27FC236}">
              <a16:creationId xmlns:a16="http://schemas.microsoft.com/office/drawing/2014/main" id="{00000000-0008-0000-0100-00007F5BA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</xdr:col>
      <xdr:colOff>0</xdr:colOff>
      <xdr:row>159</xdr:row>
      <xdr:rowOff>0</xdr:rowOff>
    </xdr:from>
    <xdr:ext cx="3486150" cy="3257550"/>
    <xdr:graphicFrame macro="">
      <xdr:nvGraphicFramePr>
        <xdr:cNvPr id="1129315280" name="Chart 16">
          <a:extLst>
            <a:ext uri="{FF2B5EF4-FFF2-40B4-BE49-F238E27FC236}">
              <a16:creationId xmlns:a16="http://schemas.microsoft.com/office/drawing/2014/main" id="{00000000-0008-0000-0100-0000D0FB4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</xdr:col>
      <xdr:colOff>0</xdr:colOff>
      <xdr:row>188</xdr:row>
      <xdr:rowOff>0</xdr:rowOff>
    </xdr:from>
    <xdr:ext cx="3486150" cy="3257550"/>
    <xdr:graphicFrame macro="">
      <xdr:nvGraphicFramePr>
        <xdr:cNvPr id="1639505153" name="Chart 17">
          <a:extLst>
            <a:ext uri="{FF2B5EF4-FFF2-40B4-BE49-F238E27FC236}">
              <a16:creationId xmlns:a16="http://schemas.microsoft.com/office/drawing/2014/main" id="{00000000-0008-0000-0100-000001DDB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</xdr:col>
      <xdr:colOff>0</xdr:colOff>
      <xdr:row>9</xdr:row>
      <xdr:rowOff>0</xdr:rowOff>
    </xdr:from>
    <xdr:ext cx="1743075" cy="428625"/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4474463" y="3565688"/>
          <a:ext cx="1743075" cy="428625"/>
        </a:xfrm>
        <a:prstGeom prst="rect">
          <a:avLst/>
        </a:prstGeom>
        <a:solidFill>
          <a:srgbClr val="F0F2F0"/>
        </a:solidFill>
        <a:ln w="9525" cap="flat" cmpd="sng">
          <a:solidFill>
            <a:srgbClr val="50785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523875</xdr:colOff>
      <xdr:row>9</xdr:row>
      <xdr:rowOff>38100</xdr:rowOff>
    </xdr:from>
    <xdr:ext cx="314325" cy="342900"/>
    <xdr:pic>
      <xdr:nvPicPr>
        <xdr:cNvPr id="2" name="image6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523875</xdr:colOff>
      <xdr:row>9</xdr:row>
      <xdr:rowOff>38100</xdr:rowOff>
    </xdr:from>
    <xdr:ext cx="314325" cy="342900"/>
    <xdr:pic>
      <xdr:nvPicPr>
        <xdr:cNvPr id="3" name="image8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390525</xdr:colOff>
      <xdr:row>9</xdr:row>
      <xdr:rowOff>38100</xdr:rowOff>
    </xdr:from>
    <xdr:ext cx="314325" cy="342900"/>
    <xdr:pic>
      <xdr:nvPicPr>
        <xdr:cNvPr id="4" name="image10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</xdr:row>
      <xdr:rowOff>0</xdr:rowOff>
    </xdr:from>
    <xdr:ext cx="428625" cy="428625"/>
    <xdr:pic>
      <xdr:nvPicPr>
        <xdr:cNvPr id="5" name="image5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9</xdr:row>
      <xdr:rowOff>0</xdr:rowOff>
    </xdr:from>
    <xdr:ext cx="428625" cy="428625"/>
    <xdr:pic>
      <xdr:nvPicPr>
        <xdr:cNvPr id="6" name="image12.p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workbookViewId="0"/>
  </sheetViews>
  <sheetFormatPr defaultColWidth="14.44140625" defaultRowHeight="15" customHeight="1"/>
  <cols>
    <col min="1" max="1" width="15.109375" customWidth="1"/>
    <col min="2" max="2" width="8.6640625" customWidth="1"/>
    <col min="3" max="3" width="10.5546875" customWidth="1"/>
    <col min="4" max="4" width="8.6640625" customWidth="1"/>
    <col min="5" max="5" width="16.33203125" customWidth="1"/>
    <col min="6" max="6" width="15.109375" customWidth="1"/>
    <col min="7" max="7" width="11.5546875" customWidth="1"/>
    <col min="8" max="9" width="8.6640625" customWidth="1"/>
    <col min="10" max="10" width="13" customWidth="1"/>
    <col min="11" max="26" width="8.6640625" customWidth="1"/>
  </cols>
  <sheetData>
    <row r="1" spans="1:15" ht="14.25" customHeight="1">
      <c r="A1" s="1" t="s">
        <v>0</v>
      </c>
    </row>
    <row r="2" spans="1:15" ht="14.25" customHeight="1">
      <c r="B2" s="2" t="s">
        <v>1</v>
      </c>
      <c r="E2" s="2" t="s">
        <v>2</v>
      </c>
      <c r="H2" s="2" t="s">
        <v>3</v>
      </c>
      <c r="K2" s="2" t="s">
        <v>4</v>
      </c>
      <c r="M2" s="3" t="s">
        <v>5</v>
      </c>
      <c r="N2" s="3"/>
      <c r="O2" s="3"/>
    </row>
    <row r="3" spans="1:15" ht="14.25" customHeight="1">
      <c r="B3" s="4">
        <v>6.7</v>
      </c>
      <c r="E3" s="4">
        <v>10.3</v>
      </c>
      <c r="H3" s="4">
        <v>10.9</v>
      </c>
      <c r="K3" s="4">
        <v>9.5</v>
      </c>
      <c r="M3" s="3" t="s">
        <v>6</v>
      </c>
      <c r="N3" s="3"/>
      <c r="O3" s="3"/>
    </row>
    <row r="4" spans="1:15" ht="14.25" customHeight="1">
      <c r="B4" s="4">
        <v>8.3000000000000007</v>
      </c>
      <c r="E4" s="4">
        <v>9.5</v>
      </c>
      <c r="H4" s="4">
        <v>9.6999999999999993</v>
      </c>
      <c r="K4" s="4">
        <v>10.1</v>
      </c>
    </row>
    <row r="5" spans="1:15" ht="14.25" customHeight="1">
      <c r="B5" s="4">
        <v>5.7</v>
      </c>
      <c r="E5" s="4">
        <v>9.1999999999999993</v>
      </c>
      <c r="H5" s="4">
        <v>8.1999999999999993</v>
      </c>
      <c r="K5" s="4">
        <v>8.6</v>
      </c>
    </row>
    <row r="6" spans="1:15" ht="14.25" customHeight="1">
      <c r="B6" s="4">
        <v>5.5</v>
      </c>
      <c r="E6" s="4">
        <v>6.5</v>
      </c>
      <c r="H6" s="4">
        <v>9.5</v>
      </c>
      <c r="K6" s="4">
        <v>7.2</v>
      </c>
    </row>
    <row r="7" spans="1:15" ht="14.25" customHeight="1">
      <c r="B7" s="4">
        <v>8</v>
      </c>
      <c r="E7" s="4">
        <v>7.2</v>
      </c>
      <c r="H7" s="4">
        <v>8.4</v>
      </c>
      <c r="K7" s="4">
        <v>8.8000000000000007</v>
      </c>
    </row>
    <row r="8" spans="1:15" ht="14.25" customHeight="1">
      <c r="B8" s="4">
        <v>8.1</v>
      </c>
      <c r="E8" s="4">
        <v>6.2</v>
      </c>
      <c r="H8" s="4">
        <v>7.7</v>
      </c>
    </row>
    <row r="9" spans="1:15" ht="14.25" customHeight="1">
      <c r="E9" s="4">
        <v>7.6</v>
      </c>
    </row>
    <row r="10" spans="1:15" ht="14.25" customHeight="1">
      <c r="B10" s="4" t="s">
        <v>7</v>
      </c>
      <c r="E10" s="4" t="s">
        <v>7</v>
      </c>
      <c r="H10" s="4" t="s">
        <v>7</v>
      </c>
      <c r="K10" s="4" t="s">
        <v>7</v>
      </c>
    </row>
    <row r="11" spans="1:15" ht="14.25" customHeight="1">
      <c r="B11" s="4" t="s">
        <v>8</v>
      </c>
      <c r="C11" s="4">
        <f>AVERAGE(B3:B8)</f>
        <v>7.0500000000000007</v>
      </c>
      <c r="E11" s="4" t="s">
        <v>8</v>
      </c>
      <c r="F11" s="4">
        <f>AVERAGE(E3:E9)</f>
        <v>8.071428571428573</v>
      </c>
      <c r="H11" s="4" t="s">
        <v>8</v>
      </c>
      <c r="I11" s="4">
        <f>AVERAGE(H3:H8)</f>
        <v>9.0666666666666664</v>
      </c>
      <c r="K11" s="4" t="s">
        <v>8</v>
      </c>
      <c r="L11" s="4">
        <f>AVERAGE(K3:K7)</f>
        <v>8.84</v>
      </c>
    </row>
    <row r="12" spans="1:15" ht="14.25" customHeight="1">
      <c r="B12" s="4" t="s">
        <v>9</v>
      </c>
      <c r="C12" s="4">
        <f>MEDIAN(B3:B8)</f>
        <v>7.35</v>
      </c>
      <c r="E12" s="4" t="s">
        <v>9</v>
      </c>
      <c r="F12" s="4">
        <f>MEDIAN(E3:E9)</f>
        <v>7.6</v>
      </c>
      <c r="H12" s="4" t="s">
        <v>9</v>
      </c>
      <c r="I12" s="4">
        <f>MEDIAN(H3:H8)</f>
        <v>8.9499999999999993</v>
      </c>
      <c r="K12" s="4" t="s">
        <v>9</v>
      </c>
      <c r="L12" s="4">
        <f>MEDIAN(K3:K7)</f>
        <v>8.8000000000000007</v>
      </c>
    </row>
    <row r="13" spans="1:15" ht="14.25" customHeight="1">
      <c r="B13" s="4" t="s">
        <v>10</v>
      </c>
      <c r="C13" s="4" t="e">
        <f>MODE(B3:B8)</f>
        <v>#N/A</v>
      </c>
      <c r="E13" s="4" t="s">
        <v>10</v>
      </c>
      <c r="F13" s="4" t="e">
        <f>MODE(E3:E9)</f>
        <v>#N/A</v>
      </c>
      <c r="H13" s="4" t="s">
        <v>10</v>
      </c>
      <c r="I13" s="4" t="e">
        <f>MODE(H3:H8)</f>
        <v>#N/A</v>
      </c>
      <c r="K13" s="4" t="s">
        <v>10</v>
      </c>
      <c r="L13" s="4" t="e">
        <f>MODE(K3:K7)</f>
        <v>#N/A</v>
      </c>
    </row>
    <row r="14" spans="1:15" ht="14.25" customHeight="1">
      <c r="B14" s="4" t="s">
        <v>11</v>
      </c>
      <c r="C14" s="4">
        <f>_xlfn.STDEV.S(B3:B8)</f>
        <v>1.2581732790041209</v>
      </c>
      <c r="E14" s="4" t="s">
        <v>11</v>
      </c>
      <c r="F14" s="4">
        <f>_xlfn.STDEV.S(E3:E9)</f>
        <v>1.5934389285591111</v>
      </c>
      <c r="H14" s="4" t="s">
        <v>11</v>
      </c>
      <c r="I14" s="4">
        <f>_xlfn.STDEV.S(H3:H8)</f>
        <v>1.1843422928641347</v>
      </c>
      <c r="K14" s="4" t="s">
        <v>11</v>
      </c>
      <c r="L14" s="4">
        <f>_xlfn.STDEV.S(K3:K7)</f>
        <v>1.0922453936730379</v>
      </c>
    </row>
    <row r="15" spans="1:15" ht="14.25" customHeight="1">
      <c r="B15" s="4" t="s">
        <v>12</v>
      </c>
      <c r="C15" s="4">
        <f>_xlfn.VAR.S(B3:B8)</f>
        <v>1.5829999999999813</v>
      </c>
      <c r="E15" s="4" t="s">
        <v>12</v>
      </c>
      <c r="F15" s="4">
        <f>_xlfn.VAR.S(E3:E9)</f>
        <v>2.5390476190476079</v>
      </c>
      <c r="H15" s="4" t="s">
        <v>12</v>
      </c>
      <c r="I15" s="4">
        <f>_xlfn.VAR.S(H3:H8)</f>
        <v>1.4026666666666756</v>
      </c>
      <c r="K15" s="4" t="s">
        <v>12</v>
      </c>
      <c r="L15" s="4">
        <f>_xlfn.VAR.S(K3:K7)</f>
        <v>1.1929999999999694</v>
      </c>
    </row>
    <row r="16" spans="1:15" ht="14.25" customHeight="1">
      <c r="B16" s="4" t="s">
        <v>13</v>
      </c>
      <c r="C16" s="4">
        <f>MIN(B3:B8)</f>
        <v>5.5</v>
      </c>
      <c r="E16" s="4" t="s">
        <v>13</v>
      </c>
      <c r="F16" s="4">
        <f>MIN(E3:E9)</f>
        <v>6.2</v>
      </c>
      <c r="H16" s="4" t="s">
        <v>13</v>
      </c>
      <c r="I16" s="4">
        <f>MIN(H3:H8)</f>
        <v>7.7</v>
      </c>
      <c r="K16" s="4" t="s">
        <v>13</v>
      </c>
      <c r="L16" s="4">
        <f>MIN(K3:K7)</f>
        <v>7.2</v>
      </c>
    </row>
    <row r="17" spans="2:12" ht="14.25" customHeight="1">
      <c r="B17" s="4" t="s">
        <v>14</v>
      </c>
      <c r="C17" s="4">
        <f>QUARTILE(B3:B8, 1)</f>
        <v>5.95</v>
      </c>
      <c r="E17" s="4" t="s">
        <v>14</v>
      </c>
      <c r="F17" s="4">
        <f>QUARTILE(E3:E9, 1)</f>
        <v>6.85</v>
      </c>
      <c r="H17" s="4" t="s">
        <v>14</v>
      </c>
      <c r="I17" s="4">
        <f>QUARTILE(H3:H8, 1)</f>
        <v>8.25</v>
      </c>
      <c r="K17" s="4" t="s">
        <v>14</v>
      </c>
      <c r="L17" s="4">
        <f>QUARTILE(K3:K7, 1)</f>
        <v>8.6</v>
      </c>
    </row>
    <row r="18" spans="2:12" ht="14.25" customHeight="1">
      <c r="B18" s="4" t="s">
        <v>9</v>
      </c>
      <c r="C18" s="4">
        <f>MEDIAN(B3:B8)</f>
        <v>7.35</v>
      </c>
      <c r="E18" s="4" t="s">
        <v>9</v>
      </c>
      <c r="F18" s="4">
        <f>MEDIAN(E3:E9)</f>
        <v>7.6</v>
      </c>
      <c r="H18" s="4" t="s">
        <v>9</v>
      </c>
      <c r="I18" s="4">
        <f>MEDIAN(H3:H8)</f>
        <v>8.9499999999999993</v>
      </c>
      <c r="K18" s="4" t="s">
        <v>9</v>
      </c>
      <c r="L18" s="4">
        <f>MEDIAN(K3:K7)</f>
        <v>8.8000000000000007</v>
      </c>
    </row>
    <row r="19" spans="2:12" ht="14.25" customHeight="1">
      <c r="B19" s="4" t="s">
        <v>15</v>
      </c>
      <c r="C19" s="4">
        <f>QUARTILE(B3:B8, 3)</f>
        <v>8.0749999999999993</v>
      </c>
      <c r="E19" s="4" t="s">
        <v>15</v>
      </c>
      <c r="F19" s="4">
        <f>QUARTILE(E3:E9, 3)</f>
        <v>9.35</v>
      </c>
      <c r="H19" s="4" t="s">
        <v>15</v>
      </c>
      <c r="I19" s="4">
        <f>QUARTILE(H3:H8, 3)</f>
        <v>9.6499999999999986</v>
      </c>
      <c r="K19" s="4" t="s">
        <v>15</v>
      </c>
      <c r="L19" s="4">
        <f>QUARTILE(K3:K7, 3)</f>
        <v>9.5</v>
      </c>
    </row>
    <row r="20" spans="2:12" ht="14.25" customHeight="1">
      <c r="B20" s="4" t="s">
        <v>16</v>
      </c>
      <c r="C20" s="4">
        <f>MAX(B3:B8)</f>
        <v>8.3000000000000007</v>
      </c>
      <c r="E20" s="4" t="s">
        <v>16</v>
      </c>
      <c r="F20" s="4">
        <f>MAX(E3:E9)</f>
        <v>10.3</v>
      </c>
      <c r="H20" s="4" t="s">
        <v>16</v>
      </c>
      <c r="I20" s="4">
        <f>MAX(H3:H8)</f>
        <v>10.9</v>
      </c>
      <c r="K20" s="4" t="s">
        <v>16</v>
      </c>
      <c r="L20" s="4">
        <f>MAX(K3:K7)</f>
        <v>10.1</v>
      </c>
    </row>
    <row r="21" spans="2:12" ht="14.25" customHeight="1"/>
    <row r="22" spans="2:12" ht="14.25" customHeight="1"/>
    <row r="23" spans="2:12" ht="14.25" customHeight="1"/>
    <row r="24" spans="2:12" ht="14.25" customHeight="1"/>
    <row r="25" spans="2:12" ht="14.25" customHeight="1"/>
    <row r="26" spans="2:12" ht="14.25" customHeight="1"/>
    <row r="27" spans="2:12" ht="14.25" customHeight="1"/>
    <row r="28" spans="2:12" ht="14.25" customHeight="1"/>
    <row r="29" spans="2:12" ht="14.25" customHeight="1"/>
    <row r="30" spans="2:12" ht="14.25" customHeight="1"/>
    <row r="31" spans="2:12" ht="14.25" customHeight="1"/>
    <row r="32" spans="2:1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spans="1:8" ht="14.25" customHeight="1">
      <c r="A49" s="5" t="s">
        <v>17</v>
      </c>
    </row>
    <row r="50" spans="1:8" ht="14.25" customHeight="1"/>
    <row r="51" spans="1:8" ht="14.25" customHeight="1">
      <c r="A51" s="4" t="s">
        <v>18</v>
      </c>
      <c r="D51" s="4" t="s">
        <v>1</v>
      </c>
      <c r="E51" s="4" t="s">
        <v>2</v>
      </c>
      <c r="F51" s="4" t="s">
        <v>3</v>
      </c>
      <c r="G51" s="4" t="s">
        <v>4</v>
      </c>
    </row>
    <row r="52" spans="1:8" ht="14.25" customHeight="1">
      <c r="D52" s="4">
        <v>40.35</v>
      </c>
      <c r="E52" s="4">
        <v>14.744999999999999</v>
      </c>
      <c r="F52" s="4">
        <v>14.18</v>
      </c>
      <c r="G52" s="4">
        <v>13.99</v>
      </c>
    </row>
    <row r="53" spans="1:8" ht="14.25" customHeight="1">
      <c r="D53" s="4">
        <v>29.9</v>
      </c>
      <c r="E53" s="4">
        <v>17.259</v>
      </c>
      <c r="F53" s="4">
        <v>16.48</v>
      </c>
      <c r="G53" s="4">
        <v>15.89</v>
      </c>
    </row>
    <row r="54" spans="1:8" ht="14.25" customHeight="1">
      <c r="D54" s="4">
        <v>46.2</v>
      </c>
      <c r="E54" s="4">
        <v>21.15</v>
      </c>
      <c r="F54" s="4">
        <v>22.3</v>
      </c>
      <c r="G54" s="4">
        <v>21.69</v>
      </c>
    </row>
    <row r="55" spans="1:8" ht="14.25" customHeight="1">
      <c r="D55" s="4">
        <v>77.400000000000006</v>
      </c>
      <c r="E55" s="4">
        <v>61.5</v>
      </c>
      <c r="F55" s="4">
        <v>22.79</v>
      </c>
      <c r="G55" s="4">
        <v>34</v>
      </c>
    </row>
    <row r="56" spans="1:8" ht="14.25" customHeight="1">
      <c r="D56" s="4">
        <v>40</v>
      </c>
      <c r="E56" s="4">
        <v>34</v>
      </c>
      <c r="F56" s="4">
        <v>26.53</v>
      </c>
      <c r="G56" s="4">
        <v>15.19</v>
      </c>
    </row>
    <row r="57" spans="1:8" ht="14.25" customHeight="1">
      <c r="D57" s="4">
        <v>42.4</v>
      </c>
      <c r="E57" s="4">
        <v>26.75</v>
      </c>
      <c r="F57" s="4">
        <v>29.51</v>
      </c>
    </row>
    <row r="58" spans="1:8" ht="14.25" customHeight="1">
      <c r="E58" s="4">
        <v>30.15</v>
      </c>
    </row>
    <row r="59" spans="1:8" ht="14.25" customHeight="1">
      <c r="C59" s="4" t="s">
        <v>19</v>
      </c>
      <c r="D59" s="4">
        <f>SUM(D52:D57)</f>
        <v>276.25</v>
      </c>
      <c r="E59" s="4">
        <f>SUM(E52:E58)</f>
        <v>205.554</v>
      </c>
      <c r="F59" s="4">
        <f>SUM(F52:F57)</f>
        <v>131.79</v>
      </c>
      <c r="G59" s="4">
        <f>SUM(G52:G56)</f>
        <v>100.76</v>
      </c>
      <c r="H59" s="4">
        <f>SUM(D52:D57,E52:E58,F52:F57,G52:G56)</f>
        <v>714.35399999999993</v>
      </c>
    </row>
    <row r="60" spans="1:8" ht="14.25" customHeight="1">
      <c r="C60" s="4" t="s">
        <v>20</v>
      </c>
      <c r="D60" s="4">
        <f>D59/H59</f>
        <v>0.38671303023430964</v>
      </c>
      <c r="E60" s="4">
        <f>E59/H59</f>
        <v>0.28774809128247342</v>
      </c>
      <c r="F60" s="4">
        <f>F59/H59</f>
        <v>0.18448836291250556</v>
      </c>
      <c r="G60" s="4">
        <f>G59/H59</f>
        <v>0.14105051557071147</v>
      </c>
      <c r="H60" s="4">
        <f>SUM(D60:G60)</f>
        <v>1</v>
      </c>
    </row>
    <row r="61" spans="1:8" ht="14.25" customHeight="1"/>
    <row r="62" spans="1:8" ht="14.25" customHeight="1"/>
    <row r="63" spans="1:8" ht="14.25" customHeight="1">
      <c r="A63" s="4" t="s">
        <v>21</v>
      </c>
      <c r="D63" s="4" t="s">
        <v>1</v>
      </c>
      <c r="E63" s="4" t="s">
        <v>2</v>
      </c>
      <c r="F63" s="4" t="s">
        <v>3</v>
      </c>
      <c r="G63" s="4" t="s">
        <v>4</v>
      </c>
    </row>
    <row r="64" spans="1:8" ht="14.25" customHeight="1">
      <c r="D64" s="4">
        <v>51.7</v>
      </c>
      <c r="E64" s="4">
        <v>17.495000000000001</v>
      </c>
      <c r="F64" s="4">
        <v>17.96</v>
      </c>
      <c r="G64" s="4">
        <v>18.29</v>
      </c>
    </row>
    <row r="65" spans="3:8" ht="14.25" customHeight="1">
      <c r="D65" s="4">
        <v>41.1</v>
      </c>
      <c r="E65" s="4">
        <v>22.6</v>
      </c>
      <c r="F65" s="4">
        <v>20.67</v>
      </c>
      <c r="G65" s="4">
        <v>21.89</v>
      </c>
    </row>
    <row r="66" spans="3:8" ht="14.25" customHeight="1">
      <c r="D66" s="4">
        <v>70.900000000000006</v>
      </c>
      <c r="E66" s="4">
        <v>33.524999999999999</v>
      </c>
      <c r="F66" s="4">
        <v>32.35</v>
      </c>
      <c r="G66" s="4">
        <v>35.5</v>
      </c>
    </row>
    <row r="67" spans="3:8" ht="14.25" customHeight="1">
      <c r="D67" s="4">
        <v>137.9</v>
      </c>
      <c r="E67" s="4">
        <v>68.75</v>
      </c>
      <c r="F67" s="4">
        <v>29.63</v>
      </c>
      <c r="G67" s="4">
        <v>43.8</v>
      </c>
    </row>
    <row r="68" spans="3:8" ht="14.25" customHeight="1">
      <c r="D68" s="4">
        <v>79.2</v>
      </c>
      <c r="E68" s="4">
        <v>38.200000000000003</v>
      </c>
      <c r="F68" s="4">
        <v>43.18</v>
      </c>
      <c r="G68" s="4">
        <v>35.700000000000003</v>
      </c>
    </row>
    <row r="69" spans="3:8" ht="14.25" customHeight="1">
      <c r="D69" s="4">
        <v>42.4</v>
      </c>
      <c r="E69" s="4">
        <v>34.6</v>
      </c>
      <c r="F69" s="4">
        <v>43.1</v>
      </c>
    </row>
    <row r="70" spans="3:8" ht="14.25" customHeight="1">
      <c r="E70" s="4">
        <v>36</v>
      </c>
    </row>
    <row r="71" spans="3:8" ht="14.25" customHeight="1">
      <c r="C71" s="4" t="s">
        <v>19</v>
      </c>
      <c r="D71" s="4">
        <f>SUM(D64:D69)</f>
        <v>423.2</v>
      </c>
      <c r="E71" s="4">
        <f>SUM(E64:E70)</f>
        <v>251.17</v>
      </c>
      <c r="F71" s="4">
        <f>SUM(F64:F69)</f>
        <v>186.89</v>
      </c>
      <c r="G71" s="4">
        <f>SUM(G64:G68)</f>
        <v>155.18</v>
      </c>
      <c r="H71" s="4">
        <f t="shared" ref="H71:H72" si="0">SUM(D71:G71)</f>
        <v>1016.44</v>
      </c>
    </row>
    <row r="72" spans="3:8" ht="14.25" customHeight="1">
      <c r="C72" s="4" t="s">
        <v>20</v>
      </c>
      <c r="D72" s="4">
        <f>D71/H71</f>
        <v>0.41635512179764667</v>
      </c>
      <c r="E72" s="4">
        <f>E71/H71</f>
        <v>0.24710755184762501</v>
      </c>
      <c r="F72" s="4">
        <f>F71/H71</f>
        <v>0.18386722285624332</v>
      </c>
      <c r="G72" s="4">
        <f>G71/H71</f>
        <v>0.15267010349848489</v>
      </c>
      <c r="H72" s="4">
        <f t="shared" si="0"/>
        <v>0.99999999999999989</v>
      </c>
    </row>
    <row r="73" spans="3:8" ht="14.25" customHeight="1"/>
    <row r="74" spans="3:8" ht="14.25" customHeight="1"/>
    <row r="75" spans="3:8" ht="14.25" customHeight="1"/>
    <row r="76" spans="3:8" ht="14.25" customHeight="1"/>
    <row r="77" spans="3:8" ht="14.25" customHeight="1"/>
    <row r="78" spans="3:8" ht="14.25" customHeight="1"/>
    <row r="79" spans="3:8" ht="14.25" customHeight="1"/>
    <row r="80" spans="3:8" ht="14.25" customHeight="1"/>
    <row r="81" spans="1:11" ht="14.25" customHeight="1">
      <c r="A81" s="6" t="s">
        <v>22</v>
      </c>
      <c r="B81" s="6"/>
      <c r="C81" s="6"/>
      <c r="D81" s="6"/>
      <c r="E81" s="6"/>
    </row>
    <row r="82" spans="1:11" ht="14.25" customHeight="1"/>
    <row r="83" spans="1:11" ht="14.25" customHeight="1">
      <c r="A83" s="4" t="s">
        <v>23</v>
      </c>
    </row>
    <row r="84" spans="1:11" ht="14.25" customHeight="1">
      <c r="A84" s="4" t="s">
        <v>1</v>
      </c>
      <c r="B84" s="4" t="s">
        <v>2</v>
      </c>
      <c r="C84" s="4" t="s">
        <v>3</v>
      </c>
      <c r="D84" s="4" t="s">
        <v>4</v>
      </c>
      <c r="G84" s="4">
        <v>23</v>
      </c>
    </row>
    <row r="85" spans="1:11" ht="14.25" customHeight="1">
      <c r="A85" s="4">
        <v>23</v>
      </c>
      <c r="B85" s="4">
        <v>28</v>
      </c>
      <c r="C85" s="4">
        <v>31</v>
      </c>
      <c r="D85" s="4">
        <v>31</v>
      </c>
      <c r="G85" s="4">
        <v>23</v>
      </c>
    </row>
    <row r="86" spans="1:11" ht="14.25" customHeight="1">
      <c r="A86" s="4">
        <v>23</v>
      </c>
      <c r="B86" s="4">
        <v>28</v>
      </c>
      <c r="C86" s="4">
        <v>30</v>
      </c>
      <c r="D86" s="4">
        <v>30</v>
      </c>
      <c r="G86" s="4">
        <v>19</v>
      </c>
    </row>
    <row r="87" spans="1:11" ht="14.25" customHeight="1">
      <c r="A87" s="4">
        <v>19</v>
      </c>
      <c r="B87" s="4">
        <v>25</v>
      </c>
      <c r="C87" s="4">
        <v>27</v>
      </c>
      <c r="D87" s="4">
        <v>27</v>
      </c>
      <c r="G87" s="4">
        <v>17</v>
      </c>
    </row>
    <row r="88" spans="1:11" ht="14.25" customHeight="1">
      <c r="A88" s="4">
        <v>17</v>
      </c>
      <c r="B88" s="4">
        <v>16</v>
      </c>
      <c r="C88" s="4">
        <v>25</v>
      </c>
      <c r="D88" s="4">
        <v>25</v>
      </c>
      <c r="G88" s="4">
        <v>20</v>
      </c>
    </row>
    <row r="89" spans="1:11" ht="14.25" customHeight="1">
      <c r="A89" s="4">
        <v>20</v>
      </c>
      <c r="B89" s="4">
        <v>20</v>
      </c>
      <c r="C89" s="4">
        <v>19</v>
      </c>
      <c r="D89" s="4">
        <v>19</v>
      </c>
      <c r="G89" s="4">
        <v>20</v>
      </c>
    </row>
    <row r="90" spans="1:11" ht="14.25" customHeight="1">
      <c r="A90" s="4">
        <v>20</v>
      </c>
      <c r="B90" s="4">
        <v>17</v>
      </c>
      <c r="C90" s="4">
        <v>19</v>
      </c>
      <c r="D90" s="4">
        <v>19</v>
      </c>
      <c r="G90" s="4">
        <v>28</v>
      </c>
    </row>
    <row r="91" spans="1:11" ht="14.25" customHeight="1">
      <c r="B91" s="4">
        <v>18</v>
      </c>
      <c r="G91" s="4">
        <v>28</v>
      </c>
      <c r="K91" s="4" t="s">
        <v>24</v>
      </c>
    </row>
    <row r="92" spans="1:11" ht="14.25" customHeight="1">
      <c r="G92" s="4">
        <v>25</v>
      </c>
    </row>
    <row r="93" spans="1:11" ht="14.25" customHeight="1">
      <c r="A93" s="4" t="s">
        <v>19</v>
      </c>
      <c r="B93" s="4">
        <f>SUM(A85:A90,B85:B91,C85:C90,D85:D89)</f>
        <v>557</v>
      </c>
      <c r="E93" s="7" t="s">
        <v>7</v>
      </c>
      <c r="F93" s="7"/>
      <c r="G93" s="4">
        <v>16</v>
      </c>
    </row>
    <row r="94" spans="1:11" ht="14.25" customHeight="1">
      <c r="A94" s="4" t="s">
        <v>25</v>
      </c>
      <c r="B94" s="4">
        <f>AVERAGE(A85:A90,B85:B91,C85:C90,D85:D89)</f>
        <v>23.208333333333332</v>
      </c>
      <c r="E94" s="7" t="s">
        <v>8</v>
      </c>
      <c r="F94" s="7">
        <f>AVERAGE(A85:A90,B85:B91,C85:C90,D85:D89)</f>
        <v>23.208333333333332</v>
      </c>
      <c r="G94" s="4">
        <v>20</v>
      </c>
    </row>
    <row r="95" spans="1:11" ht="14.25" customHeight="1">
      <c r="A95" s="4" t="s">
        <v>26</v>
      </c>
      <c r="B95" s="4">
        <v>24</v>
      </c>
      <c r="E95" s="7" t="s">
        <v>9</v>
      </c>
      <c r="F95" s="7">
        <f>MEDIAN(A85:A90,B85:B91,C85:C90,D85:D89)</f>
        <v>23</v>
      </c>
      <c r="G95" s="4">
        <v>17</v>
      </c>
    </row>
    <row r="96" spans="1:11" ht="14.25" customHeight="1">
      <c r="A96" s="4" t="s">
        <v>27</v>
      </c>
      <c r="B96" s="4">
        <v>23</v>
      </c>
      <c r="E96" s="7" t="s">
        <v>10</v>
      </c>
      <c r="F96" s="7">
        <f>MODE(A85:A90,B85:B91,C85:C90,D85:D89)</f>
        <v>19</v>
      </c>
      <c r="G96" s="4">
        <v>18</v>
      </c>
    </row>
    <row r="97" spans="1:11" ht="14.25" customHeight="1">
      <c r="A97" s="4" t="s">
        <v>28</v>
      </c>
      <c r="B97" s="4">
        <v>0.01</v>
      </c>
      <c r="E97" s="7" t="s">
        <v>11</v>
      </c>
      <c r="F97" s="7">
        <f>_xlfn.STDEV.S(A85:A90,B85:B91,C85:C90,D85:D89)</f>
        <v>4.9165131393372059</v>
      </c>
      <c r="G97" s="4">
        <v>31</v>
      </c>
    </row>
    <row r="98" spans="1:11" ht="14.25" customHeight="1">
      <c r="A98" s="4" t="s">
        <v>29</v>
      </c>
      <c r="B98" s="4">
        <v>5.0000000000000001E-3</v>
      </c>
      <c r="E98" s="7" t="s">
        <v>12</v>
      </c>
      <c r="F98" s="7">
        <f>_xlfn.VAR.S(A85:A90,B85:B91,C85:C90,D85:D89)</f>
        <v>24.172101449275388</v>
      </c>
      <c r="G98" s="4">
        <v>30</v>
      </c>
    </row>
    <row r="99" spans="1:11" ht="14.25" customHeight="1">
      <c r="E99" s="7" t="s">
        <v>13</v>
      </c>
      <c r="F99" s="7">
        <f>MIN(A85:A90,B85:B91,C85:C90,D85:D89)</f>
        <v>16</v>
      </c>
      <c r="G99" s="4">
        <v>27</v>
      </c>
    </row>
    <row r="100" spans="1:11" ht="14.25" customHeight="1">
      <c r="A100" s="8" t="s">
        <v>30</v>
      </c>
      <c r="B100" s="8">
        <v>20.128</v>
      </c>
      <c r="C100" s="8">
        <v>25.504999999999999</v>
      </c>
      <c r="E100" s="7" t="s">
        <v>14</v>
      </c>
      <c r="F100" s="7">
        <f>QUARTILE(G84:G108, 1)</f>
        <v>19</v>
      </c>
      <c r="G100" s="4">
        <v>25</v>
      </c>
    </row>
    <row r="101" spans="1:11" ht="14.25" customHeight="1">
      <c r="A101" s="4" t="s">
        <v>31</v>
      </c>
      <c r="B101" s="4">
        <f>AVERAGE(A85:A90,B85:B91,C85:C90,D85:D89)</f>
        <v>23.208333333333332</v>
      </c>
      <c r="E101" s="7" t="s">
        <v>9</v>
      </c>
      <c r="F101" s="7">
        <f>MEDIAN(G84:G108)</f>
        <v>23</v>
      </c>
      <c r="G101" s="4">
        <v>19</v>
      </c>
    </row>
    <row r="102" spans="1:11" ht="14.25" customHeight="1">
      <c r="A102" s="4" t="s">
        <v>32</v>
      </c>
      <c r="B102" s="4">
        <v>4.43</v>
      </c>
      <c r="E102" s="7" t="s">
        <v>15</v>
      </c>
      <c r="F102" s="7">
        <f>QUARTILE(G84:G108, 3)</f>
        <v>27</v>
      </c>
      <c r="G102" s="4">
        <v>19</v>
      </c>
    </row>
    <row r="103" spans="1:11" ht="14.25" customHeight="1">
      <c r="E103" s="7" t="s">
        <v>16</v>
      </c>
      <c r="F103" s="7">
        <f>MAX(G84:G108)</f>
        <v>31</v>
      </c>
      <c r="G103" s="4">
        <v>31</v>
      </c>
    </row>
    <row r="104" spans="1:11" ht="14.25" customHeight="1">
      <c r="G104" s="4">
        <v>30</v>
      </c>
    </row>
    <row r="105" spans="1:11" ht="14.25" customHeight="1">
      <c r="D105" s="7"/>
      <c r="G105" s="4">
        <v>27</v>
      </c>
    </row>
    <row r="106" spans="1:11" ht="14.25" customHeight="1">
      <c r="D106" s="7"/>
      <c r="G106" s="4">
        <v>25</v>
      </c>
    </row>
    <row r="107" spans="1:11" ht="14.25" customHeight="1">
      <c r="D107" s="7"/>
      <c r="G107" s="4">
        <v>19</v>
      </c>
    </row>
    <row r="108" spans="1:11" ht="14.25" customHeight="1">
      <c r="D108" s="7"/>
      <c r="G108" s="4">
        <v>19</v>
      </c>
    </row>
    <row r="109" spans="1:11" ht="14.25" customHeight="1">
      <c r="D109" s="7"/>
    </row>
    <row r="110" spans="1:11" ht="14.25" customHeight="1">
      <c r="D110" s="7"/>
    </row>
    <row r="111" spans="1:11" ht="14.25" customHeight="1">
      <c r="J111" s="7" t="s">
        <v>33</v>
      </c>
      <c r="K111" s="7"/>
    </row>
    <row r="112" spans="1:11" ht="14.25" customHeight="1">
      <c r="A112" s="5" t="s">
        <v>34</v>
      </c>
    </row>
    <row r="113" spans="1:5" ht="14.25" customHeight="1">
      <c r="A113" s="4" t="s">
        <v>35</v>
      </c>
    </row>
    <row r="114" spans="1:5" ht="14.25" customHeight="1"/>
    <row r="115" spans="1:5" ht="14.25" customHeight="1">
      <c r="A115" s="4" t="s">
        <v>36</v>
      </c>
      <c r="B115" s="4" t="s">
        <v>37</v>
      </c>
    </row>
    <row r="116" spans="1:5" ht="14.25" customHeight="1">
      <c r="A116" s="4">
        <v>165</v>
      </c>
      <c r="B116" s="4">
        <v>97</v>
      </c>
      <c r="D116" s="7" t="s">
        <v>38</v>
      </c>
      <c r="E116" s="7">
        <f>CORREL(A116:A139,B116:B139)</f>
        <v>0.94454436378135709</v>
      </c>
    </row>
    <row r="117" spans="1:5" ht="14.25" customHeight="1">
      <c r="A117" s="4">
        <v>175</v>
      </c>
      <c r="B117" s="4">
        <v>104</v>
      </c>
      <c r="D117" s="7" t="s">
        <v>39</v>
      </c>
      <c r="E117" s="7">
        <f>RSQ(A116:A139,B116:B139)</f>
        <v>0.89216405515112884</v>
      </c>
    </row>
    <row r="118" spans="1:5" ht="14.25" customHeight="1">
      <c r="A118" s="4">
        <v>194</v>
      </c>
      <c r="B118" s="4">
        <v>115</v>
      </c>
    </row>
    <row r="119" spans="1:5" ht="14.25" customHeight="1">
      <c r="A119" s="4">
        <v>207</v>
      </c>
      <c r="B119" s="4">
        <v>123</v>
      </c>
    </row>
    <row r="120" spans="1:5" ht="14.25" customHeight="1">
      <c r="A120" s="4">
        <v>182</v>
      </c>
      <c r="B120" s="4">
        <v>108</v>
      </c>
    </row>
    <row r="121" spans="1:5" ht="14.25" customHeight="1">
      <c r="A121" s="4">
        <v>186</v>
      </c>
      <c r="B121" s="4">
        <v>110</v>
      </c>
    </row>
    <row r="122" spans="1:5" ht="14.25" customHeight="1">
      <c r="A122" s="4">
        <v>172</v>
      </c>
      <c r="B122" s="4">
        <v>101</v>
      </c>
    </row>
    <row r="123" spans="1:5" ht="14.25" customHeight="1">
      <c r="A123" s="4">
        <v>179</v>
      </c>
      <c r="B123" s="4">
        <v>106</v>
      </c>
    </row>
    <row r="124" spans="1:5" ht="14.25" customHeight="1">
      <c r="A124" s="4">
        <v>191</v>
      </c>
      <c r="B124" s="4">
        <v>110</v>
      </c>
    </row>
    <row r="125" spans="1:5" ht="14.25" customHeight="1">
      <c r="A125" s="4">
        <v>203</v>
      </c>
      <c r="B125" s="4">
        <v>120</v>
      </c>
    </row>
    <row r="126" spans="1:5" ht="14.25" customHeight="1">
      <c r="A126" s="4">
        <v>194</v>
      </c>
      <c r="B126" s="4">
        <v>112</v>
      </c>
    </row>
    <row r="127" spans="1:5" ht="14.25" customHeight="1">
      <c r="A127" s="4">
        <v>182</v>
      </c>
      <c r="B127" s="4">
        <v>111</v>
      </c>
    </row>
    <row r="128" spans="1:5" ht="14.25" customHeight="1">
      <c r="A128" s="4">
        <v>193</v>
      </c>
      <c r="B128" s="4">
        <v>110</v>
      </c>
    </row>
    <row r="129" spans="1:11" ht="14.25" customHeight="1">
      <c r="A129" s="4">
        <v>164</v>
      </c>
      <c r="B129" s="4">
        <v>102</v>
      </c>
    </row>
    <row r="130" spans="1:11" ht="14.25" customHeight="1">
      <c r="A130" s="4">
        <v>182</v>
      </c>
      <c r="B130" s="4">
        <v>106</v>
      </c>
    </row>
    <row r="131" spans="1:11" ht="14.25" customHeight="1">
      <c r="A131" s="4">
        <v>192</v>
      </c>
      <c r="B131" s="4">
        <v>109</v>
      </c>
    </row>
    <row r="132" spans="1:11" ht="14.25" customHeight="1">
      <c r="A132" s="4">
        <v>182</v>
      </c>
      <c r="B132" s="4">
        <v>107</v>
      </c>
    </row>
    <row r="133" spans="1:11" ht="14.25" customHeight="1">
      <c r="A133" s="4">
        <v>201</v>
      </c>
      <c r="B133" s="4">
        <v>118</v>
      </c>
    </row>
    <row r="134" spans="1:11" ht="14.25" customHeight="1">
      <c r="A134" s="4">
        <v>192</v>
      </c>
      <c r="B134" s="4">
        <v>112</v>
      </c>
    </row>
    <row r="135" spans="1:11" ht="14.25" customHeight="1">
      <c r="A135" s="4">
        <v>172</v>
      </c>
      <c r="B135" s="4">
        <v>101</v>
      </c>
    </row>
    <row r="136" spans="1:11" ht="14.25" customHeight="1">
      <c r="A136" s="4">
        <v>180</v>
      </c>
      <c r="B136" s="4">
        <v>106</v>
      </c>
    </row>
    <row r="137" spans="1:11" ht="14.25" customHeight="1">
      <c r="A137" s="4">
        <v>191</v>
      </c>
      <c r="B137" s="4">
        <v>110</v>
      </c>
    </row>
    <row r="138" spans="1:11" ht="14.25" customHeight="1">
      <c r="A138" s="4">
        <v>196</v>
      </c>
      <c r="B138" s="4">
        <v>112</v>
      </c>
    </row>
    <row r="139" spans="1:11" ht="14.25" customHeight="1">
      <c r="A139" s="4">
        <v>163</v>
      </c>
      <c r="B139" s="4">
        <v>101</v>
      </c>
    </row>
    <row r="140" spans="1:11" ht="14.25" customHeight="1"/>
    <row r="141" spans="1:1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ht="14.25" customHeight="1"/>
    <row r="145" spans="1:7" ht="14.25" customHeight="1">
      <c r="A145" s="3" t="s">
        <v>40</v>
      </c>
      <c r="B145" s="3"/>
      <c r="C145" s="3"/>
      <c r="D145" s="3"/>
      <c r="E145" s="3"/>
    </row>
    <row r="146" spans="1:7" ht="14.25" customHeight="1">
      <c r="A146" s="3" t="s">
        <v>41</v>
      </c>
      <c r="B146" s="3"/>
      <c r="C146" s="3"/>
      <c r="D146" s="3"/>
      <c r="E146" s="3"/>
    </row>
    <row r="147" spans="1:7" ht="14.25" customHeight="1">
      <c r="A147" s="3" t="s">
        <v>42</v>
      </c>
      <c r="B147" s="3"/>
      <c r="C147" s="3"/>
      <c r="D147" s="3"/>
      <c r="E147" s="3"/>
    </row>
    <row r="148" spans="1:7" ht="14.25" customHeight="1">
      <c r="A148" s="3" t="s">
        <v>43</v>
      </c>
      <c r="B148" s="3"/>
      <c r="C148" s="3"/>
      <c r="D148" s="3"/>
      <c r="E148" s="3"/>
    </row>
    <row r="149" spans="1:7" ht="14.25" customHeight="1">
      <c r="A149" s="3" t="s">
        <v>44</v>
      </c>
      <c r="B149" s="3">
        <f>(E116)/(SQRT((1-E117) / (COUNT(B116:B139)-2)))</f>
        <v>13.491241837734561</v>
      </c>
      <c r="C149" s="3"/>
      <c r="D149" s="3"/>
      <c r="E149" s="3"/>
    </row>
    <row r="150" spans="1:7" ht="14.25" customHeight="1">
      <c r="A150" s="3" t="s">
        <v>45</v>
      </c>
      <c r="B150" s="3"/>
      <c r="C150" s="3"/>
      <c r="D150" s="3"/>
      <c r="E150" s="3"/>
    </row>
    <row r="151" spans="1:7" ht="14.25" customHeight="1">
      <c r="A151" s="3" t="s">
        <v>46</v>
      </c>
      <c r="B151" s="3"/>
      <c r="C151" s="3"/>
      <c r="D151" s="3"/>
      <c r="E151" s="3"/>
    </row>
    <row r="152" spans="1:7" ht="14.25" customHeight="1">
      <c r="A152" s="3" t="s">
        <v>47</v>
      </c>
      <c r="B152" s="3"/>
      <c r="C152" s="3"/>
      <c r="D152" s="3"/>
      <c r="E152" s="3"/>
    </row>
    <row r="153" spans="1:7" ht="14.25" customHeight="1"/>
    <row r="154" spans="1:7" ht="14.25" customHeight="1">
      <c r="A154" s="3"/>
      <c r="B154" s="3"/>
      <c r="C154" s="3"/>
      <c r="D154" s="3"/>
      <c r="E154" s="3"/>
      <c r="F154" s="3"/>
      <c r="G154" s="3"/>
    </row>
    <row r="155" spans="1:7" ht="14.25" customHeight="1">
      <c r="A155" s="3"/>
      <c r="B155" s="3"/>
      <c r="C155" s="3"/>
      <c r="D155" s="3"/>
      <c r="E155" s="3"/>
      <c r="F155" s="3"/>
      <c r="G155" s="3"/>
    </row>
    <row r="156" spans="1:7" ht="14.25" customHeight="1">
      <c r="A156" s="3"/>
      <c r="B156" s="3"/>
      <c r="C156" s="3"/>
      <c r="D156" s="3"/>
      <c r="E156" s="3"/>
      <c r="F156" s="3"/>
      <c r="G156" s="3"/>
    </row>
    <row r="157" spans="1:7" ht="14.25" customHeight="1"/>
    <row r="158" spans="1:7" ht="14.25" customHeight="1"/>
    <row r="159" spans="1:7" ht="14.25" customHeight="1"/>
    <row r="160" spans="1:7" ht="14.25" customHeight="1"/>
    <row r="161" spans="1:5" ht="14.25" customHeight="1"/>
    <row r="162" spans="1:5" ht="14.25" customHeight="1"/>
    <row r="163" spans="1:5" ht="14.25" customHeight="1"/>
    <row r="164" spans="1:5" ht="13.5" customHeight="1">
      <c r="A164" s="5" t="s">
        <v>48</v>
      </c>
    </row>
    <row r="165" spans="1:5" ht="18" customHeight="1">
      <c r="A165" s="4" t="s">
        <v>49</v>
      </c>
    </row>
    <row r="166" spans="1:5" ht="14.25" customHeight="1">
      <c r="A166" s="4">
        <v>36</v>
      </c>
      <c r="B166" s="4">
        <v>37</v>
      </c>
      <c r="C166" s="4">
        <v>37</v>
      </c>
    </row>
    <row r="167" spans="1:5" ht="14.25" customHeight="1">
      <c r="A167" s="4">
        <v>37</v>
      </c>
      <c r="B167" s="4">
        <v>32</v>
      </c>
      <c r="C167" s="4">
        <v>36</v>
      </c>
    </row>
    <row r="168" spans="1:5" ht="14.25" customHeight="1"/>
    <row r="169" spans="1:5" ht="14.25" customHeight="1">
      <c r="A169" s="4" t="s">
        <v>50</v>
      </c>
      <c r="B169" s="4">
        <f>AVERAGE(A166:C167)</f>
        <v>35.833333333333336</v>
      </c>
      <c r="D169" s="4" t="s">
        <v>51</v>
      </c>
    </row>
    <row r="170" spans="1:5" ht="14.25" customHeight="1">
      <c r="A170" s="4" t="s">
        <v>52</v>
      </c>
      <c r="B170" s="4">
        <f>_xlfn.STDEV.S(A166:C167)</f>
        <v>1.9407902170679516</v>
      </c>
      <c r="D170" s="4" t="s">
        <v>53</v>
      </c>
      <c r="E170" s="9">
        <v>1.3340276390000001</v>
      </c>
    </row>
    <row r="171" spans="1:5" ht="14.25" customHeight="1"/>
    <row r="172" spans="1:5" ht="14.25" customHeight="1">
      <c r="A172" s="4" t="s">
        <v>54</v>
      </c>
    </row>
    <row r="173" spans="1:5" ht="14.25" customHeight="1">
      <c r="A173" s="4">
        <v>41</v>
      </c>
      <c r="B173" s="4">
        <v>43</v>
      </c>
      <c r="C173" s="4">
        <v>39</v>
      </c>
    </row>
    <row r="174" spans="1:5" ht="14.25" customHeight="1">
      <c r="A174" s="4">
        <v>39</v>
      </c>
      <c r="B174" s="4">
        <v>36</v>
      </c>
      <c r="C174" s="4">
        <v>37</v>
      </c>
    </row>
    <row r="175" spans="1:5" ht="14.25" customHeight="1">
      <c r="A175" s="4">
        <v>41</v>
      </c>
      <c r="B175" s="4">
        <v>39</v>
      </c>
      <c r="C175" s="4">
        <v>40</v>
      </c>
    </row>
    <row r="176" spans="1:5" ht="14.25" customHeight="1">
      <c r="A176" s="4">
        <v>39</v>
      </c>
      <c r="B176" s="4">
        <v>37</v>
      </c>
      <c r="C176" s="4">
        <v>40</v>
      </c>
    </row>
    <row r="177" spans="1:8" ht="14.25" customHeight="1">
      <c r="A177" s="4">
        <v>38</v>
      </c>
      <c r="B177" s="4">
        <v>39</v>
      </c>
      <c r="C177" s="4">
        <v>40</v>
      </c>
    </row>
    <row r="178" spans="1:8" ht="14.25" customHeight="1">
      <c r="A178" s="4">
        <v>38</v>
      </c>
      <c r="B178" s="4">
        <v>38</v>
      </c>
      <c r="C178" s="4">
        <v>38</v>
      </c>
    </row>
    <row r="179" spans="1:8" ht="14.25" customHeight="1"/>
    <row r="180" spans="1:8" ht="14.25" customHeight="1">
      <c r="A180" s="4" t="s">
        <v>50</v>
      </c>
      <c r="B180" s="4">
        <f>AVERAGE(A173:C178)</f>
        <v>39</v>
      </c>
    </row>
    <row r="181" spans="1:8" ht="14.25" customHeight="1">
      <c r="A181" s="4" t="s">
        <v>52</v>
      </c>
      <c r="B181" s="4">
        <f>_xlfn.STDEV.S(A173:C178)</f>
        <v>1.6803361008336117</v>
      </c>
    </row>
    <row r="182" spans="1:8" ht="14.25" customHeight="1"/>
    <row r="183" spans="1:8" ht="14.25" customHeight="1"/>
    <row r="184" spans="1:8" ht="14.25" customHeight="1"/>
    <row r="185" spans="1:8" ht="14.25" customHeight="1">
      <c r="C185" s="3"/>
      <c r="D185" s="3"/>
      <c r="E185" s="3"/>
      <c r="F185" s="3"/>
      <c r="G185" s="3"/>
      <c r="H185" s="3"/>
    </row>
    <row r="186" spans="1:8" ht="14.25" customHeight="1">
      <c r="C186" s="3"/>
      <c r="D186" s="3"/>
      <c r="E186" s="3"/>
      <c r="F186" s="3"/>
      <c r="G186" s="3"/>
      <c r="H186" s="3"/>
    </row>
    <row r="187" spans="1:8" ht="14.25" customHeight="1">
      <c r="C187" s="3"/>
      <c r="D187" s="3"/>
      <c r="E187" s="3"/>
      <c r="F187" s="3"/>
      <c r="G187" s="3"/>
      <c r="H187" s="3"/>
    </row>
    <row r="188" spans="1:8" ht="14.25" customHeight="1">
      <c r="C188" s="3"/>
      <c r="D188" s="3"/>
      <c r="E188" s="3"/>
      <c r="F188" s="3"/>
      <c r="G188" s="3"/>
      <c r="H188" s="3"/>
    </row>
    <row r="189" spans="1:8" ht="14.25" customHeight="1"/>
    <row r="190" spans="1:8" ht="14.25" customHeight="1">
      <c r="A190" s="3"/>
      <c r="B190" s="3"/>
      <c r="C190" s="3"/>
      <c r="D190" s="3"/>
      <c r="E190" s="3"/>
      <c r="F190" s="3"/>
    </row>
    <row r="191" spans="1:8" ht="14.25" customHeight="1">
      <c r="A191" s="3" t="s">
        <v>55</v>
      </c>
      <c r="B191" s="3"/>
      <c r="C191" s="3"/>
      <c r="D191" s="3"/>
      <c r="E191" s="3"/>
      <c r="F191" s="3"/>
    </row>
    <row r="192" spans="1:8" ht="14.25" customHeight="1">
      <c r="A192" s="3" t="s">
        <v>56</v>
      </c>
      <c r="B192" s="3">
        <v>35.833329999999997</v>
      </c>
      <c r="C192" s="3"/>
      <c r="D192" s="3"/>
      <c r="E192" s="3"/>
      <c r="F192" s="3"/>
    </row>
    <row r="193" spans="1:6" ht="14.25" customHeight="1">
      <c r="A193" s="3" t="s">
        <v>57</v>
      </c>
      <c r="B193" s="3">
        <v>39</v>
      </c>
      <c r="C193" s="3"/>
      <c r="D193" s="3"/>
      <c r="E193" s="3"/>
      <c r="F193" s="3"/>
    </row>
    <row r="194" spans="1:6" ht="14.25" customHeight="1">
      <c r="A194" s="3" t="s">
        <v>58</v>
      </c>
      <c r="B194" s="3">
        <v>6</v>
      </c>
      <c r="C194" s="3"/>
      <c r="D194" s="3"/>
      <c r="E194" s="3"/>
      <c r="F194" s="3"/>
    </row>
    <row r="195" spans="1:6" ht="14.25" customHeight="1">
      <c r="A195" s="3" t="s">
        <v>59</v>
      </c>
      <c r="B195" s="3">
        <v>18</v>
      </c>
      <c r="C195" s="3"/>
      <c r="D195" s="3"/>
      <c r="E195" s="3"/>
      <c r="F195" s="3"/>
    </row>
    <row r="196" spans="1:6" ht="14.25" customHeight="1">
      <c r="A196" s="3" t="s">
        <v>60</v>
      </c>
      <c r="B196" s="3">
        <v>1.94079</v>
      </c>
      <c r="C196" s="3"/>
      <c r="D196" s="3"/>
      <c r="E196" s="3"/>
      <c r="F196" s="3"/>
    </row>
    <row r="197" spans="1:6" ht="14.25" customHeight="1">
      <c r="A197" s="3" t="s">
        <v>61</v>
      </c>
      <c r="B197" s="3">
        <v>1.6803360000000001</v>
      </c>
      <c r="C197" s="3"/>
      <c r="D197" s="3"/>
      <c r="E197" s="3"/>
      <c r="F197" s="3"/>
    </row>
    <row r="198" spans="1:6" ht="14.25" customHeight="1">
      <c r="A198" s="3" t="s">
        <v>62</v>
      </c>
      <c r="B198" s="10">
        <v>1.7429510420000001</v>
      </c>
      <c r="C198" s="3"/>
      <c r="D198" s="3"/>
      <c r="E198" s="3"/>
      <c r="F198" s="3"/>
    </row>
    <row r="199" spans="1:6" ht="14.25" customHeight="1">
      <c r="A199" s="3" t="s">
        <v>63</v>
      </c>
      <c r="B199" s="10">
        <v>-3.8541079640000002</v>
      </c>
      <c r="C199" s="3"/>
      <c r="D199" s="3"/>
      <c r="E199" s="3"/>
      <c r="F199" s="3"/>
    </row>
    <row r="200" spans="1:6" ht="14.25" customHeight="1">
      <c r="A200" s="3" t="s">
        <v>64</v>
      </c>
      <c r="B200" s="3" t="s">
        <v>65</v>
      </c>
      <c r="C200" s="3"/>
      <c r="D200" s="3"/>
      <c r="E200" s="3"/>
      <c r="F200" s="3"/>
    </row>
    <row r="201" spans="1:6" ht="14.25" customHeight="1">
      <c r="A201" s="3" t="s">
        <v>66</v>
      </c>
      <c r="B201" s="3"/>
      <c r="C201" s="3" t="s">
        <v>67</v>
      </c>
      <c r="D201" s="3"/>
      <c r="E201" s="3"/>
      <c r="F201" s="3"/>
    </row>
    <row r="202" spans="1:6" ht="14.25" customHeight="1">
      <c r="A202" s="3" t="s">
        <v>68</v>
      </c>
      <c r="B202" s="11" t="s">
        <v>69</v>
      </c>
      <c r="C202" s="3"/>
      <c r="D202" s="3"/>
      <c r="E202" s="3"/>
      <c r="F202" s="3"/>
    </row>
    <row r="203" spans="1:6" ht="14.25" customHeight="1">
      <c r="A203" s="3" t="s">
        <v>70</v>
      </c>
      <c r="B203" s="3"/>
      <c r="C203" s="3"/>
      <c r="D203" s="3"/>
      <c r="E203" s="3"/>
      <c r="F203" s="3"/>
    </row>
    <row r="204" spans="1:6" ht="14.25" customHeight="1"/>
    <row r="205" spans="1:6" ht="14.25" customHeight="1"/>
    <row r="206" spans="1:6" ht="14.25" customHeight="1"/>
    <row r="207" spans="1:6" ht="14.25" customHeight="1"/>
    <row r="208" spans="1:6" ht="14.25" customHeight="1"/>
    <row r="209" spans="1:4" ht="14.25" customHeight="1">
      <c r="A209" s="4" t="s">
        <v>71</v>
      </c>
    </row>
    <row r="210" spans="1:4" ht="14.25" customHeight="1"/>
    <row r="211" spans="1:4" ht="14.25" customHeight="1">
      <c r="A211" s="4" t="s">
        <v>72</v>
      </c>
    </row>
    <row r="212" spans="1:4" ht="14.25" customHeight="1">
      <c r="A212" s="4" t="s">
        <v>73</v>
      </c>
      <c r="B212" s="4" t="s">
        <v>74</v>
      </c>
      <c r="C212" s="4" t="s">
        <v>75</v>
      </c>
      <c r="D212" s="4" t="s">
        <v>76</v>
      </c>
    </row>
    <row r="213" spans="1:4" ht="14.25" customHeight="1">
      <c r="A213" s="4">
        <v>32</v>
      </c>
      <c r="B213" s="4">
        <v>1</v>
      </c>
      <c r="C213" s="4">
        <f t="shared" ref="C213:C218" si="1">(B213 - 0.375)/(6+0.25)</f>
        <v>0.1</v>
      </c>
      <c r="D213" s="4">
        <f t="shared" ref="D213:D218" si="2">NORMSINV(C213)</f>
        <v>-1.2815515655446006</v>
      </c>
    </row>
    <row r="214" spans="1:4" ht="14.25" customHeight="1">
      <c r="A214" s="4">
        <v>36</v>
      </c>
      <c r="B214" s="4">
        <v>2</v>
      </c>
      <c r="C214" s="4">
        <f t="shared" si="1"/>
        <v>0.26</v>
      </c>
      <c r="D214" s="4">
        <f t="shared" si="2"/>
        <v>-0.64334540539291696</v>
      </c>
    </row>
    <row r="215" spans="1:4" ht="14.25" customHeight="1">
      <c r="A215" s="4">
        <v>36</v>
      </c>
      <c r="B215" s="4">
        <v>3</v>
      </c>
      <c r="C215" s="4">
        <f t="shared" si="1"/>
        <v>0.42</v>
      </c>
      <c r="D215" s="4">
        <f t="shared" si="2"/>
        <v>-0.20189347914185088</v>
      </c>
    </row>
    <row r="216" spans="1:4" ht="14.25" customHeight="1">
      <c r="A216" s="4">
        <v>37</v>
      </c>
      <c r="B216" s="4">
        <v>4</v>
      </c>
      <c r="C216" s="4">
        <f t="shared" si="1"/>
        <v>0.57999999999999996</v>
      </c>
      <c r="D216" s="4">
        <f t="shared" si="2"/>
        <v>0.20189347914185077</v>
      </c>
    </row>
    <row r="217" spans="1:4" ht="14.25" customHeight="1">
      <c r="A217" s="4">
        <v>37</v>
      </c>
      <c r="B217" s="4">
        <v>5</v>
      </c>
      <c r="C217" s="4">
        <f t="shared" si="1"/>
        <v>0.74</v>
      </c>
      <c r="D217" s="4">
        <f t="shared" si="2"/>
        <v>0.64334540539291696</v>
      </c>
    </row>
    <row r="218" spans="1:4" ht="14.25" customHeight="1">
      <c r="A218" s="4">
        <v>37</v>
      </c>
      <c r="B218" s="4">
        <v>6</v>
      </c>
      <c r="C218" s="4">
        <f t="shared" si="1"/>
        <v>0.9</v>
      </c>
      <c r="D218" s="4">
        <f t="shared" si="2"/>
        <v>1.2815515655446006</v>
      </c>
    </row>
    <row r="219" spans="1:4" ht="14.25" customHeight="1"/>
    <row r="220" spans="1:4" ht="14.25" customHeight="1"/>
    <row r="221" spans="1:4" ht="14.25" customHeight="1"/>
    <row r="222" spans="1:4" ht="14.25" customHeight="1"/>
    <row r="223" spans="1:4" ht="14.25" customHeight="1">
      <c r="A223" s="4" t="s">
        <v>77</v>
      </c>
    </row>
    <row r="224" spans="1:4" ht="14.25" customHeight="1">
      <c r="A224" s="4" t="s">
        <v>73</v>
      </c>
      <c r="B224" s="4" t="s">
        <v>74</v>
      </c>
      <c r="C224" s="4" t="s">
        <v>75</v>
      </c>
      <c r="D224" s="4" t="s">
        <v>76</v>
      </c>
    </row>
    <row r="225" spans="1:4" ht="14.25" customHeight="1">
      <c r="A225" s="4">
        <v>36</v>
      </c>
      <c r="B225" s="4">
        <v>1</v>
      </c>
      <c r="C225" s="4">
        <f t="shared" ref="C225:C242" si="3">(B225 - 0.375)/(18+0.25)</f>
        <v>3.4246575342465752E-2</v>
      </c>
      <c r="D225" s="4">
        <f t="shared" ref="D225:D242" si="4">NORMSINV(C225)</f>
        <v>-1.8217485299162539</v>
      </c>
    </row>
    <row r="226" spans="1:4" ht="14.25" customHeight="1">
      <c r="A226" s="4">
        <v>37</v>
      </c>
      <c r="B226" s="4">
        <v>2</v>
      </c>
      <c r="C226" s="4">
        <f t="shared" si="3"/>
        <v>8.9041095890410954E-2</v>
      </c>
      <c r="D226" s="4">
        <f t="shared" si="4"/>
        <v>-1.3466834901270375</v>
      </c>
    </row>
    <row r="227" spans="1:4" ht="14.25" customHeight="1">
      <c r="A227" s="4">
        <v>37</v>
      </c>
      <c r="B227" s="4">
        <v>3</v>
      </c>
      <c r="C227" s="4">
        <f t="shared" si="3"/>
        <v>0.14383561643835616</v>
      </c>
      <c r="D227" s="4">
        <f t="shared" si="4"/>
        <v>-1.0632441776973729</v>
      </c>
    </row>
    <row r="228" spans="1:4" ht="14.25" customHeight="1">
      <c r="A228" s="4">
        <v>38</v>
      </c>
      <c r="B228" s="4">
        <v>4</v>
      </c>
      <c r="C228" s="4">
        <f t="shared" si="3"/>
        <v>0.19863013698630136</v>
      </c>
      <c r="D228" s="4">
        <f t="shared" si="4"/>
        <v>-0.84652438928930096</v>
      </c>
    </row>
    <row r="229" spans="1:4" ht="14.25" customHeight="1">
      <c r="A229" s="4">
        <v>38</v>
      </c>
      <c r="B229" s="4">
        <v>5</v>
      </c>
      <c r="C229" s="4">
        <f t="shared" si="3"/>
        <v>0.25342465753424659</v>
      </c>
      <c r="D229" s="4">
        <f t="shared" si="4"/>
        <v>-0.663751588626036</v>
      </c>
    </row>
    <row r="230" spans="1:4" ht="14.25" customHeight="1">
      <c r="A230" s="4">
        <v>38</v>
      </c>
      <c r="B230" s="4">
        <v>6</v>
      </c>
      <c r="C230" s="4">
        <f t="shared" si="3"/>
        <v>0.30821917808219179</v>
      </c>
      <c r="D230" s="4">
        <f t="shared" si="4"/>
        <v>-0.50090447043594655</v>
      </c>
    </row>
    <row r="231" spans="1:4" ht="14.25" customHeight="1">
      <c r="A231" s="4">
        <v>38</v>
      </c>
      <c r="B231" s="4">
        <v>7</v>
      </c>
      <c r="C231" s="4">
        <f t="shared" si="3"/>
        <v>0.36301369863013699</v>
      </c>
      <c r="D231" s="4">
        <f t="shared" si="4"/>
        <v>-0.35041483145340052</v>
      </c>
    </row>
    <row r="232" spans="1:4" ht="14.25" customHeight="1">
      <c r="A232" s="4">
        <v>39</v>
      </c>
      <c r="B232" s="4">
        <v>8</v>
      </c>
      <c r="C232" s="4">
        <f t="shared" si="3"/>
        <v>0.4178082191780822</v>
      </c>
      <c r="D232" s="4">
        <f t="shared" si="4"/>
        <v>-0.20750378326308666</v>
      </c>
    </row>
    <row r="233" spans="1:4" ht="14.25" customHeight="1">
      <c r="A233" s="4">
        <v>39</v>
      </c>
      <c r="B233" s="4">
        <v>9</v>
      </c>
      <c r="C233" s="4">
        <f t="shared" si="3"/>
        <v>0.4726027397260274</v>
      </c>
      <c r="D233" s="4">
        <f t="shared" si="4"/>
        <v>-6.8728817416947099E-2</v>
      </c>
    </row>
    <row r="234" spans="1:4" ht="14.25" customHeight="1">
      <c r="A234" s="4">
        <v>39</v>
      </c>
      <c r="B234" s="4">
        <v>10</v>
      </c>
      <c r="C234" s="4">
        <f t="shared" si="3"/>
        <v>0.5273972602739726</v>
      </c>
      <c r="D234" s="4">
        <f t="shared" si="4"/>
        <v>6.8728817416947099E-2</v>
      </c>
    </row>
    <row r="235" spans="1:4" ht="14.25" customHeight="1">
      <c r="A235" s="4">
        <v>39</v>
      </c>
      <c r="B235" s="4">
        <v>11</v>
      </c>
      <c r="C235" s="4">
        <f t="shared" si="3"/>
        <v>0.5821917808219178</v>
      </c>
      <c r="D235" s="4">
        <f t="shared" si="4"/>
        <v>0.20750378326308666</v>
      </c>
    </row>
    <row r="236" spans="1:4" ht="14.25" customHeight="1">
      <c r="A236" s="4">
        <v>39</v>
      </c>
      <c r="B236" s="4">
        <v>12</v>
      </c>
      <c r="C236" s="4">
        <f t="shared" si="3"/>
        <v>0.63698630136986301</v>
      </c>
      <c r="D236" s="4">
        <f t="shared" si="4"/>
        <v>0.35041483145340052</v>
      </c>
    </row>
    <row r="237" spans="1:4" ht="14.25" customHeight="1">
      <c r="A237" s="4">
        <v>40</v>
      </c>
      <c r="B237" s="4">
        <v>13</v>
      </c>
      <c r="C237" s="4">
        <f t="shared" si="3"/>
        <v>0.69178082191780821</v>
      </c>
      <c r="D237" s="4">
        <f t="shared" si="4"/>
        <v>0.50090447043594655</v>
      </c>
    </row>
    <row r="238" spans="1:4" ht="14.25" customHeight="1">
      <c r="A238" s="4">
        <v>40</v>
      </c>
      <c r="B238" s="4">
        <v>14</v>
      </c>
      <c r="C238" s="4">
        <f t="shared" si="3"/>
        <v>0.74657534246575341</v>
      </c>
      <c r="D238" s="4">
        <f t="shared" si="4"/>
        <v>0.663751588626036</v>
      </c>
    </row>
    <row r="239" spans="1:4" ht="14.25" customHeight="1">
      <c r="A239" s="4">
        <v>40</v>
      </c>
      <c r="B239" s="4">
        <v>15</v>
      </c>
      <c r="C239" s="4">
        <f t="shared" si="3"/>
        <v>0.80136986301369861</v>
      </c>
      <c r="D239" s="4">
        <f t="shared" si="4"/>
        <v>0.84652438928930096</v>
      </c>
    </row>
    <row r="240" spans="1:4" ht="14.25" customHeight="1">
      <c r="A240" s="4">
        <v>41</v>
      </c>
      <c r="B240" s="4">
        <v>16</v>
      </c>
      <c r="C240" s="4">
        <f t="shared" si="3"/>
        <v>0.85616438356164382</v>
      </c>
      <c r="D240" s="4">
        <f t="shared" si="4"/>
        <v>1.0632441776973729</v>
      </c>
    </row>
    <row r="241" spans="1:9" ht="14.25" customHeight="1">
      <c r="A241" s="4">
        <v>41</v>
      </c>
      <c r="B241" s="4">
        <v>17</v>
      </c>
      <c r="C241" s="4">
        <f t="shared" si="3"/>
        <v>0.91095890410958902</v>
      </c>
      <c r="D241" s="4">
        <f t="shared" si="4"/>
        <v>1.3466834901270375</v>
      </c>
    </row>
    <row r="242" spans="1:9" ht="14.25" customHeight="1">
      <c r="A242" s="4">
        <v>43</v>
      </c>
      <c r="B242" s="4">
        <v>18</v>
      </c>
      <c r="C242" s="4">
        <f t="shared" si="3"/>
        <v>0.96575342465753422</v>
      </c>
      <c r="D242" s="4">
        <f t="shared" si="4"/>
        <v>1.8217485299162539</v>
      </c>
    </row>
    <row r="243" spans="1:9" ht="14.25" customHeight="1">
      <c r="A243" s="3"/>
      <c r="B243" s="3"/>
      <c r="C243" s="3"/>
      <c r="D243" s="3"/>
      <c r="E243" s="3"/>
      <c r="F243" s="3"/>
      <c r="G243" s="3"/>
      <c r="H243" s="3"/>
      <c r="I243" s="3"/>
    </row>
    <row r="244" spans="1:9" ht="14.25" customHeight="1">
      <c r="A244" s="3" t="s">
        <v>78</v>
      </c>
      <c r="B244" s="3"/>
      <c r="C244" s="3"/>
      <c r="D244" s="3"/>
      <c r="E244" s="3"/>
      <c r="F244" s="3"/>
      <c r="G244" s="3"/>
      <c r="H244" s="3"/>
      <c r="I244" s="3"/>
    </row>
    <row r="245" spans="1:9" ht="14.25" customHeight="1">
      <c r="A245" s="3"/>
      <c r="B245" s="3"/>
      <c r="C245" s="3"/>
      <c r="D245" s="3"/>
      <c r="E245" s="3"/>
      <c r="F245" s="12"/>
      <c r="G245" s="12"/>
      <c r="H245" s="12"/>
      <c r="I245" s="3"/>
    </row>
    <row r="246" spans="1:9" ht="14.25" customHeight="1">
      <c r="A246" s="3"/>
      <c r="B246" s="3"/>
      <c r="C246" s="3"/>
      <c r="D246" s="3"/>
      <c r="E246" s="3"/>
      <c r="F246" s="12"/>
      <c r="G246" s="12"/>
      <c r="H246" s="12"/>
      <c r="I246" s="3"/>
    </row>
    <row r="247" spans="1:9" ht="14.25" customHeight="1">
      <c r="A247" s="3"/>
      <c r="B247" s="3"/>
      <c r="C247" s="3"/>
      <c r="D247" s="3"/>
      <c r="E247" s="3"/>
      <c r="F247" s="12"/>
      <c r="G247" s="12"/>
      <c r="H247" s="12"/>
      <c r="I247" s="3"/>
    </row>
    <row r="248" spans="1:9" ht="14.25" customHeight="1">
      <c r="A248" s="3"/>
      <c r="B248" s="3"/>
      <c r="C248" s="3"/>
      <c r="D248" s="3"/>
      <c r="E248" s="3"/>
      <c r="F248" s="12"/>
      <c r="G248" s="12"/>
      <c r="H248" s="12"/>
      <c r="I248" s="3"/>
    </row>
    <row r="249" spans="1:9" ht="14.25" customHeight="1">
      <c r="A249" s="3"/>
      <c r="B249" s="3"/>
      <c r="C249" s="3"/>
      <c r="D249" s="3"/>
      <c r="E249" s="3"/>
      <c r="F249" s="12"/>
      <c r="G249" s="12"/>
      <c r="H249" s="12"/>
      <c r="I249" s="3"/>
    </row>
    <row r="250" spans="1:9" ht="14.25" customHeight="1">
      <c r="A250" s="3"/>
      <c r="B250" s="3"/>
      <c r="C250" s="3"/>
      <c r="D250" s="3"/>
      <c r="E250" s="3"/>
      <c r="F250" s="12"/>
      <c r="G250" s="12"/>
      <c r="H250" s="12"/>
      <c r="I250" s="3"/>
    </row>
    <row r="251" spans="1:9" ht="14.25" customHeight="1">
      <c r="A251" s="3"/>
      <c r="B251" s="3"/>
      <c r="C251" s="3"/>
      <c r="D251" s="3"/>
      <c r="E251" s="3"/>
      <c r="F251" s="12"/>
      <c r="G251" s="12"/>
      <c r="H251" s="12"/>
      <c r="I251" s="3"/>
    </row>
    <row r="252" spans="1:9" ht="14.25" customHeight="1">
      <c r="A252" s="3"/>
      <c r="B252" s="3"/>
      <c r="C252" s="3"/>
      <c r="D252" s="3"/>
      <c r="E252" s="3"/>
      <c r="F252" s="12"/>
      <c r="G252" s="12"/>
      <c r="H252" s="12"/>
      <c r="I252" s="3"/>
    </row>
    <row r="253" spans="1:9" ht="14.25" customHeight="1">
      <c r="A253" s="3"/>
      <c r="B253" s="3"/>
      <c r="C253" s="3"/>
      <c r="D253" s="3"/>
      <c r="E253" s="3"/>
      <c r="F253" s="12"/>
      <c r="G253" s="12"/>
      <c r="H253" s="12"/>
      <c r="I253" s="3"/>
    </row>
    <row r="254" spans="1:9" ht="14.25" customHeight="1">
      <c r="A254" s="5" t="s">
        <v>79</v>
      </c>
      <c r="B254" s="5"/>
      <c r="F254" s="13"/>
      <c r="G254" s="13"/>
      <c r="H254" s="13"/>
    </row>
    <row r="255" spans="1:9" ht="14.25" customHeight="1"/>
    <row r="256" spans="1:9" ht="14.25" customHeight="1">
      <c r="A256" s="3" t="s">
        <v>80</v>
      </c>
      <c r="B256" s="3"/>
      <c r="C256" s="3"/>
    </row>
    <row r="257" spans="1:4" ht="14.25" customHeight="1">
      <c r="A257" s="3" t="s">
        <v>81</v>
      </c>
      <c r="B257" s="3"/>
      <c r="C257" s="3"/>
      <c r="D257" s="4" t="s">
        <v>82</v>
      </c>
    </row>
    <row r="258" spans="1:4" ht="14.25" customHeight="1"/>
    <row r="259" spans="1:4" ht="14.25" customHeight="1"/>
    <row r="260" spans="1:4" ht="14.25" customHeight="1"/>
    <row r="261" spans="1:4" ht="14.25" customHeight="1"/>
    <row r="262" spans="1:4" ht="14.25" customHeight="1"/>
    <row r="263" spans="1:4" ht="14.25" customHeight="1"/>
    <row r="264" spans="1:4" ht="14.25" customHeight="1"/>
    <row r="265" spans="1:4" ht="14.25" customHeight="1"/>
    <row r="266" spans="1:4" ht="14.25" customHeight="1"/>
    <row r="267" spans="1:4" ht="14.25" customHeight="1"/>
    <row r="268" spans="1:4" ht="14.25" customHeight="1"/>
    <row r="269" spans="1:4" ht="14.25" customHeight="1"/>
    <row r="270" spans="1:4" ht="14.25" customHeight="1"/>
    <row r="271" spans="1:4" ht="14.25" customHeight="1"/>
    <row r="272" spans="1:4" ht="14.25" customHeight="1"/>
    <row r="273" spans="1:2" ht="14.25" customHeight="1"/>
    <row r="274" spans="1:2" ht="14.25" customHeight="1"/>
    <row r="275" spans="1:2" ht="14.25" customHeight="1"/>
    <row r="276" spans="1:2" ht="14.25" customHeight="1"/>
    <row r="277" spans="1:2" ht="14.25" customHeight="1"/>
    <row r="278" spans="1:2" ht="14.25" customHeight="1"/>
    <row r="279" spans="1:2" ht="14.25" customHeight="1"/>
    <row r="280" spans="1:2" ht="14.25" customHeight="1"/>
    <row r="281" spans="1:2" ht="14.25" customHeight="1">
      <c r="A281" s="3" t="s">
        <v>83</v>
      </c>
      <c r="B281" s="3"/>
    </row>
    <row r="282" spans="1:2" ht="14.25" customHeight="1">
      <c r="A282" s="3" t="s">
        <v>84</v>
      </c>
      <c r="B282" s="14">
        <f>-0.00048 *3000 + 4.8961</f>
        <v>3.4560999999999997</v>
      </c>
    </row>
    <row r="283" spans="1:2" ht="14.25" customHeight="1"/>
    <row r="284" spans="1:2" ht="14.25" customHeight="1">
      <c r="A284" s="4" t="s">
        <v>85</v>
      </c>
    </row>
    <row r="285" spans="1:2" ht="14.25" customHeight="1"/>
    <row r="286" spans="1:2" ht="14.25" customHeight="1"/>
    <row r="287" spans="1:2" ht="14.25" customHeight="1"/>
    <row r="288" spans="1:2" ht="14.25" customHeight="1"/>
    <row r="289" spans="10:14" ht="14.25" customHeight="1"/>
    <row r="290" spans="10:14" ht="14.25" customHeight="1"/>
    <row r="291" spans="10:14" ht="14.25" customHeight="1"/>
    <row r="292" spans="10:14" ht="14.25" customHeight="1"/>
    <row r="293" spans="10:14" ht="14.25" customHeight="1"/>
    <row r="294" spans="10:14" ht="14.25" customHeight="1"/>
    <row r="295" spans="10:14" ht="14.25" customHeight="1"/>
    <row r="296" spans="10:14" ht="14.25" customHeight="1"/>
    <row r="297" spans="10:14" ht="14.25" customHeight="1"/>
    <row r="298" spans="10:14" ht="14.25" customHeight="1"/>
    <row r="299" spans="10:14" ht="14.25" customHeight="1"/>
    <row r="300" spans="10:14" ht="14.25" customHeight="1"/>
    <row r="301" spans="10:14" ht="14.25" customHeight="1"/>
    <row r="302" spans="10:14" ht="14.25" customHeight="1"/>
    <row r="303" spans="10:14" ht="14.25" customHeight="1">
      <c r="J303" s="3"/>
      <c r="K303" s="3"/>
      <c r="L303" s="3"/>
      <c r="M303" s="3"/>
      <c r="N303" s="3"/>
    </row>
    <row r="304" spans="10:14" ht="14.25" customHeight="1">
      <c r="J304" s="3"/>
      <c r="K304" s="3" t="s">
        <v>86</v>
      </c>
      <c r="L304" s="3"/>
      <c r="M304" s="3"/>
      <c r="N304" s="3"/>
    </row>
    <row r="305" spans="1:14" ht="14.25" customHeight="1">
      <c r="J305" s="3"/>
      <c r="K305" s="3"/>
      <c r="L305" s="3"/>
      <c r="M305" s="3"/>
      <c r="N305" s="3"/>
    </row>
    <row r="306" spans="1:14" ht="14.25" customHeight="1">
      <c r="J306" s="3"/>
      <c r="K306" s="3"/>
      <c r="L306" s="3"/>
      <c r="M306" s="3"/>
      <c r="N306" s="3"/>
    </row>
    <row r="307" spans="1:14" ht="14.25" customHeight="1"/>
    <row r="308" spans="1:14" ht="14.25" customHeight="1">
      <c r="A308" s="3"/>
      <c r="B308" s="3"/>
      <c r="C308" s="3"/>
      <c r="D308" s="3"/>
      <c r="E308" s="3"/>
      <c r="F308" s="3"/>
      <c r="G308" s="3"/>
    </row>
    <row r="309" spans="1:14" ht="14.25" customHeight="1">
      <c r="A309" s="3"/>
      <c r="B309" s="3"/>
      <c r="C309" s="3"/>
      <c r="D309" s="3"/>
      <c r="E309" s="3"/>
      <c r="F309" s="3"/>
      <c r="G309" s="3"/>
    </row>
    <row r="310" spans="1:14" ht="14.25" customHeight="1">
      <c r="A310" s="3"/>
      <c r="B310" s="3"/>
      <c r="C310" s="3"/>
      <c r="D310" s="3"/>
      <c r="E310" s="3"/>
      <c r="F310" s="3"/>
      <c r="G310" s="3"/>
    </row>
    <row r="311" spans="1:14" ht="14.25" customHeight="1">
      <c r="A311" s="3"/>
      <c r="B311" s="3"/>
      <c r="C311" s="3"/>
      <c r="D311" s="3"/>
      <c r="E311" s="3"/>
      <c r="F311" s="3"/>
      <c r="G311" s="3"/>
    </row>
    <row r="312" spans="1:14" ht="14.25" customHeight="1">
      <c r="A312" s="3"/>
      <c r="B312" s="3"/>
      <c r="C312" s="3"/>
      <c r="D312" s="3"/>
      <c r="E312" s="3"/>
      <c r="F312" s="3"/>
      <c r="G312" s="3"/>
    </row>
    <row r="313" spans="1:14" ht="14.25" customHeight="1">
      <c r="A313" s="3" t="s">
        <v>87</v>
      </c>
      <c r="B313" s="3">
        <v>0.34200000000000003</v>
      </c>
      <c r="C313" s="3"/>
      <c r="D313" s="3"/>
      <c r="E313" s="3"/>
      <c r="F313" s="3"/>
      <c r="G313" s="3"/>
      <c r="H313" s="3"/>
      <c r="I313" s="3"/>
      <c r="J313" s="3"/>
    </row>
    <row r="314" spans="1: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</row>
    <row r="315" spans="1:14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</row>
    <row r="316" spans="1:14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</row>
    <row r="317" spans="1:14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</row>
    <row r="318" spans="1:14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</row>
    <row r="319" spans="1:14" ht="14.25" customHeight="1">
      <c r="A319" s="3" t="s">
        <v>88</v>
      </c>
      <c r="B319" s="3"/>
      <c r="C319" s="3"/>
      <c r="D319" s="3"/>
      <c r="E319" s="3"/>
      <c r="F319" s="3"/>
      <c r="G319" s="3"/>
      <c r="H319" s="3"/>
    </row>
    <row r="320" spans="1:14" ht="14.25" customHeight="1">
      <c r="A320" s="3" t="s">
        <v>89</v>
      </c>
      <c r="B320" s="3"/>
      <c r="C320" s="3"/>
      <c r="D320" s="3"/>
      <c r="E320" s="3"/>
      <c r="F320" s="3"/>
      <c r="G320" s="3"/>
      <c r="H320" s="3"/>
    </row>
    <row r="321" spans="1:8" ht="14.25" customHeight="1">
      <c r="A321" s="3" t="s">
        <v>90</v>
      </c>
      <c r="B321" s="3"/>
      <c r="C321" s="3"/>
      <c r="D321" s="3"/>
      <c r="E321" s="3"/>
      <c r="F321" s="3"/>
      <c r="G321" s="3"/>
      <c r="H321" s="3"/>
    </row>
    <row r="322" spans="1:8" ht="14.25" customHeight="1">
      <c r="A322" s="3" t="s">
        <v>91</v>
      </c>
      <c r="B322" s="3"/>
      <c r="C322" s="3"/>
      <c r="D322" s="3"/>
      <c r="E322" s="3"/>
      <c r="F322" s="3"/>
      <c r="G322" s="3"/>
      <c r="H322" s="3"/>
    </row>
    <row r="323" spans="1:8" ht="14.25" customHeight="1">
      <c r="A323" s="14" t="s">
        <v>92</v>
      </c>
      <c r="B323" s="3">
        <v>-3.3519999999999999</v>
      </c>
      <c r="C323" s="3"/>
      <c r="D323" s="3"/>
      <c r="E323" s="3"/>
      <c r="F323" s="3"/>
      <c r="G323" s="3"/>
      <c r="H323" s="3"/>
    </row>
    <row r="324" spans="1:8" ht="14.25" customHeight="1">
      <c r="A324" s="3" t="s">
        <v>93</v>
      </c>
      <c r="B324" s="11" t="s">
        <v>69</v>
      </c>
      <c r="C324" s="3"/>
      <c r="D324" s="3"/>
      <c r="E324" s="3"/>
      <c r="F324" s="3"/>
      <c r="G324" s="3"/>
      <c r="H324" s="3"/>
    </row>
    <row r="325" spans="1:8" ht="14.25" customHeight="1">
      <c r="A325" s="3" t="s">
        <v>94</v>
      </c>
      <c r="B325" s="3"/>
      <c r="C325" s="3"/>
      <c r="D325" s="3"/>
      <c r="E325" s="3"/>
      <c r="F325" s="3"/>
      <c r="G325" s="3"/>
      <c r="H325" s="3"/>
    </row>
    <row r="326" spans="1:8" ht="14.25" customHeight="1">
      <c r="A326" s="3"/>
      <c r="B326" s="3"/>
      <c r="C326" s="3"/>
      <c r="D326" s="3"/>
      <c r="E326" s="3"/>
      <c r="F326" s="3"/>
      <c r="G326" s="3"/>
      <c r="H326" s="3"/>
    </row>
    <row r="327" spans="1:8" ht="14.25" customHeight="1">
      <c r="A327" s="3"/>
      <c r="B327" s="3"/>
      <c r="C327" s="3"/>
      <c r="D327" s="3"/>
      <c r="E327" s="3"/>
      <c r="F327" s="3"/>
      <c r="G327" s="3"/>
      <c r="H327" s="3"/>
    </row>
    <row r="328" spans="1:8" ht="14.25" customHeight="1">
      <c r="A328" s="3"/>
      <c r="B328" s="3"/>
      <c r="C328" s="3"/>
      <c r="D328" s="3"/>
      <c r="E328" s="3"/>
      <c r="F328" s="3"/>
      <c r="G328" s="3"/>
      <c r="H328" s="3"/>
    </row>
    <row r="329" spans="1:8" ht="14.25" customHeight="1">
      <c r="A329" s="3"/>
      <c r="B329" s="3"/>
      <c r="C329" s="3"/>
      <c r="D329" s="3"/>
      <c r="E329" s="3"/>
      <c r="F329" s="3"/>
      <c r="G329" s="3"/>
      <c r="H329" s="3"/>
    </row>
    <row r="330" spans="1:8" ht="14.25" customHeight="1">
      <c r="A330" s="3"/>
      <c r="B330" s="3"/>
      <c r="C330" s="3"/>
      <c r="D330" s="3"/>
      <c r="E330" s="3"/>
      <c r="F330" s="3"/>
      <c r="G330" s="3"/>
      <c r="H330" s="3"/>
    </row>
    <row r="331" spans="1:8" ht="14.25" customHeight="1">
      <c r="A331" s="3" t="s">
        <v>95</v>
      </c>
      <c r="B331" s="3">
        <v>2.8830000000000001E-3</v>
      </c>
      <c r="C331" s="3"/>
      <c r="D331" s="3"/>
      <c r="E331" s="3"/>
      <c r="F331" s="3"/>
      <c r="G331" s="3"/>
      <c r="H331" s="3"/>
    </row>
    <row r="332" spans="1:8" ht="14.25" customHeight="1">
      <c r="A332" s="3" t="s">
        <v>96</v>
      </c>
      <c r="B332" s="3"/>
      <c r="C332" s="3"/>
      <c r="D332" s="3"/>
      <c r="E332" s="3"/>
      <c r="F332" s="3"/>
      <c r="G332" s="3"/>
      <c r="H332" s="3"/>
    </row>
    <row r="333" spans="1:8" ht="14.25" customHeight="1"/>
    <row r="334" spans="1:8" ht="14.25" customHeight="1">
      <c r="A334" s="5" t="s">
        <v>97</v>
      </c>
      <c r="B334" s="15" t="s">
        <v>98</v>
      </c>
      <c r="C334" s="3"/>
      <c r="D334" s="3"/>
      <c r="E334" s="3"/>
      <c r="F334" s="3"/>
      <c r="G334" s="3"/>
    </row>
    <row r="335" spans="1:8" ht="14.25" customHeight="1">
      <c r="A335" s="4" t="s">
        <v>99</v>
      </c>
      <c r="B335" t="s">
        <v>1</v>
      </c>
      <c r="C335" t="s">
        <v>2</v>
      </c>
      <c r="D335" t="s">
        <v>3</v>
      </c>
      <c r="E335" t="s">
        <v>100</v>
      </c>
    </row>
    <row r="336" spans="1:8" ht="14.25" customHeight="1">
      <c r="B336" s="4">
        <v>31</v>
      </c>
      <c r="C336" s="4">
        <v>37</v>
      </c>
      <c r="D336" s="4">
        <v>40</v>
      </c>
      <c r="E336" s="4">
        <v>36</v>
      </c>
    </row>
    <row r="337" spans="1:7" ht="14.25" customHeight="1">
      <c r="B337" s="4">
        <v>33</v>
      </c>
      <c r="C337" s="4">
        <v>38</v>
      </c>
      <c r="D337" s="4">
        <v>39</v>
      </c>
      <c r="E337" s="4">
        <v>36</v>
      </c>
    </row>
    <row r="338" spans="1:7" ht="14.25" customHeight="1">
      <c r="B338" s="4">
        <v>28</v>
      </c>
      <c r="C338" s="4">
        <v>37</v>
      </c>
      <c r="D338" s="4">
        <v>38</v>
      </c>
      <c r="E338" s="4">
        <v>34</v>
      </c>
    </row>
    <row r="339" spans="1:7" ht="14.25" customHeight="1">
      <c r="B339" s="4">
        <v>27</v>
      </c>
      <c r="C339" s="4">
        <v>24</v>
      </c>
      <c r="D339" s="4">
        <v>32</v>
      </c>
      <c r="E339" s="4">
        <v>28</v>
      </c>
    </row>
    <row r="340" spans="1:7" ht="14.25" customHeight="1">
      <c r="B340" s="4">
        <v>26</v>
      </c>
      <c r="C340" s="4">
        <v>28</v>
      </c>
      <c r="D340" s="4">
        <v>24</v>
      </c>
      <c r="E340" s="4">
        <v>31</v>
      </c>
    </row>
    <row r="341" spans="1:7" ht="14.25" customHeight="1">
      <c r="B341" s="4">
        <v>27</v>
      </c>
      <c r="C341" s="4">
        <v>26</v>
      </c>
      <c r="D341" s="4">
        <v>25</v>
      </c>
    </row>
    <row r="342" spans="1:7" ht="14.25" customHeight="1">
      <c r="C342" s="4">
        <v>24</v>
      </c>
    </row>
    <row r="343" spans="1:7" ht="14.25" customHeight="1">
      <c r="A343" s="4" t="s">
        <v>101</v>
      </c>
      <c r="B343" s="4">
        <f>SUM(B336:B341)</f>
        <v>172</v>
      </c>
      <c r="C343" s="4">
        <f>SUM(C336:C342)</f>
        <v>214</v>
      </c>
      <c r="D343" s="4">
        <f>SUM(D336:D341)</f>
        <v>198</v>
      </c>
      <c r="E343" s="4">
        <f>SUM(E336:E340)</f>
        <v>165</v>
      </c>
    </row>
    <row r="344" spans="1:7" ht="14.25" customHeight="1">
      <c r="A344" s="4" t="s">
        <v>102</v>
      </c>
    </row>
    <row r="345" spans="1:7" ht="14.25" customHeight="1"/>
    <row r="346" spans="1:7" ht="14.25" customHeight="1"/>
    <row r="347" spans="1:7" ht="14.25" customHeight="1">
      <c r="A347" s="3" t="s">
        <v>103</v>
      </c>
      <c r="B347" s="3"/>
      <c r="C347" s="3"/>
      <c r="D347" s="3"/>
      <c r="E347" s="3"/>
      <c r="F347" s="3"/>
      <c r="G347" s="3"/>
    </row>
    <row r="348" spans="1:7" ht="14.25" customHeight="1">
      <c r="A348" s="3" t="s">
        <v>104</v>
      </c>
      <c r="B348" s="3"/>
      <c r="C348" s="3"/>
      <c r="D348" s="3"/>
      <c r="E348" s="3"/>
      <c r="F348" s="3"/>
      <c r="G348" s="3"/>
    </row>
    <row r="349" spans="1:7" ht="14.25" customHeight="1">
      <c r="A349" s="4" t="s">
        <v>105</v>
      </c>
    </row>
    <row r="350" spans="1:7" ht="14.25" customHeight="1">
      <c r="A350" s="4" t="s">
        <v>106</v>
      </c>
      <c r="B350" s="4" t="s">
        <v>107</v>
      </c>
      <c r="C350" s="4" t="s">
        <v>108</v>
      </c>
      <c r="D350" s="4" t="s">
        <v>109</v>
      </c>
      <c r="E350" s="4" t="s">
        <v>110</v>
      </c>
      <c r="F350" s="4" t="s">
        <v>111</v>
      </c>
    </row>
    <row r="351" spans="1:7" ht="14.25" customHeight="1">
      <c r="A351" s="4" t="s">
        <v>112</v>
      </c>
      <c r="B351" s="4" t="s">
        <v>113</v>
      </c>
      <c r="C351" s="4" t="s">
        <v>114</v>
      </c>
      <c r="D351" s="4" t="s">
        <v>115</v>
      </c>
      <c r="E351" s="4" t="s">
        <v>116</v>
      </c>
    </row>
    <row r="352" spans="1:7" ht="14.25" customHeight="1">
      <c r="A352" s="4" t="s">
        <v>117</v>
      </c>
      <c r="B352" s="4">
        <f>SUM(B343:E343)</f>
        <v>749</v>
      </c>
    </row>
    <row r="353" spans="1:6" ht="14.25" customHeight="1">
      <c r="A353" s="4" t="s">
        <v>118</v>
      </c>
      <c r="B353" s="4">
        <v>24045</v>
      </c>
    </row>
    <row r="354" spans="1:6" ht="14.25" customHeight="1">
      <c r="A354" s="4" t="s">
        <v>119</v>
      </c>
      <c r="B354" s="4">
        <f>24045 - ((749)^2/24)</f>
        <v>669.95833333333212</v>
      </c>
    </row>
    <row r="355" spans="1:6" ht="14.25" customHeight="1">
      <c r="A355" s="4" t="s">
        <v>120</v>
      </c>
      <c r="B355" s="4">
        <f>(((172)^2 / 6) + ((214)^2 / 7) + ((198)^2 / 6) + ((165^2)/5)) - ((749)^2 / 24)</f>
        <v>76.910714285713766</v>
      </c>
    </row>
    <row r="356" spans="1:6" ht="14.25" customHeight="1">
      <c r="A356" s="4" t="s">
        <v>121</v>
      </c>
      <c r="B356" s="4">
        <f>B354-B355</f>
        <v>593.04761904761835</v>
      </c>
    </row>
    <row r="357" spans="1:6" ht="14.25" customHeight="1"/>
    <row r="358" spans="1:6" ht="14.25" customHeight="1">
      <c r="A358" s="3" t="s">
        <v>122</v>
      </c>
      <c r="B358" s="3"/>
      <c r="C358" s="3"/>
      <c r="D358" s="3"/>
      <c r="E358" s="3"/>
      <c r="F358" s="3"/>
    </row>
    <row r="359" spans="1:6" ht="14.25" customHeight="1">
      <c r="A359" s="3" t="s">
        <v>123</v>
      </c>
      <c r="B359" s="3" t="s">
        <v>27</v>
      </c>
      <c r="C359" s="3" t="s">
        <v>124</v>
      </c>
      <c r="D359" s="3" t="s">
        <v>125</v>
      </c>
      <c r="E359" s="3" t="s">
        <v>126</v>
      </c>
      <c r="F359" s="3"/>
    </row>
    <row r="360" spans="1:6" ht="14.25" customHeight="1">
      <c r="A360" s="3" t="s">
        <v>127</v>
      </c>
      <c r="B360" s="3">
        <v>3</v>
      </c>
      <c r="C360" s="16">
        <f>(((172)^2 / 6) + ((214)^2 / 7) + ((198)^2 / 6) + ((165^2)/5)) - ((749)^2 / 24)</f>
        <v>76.910714285713766</v>
      </c>
      <c r="D360" s="3">
        <f t="shared" ref="D360:D361" si="5">C360/B360</f>
        <v>25.636904761904589</v>
      </c>
      <c r="E360" s="14">
        <f>D360/D361</f>
        <v>0.86458168827947668</v>
      </c>
      <c r="F360" s="3"/>
    </row>
    <row r="361" spans="1:6" ht="14.25" customHeight="1">
      <c r="A361" s="3" t="s">
        <v>128</v>
      </c>
      <c r="B361" s="3">
        <v>20</v>
      </c>
      <c r="C361" s="16">
        <v>593.04759999999999</v>
      </c>
      <c r="D361" s="3">
        <f t="shared" si="5"/>
        <v>29.652380000000001</v>
      </c>
      <c r="E361" s="3"/>
      <c r="F361" s="3"/>
    </row>
    <row r="362" spans="1:6" ht="14.25" customHeight="1">
      <c r="A362" s="3" t="s">
        <v>19</v>
      </c>
      <c r="B362" s="3">
        <v>23</v>
      </c>
      <c r="C362" s="3">
        <v>669.95830000000001</v>
      </c>
      <c r="D362" s="3"/>
      <c r="E362" s="3"/>
      <c r="F362" s="3"/>
    </row>
    <row r="363" spans="1:6" ht="14.25" customHeight="1">
      <c r="A363" s="3"/>
      <c r="B363" s="3"/>
      <c r="C363" s="3"/>
      <c r="D363" s="3"/>
      <c r="E363" s="3"/>
      <c r="F363" s="3"/>
    </row>
    <row r="364" spans="1:6" ht="14.25" customHeight="1">
      <c r="A364" s="3" t="s">
        <v>129</v>
      </c>
      <c r="B364" s="3"/>
      <c r="C364" s="3"/>
      <c r="D364" s="3"/>
      <c r="E364" s="3"/>
      <c r="F364" s="3"/>
    </row>
    <row r="365" spans="1:6" ht="14.25" customHeight="1">
      <c r="A365" s="3" t="s">
        <v>130</v>
      </c>
      <c r="B365" s="3"/>
      <c r="C365" s="3"/>
      <c r="D365" s="3"/>
      <c r="E365" s="3"/>
      <c r="F365" s="3"/>
    </row>
    <row r="366" spans="1:6" ht="14.25" customHeight="1">
      <c r="A366" s="3" t="s">
        <v>131</v>
      </c>
      <c r="B366" s="3"/>
      <c r="C366" s="3"/>
      <c r="D366" s="3"/>
      <c r="E366" s="3"/>
      <c r="F366" s="3"/>
    </row>
    <row r="367" spans="1:6" ht="14.25" customHeight="1">
      <c r="A367" s="3" t="s">
        <v>132</v>
      </c>
      <c r="B367" s="3"/>
      <c r="C367" s="3"/>
      <c r="D367" s="3"/>
      <c r="E367" s="3"/>
      <c r="F367" s="3"/>
    </row>
    <row r="368" spans="1:6" ht="14.25" customHeight="1"/>
    <row r="369" spans="1:8" ht="14.25" customHeight="1">
      <c r="A369" s="3" t="s">
        <v>133</v>
      </c>
      <c r="B369" s="3">
        <v>8.6458168830000001E-2</v>
      </c>
    </row>
    <row r="370" spans="1:8" ht="14.25" customHeight="1"/>
    <row r="371" spans="1:8" ht="14.25" customHeight="1">
      <c r="A371" s="15" t="s">
        <v>134</v>
      </c>
      <c r="B371" s="15"/>
      <c r="C371" s="15"/>
    </row>
    <row r="372" spans="1:8" ht="14.25" customHeight="1"/>
    <row r="373" spans="1:8" ht="14.25" customHeight="1">
      <c r="A373" t="s">
        <v>135</v>
      </c>
    </row>
    <row r="374" spans="1:8" ht="14.25" customHeight="1"/>
    <row r="375" spans="1:8" ht="14.25" customHeight="1">
      <c r="A375" s="17" t="s">
        <v>136</v>
      </c>
      <c r="B375" s="18" t="s">
        <v>137</v>
      </c>
      <c r="C375" s="18" t="s">
        <v>138</v>
      </c>
      <c r="D375" s="18" t="s">
        <v>139</v>
      </c>
      <c r="E375" s="18" t="s">
        <v>13</v>
      </c>
      <c r="F375" s="18" t="s">
        <v>16</v>
      </c>
      <c r="G375" s="18" t="s">
        <v>8</v>
      </c>
      <c r="H375" s="18" t="s">
        <v>140</v>
      </c>
    </row>
    <row r="376" spans="1:8" ht="14.25" customHeight="1">
      <c r="A376" s="19" t="s">
        <v>141</v>
      </c>
      <c r="B376" s="20">
        <v>24</v>
      </c>
      <c r="C376" s="20">
        <v>0</v>
      </c>
      <c r="D376" s="20">
        <v>24</v>
      </c>
      <c r="E376" s="21">
        <v>24</v>
      </c>
      <c r="F376" s="21">
        <v>40</v>
      </c>
      <c r="G376" s="21">
        <v>31.208333333333332</v>
      </c>
      <c r="H376" s="21">
        <v>5.3970939577151897</v>
      </c>
    </row>
    <row r="377" spans="1:8" ht="14.25" customHeight="1"/>
    <row r="378" spans="1:8" ht="14.25" customHeight="1"/>
    <row r="379" spans="1:8" ht="14.25" customHeight="1">
      <c r="A379" t="s">
        <v>142</v>
      </c>
    </row>
    <row r="380" spans="1:8" ht="14.25" customHeight="1"/>
    <row r="381" spans="1:8" ht="14.25" customHeight="1">
      <c r="A381" s="18" t="s">
        <v>136</v>
      </c>
      <c r="B381" s="18" t="s">
        <v>143</v>
      </c>
      <c r="C381" s="18" t="s">
        <v>144</v>
      </c>
      <c r="D381" s="18" t="s">
        <v>145</v>
      </c>
      <c r="E381" s="18" t="s">
        <v>146</v>
      </c>
    </row>
    <row r="382" spans="1:8" ht="14.25" customHeight="1">
      <c r="A382" s="22" t="s">
        <v>99</v>
      </c>
      <c r="B382" s="23" t="s">
        <v>1</v>
      </c>
      <c r="C382" s="24">
        <v>6</v>
      </c>
      <c r="D382" s="24">
        <v>6</v>
      </c>
      <c r="E382" s="25">
        <v>25</v>
      </c>
    </row>
    <row r="383" spans="1:8" ht="14.25" customHeight="1">
      <c r="A383" s="26" t="s">
        <v>147</v>
      </c>
      <c r="B383" s="27" t="s">
        <v>2</v>
      </c>
      <c r="C383">
        <v>7</v>
      </c>
      <c r="D383">
        <v>7</v>
      </c>
      <c r="E383" s="28">
        <v>29.166666666666668</v>
      </c>
    </row>
    <row r="384" spans="1:8" ht="14.25" customHeight="1">
      <c r="A384" s="26" t="s">
        <v>147</v>
      </c>
      <c r="B384" s="27" t="s">
        <v>100</v>
      </c>
      <c r="C384">
        <v>5</v>
      </c>
      <c r="D384">
        <v>5</v>
      </c>
      <c r="E384" s="28">
        <v>20.833333333333332</v>
      </c>
    </row>
    <row r="385" spans="1:6" ht="14.25" customHeight="1">
      <c r="A385" s="29" t="s">
        <v>147</v>
      </c>
      <c r="B385" s="30" t="s">
        <v>3</v>
      </c>
      <c r="C385" s="31">
        <v>6</v>
      </c>
      <c r="D385" s="31">
        <v>6</v>
      </c>
      <c r="E385" s="32">
        <v>25</v>
      </c>
    </row>
    <row r="386" spans="1:6" ht="14.25" customHeight="1"/>
    <row r="387" spans="1:6" ht="14.25" customHeight="1"/>
    <row r="388" spans="1:6" ht="14.25" customHeight="1">
      <c r="A388" t="s">
        <v>148</v>
      </c>
    </row>
    <row r="389" spans="1:6" ht="14.25" customHeight="1"/>
    <row r="390" spans="1:6" ht="14.25" customHeight="1">
      <c r="A390" s="17"/>
      <c r="B390" s="33" t="s">
        <v>149</v>
      </c>
      <c r="C390" s="33" t="s">
        <v>150</v>
      </c>
      <c r="D390" s="33" t="s">
        <v>151</v>
      </c>
      <c r="E390" s="33" t="s">
        <v>152</v>
      </c>
      <c r="F390" s="34" t="s">
        <v>141</v>
      </c>
    </row>
    <row r="391" spans="1:6" ht="14.25" customHeight="1">
      <c r="A391" s="35" t="s">
        <v>149</v>
      </c>
      <c r="B391" s="36">
        <v>1</v>
      </c>
      <c r="C391" s="37">
        <v>-0.37047928681747427</v>
      </c>
      <c r="D391" s="37">
        <v>-0.2961744388795462</v>
      </c>
      <c r="E391" s="37">
        <v>-0.33333333333333331</v>
      </c>
      <c r="F391" s="38">
        <v>-0.27774080507998139</v>
      </c>
    </row>
    <row r="392" spans="1:6" ht="14.25" customHeight="1">
      <c r="A392" s="39" t="s">
        <v>150</v>
      </c>
      <c r="B392" s="40">
        <v>-0.37047928681747427</v>
      </c>
      <c r="C392" s="41">
        <v>1</v>
      </c>
      <c r="D392" s="40">
        <v>-0.32917948466897967</v>
      </c>
      <c r="E392" s="40">
        <v>-0.37047928681747416</v>
      </c>
      <c r="F392" s="42">
        <v>-7.7353644353516784E-2</v>
      </c>
    </row>
    <row r="393" spans="1:6" ht="14.25" customHeight="1">
      <c r="A393" s="39" t="s">
        <v>151</v>
      </c>
      <c r="B393" s="40">
        <v>-0.2961744388795462</v>
      </c>
      <c r="C393" s="40">
        <v>-0.32917948466897967</v>
      </c>
      <c r="D393" s="41">
        <v>1</v>
      </c>
      <c r="E393" s="40">
        <v>-0.29617443887954614</v>
      </c>
      <c r="F393" s="42">
        <v>0.17395909501161802</v>
      </c>
    </row>
    <row r="394" spans="1:6" ht="14.25" customHeight="1">
      <c r="A394" s="39" t="s">
        <v>152</v>
      </c>
      <c r="B394" s="40">
        <v>-0.33333333333333331</v>
      </c>
      <c r="C394" s="40">
        <v>-0.37047928681747416</v>
      </c>
      <c r="D394" s="40">
        <v>-0.29617443887954614</v>
      </c>
      <c r="E394" s="41">
        <v>1</v>
      </c>
      <c r="F394" s="42">
        <v>0.19578450194162639</v>
      </c>
    </row>
    <row r="395" spans="1:6" ht="14.25" customHeight="1">
      <c r="A395" s="43" t="s">
        <v>141</v>
      </c>
      <c r="B395" s="44">
        <v>-0.27774080507998139</v>
      </c>
      <c r="C395" s="44">
        <v>-7.7353644353516784E-2</v>
      </c>
      <c r="D395" s="44">
        <v>0.17395909501161802</v>
      </c>
      <c r="E395" s="44">
        <v>0.19578450194162639</v>
      </c>
      <c r="F395" s="45">
        <v>1</v>
      </c>
    </row>
    <row r="396" spans="1:6" ht="14.25" customHeight="1"/>
    <row r="397" spans="1:6" ht="14.25" customHeight="1"/>
    <row r="398" spans="1:6" ht="14.25" customHeight="1">
      <c r="A398" s="46" t="s">
        <v>153</v>
      </c>
    </row>
    <row r="399" spans="1:6" ht="14.25" customHeight="1"/>
    <row r="400" spans="1:6" ht="14.25" customHeight="1">
      <c r="A400" t="s">
        <v>154</v>
      </c>
    </row>
    <row r="401" spans="1:2" ht="14.25" customHeight="1"/>
    <row r="402" spans="1:2" ht="14.25" customHeight="1">
      <c r="A402" s="47" t="s">
        <v>137</v>
      </c>
      <c r="B402" s="48">
        <v>24</v>
      </c>
    </row>
    <row r="403" spans="1:2" ht="14.25" customHeight="1">
      <c r="A403" s="27" t="s">
        <v>155</v>
      </c>
      <c r="B403">
        <v>24</v>
      </c>
    </row>
    <row r="404" spans="1:2" ht="14.25" customHeight="1">
      <c r="A404" s="27" t="s">
        <v>156</v>
      </c>
      <c r="B404">
        <v>20</v>
      </c>
    </row>
    <row r="405" spans="1:2" ht="14.25" customHeight="1">
      <c r="A405" s="27" t="s">
        <v>157</v>
      </c>
      <c r="B405" s="28">
        <v>0.11479925013104908</v>
      </c>
    </row>
    <row r="406" spans="1:2" ht="14.25" customHeight="1">
      <c r="A406" s="27" t="s">
        <v>158</v>
      </c>
      <c r="B406" s="28">
        <v>-1.7980862349293553E-2</v>
      </c>
    </row>
    <row r="407" spans="1:2" ht="14.25" customHeight="1">
      <c r="A407" s="27" t="s">
        <v>159</v>
      </c>
      <c r="B407" s="28">
        <v>29.652380952380962</v>
      </c>
    </row>
    <row r="408" spans="1:2" ht="14.25" customHeight="1">
      <c r="A408" s="27" t="s">
        <v>160</v>
      </c>
      <c r="B408" s="28">
        <v>5.4453999809362914</v>
      </c>
    </row>
    <row r="409" spans="1:2" ht="14.25" customHeight="1">
      <c r="A409" s="27" t="s">
        <v>161</v>
      </c>
      <c r="B409" s="28">
        <v>14.335468677655358</v>
      </c>
    </row>
    <row r="410" spans="1:2" ht="14.25" customHeight="1">
      <c r="A410" s="27" t="s">
        <v>162</v>
      </c>
      <c r="B410" s="28">
        <v>0.56261518578846315</v>
      </c>
    </row>
    <row r="411" spans="1:2" ht="14.25" customHeight="1">
      <c r="A411" s="27" t="s">
        <v>163</v>
      </c>
      <c r="B411" s="28">
        <v>4</v>
      </c>
    </row>
    <row r="412" spans="1:2" ht="14.25" customHeight="1">
      <c r="A412" s="27" t="s">
        <v>164</v>
      </c>
      <c r="B412" s="28">
        <v>84.973300816664704</v>
      </c>
    </row>
    <row r="413" spans="1:2" ht="14.25" customHeight="1">
      <c r="A413" s="27" t="s">
        <v>165</v>
      </c>
      <c r="B413" s="28">
        <v>89.685516138056485</v>
      </c>
    </row>
    <row r="414" spans="1:2" ht="14.25" customHeight="1">
      <c r="A414" s="30" t="s">
        <v>166</v>
      </c>
      <c r="B414" s="32">
        <v>1.2392810498165312</v>
      </c>
    </row>
    <row r="415" spans="1:2" ht="14.25" customHeight="1"/>
    <row r="416" spans="1:2" ht="14.25" customHeight="1"/>
    <row r="417" spans="1:7" ht="14.25" customHeight="1">
      <c r="A417" t="s">
        <v>167</v>
      </c>
    </row>
    <row r="418" spans="1:7" ht="14.25" customHeight="1"/>
    <row r="419" spans="1:7" ht="14.25" customHeight="1">
      <c r="A419" s="17" t="s">
        <v>123</v>
      </c>
      <c r="B419" s="18" t="s">
        <v>156</v>
      </c>
      <c r="C419" s="18" t="s">
        <v>168</v>
      </c>
      <c r="D419" s="18" t="s">
        <v>169</v>
      </c>
      <c r="E419" s="18" t="s">
        <v>170</v>
      </c>
      <c r="F419" s="18" t="s">
        <v>171</v>
      </c>
    </row>
    <row r="420" spans="1:7" ht="14.25" customHeight="1">
      <c r="A420" s="23" t="s">
        <v>172</v>
      </c>
      <c r="B420" s="24">
        <v>3</v>
      </c>
      <c r="C420" s="25">
        <v>76.910714285714107</v>
      </c>
      <c r="D420" s="25">
        <v>25.636904761904702</v>
      </c>
      <c r="E420" s="25">
        <v>0.86458166051067697</v>
      </c>
      <c r="F420" s="49">
        <v>0.47566541929225692</v>
      </c>
    </row>
    <row r="421" spans="1:7" ht="14.25" customHeight="1">
      <c r="A421" s="27" t="s">
        <v>128</v>
      </c>
      <c r="B421">
        <v>20</v>
      </c>
      <c r="C421" s="28">
        <v>593.04761904761926</v>
      </c>
      <c r="D421" s="28">
        <v>29.652380952380962</v>
      </c>
      <c r="E421" s="28"/>
      <c r="F421" s="50"/>
    </row>
    <row r="422" spans="1:7" ht="14.25" customHeight="1">
      <c r="A422" s="30" t="s">
        <v>173</v>
      </c>
      <c r="B422" s="31">
        <v>23</v>
      </c>
      <c r="C422" s="32">
        <v>669.95833333333337</v>
      </c>
      <c r="D422" s="32"/>
      <c r="E422" s="32"/>
      <c r="F422" s="51"/>
    </row>
    <row r="423" spans="1:7" ht="14.25" customHeight="1">
      <c r="A423" s="52" t="s">
        <v>174</v>
      </c>
    </row>
    <row r="424" spans="1:7" ht="14.25" customHeight="1"/>
    <row r="425" spans="1:7" ht="14.25" customHeight="1"/>
    <row r="426" spans="1:7" ht="14.25" customHeight="1">
      <c r="A426" t="s">
        <v>175</v>
      </c>
    </row>
    <row r="427" spans="1:7" ht="14.25" customHeight="1"/>
    <row r="428" spans="1:7" ht="14.25" customHeight="1">
      <c r="A428" s="17" t="s">
        <v>123</v>
      </c>
      <c r="B428" s="18" t="s">
        <v>176</v>
      </c>
      <c r="C428" s="18" t="s">
        <v>177</v>
      </c>
      <c r="D428" s="18" t="s">
        <v>178</v>
      </c>
      <c r="E428" s="18" t="s">
        <v>179</v>
      </c>
      <c r="F428" s="18" t="s">
        <v>180</v>
      </c>
      <c r="G428" s="18" t="s">
        <v>181</v>
      </c>
    </row>
    <row r="429" spans="1:7" ht="14.25" customHeight="1">
      <c r="A429" s="23" t="s">
        <v>182</v>
      </c>
      <c r="B429" s="25">
        <v>32.999999999999993</v>
      </c>
      <c r="C429" s="25">
        <v>2.2230752331091939</v>
      </c>
      <c r="D429" s="25">
        <v>14.844301941975298</v>
      </c>
      <c r="E429" s="53">
        <v>2.9166720065108269E-12</v>
      </c>
      <c r="F429" s="25">
        <v>28.362746323754116</v>
      </c>
      <c r="G429" s="25">
        <v>37.637253676245869</v>
      </c>
    </row>
    <row r="430" spans="1:7" ht="14.25" customHeight="1">
      <c r="A430" s="27" t="s">
        <v>149</v>
      </c>
      <c r="B430" s="28">
        <v>-4.3333333333333242</v>
      </c>
      <c r="C430" s="28">
        <v>3.1439031448387511</v>
      </c>
      <c r="D430" s="28">
        <v>-1.3783291449188644</v>
      </c>
      <c r="E430" s="54">
        <v>0.18332669021143611</v>
      </c>
      <c r="F430" s="28">
        <v>-10.891400374444732</v>
      </c>
      <c r="G430" s="28">
        <v>2.2247337077780838</v>
      </c>
    </row>
    <row r="431" spans="1:7" ht="14.25" customHeight="1">
      <c r="A431" s="27" t="s">
        <v>150</v>
      </c>
      <c r="B431" s="28">
        <v>-2.4285714285714191</v>
      </c>
      <c r="C431" s="28">
        <v>3.0295408750885349</v>
      </c>
      <c r="D431" s="28">
        <v>-0.80163019041637684</v>
      </c>
      <c r="E431" s="54">
        <v>0.43218867454635546</v>
      </c>
      <c r="F431" s="28">
        <v>-8.7480829552653958</v>
      </c>
      <c r="G431" s="28">
        <v>3.8909400981225586</v>
      </c>
    </row>
    <row r="432" spans="1:7" ht="14.25" customHeight="1">
      <c r="A432" s="27" t="s">
        <v>151</v>
      </c>
      <c r="B432" s="28">
        <v>0</v>
      </c>
      <c r="C432" s="28">
        <v>3.2973534360968477</v>
      </c>
      <c r="D432" s="28">
        <v>0</v>
      </c>
      <c r="E432" s="54">
        <v>1</v>
      </c>
      <c r="F432" s="28">
        <v>-6.87815873961069</v>
      </c>
      <c r="G432" s="28">
        <v>6.87815873961069</v>
      </c>
    </row>
    <row r="433" spans="1:7" ht="14.25" customHeight="1">
      <c r="A433" s="30" t="s">
        <v>152</v>
      </c>
      <c r="B433" s="32">
        <v>0</v>
      </c>
      <c r="C433" s="32">
        <v>0</v>
      </c>
      <c r="D433" s="32"/>
      <c r="E433" s="51"/>
      <c r="F433" s="32"/>
      <c r="G433" s="32"/>
    </row>
    <row r="434" spans="1:7" ht="14.25" customHeight="1"/>
    <row r="435" spans="1:7" ht="14.25" customHeight="1"/>
    <row r="436" spans="1:7" ht="14.25" customHeight="1">
      <c r="A436" t="s">
        <v>183</v>
      </c>
    </row>
    <row r="437" spans="1:7" ht="14.25" customHeight="1"/>
    <row r="438" spans="1:7" ht="14.25" customHeight="1">
      <c r="A438" s="4" t="s">
        <v>184</v>
      </c>
    </row>
    <row r="439" spans="1:7" ht="14.25" customHeight="1"/>
    <row r="440" spans="1:7" ht="14.25" customHeight="1"/>
    <row r="441" spans="1:7" ht="14.25" customHeight="1">
      <c r="A441" t="s">
        <v>185</v>
      </c>
    </row>
    <row r="442" spans="1:7" ht="14.25" customHeight="1"/>
    <row r="443" spans="1:7" ht="14.25" customHeight="1">
      <c r="A443" s="17" t="s">
        <v>123</v>
      </c>
      <c r="B443" s="18" t="s">
        <v>176</v>
      </c>
      <c r="C443" s="18" t="s">
        <v>177</v>
      </c>
      <c r="D443" s="18" t="s">
        <v>178</v>
      </c>
      <c r="E443" s="18" t="s">
        <v>179</v>
      </c>
      <c r="F443" s="18" t="s">
        <v>180</v>
      </c>
      <c r="G443" s="18" t="s">
        <v>181</v>
      </c>
    </row>
    <row r="444" spans="1:7" ht="14.25" customHeight="1">
      <c r="A444" s="23" t="s">
        <v>149</v>
      </c>
      <c r="B444" s="25">
        <v>-0.35514398026620531</v>
      </c>
      <c r="C444" s="25">
        <v>0.25766267917603303</v>
      </c>
      <c r="D444" s="25">
        <v>-1.3783291449188644</v>
      </c>
      <c r="E444" s="49">
        <v>0.18332669021143611</v>
      </c>
      <c r="F444" s="25">
        <v>-0.89261891068918819</v>
      </c>
      <c r="G444" s="25">
        <v>0.18233095015677758</v>
      </c>
    </row>
    <row r="445" spans="1:7" ht="14.25" customHeight="1">
      <c r="A445" s="27" t="s">
        <v>150</v>
      </c>
      <c r="B445" s="28">
        <v>-0.20892713288005943</v>
      </c>
      <c r="C445" s="28">
        <v>0.26062782487213965</v>
      </c>
      <c r="D445" s="28">
        <v>-0.80163019041637684</v>
      </c>
      <c r="E445" s="54">
        <v>0.43218867454635546</v>
      </c>
      <c r="F445" s="28">
        <v>-0.75258724884021566</v>
      </c>
      <c r="G445" s="28">
        <v>0.33473298308009675</v>
      </c>
    </row>
    <row r="446" spans="1:7" ht="14.25" customHeight="1">
      <c r="A446" s="27" t="s">
        <v>151</v>
      </c>
      <c r="B446" s="28">
        <v>0</v>
      </c>
      <c r="C446" s="28">
        <v>0.25345320404326199</v>
      </c>
      <c r="D446" s="28">
        <v>0</v>
      </c>
      <c r="E446" s="54">
        <v>1</v>
      </c>
      <c r="F446" s="28">
        <v>-0.52869411916487408</v>
      </c>
      <c r="G446" s="28">
        <v>0.52869411916487408</v>
      </c>
    </row>
    <row r="447" spans="1:7" ht="14.25" customHeight="1">
      <c r="A447" s="30" t="s">
        <v>152</v>
      </c>
      <c r="B447" s="32">
        <v>0</v>
      </c>
      <c r="C447" s="32">
        <v>0</v>
      </c>
      <c r="D447" s="32"/>
      <c r="E447" s="51"/>
      <c r="F447" s="32"/>
      <c r="G447" s="32"/>
    </row>
    <row r="448" spans="1:7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spans="1:12" ht="14.25" customHeight="1"/>
    <row r="466" spans="1:12" ht="14.25" customHeight="1"/>
    <row r="467" spans="1:12" ht="14.25" customHeight="1"/>
    <row r="468" spans="1:12" ht="14.25" customHeight="1"/>
    <row r="469" spans="1:12" ht="14.25" customHeight="1">
      <c r="A469" t="s">
        <v>186</v>
      </c>
    </row>
    <row r="470" spans="1:12" ht="14.25" customHeight="1"/>
    <row r="471" spans="1:12" ht="14.25" customHeight="1">
      <c r="A471" s="17" t="s">
        <v>187</v>
      </c>
      <c r="B471" s="18" t="s">
        <v>188</v>
      </c>
      <c r="C471" s="18" t="s">
        <v>141</v>
      </c>
      <c r="D471" s="18" t="s">
        <v>189</v>
      </c>
      <c r="E471" s="18" t="s">
        <v>190</v>
      </c>
      <c r="F471" s="18" t="s">
        <v>191</v>
      </c>
      <c r="G471" s="18" t="s">
        <v>192</v>
      </c>
      <c r="H471" s="18" t="s">
        <v>193</v>
      </c>
      <c r="I471" s="18" t="s">
        <v>194</v>
      </c>
      <c r="J471" s="18" t="s">
        <v>195</v>
      </c>
      <c r="K471" s="18" t="s">
        <v>196</v>
      </c>
      <c r="L471" s="18" t="s">
        <v>197</v>
      </c>
    </row>
    <row r="472" spans="1:12" ht="14.25" customHeight="1">
      <c r="A472" s="23" t="s">
        <v>198</v>
      </c>
      <c r="B472" s="24">
        <v>1</v>
      </c>
      <c r="C472" s="25">
        <v>31</v>
      </c>
      <c r="D472" s="25">
        <v>28.666666666666668</v>
      </c>
      <c r="E472" s="25">
        <v>2.3333333333333321</v>
      </c>
      <c r="F472" s="25">
        <v>0.42849622461197695</v>
      </c>
      <c r="G472" s="25">
        <v>2.223075233109193</v>
      </c>
      <c r="H472" s="25">
        <v>24.029412990420795</v>
      </c>
      <c r="I472" s="25">
        <v>33.303920342912541</v>
      </c>
      <c r="J472" s="25">
        <v>5.8817042125938679</v>
      </c>
      <c r="K472" s="25">
        <v>16.397646673000057</v>
      </c>
      <c r="L472" s="25">
        <v>40.935686660333275</v>
      </c>
    </row>
    <row r="473" spans="1:12" ht="14.25" customHeight="1">
      <c r="A473" s="27" t="s">
        <v>199</v>
      </c>
      <c r="B473">
        <v>1</v>
      </c>
      <c r="C473" s="28">
        <v>37</v>
      </c>
      <c r="D473" s="28">
        <v>30.571428571428573</v>
      </c>
      <c r="E473" s="28">
        <v>6.428571428571427</v>
      </c>
      <c r="F473" s="28">
        <v>1.180550822910549</v>
      </c>
      <c r="G473" s="28">
        <v>2.0581677341190412</v>
      </c>
      <c r="H473" s="28">
        <v>26.278165910215989</v>
      </c>
      <c r="I473" s="28">
        <v>34.864691232641157</v>
      </c>
      <c r="J473" s="28">
        <v>5.8213774464597012</v>
      </c>
      <c r="K473" s="28">
        <v>18.428248006794881</v>
      </c>
      <c r="L473" s="28">
        <v>42.714609136062265</v>
      </c>
    </row>
    <row r="474" spans="1:12" ht="14.25" customHeight="1">
      <c r="A474" s="27" t="s">
        <v>200</v>
      </c>
      <c r="B474">
        <v>1</v>
      </c>
      <c r="C474" s="28">
        <v>40</v>
      </c>
      <c r="D474" s="28">
        <v>32.999999999999993</v>
      </c>
      <c r="E474" s="28">
        <v>7.0000000000000071</v>
      </c>
      <c r="F474" s="28">
        <v>1.2854886738359328</v>
      </c>
      <c r="G474" s="28">
        <v>2.2230752331091934</v>
      </c>
      <c r="H474" s="28">
        <v>28.36274632375412</v>
      </c>
      <c r="I474" s="28">
        <v>37.637253676245869</v>
      </c>
      <c r="J474" s="28">
        <v>5.8817042125938679</v>
      </c>
      <c r="K474" s="28">
        <v>20.730980006333382</v>
      </c>
      <c r="L474" s="28">
        <v>45.269019993666603</v>
      </c>
    </row>
    <row r="475" spans="1:12" ht="14.25" customHeight="1">
      <c r="A475" s="27" t="s">
        <v>201</v>
      </c>
      <c r="B475">
        <v>1</v>
      </c>
      <c r="C475" s="28">
        <v>36</v>
      </c>
      <c r="D475" s="28">
        <v>32.999999999999993</v>
      </c>
      <c r="E475" s="28">
        <v>3.0000000000000071</v>
      </c>
      <c r="F475" s="28">
        <v>0.55092371735825763</v>
      </c>
      <c r="G475" s="28">
        <v>2.435256904409921</v>
      </c>
      <c r="H475" s="28">
        <v>27.920143113292745</v>
      </c>
      <c r="I475" s="28">
        <v>38.07985688670724</v>
      </c>
      <c r="J475" s="28">
        <v>5.9651368083940159</v>
      </c>
      <c r="K475" s="28">
        <v>20.556942661204104</v>
      </c>
      <c r="L475" s="28">
        <v>45.443057338795882</v>
      </c>
    </row>
    <row r="476" spans="1:12" ht="14.25" customHeight="1">
      <c r="A476" s="27" t="s">
        <v>202</v>
      </c>
      <c r="B476">
        <v>1</v>
      </c>
      <c r="C476" s="28">
        <v>33</v>
      </c>
      <c r="D476" s="28">
        <v>28.666666666666668</v>
      </c>
      <c r="E476" s="28">
        <v>4.3333333333333321</v>
      </c>
      <c r="F476" s="28">
        <v>0.79577870285081453</v>
      </c>
      <c r="G476" s="28">
        <v>2.223075233109193</v>
      </c>
      <c r="H476" s="28">
        <v>24.029412990420795</v>
      </c>
      <c r="I476" s="28">
        <v>33.303920342912541</v>
      </c>
      <c r="J476" s="28">
        <v>5.8817042125938679</v>
      </c>
      <c r="K476" s="28">
        <v>16.397646673000057</v>
      </c>
      <c r="L476" s="28">
        <v>40.935686660333275</v>
      </c>
    </row>
    <row r="477" spans="1:12" ht="14.25" customHeight="1">
      <c r="A477" s="27" t="s">
        <v>203</v>
      </c>
      <c r="B477">
        <v>1</v>
      </c>
      <c r="C477" s="28">
        <v>38</v>
      </c>
      <c r="D477" s="28">
        <v>30.571428571428573</v>
      </c>
      <c r="E477" s="28">
        <v>7.428571428571427</v>
      </c>
      <c r="F477" s="28">
        <v>1.3641920620299679</v>
      </c>
      <c r="G477" s="28">
        <v>2.0581677341190412</v>
      </c>
      <c r="H477" s="28">
        <v>26.278165910215989</v>
      </c>
      <c r="I477" s="28">
        <v>34.864691232641157</v>
      </c>
      <c r="J477" s="28">
        <v>5.8213774464597012</v>
      </c>
      <c r="K477" s="28">
        <v>18.428248006794881</v>
      </c>
      <c r="L477" s="28">
        <v>42.714609136062265</v>
      </c>
    </row>
    <row r="478" spans="1:12" ht="14.25" customHeight="1">
      <c r="A478" s="27" t="s">
        <v>204</v>
      </c>
      <c r="B478">
        <v>1</v>
      </c>
      <c r="C478" s="28">
        <v>39</v>
      </c>
      <c r="D478" s="28">
        <v>32.999999999999993</v>
      </c>
      <c r="E478" s="28">
        <v>6.0000000000000071</v>
      </c>
      <c r="F478" s="28">
        <v>1.1018474347165141</v>
      </c>
      <c r="G478" s="28">
        <v>2.2230752331091934</v>
      </c>
      <c r="H478" s="28">
        <v>28.36274632375412</v>
      </c>
      <c r="I478" s="28">
        <v>37.637253676245869</v>
      </c>
      <c r="J478" s="28">
        <v>5.8817042125938679</v>
      </c>
      <c r="K478" s="28">
        <v>20.730980006333382</v>
      </c>
      <c r="L478" s="28">
        <v>45.269019993666603</v>
      </c>
    </row>
    <row r="479" spans="1:12" ht="14.25" customHeight="1">
      <c r="A479" s="27" t="s">
        <v>205</v>
      </c>
      <c r="B479">
        <v>1</v>
      </c>
      <c r="C479" s="28">
        <v>36</v>
      </c>
      <c r="D479" s="28">
        <v>32.999999999999993</v>
      </c>
      <c r="E479" s="28">
        <v>3.0000000000000071</v>
      </c>
      <c r="F479" s="28">
        <v>0.55092371735825763</v>
      </c>
      <c r="G479" s="28">
        <v>2.435256904409921</v>
      </c>
      <c r="H479" s="28">
        <v>27.920143113292745</v>
      </c>
      <c r="I479" s="28">
        <v>38.07985688670724</v>
      </c>
      <c r="J479" s="28">
        <v>5.9651368083940159</v>
      </c>
      <c r="K479" s="28">
        <v>20.556942661204104</v>
      </c>
      <c r="L479" s="28">
        <v>45.443057338795882</v>
      </c>
    </row>
    <row r="480" spans="1:12" ht="14.25" customHeight="1">
      <c r="A480" s="27" t="s">
        <v>206</v>
      </c>
      <c r="B480">
        <v>1</v>
      </c>
      <c r="C480" s="28">
        <v>28</v>
      </c>
      <c r="D480" s="28">
        <v>28.666666666666668</v>
      </c>
      <c r="E480" s="28">
        <v>-0.66666666666666785</v>
      </c>
      <c r="F480" s="28">
        <v>-0.12242749274627941</v>
      </c>
      <c r="G480" s="28">
        <v>2.223075233109193</v>
      </c>
      <c r="H480" s="28">
        <v>24.029412990420795</v>
      </c>
      <c r="I480" s="28">
        <v>33.303920342912541</v>
      </c>
      <c r="J480" s="28">
        <v>5.8817042125938679</v>
      </c>
      <c r="K480" s="28">
        <v>16.397646673000057</v>
      </c>
      <c r="L480" s="28">
        <v>40.935686660333275</v>
      </c>
    </row>
    <row r="481" spans="1:12" ht="14.25" customHeight="1">
      <c r="A481" s="27" t="s">
        <v>207</v>
      </c>
      <c r="B481">
        <v>1</v>
      </c>
      <c r="C481" s="28">
        <v>37</v>
      </c>
      <c r="D481" s="28">
        <v>30.571428571428573</v>
      </c>
      <c r="E481" s="28">
        <v>6.428571428571427</v>
      </c>
      <c r="F481" s="28">
        <v>1.180550822910549</v>
      </c>
      <c r="G481" s="28">
        <v>2.0581677341190412</v>
      </c>
      <c r="H481" s="28">
        <v>26.278165910215989</v>
      </c>
      <c r="I481" s="28">
        <v>34.864691232641157</v>
      </c>
      <c r="J481" s="28">
        <v>5.8213774464597012</v>
      </c>
      <c r="K481" s="28">
        <v>18.428248006794881</v>
      </c>
      <c r="L481" s="28">
        <v>42.714609136062265</v>
      </c>
    </row>
    <row r="482" spans="1:12" ht="14.25" customHeight="1">
      <c r="A482" s="27" t="s">
        <v>208</v>
      </c>
      <c r="B482">
        <v>1</v>
      </c>
      <c r="C482" s="28">
        <v>38</v>
      </c>
      <c r="D482" s="28">
        <v>32.999999999999993</v>
      </c>
      <c r="E482" s="28">
        <v>5.0000000000000071</v>
      </c>
      <c r="F482" s="28">
        <v>0.91820619559709526</v>
      </c>
      <c r="G482" s="28">
        <v>2.2230752331091934</v>
      </c>
      <c r="H482" s="28">
        <v>28.36274632375412</v>
      </c>
      <c r="I482" s="28">
        <v>37.637253676245869</v>
      </c>
      <c r="J482" s="28">
        <v>5.8817042125938679</v>
      </c>
      <c r="K482" s="28">
        <v>20.730980006333382</v>
      </c>
      <c r="L482" s="28">
        <v>45.269019993666603</v>
      </c>
    </row>
    <row r="483" spans="1:12" ht="14.25" customHeight="1">
      <c r="A483" s="27" t="s">
        <v>209</v>
      </c>
      <c r="B483">
        <v>1</v>
      </c>
      <c r="C483" s="28">
        <v>34</v>
      </c>
      <c r="D483" s="28">
        <v>32.999999999999993</v>
      </c>
      <c r="E483" s="28">
        <v>1.0000000000000071</v>
      </c>
      <c r="F483" s="28">
        <v>0.1836412391194201</v>
      </c>
      <c r="G483" s="28">
        <v>2.435256904409921</v>
      </c>
      <c r="H483" s="28">
        <v>27.920143113292745</v>
      </c>
      <c r="I483" s="28">
        <v>38.07985688670724</v>
      </c>
      <c r="J483" s="28">
        <v>5.9651368083940159</v>
      </c>
      <c r="K483" s="28">
        <v>20.556942661204104</v>
      </c>
      <c r="L483" s="28">
        <v>45.443057338795882</v>
      </c>
    </row>
    <row r="484" spans="1:12" ht="14.25" customHeight="1">
      <c r="A484" s="27" t="s">
        <v>210</v>
      </c>
      <c r="B484">
        <v>1</v>
      </c>
      <c r="C484" s="28">
        <v>27</v>
      </c>
      <c r="D484" s="28">
        <v>28.666666666666668</v>
      </c>
      <c r="E484" s="28">
        <v>-1.6666666666666679</v>
      </c>
      <c r="F484" s="28">
        <v>-0.30606873186569822</v>
      </c>
      <c r="G484" s="28">
        <v>2.223075233109193</v>
      </c>
      <c r="H484" s="28">
        <v>24.029412990420795</v>
      </c>
      <c r="I484" s="28">
        <v>33.303920342912541</v>
      </c>
      <c r="J484" s="28">
        <v>5.8817042125938679</v>
      </c>
      <c r="K484" s="28">
        <v>16.397646673000057</v>
      </c>
      <c r="L484" s="28">
        <v>40.935686660333275</v>
      </c>
    </row>
    <row r="485" spans="1:12" ht="14.25" customHeight="1">
      <c r="A485" s="27" t="s">
        <v>211</v>
      </c>
      <c r="B485">
        <v>1</v>
      </c>
      <c r="C485" s="28">
        <v>24</v>
      </c>
      <c r="D485" s="28">
        <v>30.571428571428573</v>
      </c>
      <c r="E485" s="28">
        <v>-6.571428571428573</v>
      </c>
      <c r="F485" s="28">
        <v>-1.2067852856418952</v>
      </c>
      <c r="G485" s="28">
        <v>2.0581677341190412</v>
      </c>
      <c r="H485" s="28">
        <v>26.278165910215989</v>
      </c>
      <c r="I485" s="28">
        <v>34.864691232641157</v>
      </c>
      <c r="J485" s="28">
        <v>5.8213774464597012</v>
      </c>
      <c r="K485" s="28">
        <v>18.428248006794881</v>
      </c>
      <c r="L485" s="28">
        <v>42.714609136062265</v>
      </c>
    </row>
    <row r="486" spans="1:12" ht="14.25" customHeight="1">
      <c r="A486" s="27" t="s">
        <v>212</v>
      </c>
      <c r="B486">
        <v>1</v>
      </c>
      <c r="C486" s="28">
        <v>32</v>
      </c>
      <c r="D486" s="28">
        <v>32.999999999999993</v>
      </c>
      <c r="E486" s="28">
        <v>-0.99999999999999289</v>
      </c>
      <c r="F486" s="28">
        <v>-0.18364123911941749</v>
      </c>
      <c r="G486" s="28">
        <v>2.2230752331091934</v>
      </c>
      <c r="H486" s="28">
        <v>28.36274632375412</v>
      </c>
      <c r="I486" s="28">
        <v>37.637253676245869</v>
      </c>
      <c r="J486" s="28">
        <v>5.8817042125938679</v>
      </c>
      <c r="K486" s="28">
        <v>20.730980006333382</v>
      </c>
      <c r="L486" s="28">
        <v>45.269019993666603</v>
      </c>
    </row>
    <row r="487" spans="1:12" ht="14.25" customHeight="1">
      <c r="A487" s="27" t="s">
        <v>213</v>
      </c>
      <c r="B487">
        <v>1</v>
      </c>
      <c r="C487" s="28">
        <v>28</v>
      </c>
      <c r="D487" s="28">
        <v>32.999999999999993</v>
      </c>
      <c r="E487" s="28">
        <v>-4.9999999999999929</v>
      </c>
      <c r="F487" s="28">
        <v>-0.9182061955970926</v>
      </c>
      <c r="G487" s="28">
        <v>2.435256904409921</v>
      </c>
      <c r="H487" s="28">
        <v>27.920143113292745</v>
      </c>
      <c r="I487" s="28">
        <v>38.07985688670724</v>
      </c>
      <c r="J487" s="28">
        <v>5.9651368083940159</v>
      </c>
      <c r="K487" s="28">
        <v>20.556942661204104</v>
      </c>
      <c r="L487" s="28">
        <v>45.443057338795882</v>
      </c>
    </row>
    <row r="488" spans="1:12" ht="14.25" customHeight="1">
      <c r="A488" s="27" t="s">
        <v>214</v>
      </c>
      <c r="B488">
        <v>1</v>
      </c>
      <c r="C488" s="28">
        <v>26</v>
      </c>
      <c r="D488" s="28">
        <v>28.666666666666668</v>
      </c>
      <c r="E488" s="28">
        <v>-2.6666666666666679</v>
      </c>
      <c r="F488" s="28">
        <v>-0.48970997098511698</v>
      </c>
      <c r="G488" s="28">
        <v>2.223075233109193</v>
      </c>
      <c r="H488" s="28">
        <v>24.029412990420795</v>
      </c>
      <c r="I488" s="28">
        <v>33.303920342912541</v>
      </c>
      <c r="J488" s="28">
        <v>5.8817042125938679</v>
      </c>
      <c r="K488" s="28">
        <v>16.397646673000057</v>
      </c>
      <c r="L488" s="28">
        <v>40.935686660333275</v>
      </c>
    </row>
    <row r="489" spans="1:12" ht="14.25" customHeight="1">
      <c r="A489" s="27" t="s">
        <v>215</v>
      </c>
      <c r="B489">
        <v>1</v>
      </c>
      <c r="C489" s="28">
        <v>28</v>
      </c>
      <c r="D489" s="28">
        <v>30.571428571428573</v>
      </c>
      <c r="E489" s="28">
        <v>-2.571428571428573</v>
      </c>
      <c r="F489" s="28">
        <v>-0.47222032916422002</v>
      </c>
      <c r="G489" s="28">
        <v>2.0581677341190412</v>
      </c>
      <c r="H489" s="28">
        <v>26.278165910215989</v>
      </c>
      <c r="I489" s="28">
        <v>34.864691232641157</v>
      </c>
      <c r="J489" s="28">
        <v>5.8213774464597012</v>
      </c>
      <c r="K489" s="28">
        <v>18.428248006794881</v>
      </c>
      <c r="L489" s="28">
        <v>42.714609136062265</v>
      </c>
    </row>
    <row r="490" spans="1:12" ht="14.25" customHeight="1">
      <c r="A490" s="27" t="s">
        <v>216</v>
      </c>
      <c r="B490">
        <v>1</v>
      </c>
      <c r="C490" s="28">
        <v>24</v>
      </c>
      <c r="D490" s="28">
        <v>32.999999999999993</v>
      </c>
      <c r="E490" s="28">
        <v>-8.9999999999999929</v>
      </c>
      <c r="F490" s="28">
        <v>-1.6527711520747679</v>
      </c>
      <c r="G490" s="28">
        <v>2.2230752331091934</v>
      </c>
      <c r="H490" s="28">
        <v>28.36274632375412</v>
      </c>
      <c r="I490" s="28">
        <v>37.637253676245869</v>
      </c>
      <c r="J490" s="28">
        <v>5.8817042125938679</v>
      </c>
      <c r="K490" s="28">
        <v>20.730980006333382</v>
      </c>
      <c r="L490" s="28">
        <v>45.269019993666603</v>
      </c>
    </row>
    <row r="491" spans="1:12" ht="14.25" customHeight="1">
      <c r="A491" s="27" t="s">
        <v>217</v>
      </c>
      <c r="B491">
        <v>1</v>
      </c>
      <c r="C491" s="28">
        <v>31</v>
      </c>
      <c r="D491" s="28">
        <v>32.999999999999993</v>
      </c>
      <c r="E491" s="28">
        <v>-1.9999999999999929</v>
      </c>
      <c r="F491" s="28">
        <v>-0.36728247823883625</v>
      </c>
      <c r="G491" s="28">
        <v>2.435256904409921</v>
      </c>
      <c r="H491" s="28">
        <v>27.920143113292745</v>
      </c>
      <c r="I491" s="28">
        <v>38.07985688670724</v>
      </c>
      <c r="J491" s="28">
        <v>5.9651368083940159</v>
      </c>
      <c r="K491" s="28">
        <v>20.556942661204104</v>
      </c>
      <c r="L491" s="28">
        <v>45.443057338795882</v>
      </c>
    </row>
    <row r="492" spans="1:12" ht="14.25" customHeight="1">
      <c r="A492" s="27" t="s">
        <v>218</v>
      </c>
      <c r="B492">
        <v>1</v>
      </c>
      <c r="C492" s="28">
        <v>27</v>
      </c>
      <c r="D492" s="28">
        <v>28.666666666666668</v>
      </c>
      <c r="E492" s="28">
        <v>-1.6666666666666679</v>
      </c>
      <c r="F492" s="28">
        <v>-0.30606873186569822</v>
      </c>
      <c r="G492" s="28">
        <v>2.223075233109193</v>
      </c>
      <c r="H492" s="28">
        <v>24.029412990420795</v>
      </c>
      <c r="I492" s="28">
        <v>33.303920342912541</v>
      </c>
      <c r="J492" s="28">
        <v>5.8817042125938679</v>
      </c>
      <c r="K492" s="28">
        <v>16.397646673000057</v>
      </c>
      <c r="L492" s="28">
        <v>40.935686660333275</v>
      </c>
    </row>
    <row r="493" spans="1:12" ht="14.25" customHeight="1">
      <c r="A493" s="27" t="s">
        <v>219</v>
      </c>
      <c r="B493">
        <v>1</v>
      </c>
      <c r="C493" s="28">
        <v>26</v>
      </c>
      <c r="D493" s="28">
        <v>30.571428571428573</v>
      </c>
      <c r="E493" s="28">
        <v>-4.571428571428573</v>
      </c>
      <c r="F493" s="28">
        <v>-0.8395028074030576</v>
      </c>
      <c r="G493" s="28">
        <v>2.0581677341190412</v>
      </c>
      <c r="H493" s="28">
        <v>26.278165910215989</v>
      </c>
      <c r="I493" s="28">
        <v>34.864691232641157</v>
      </c>
      <c r="J493" s="28">
        <v>5.8213774464597012</v>
      </c>
      <c r="K493" s="28">
        <v>18.428248006794881</v>
      </c>
      <c r="L493" s="28">
        <v>42.714609136062265</v>
      </c>
    </row>
    <row r="494" spans="1:12" ht="14.25" customHeight="1">
      <c r="A494" s="27" t="s">
        <v>220</v>
      </c>
      <c r="B494">
        <v>1</v>
      </c>
      <c r="C494" s="28">
        <v>25</v>
      </c>
      <c r="D494" s="28">
        <v>32.999999999999993</v>
      </c>
      <c r="E494" s="28">
        <v>-7.9999999999999929</v>
      </c>
      <c r="F494" s="28">
        <v>-1.469129912955349</v>
      </c>
      <c r="G494" s="28">
        <v>2.2230752331091934</v>
      </c>
      <c r="H494" s="28">
        <v>28.36274632375412</v>
      </c>
      <c r="I494" s="28">
        <v>37.637253676245869</v>
      </c>
      <c r="J494" s="28">
        <v>5.8817042125938679</v>
      </c>
      <c r="K494" s="28">
        <v>20.730980006333382</v>
      </c>
      <c r="L494" s="28">
        <v>45.269019993666603</v>
      </c>
    </row>
    <row r="495" spans="1:12" ht="14.25" customHeight="1">
      <c r="A495" s="30" t="s">
        <v>221</v>
      </c>
      <c r="B495" s="31">
        <v>1</v>
      </c>
      <c r="C495" s="32">
        <v>24</v>
      </c>
      <c r="D495" s="32">
        <v>30.571428571428573</v>
      </c>
      <c r="E495" s="32">
        <v>-6.571428571428573</v>
      </c>
      <c r="F495" s="32">
        <v>-1.2067852856418952</v>
      </c>
      <c r="G495" s="32">
        <v>2.0581677341190412</v>
      </c>
      <c r="H495" s="32">
        <v>26.278165910215989</v>
      </c>
      <c r="I495" s="32">
        <v>34.864691232641157</v>
      </c>
      <c r="J495" s="32">
        <v>5.8213774464597012</v>
      </c>
      <c r="K495" s="32">
        <v>18.428248006794881</v>
      </c>
      <c r="L495" s="32">
        <v>42.714609136062265</v>
      </c>
    </row>
    <row r="496" spans="1:12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spans="1:5" ht="14.25" customHeight="1"/>
    <row r="530" spans="1:5" ht="14.25" customHeight="1"/>
    <row r="531" spans="1:5" ht="14.25" customHeight="1"/>
    <row r="532" spans="1:5" ht="14.25" customHeight="1"/>
    <row r="533" spans="1:5" ht="14.25" customHeight="1"/>
    <row r="534" spans="1:5" ht="14.25" customHeight="1"/>
    <row r="535" spans="1:5" ht="14.25" customHeight="1"/>
    <row r="536" spans="1:5" ht="14.25" customHeight="1">
      <c r="A536" s="46" t="s">
        <v>222</v>
      </c>
    </row>
    <row r="537" spans="1:5" ht="14.25" customHeight="1"/>
    <row r="538" spans="1:5" ht="14.25" customHeight="1">
      <c r="A538" s="17" t="s">
        <v>223</v>
      </c>
      <c r="B538" s="18" t="s">
        <v>224</v>
      </c>
      <c r="C538" s="18" t="s">
        <v>177</v>
      </c>
      <c r="D538" s="18" t="s">
        <v>180</v>
      </c>
      <c r="E538" s="18" t="s">
        <v>181</v>
      </c>
    </row>
    <row r="539" spans="1:5" ht="14.25" customHeight="1">
      <c r="A539" s="23" t="s">
        <v>1</v>
      </c>
      <c r="B539" s="25">
        <v>28.666666666666668</v>
      </c>
      <c r="C539" s="25">
        <v>2.223075233109193</v>
      </c>
      <c r="D539" s="25">
        <v>24.029412990420798</v>
      </c>
      <c r="E539" s="25">
        <v>33.303920342912534</v>
      </c>
    </row>
    <row r="540" spans="1:5" ht="14.25" customHeight="1">
      <c r="A540" s="27" t="s">
        <v>2</v>
      </c>
      <c r="B540" s="28">
        <v>30.571428571428573</v>
      </c>
      <c r="C540" s="28">
        <v>2.0581677341190412</v>
      </c>
      <c r="D540" s="28">
        <v>26.278165910215989</v>
      </c>
      <c r="E540" s="28">
        <v>34.864691232641157</v>
      </c>
    </row>
    <row r="541" spans="1:5" ht="14.25" customHeight="1">
      <c r="A541" s="27" t="s">
        <v>100</v>
      </c>
      <c r="B541" s="28">
        <v>32.999999999999993</v>
      </c>
      <c r="C541" s="28">
        <v>2.435256904409921</v>
      </c>
      <c r="D541" s="28">
        <v>27.920143113292749</v>
      </c>
      <c r="E541" s="28">
        <v>38.079856886707233</v>
      </c>
    </row>
    <row r="542" spans="1:5" ht="14.25" customHeight="1">
      <c r="A542" s="30" t="s">
        <v>3</v>
      </c>
      <c r="B542" s="32">
        <v>32.999999999999993</v>
      </c>
      <c r="C542" s="32">
        <v>2.2230752331091939</v>
      </c>
      <c r="D542" s="32">
        <v>28.362746323754124</v>
      </c>
      <c r="E542" s="32">
        <v>37.637253676245862</v>
      </c>
    </row>
    <row r="543" spans="1:5" ht="14.25" customHeight="1"/>
    <row r="544" spans="1:5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scale="82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800"/>
  </sheetPr>
  <dimension ref="B1:M1000"/>
  <sheetViews>
    <sheetView workbookViewId="0"/>
  </sheetViews>
  <sheetFormatPr defaultColWidth="14.44140625" defaultRowHeight="15" customHeight="1"/>
  <cols>
    <col min="1" max="1" width="4.5546875" customWidth="1"/>
    <col min="2" max="26" width="8.6640625" customWidth="1"/>
  </cols>
  <sheetData>
    <row r="1" spans="2:13" ht="14.25" customHeight="1">
      <c r="B1" s="57" t="s">
        <v>225</v>
      </c>
      <c r="C1" s="58"/>
      <c r="D1" s="58"/>
      <c r="E1" s="58"/>
      <c r="F1" s="58"/>
      <c r="G1" s="58"/>
      <c r="H1" s="58"/>
      <c r="I1" s="58"/>
      <c r="J1" s="58"/>
      <c r="K1" s="58"/>
      <c r="L1" s="59"/>
      <c r="M1" s="55"/>
    </row>
    <row r="2" spans="2:13" ht="14.25" customHeight="1">
      <c r="B2" s="60"/>
      <c r="C2" s="61"/>
      <c r="D2" s="61"/>
      <c r="E2" s="61"/>
      <c r="F2" s="61"/>
      <c r="G2" s="61"/>
      <c r="H2" s="61"/>
      <c r="I2" s="61"/>
      <c r="J2" s="61"/>
      <c r="K2" s="61"/>
      <c r="L2" s="62"/>
      <c r="M2" s="55"/>
    </row>
    <row r="3" spans="2:13" ht="14.25" customHeight="1">
      <c r="B3" t="s">
        <v>226</v>
      </c>
    </row>
    <row r="4" spans="2:13" ht="14.25" customHeight="1">
      <c r="B4" s="4" t="s">
        <v>227</v>
      </c>
    </row>
    <row r="5" spans="2:13" ht="14.25" customHeight="1">
      <c r="B5" s="4" t="s">
        <v>228</v>
      </c>
    </row>
    <row r="6" spans="2:13" ht="14.25" customHeight="1">
      <c r="B6" s="4" t="s">
        <v>229</v>
      </c>
    </row>
    <row r="7" spans="2:13" ht="14.25" customHeight="1">
      <c r="B7" s="4" t="s">
        <v>230</v>
      </c>
    </row>
    <row r="8" spans="2:13" ht="14.25" customHeight="1">
      <c r="B8" s="4" t="s">
        <v>231</v>
      </c>
    </row>
    <row r="9" spans="2:13" ht="14.25" customHeight="1">
      <c r="B9" s="4" t="s">
        <v>232</v>
      </c>
    </row>
    <row r="10" spans="2:13" ht="33.75" customHeight="1">
      <c r="B10" s="4"/>
      <c r="D10" s="4"/>
    </row>
    <row r="11" spans="2:13" ht="15.75" customHeight="1">
      <c r="B11" s="56"/>
    </row>
    <row r="12" spans="2:13" ht="14.25" customHeight="1"/>
    <row r="13" spans="2:13" ht="14.25" customHeight="1"/>
    <row r="14" spans="2:13" ht="14.25" customHeight="1">
      <c r="B14" t="s">
        <v>135</v>
      </c>
    </row>
    <row r="15" spans="2:13" ht="14.25" customHeight="1"/>
    <row r="16" spans="2:13" ht="28.5" customHeight="1">
      <c r="B16" s="17" t="s">
        <v>136</v>
      </c>
      <c r="C16" s="18" t="s">
        <v>137</v>
      </c>
      <c r="D16" s="18" t="s">
        <v>138</v>
      </c>
      <c r="E16" s="18" t="s">
        <v>139</v>
      </c>
      <c r="F16" s="18" t="s">
        <v>13</v>
      </c>
      <c r="G16" s="18" t="s">
        <v>16</v>
      </c>
      <c r="H16" s="18" t="s">
        <v>8</v>
      </c>
      <c r="I16" s="18" t="s">
        <v>140</v>
      </c>
    </row>
    <row r="17" spans="2:9" ht="14.25" customHeight="1">
      <c r="B17" s="19" t="s">
        <v>141</v>
      </c>
      <c r="C17" s="20">
        <v>24</v>
      </c>
      <c r="D17" s="20">
        <v>0</v>
      </c>
      <c r="E17" s="20">
        <v>24</v>
      </c>
      <c r="F17" s="21">
        <v>24</v>
      </c>
      <c r="G17" s="21">
        <v>40</v>
      </c>
      <c r="H17" s="21">
        <v>31.208333333333332</v>
      </c>
      <c r="I17" s="21">
        <v>5.3970939577151897</v>
      </c>
    </row>
    <row r="18" spans="2:9" ht="14.25" customHeight="1"/>
    <row r="19" spans="2:9" ht="14.25" customHeight="1"/>
    <row r="20" spans="2:9" ht="14.25" customHeight="1">
      <c r="B20" t="s">
        <v>142</v>
      </c>
    </row>
    <row r="21" spans="2:9" ht="14.25" customHeight="1"/>
    <row r="22" spans="2:9" ht="14.25" customHeight="1">
      <c r="B22" s="18" t="s">
        <v>136</v>
      </c>
      <c r="C22" s="18" t="s">
        <v>143</v>
      </c>
      <c r="D22" s="18" t="s">
        <v>144</v>
      </c>
      <c r="E22" s="18" t="s">
        <v>145</v>
      </c>
      <c r="F22" s="18" t="s">
        <v>146</v>
      </c>
    </row>
    <row r="23" spans="2:9" ht="14.25" customHeight="1">
      <c r="B23" s="22" t="s">
        <v>99</v>
      </c>
      <c r="C23" s="23" t="s">
        <v>1</v>
      </c>
      <c r="D23" s="24">
        <v>6</v>
      </c>
      <c r="E23" s="24">
        <v>6</v>
      </c>
      <c r="F23" s="25">
        <v>25</v>
      </c>
    </row>
    <row r="24" spans="2:9" ht="14.25" customHeight="1">
      <c r="B24" s="26" t="s">
        <v>147</v>
      </c>
      <c r="C24" s="27" t="s">
        <v>2</v>
      </c>
      <c r="D24">
        <v>7</v>
      </c>
      <c r="E24">
        <v>7</v>
      </c>
      <c r="F24" s="28">
        <v>29.166666666666668</v>
      </c>
    </row>
    <row r="25" spans="2:9" ht="14.25" customHeight="1">
      <c r="B25" s="26" t="s">
        <v>147</v>
      </c>
      <c r="C25" s="27" t="s">
        <v>100</v>
      </c>
      <c r="D25">
        <v>5</v>
      </c>
      <c r="E25">
        <v>5</v>
      </c>
      <c r="F25" s="28">
        <v>20.833333333333332</v>
      </c>
    </row>
    <row r="26" spans="2:9" ht="14.25" customHeight="1">
      <c r="B26" s="29" t="s">
        <v>147</v>
      </c>
      <c r="C26" s="30" t="s">
        <v>3</v>
      </c>
      <c r="D26" s="31">
        <v>6</v>
      </c>
      <c r="E26" s="31">
        <v>6</v>
      </c>
      <c r="F26" s="32">
        <v>25</v>
      </c>
    </row>
    <row r="27" spans="2:9" ht="14.25" customHeight="1"/>
    <row r="28" spans="2:9" ht="14.25" customHeight="1"/>
    <row r="29" spans="2:9" ht="14.25" customHeight="1">
      <c r="B29" t="s">
        <v>148</v>
      </c>
    </row>
    <row r="30" spans="2:9" ht="14.25" customHeight="1"/>
    <row r="31" spans="2:9" ht="14.25" customHeight="1">
      <c r="B31" s="17"/>
      <c r="C31" s="33" t="s">
        <v>149</v>
      </c>
      <c r="D31" s="33" t="s">
        <v>150</v>
      </c>
      <c r="E31" s="33" t="s">
        <v>151</v>
      </c>
      <c r="F31" s="33" t="s">
        <v>152</v>
      </c>
      <c r="G31" s="34" t="s">
        <v>141</v>
      </c>
    </row>
    <row r="32" spans="2:9" ht="14.25" customHeight="1">
      <c r="B32" s="35" t="s">
        <v>149</v>
      </c>
      <c r="C32" s="36">
        <v>1</v>
      </c>
      <c r="D32" s="37">
        <v>-0.37047928681747427</v>
      </c>
      <c r="E32" s="37">
        <v>-0.2961744388795462</v>
      </c>
      <c r="F32" s="37">
        <v>-0.33333333333333331</v>
      </c>
      <c r="G32" s="38">
        <v>-0.27774080507998139</v>
      </c>
    </row>
    <row r="33" spans="2:7" ht="14.25" customHeight="1">
      <c r="B33" s="39" t="s">
        <v>150</v>
      </c>
      <c r="C33" s="40">
        <v>-0.37047928681747427</v>
      </c>
      <c r="D33" s="41">
        <v>1</v>
      </c>
      <c r="E33" s="40">
        <v>-0.32917948466897967</v>
      </c>
      <c r="F33" s="40">
        <v>-0.37047928681747416</v>
      </c>
      <c r="G33" s="42">
        <v>-7.7353644353516784E-2</v>
      </c>
    </row>
    <row r="34" spans="2:7" ht="14.25" customHeight="1">
      <c r="B34" s="39" t="s">
        <v>151</v>
      </c>
      <c r="C34" s="40">
        <v>-0.2961744388795462</v>
      </c>
      <c r="D34" s="40">
        <v>-0.32917948466897967</v>
      </c>
      <c r="E34" s="41">
        <v>1</v>
      </c>
      <c r="F34" s="40">
        <v>-0.29617443887954614</v>
      </c>
      <c r="G34" s="42">
        <v>0.17395909501161802</v>
      </c>
    </row>
    <row r="35" spans="2:7" ht="14.25" customHeight="1">
      <c r="B35" s="39" t="s">
        <v>152</v>
      </c>
      <c r="C35" s="40">
        <v>-0.33333333333333331</v>
      </c>
      <c r="D35" s="40">
        <v>-0.37047928681747416</v>
      </c>
      <c r="E35" s="40">
        <v>-0.29617443887954614</v>
      </c>
      <c r="F35" s="41">
        <v>1</v>
      </c>
      <c r="G35" s="42">
        <v>0.19578450194162639</v>
      </c>
    </row>
    <row r="36" spans="2:7" ht="14.25" customHeight="1">
      <c r="B36" s="43" t="s">
        <v>141</v>
      </c>
      <c r="C36" s="44">
        <v>-0.27774080507998139</v>
      </c>
      <c r="D36" s="44">
        <v>-7.7353644353516784E-2</v>
      </c>
      <c r="E36" s="44">
        <v>0.17395909501161802</v>
      </c>
      <c r="F36" s="44">
        <v>0.19578450194162639</v>
      </c>
      <c r="G36" s="45">
        <v>1</v>
      </c>
    </row>
    <row r="37" spans="2:7" ht="14.25" customHeight="1"/>
    <row r="38" spans="2:7" ht="14.25" customHeight="1"/>
    <row r="39" spans="2:7" ht="14.25" customHeight="1">
      <c r="B39" s="46" t="s">
        <v>153</v>
      </c>
    </row>
    <row r="40" spans="2:7" ht="14.25" customHeight="1"/>
    <row r="41" spans="2:7" ht="14.25" customHeight="1">
      <c r="B41" t="s">
        <v>154</v>
      </c>
    </row>
    <row r="42" spans="2:7" ht="14.25" customHeight="1"/>
    <row r="43" spans="2:7" ht="14.25" customHeight="1">
      <c r="B43" s="47" t="s">
        <v>137</v>
      </c>
      <c r="C43" s="48">
        <v>24</v>
      </c>
    </row>
    <row r="44" spans="2:7" ht="14.25" customHeight="1">
      <c r="B44" s="27" t="s">
        <v>155</v>
      </c>
      <c r="C44">
        <v>24</v>
      </c>
    </row>
    <row r="45" spans="2:7" ht="14.25" customHeight="1">
      <c r="B45" s="27" t="s">
        <v>156</v>
      </c>
      <c r="C45">
        <v>20</v>
      </c>
    </row>
    <row r="46" spans="2:7" ht="14.25" customHeight="1">
      <c r="B46" s="27" t="s">
        <v>157</v>
      </c>
      <c r="C46" s="28">
        <v>0.11479925013104908</v>
      </c>
    </row>
    <row r="47" spans="2:7" ht="14.25" customHeight="1">
      <c r="B47" s="27" t="s">
        <v>158</v>
      </c>
      <c r="C47" s="28">
        <v>-1.7980862349293553E-2</v>
      </c>
    </row>
    <row r="48" spans="2:7" ht="14.25" customHeight="1">
      <c r="B48" s="27" t="s">
        <v>159</v>
      </c>
      <c r="C48" s="28">
        <v>29.652380952380962</v>
      </c>
    </row>
    <row r="49" spans="2:7" ht="14.25" customHeight="1">
      <c r="B49" s="27" t="s">
        <v>160</v>
      </c>
      <c r="C49" s="28">
        <v>5.4453999809362914</v>
      </c>
    </row>
    <row r="50" spans="2:7" ht="14.25" customHeight="1">
      <c r="B50" s="27" t="s">
        <v>161</v>
      </c>
      <c r="C50" s="28">
        <v>14.335468677655358</v>
      </c>
    </row>
    <row r="51" spans="2:7" ht="14.25" customHeight="1">
      <c r="B51" s="27" t="s">
        <v>162</v>
      </c>
      <c r="C51" s="28">
        <v>0.56261518578846315</v>
      </c>
    </row>
    <row r="52" spans="2:7" ht="14.25" customHeight="1">
      <c r="B52" s="27" t="s">
        <v>163</v>
      </c>
      <c r="C52" s="28">
        <v>4</v>
      </c>
    </row>
    <row r="53" spans="2:7" ht="14.25" customHeight="1">
      <c r="B53" s="27" t="s">
        <v>164</v>
      </c>
      <c r="C53" s="28">
        <v>84.973300816664704</v>
      </c>
    </row>
    <row r="54" spans="2:7" ht="14.25" customHeight="1">
      <c r="B54" s="27" t="s">
        <v>165</v>
      </c>
      <c r="C54" s="28">
        <v>89.685516138056485</v>
      </c>
    </row>
    <row r="55" spans="2:7" ht="14.25" customHeight="1">
      <c r="B55" s="30" t="s">
        <v>166</v>
      </c>
      <c r="C55" s="32">
        <v>1.2392810498165312</v>
      </c>
    </row>
    <row r="56" spans="2:7" ht="14.25" customHeight="1"/>
    <row r="57" spans="2:7" ht="14.25" customHeight="1"/>
    <row r="58" spans="2:7" ht="14.25" customHeight="1">
      <c r="B58" t="s">
        <v>167</v>
      </c>
    </row>
    <row r="59" spans="2:7" ht="14.25" customHeight="1"/>
    <row r="60" spans="2:7" ht="14.25" customHeight="1">
      <c r="B60" s="17" t="s">
        <v>123</v>
      </c>
      <c r="C60" s="18" t="s">
        <v>156</v>
      </c>
      <c r="D60" s="18" t="s">
        <v>168</v>
      </c>
      <c r="E60" s="18" t="s">
        <v>169</v>
      </c>
      <c r="F60" s="18" t="s">
        <v>170</v>
      </c>
      <c r="G60" s="18" t="s">
        <v>171</v>
      </c>
    </row>
    <row r="61" spans="2:7" ht="14.25" customHeight="1">
      <c r="B61" s="23" t="s">
        <v>172</v>
      </c>
      <c r="C61" s="24">
        <v>3</v>
      </c>
      <c r="D61" s="25">
        <v>76.910714285714107</v>
      </c>
      <c r="E61" s="25">
        <v>25.636904761904702</v>
      </c>
      <c r="F61" s="25">
        <v>0.86458166051067697</v>
      </c>
      <c r="G61" s="49">
        <v>0.47566541929225692</v>
      </c>
    </row>
    <row r="62" spans="2:7" ht="14.25" customHeight="1">
      <c r="B62" s="27" t="s">
        <v>128</v>
      </c>
      <c r="C62">
        <v>20</v>
      </c>
      <c r="D62" s="28">
        <v>593.04761904761926</v>
      </c>
      <c r="E62" s="28">
        <v>29.652380952380962</v>
      </c>
      <c r="F62" s="28"/>
      <c r="G62" s="50"/>
    </row>
    <row r="63" spans="2:7" ht="14.25" customHeight="1">
      <c r="B63" s="30" t="s">
        <v>173</v>
      </c>
      <c r="C63" s="31">
        <v>23</v>
      </c>
      <c r="D63" s="32">
        <v>669.95833333333337</v>
      </c>
      <c r="E63" s="32"/>
      <c r="F63" s="32"/>
      <c r="G63" s="51"/>
    </row>
    <row r="64" spans="2:7" ht="14.25" customHeight="1">
      <c r="B64" s="52" t="s">
        <v>174</v>
      </c>
    </row>
    <row r="65" spans="2:8" ht="14.25" customHeight="1"/>
    <row r="66" spans="2:8" ht="14.25" customHeight="1"/>
    <row r="67" spans="2:8" ht="14.25" customHeight="1">
      <c r="B67" t="s">
        <v>175</v>
      </c>
    </row>
    <row r="68" spans="2:8" ht="14.25" customHeight="1"/>
    <row r="69" spans="2:8" ht="14.25" customHeight="1">
      <c r="B69" s="17" t="s">
        <v>123</v>
      </c>
      <c r="C69" s="18" t="s">
        <v>176</v>
      </c>
      <c r="D69" s="18" t="s">
        <v>177</v>
      </c>
      <c r="E69" s="18" t="s">
        <v>178</v>
      </c>
      <c r="F69" s="18" t="s">
        <v>179</v>
      </c>
      <c r="G69" s="18" t="s">
        <v>180</v>
      </c>
      <c r="H69" s="18" t="s">
        <v>181</v>
      </c>
    </row>
    <row r="70" spans="2:8" ht="14.25" customHeight="1">
      <c r="B70" s="23" t="s">
        <v>182</v>
      </c>
      <c r="C70" s="25">
        <v>32.999999999999993</v>
      </c>
      <c r="D70" s="25">
        <v>2.2230752331091939</v>
      </c>
      <c r="E70" s="25">
        <v>14.844301941975298</v>
      </c>
      <c r="F70" s="53">
        <v>2.9166720065108269E-12</v>
      </c>
      <c r="G70" s="25">
        <v>28.362746323754116</v>
      </c>
      <c r="H70" s="25">
        <v>37.637253676245869</v>
      </c>
    </row>
    <row r="71" spans="2:8" ht="14.25" customHeight="1">
      <c r="B71" s="27" t="s">
        <v>149</v>
      </c>
      <c r="C71" s="28">
        <v>-4.3333333333333242</v>
      </c>
      <c r="D71" s="28">
        <v>3.1439031448387511</v>
      </c>
      <c r="E71" s="28">
        <v>-1.3783291449188644</v>
      </c>
      <c r="F71" s="54">
        <v>0.18332669021143611</v>
      </c>
      <c r="G71" s="28">
        <v>-10.891400374444732</v>
      </c>
      <c r="H71" s="28">
        <v>2.2247337077780838</v>
      </c>
    </row>
    <row r="72" spans="2:8" ht="14.25" customHeight="1">
      <c r="B72" s="27" t="s">
        <v>150</v>
      </c>
      <c r="C72" s="28">
        <v>-2.4285714285714191</v>
      </c>
      <c r="D72" s="28">
        <v>3.0295408750885349</v>
      </c>
      <c r="E72" s="28">
        <v>-0.80163019041637684</v>
      </c>
      <c r="F72" s="54">
        <v>0.43218867454635546</v>
      </c>
      <c r="G72" s="28">
        <v>-8.7480829552653958</v>
      </c>
      <c r="H72" s="28">
        <v>3.8909400981225586</v>
      </c>
    </row>
    <row r="73" spans="2:8" ht="14.25" customHeight="1">
      <c r="B73" s="27" t="s">
        <v>151</v>
      </c>
      <c r="C73" s="28">
        <v>0</v>
      </c>
      <c r="D73" s="28">
        <v>3.2973534360968477</v>
      </c>
      <c r="E73" s="28">
        <v>0</v>
      </c>
      <c r="F73" s="54">
        <v>1</v>
      </c>
      <c r="G73" s="28">
        <v>-6.87815873961069</v>
      </c>
      <c r="H73" s="28">
        <v>6.87815873961069</v>
      </c>
    </row>
    <row r="74" spans="2:8" ht="14.25" customHeight="1">
      <c r="B74" s="30" t="s">
        <v>152</v>
      </c>
      <c r="C74" s="32">
        <v>0</v>
      </c>
      <c r="D74" s="32">
        <v>0</v>
      </c>
      <c r="E74" s="32"/>
      <c r="F74" s="51"/>
      <c r="G74" s="32"/>
      <c r="H74" s="32"/>
    </row>
    <row r="75" spans="2:8" ht="14.25" customHeight="1"/>
    <row r="76" spans="2:8" ht="14.25" customHeight="1"/>
    <row r="77" spans="2:8" ht="14.25" customHeight="1">
      <c r="B77" t="s">
        <v>183</v>
      </c>
    </row>
    <row r="78" spans="2:8" ht="14.25" customHeight="1"/>
    <row r="79" spans="2:8" ht="14.25" customHeight="1">
      <c r="B79" s="4" t="s">
        <v>184</v>
      </c>
    </row>
    <row r="80" spans="2:8" ht="14.25" customHeight="1"/>
    <row r="81" spans="2:8" ht="14.25" customHeight="1"/>
    <row r="82" spans="2:8" ht="14.25" customHeight="1">
      <c r="B82" t="s">
        <v>185</v>
      </c>
    </row>
    <row r="83" spans="2:8" ht="14.25" customHeight="1"/>
    <row r="84" spans="2:8" ht="14.25" customHeight="1">
      <c r="B84" s="17" t="s">
        <v>123</v>
      </c>
      <c r="C84" s="18" t="s">
        <v>176</v>
      </c>
      <c r="D84" s="18" t="s">
        <v>177</v>
      </c>
      <c r="E84" s="18" t="s">
        <v>178</v>
      </c>
      <c r="F84" s="18" t="s">
        <v>179</v>
      </c>
      <c r="G84" s="18" t="s">
        <v>180</v>
      </c>
      <c r="H84" s="18" t="s">
        <v>181</v>
      </c>
    </row>
    <row r="85" spans="2:8" ht="14.25" customHeight="1">
      <c r="B85" s="23" t="s">
        <v>149</v>
      </c>
      <c r="C85" s="25">
        <v>-0.35514398026620531</v>
      </c>
      <c r="D85" s="25">
        <v>0.25766267917603303</v>
      </c>
      <c r="E85" s="25">
        <v>-1.3783291449188644</v>
      </c>
      <c r="F85" s="49">
        <v>0.18332669021143611</v>
      </c>
      <c r="G85" s="25">
        <v>-0.89261891068918819</v>
      </c>
      <c r="H85" s="25">
        <v>0.18233095015677758</v>
      </c>
    </row>
    <row r="86" spans="2:8" ht="14.25" customHeight="1">
      <c r="B86" s="27" t="s">
        <v>150</v>
      </c>
      <c r="C86" s="28">
        <v>-0.20892713288005943</v>
      </c>
      <c r="D86" s="28">
        <v>0.26062782487213965</v>
      </c>
      <c r="E86" s="28">
        <v>-0.80163019041637684</v>
      </c>
      <c r="F86" s="54">
        <v>0.43218867454635546</v>
      </c>
      <c r="G86" s="28">
        <v>-0.75258724884021566</v>
      </c>
      <c r="H86" s="28">
        <v>0.33473298308009675</v>
      </c>
    </row>
    <row r="87" spans="2:8" ht="14.25" customHeight="1">
      <c r="B87" s="27" t="s">
        <v>151</v>
      </c>
      <c r="C87" s="28">
        <v>0</v>
      </c>
      <c r="D87" s="28">
        <v>0.25345320404326199</v>
      </c>
      <c r="E87" s="28">
        <v>0</v>
      </c>
      <c r="F87" s="54">
        <v>1</v>
      </c>
      <c r="G87" s="28">
        <v>-0.52869411916487408</v>
      </c>
      <c r="H87" s="28">
        <v>0.52869411916487408</v>
      </c>
    </row>
    <row r="88" spans="2:8" ht="14.25" customHeight="1">
      <c r="B88" s="30" t="s">
        <v>152</v>
      </c>
      <c r="C88" s="32">
        <v>0</v>
      </c>
      <c r="D88" s="32">
        <v>0</v>
      </c>
      <c r="E88" s="32"/>
      <c r="F88" s="51"/>
      <c r="G88" s="32"/>
      <c r="H88" s="32"/>
    </row>
    <row r="89" spans="2:8" ht="14.25" customHeight="1"/>
    <row r="90" spans="2:8" ht="14.25" customHeight="1"/>
    <row r="91" spans="2:8" ht="14.25" customHeight="1"/>
    <row r="92" spans="2:8" ht="14.25" customHeight="1"/>
    <row r="93" spans="2:8" ht="14.25" customHeight="1"/>
    <row r="94" spans="2:8" ht="14.25" customHeight="1"/>
    <row r="95" spans="2:8" ht="14.25" customHeight="1"/>
    <row r="96" spans="2:8" ht="14.25" customHeight="1"/>
    <row r="97" spans="2:7" ht="14.25" customHeight="1"/>
    <row r="98" spans="2:7" ht="14.25" customHeight="1"/>
    <row r="99" spans="2:7" ht="14.25" customHeight="1"/>
    <row r="100" spans="2:7" ht="14.25" customHeight="1"/>
    <row r="101" spans="2:7" ht="14.25" customHeight="1"/>
    <row r="102" spans="2:7" ht="14.25" customHeight="1"/>
    <row r="103" spans="2:7" ht="14.25" customHeight="1"/>
    <row r="104" spans="2:7" ht="14.25" customHeight="1"/>
    <row r="105" spans="2:7" ht="14.25" customHeight="1"/>
    <row r="106" spans="2:7" ht="14.25" customHeight="1"/>
    <row r="107" spans="2:7" ht="14.25" customHeight="1"/>
    <row r="108" spans="2:7" ht="14.25" customHeight="1">
      <c r="G108" s="4" t="s">
        <v>233</v>
      </c>
    </row>
    <row r="109" spans="2:7" ht="14.25" customHeight="1"/>
    <row r="110" spans="2:7" ht="14.25" customHeight="1"/>
    <row r="111" spans="2:7" ht="14.25" customHeight="1">
      <c r="B111" t="s">
        <v>186</v>
      </c>
    </row>
    <row r="112" spans="2:7" ht="14.25" customHeight="1"/>
    <row r="113" spans="2:13" ht="14.25" customHeight="1">
      <c r="B113" s="17" t="s">
        <v>187</v>
      </c>
      <c r="C113" s="18" t="s">
        <v>188</v>
      </c>
      <c r="D113" s="18" t="s">
        <v>141</v>
      </c>
      <c r="E113" s="18" t="s">
        <v>189</v>
      </c>
      <c r="F113" s="18" t="s">
        <v>190</v>
      </c>
      <c r="G113" s="18" t="s">
        <v>191</v>
      </c>
      <c r="H113" s="18" t="s">
        <v>192</v>
      </c>
      <c r="I113" s="18" t="s">
        <v>193</v>
      </c>
      <c r="J113" s="18" t="s">
        <v>194</v>
      </c>
      <c r="K113" s="18" t="s">
        <v>195</v>
      </c>
      <c r="L113" s="18" t="s">
        <v>196</v>
      </c>
      <c r="M113" s="18" t="s">
        <v>197</v>
      </c>
    </row>
    <row r="114" spans="2:13" ht="14.25" customHeight="1">
      <c r="B114" s="23" t="s">
        <v>198</v>
      </c>
      <c r="C114" s="24">
        <v>1</v>
      </c>
      <c r="D114" s="25">
        <v>31</v>
      </c>
      <c r="E114" s="25">
        <v>28.666666666666668</v>
      </c>
      <c r="F114" s="25">
        <v>2.3333333333333321</v>
      </c>
      <c r="G114" s="25">
        <v>0.42849622461197695</v>
      </c>
      <c r="H114" s="25">
        <v>2.223075233109193</v>
      </c>
      <c r="I114" s="25">
        <v>24.029412990420795</v>
      </c>
      <c r="J114" s="25">
        <v>33.303920342912541</v>
      </c>
      <c r="K114" s="25">
        <v>5.8817042125938679</v>
      </c>
      <c r="L114" s="25">
        <v>16.397646673000057</v>
      </c>
      <c r="M114" s="25">
        <v>40.935686660333275</v>
      </c>
    </row>
    <row r="115" spans="2:13" ht="14.25" customHeight="1">
      <c r="B115" s="27" t="s">
        <v>199</v>
      </c>
      <c r="C115">
        <v>1</v>
      </c>
      <c r="D115" s="28">
        <v>37</v>
      </c>
      <c r="E115" s="28">
        <v>30.571428571428573</v>
      </c>
      <c r="F115" s="28">
        <v>6.428571428571427</v>
      </c>
      <c r="G115" s="28">
        <v>1.180550822910549</v>
      </c>
      <c r="H115" s="28">
        <v>2.0581677341190412</v>
      </c>
      <c r="I115" s="28">
        <v>26.278165910215989</v>
      </c>
      <c r="J115" s="28">
        <v>34.864691232641157</v>
      </c>
      <c r="K115" s="28">
        <v>5.8213774464597012</v>
      </c>
      <c r="L115" s="28">
        <v>18.428248006794881</v>
      </c>
      <c r="M115" s="28">
        <v>42.714609136062265</v>
      </c>
    </row>
    <row r="116" spans="2:13" ht="14.25" customHeight="1">
      <c r="B116" s="27" t="s">
        <v>200</v>
      </c>
      <c r="C116">
        <v>1</v>
      </c>
      <c r="D116" s="28">
        <v>40</v>
      </c>
      <c r="E116" s="28">
        <v>32.999999999999993</v>
      </c>
      <c r="F116" s="28">
        <v>7.0000000000000071</v>
      </c>
      <c r="G116" s="28">
        <v>1.2854886738359328</v>
      </c>
      <c r="H116" s="28">
        <v>2.2230752331091934</v>
      </c>
      <c r="I116" s="28">
        <v>28.36274632375412</v>
      </c>
      <c r="J116" s="28">
        <v>37.637253676245869</v>
      </c>
      <c r="K116" s="28">
        <v>5.8817042125938679</v>
      </c>
      <c r="L116" s="28">
        <v>20.730980006333382</v>
      </c>
      <c r="M116" s="28">
        <v>45.269019993666603</v>
      </c>
    </row>
    <row r="117" spans="2:13" ht="14.25" customHeight="1">
      <c r="B117" s="27" t="s">
        <v>201</v>
      </c>
      <c r="C117">
        <v>1</v>
      </c>
      <c r="D117" s="28">
        <v>36</v>
      </c>
      <c r="E117" s="28">
        <v>32.999999999999993</v>
      </c>
      <c r="F117" s="28">
        <v>3.0000000000000071</v>
      </c>
      <c r="G117" s="28">
        <v>0.55092371735825763</v>
      </c>
      <c r="H117" s="28">
        <v>2.435256904409921</v>
      </c>
      <c r="I117" s="28">
        <v>27.920143113292745</v>
      </c>
      <c r="J117" s="28">
        <v>38.07985688670724</v>
      </c>
      <c r="K117" s="28">
        <v>5.9651368083940159</v>
      </c>
      <c r="L117" s="28">
        <v>20.556942661204104</v>
      </c>
      <c r="M117" s="28">
        <v>45.443057338795882</v>
      </c>
    </row>
    <row r="118" spans="2:13" ht="14.25" customHeight="1">
      <c r="B118" s="27" t="s">
        <v>202</v>
      </c>
      <c r="C118">
        <v>1</v>
      </c>
      <c r="D118" s="28">
        <v>33</v>
      </c>
      <c r="E118" s="28">
        <v>28.666666666666668</v>
      </c>
      <c r="F118" s="28">
        <v>4.3333333333333321</v>
      </c>
      <c r="G118" s="28">
        <v>0.79577870285081453</v>
      </c>
      <c r="H118" s="28">
        <v>2.223075233109193</v>
      </c>
      <c r="I118" s="28">
        <v>24.029412990420795</v>
      </c>
      <c r="J118" s="28">
        <v>33.303920342912541</v>
      </c>
      <c r="K118" s="28">
        <v>5.8817042125938679</v>
      </c>
      <c r="L118" s="28">
        <v>16.397646673000057</v>
      </c>
      <c r="M118" s="28">
        <v>40.935686660333275</v>
      </c>
    </row>
    <row r="119" spans="2:13" ht="14.25" customHeight="1">
      <c r="B119" s="27" t="s">
        <v>203</v>
      </c>
      <c r="C119">
        <v>1</v>
      </c>
      <c r="D119" s="28">
        <v>38</v>
      </c>
      <c r="E119" s="28">
        <v>30.571428571428573</v>
      </c>
      <c r="F119" s="28">
        <v>7.428571428571427</v>
      </c>
      <c r="G119" s="28">
        <v>1.3641920620299679</v>
      </c>
      <c r="H119" s="28">
        <v>2.0581677341190412</v>
      </c>
      <c r="I119" s="28">
        <v>26.278165910215989</v>
      </c>
      <c r="J119" s="28">
        <v>34.864691232641157</v>
      </c>
      <c r="K119" s="28">
        <v>5.8213774464597012</v>
      </c>
      <c r="L119" s="28">
        <v>18.428248006794881</v>
      </c>
      <c r="M119" s="28">
        <v>42.714609136062265</v>
      </c>
    </row>
    <row r="120" spans="2:13" ht="14.25" customHeight="1">
      <c r="B120" s="27" t="s">
        <v>204</v>
      </c>
      <c r="C120">
        <v>1</v>
      </c>
      <c r="D120" s="28">
        <v>39</v>
      </c>
      <c r="E120" s="28">
        <v>32.999999999999993</v>
      </c>
      <c r="F120" s="28">
        <v>6.0000000000000071</v>
      </c>
      <c r="G120" s="28">
        <v>1.1018474347165141</v>
      </c>
      <c r="H120" s="28">
        <v>2.2230752331091934</v>
      </c>
      <c r="I120" s="28">
        <v>28.36274632375412</v>
      </c>
      <c r="J120" s="28">
        <v>37.637253676245869</v>
      </c>
      <c r="K120" s="28">
        <v>5.8817042125938679</v>
      </c>
      <c r="L120" s="28">
        <v>20.730980006333382</v>
      </c>
      <c r="M120" s="28">
        <v>45.269019993666603</v>
      </c>
    </row>
    <row r="121" spans="2:13" ht="14.25" customHeight="1">
      <c r="B121" s="27" t="s">
        <v>205</v>
      </c>
      <c r="C121">
        <v>1</v>
      </c>
      <c r="D121" s="28">
        <v>36</v>
      </c>
      <c r="E121" s="28">
        <v>32.999999999999993</v>
      </c>
      <c r="F121" s="28">
        <v>3.0000000000000071</v>
      </c>
      <c r="G121" s="28">
        <v>0.55092371735825763</v>
      </c>
      <c r="H121" s="28">
        <v>2.435256904409921</v>
      </c>
      <c r="I121" s="28">
        <v>27.920143113292745</v>
      </c>
      <c r="J121" s="28">
        <v>38.07985688670724</v>
      </c>
      <c r="K121" s="28">
        <v>5.9651368083940159</v>
      </c>
      <c r="L121" s="28">
        <v>20.556942661204104</v>
      </c>
      <c r="M121" s="28">
        <v>45.443057338795882</v>
      </c>
    </row>
    <row r="122" spans="2:13" ht="14.25" customHeight="1">
      <c r="B122" s="27" t="s">
        <v>206</v>
      </c>
      <c r="C122">
        <v>1</v>
      </c>
      <c r="D122" s="28">
        <v>28</v>
      </c>
      <c r="E122" s="28">
        <v>28.666666666666668</v>
      </c>
      <c r="F122" s="28">
        <v>-0.66666666666666785</v>
      </c>
      <c r="G122" s="28">
        <v>-0.12242749274627941</v>
      </c>
      <c r="H122" s="28">
        <v>2.223075233109193</v>
      </c>
      <c r="I122" s="28">
        <v>24.029412990420795</v>
      </c>
      <c r="J122" s="28">
        <v>33.303920342912541</v>
      </c>
      <c r="K122" s="28">
        <v>5.8817042125938679</v>
      </c>
      <c r="L122" s="28">
        <v>16.397646673000057</v>
      </c>
      <c r="M122" s="28">
        <v>40.935686660333275</v>
      </c>
    </row>
    <row r="123" spans="2:13" ht="14.25" customHeight="1">
      <c r="B123" s="27" t="s">
        <v>207</v>
      </c>
      <c r="C123">
        <v>1</v>
      </c>
      <c r="D123" s="28">
        <v>37</v>
      </c>
      <c r="E123" s="28">
        <v>30.571428571428573</v>
      </c>
      <c r="F123" s="28">
        <v>6.428571428571427</v>
      </c>
      <c r="G123" s="28">
        <v>1.180550822910549</v>
      </c>
      <c r="H123" s="28">
        <v>2.0581677341190412</v>
      </c>
      <c r="I123" s="28">
        <v>26.278165910215989</v>
      </c>
      <c r="J123" s="28">
        <v>34.864691232641157</v>
      </c>
      <c r="K123" s="28">
        <v>5.8213774464597012</v>
      </c>
      <c r="L123" s="28">
        <v>18.428248006794881</v>
      </c>
      <c r="M123" s="28">
        <v>42.714609136062265</v>
      </c>
    </row>
    <row r="124" spans="2:13" ht="14.25" customHeight="1">
      <c r="B124" s="27" t="s">
        <v>208</v>
      </c>
      <c r="C124">
        <v>1</v>
      </c>
      <c r="D124" s="28">
        <v>38</v>
      </c>
      <c r="E124" s="28">
        <v>32.999999999999993</v>
      </c>
      <c r="F124" s="28">
        <v>5.0000000000000071</v>
      </c>
      <c r="G124" s="28">
        <v>0.91820619559709526</v>
      </c>
      <c r="H124" s="28">
        <v>2.2230752331091934</v>
      </c>
      <c r="I124" s="28">
        <v>28.36274632375412</v>
      </c>
      <c r="J124" s="28">
        <v>37.637253676245869</v>
      </c>
      <c r="K124" s="28">
        <v>5.8817042125938679</v>
      </c>
      <c r="L124" s="28">
        <v>20.730980006333382</v>
      </c>
      <c r="M124" s="28">
        <v>45.269019993666603</v>
      </c>
    </row>
    <row r="125" spans="2:13" ht="14.25" customHeight="1">
      <c r="B125" s="27" t="s">
        <v>209</v>
      </c>
      <c r="C125">
        <v>1</v>
      </c>
      <c r="D125" s="28">
        <v>34</v>
      </c>
      <c r="E125" s="28">
        <v>32.999999999999993</v>
      </c>
      <c r="F125" s="28">
        <v>1.0000000000000071</v>
      </c>
      <c r="G125" s="28">
        <v>0.1836412391194201</v>
      </c>
      <c r="H125" s="28">
        <v>2.435256904409921</v>
      </c>
      <c r="I125" s="28">
        <v>27.920143113292745</v>
      </c>
      <c r="J125" s="28">
        <v>38.07985688670724</v>
      </c>
      <c r="K125" s="28">
        <v>5.9651368083940159</v>
      </c>
      <c r="L125" s="28">
        <v>20.556942661204104</v>
      </c>
      <c r="M125" s="28">
        <v>45.443057338795882</v>
      </c>
    </row>
    <row r="126" spans="2:13" ht="14.25" customHeight="1">
      <c r="B126" s="27" t="s">
        <v>210</v>
      </c>
      <c r="C126">
        <v>1</v>
      </c>
      <c r="D126" s="28">
        <v>27</v>
      </c>
      <c r="E126" s="28">
        <v>28.666666666666668</v>
      </c>
      <c r="F126" s="28">
        <v>-1.6666666666666679</v>
      </c>
      <c r="G126" s="28">
        <v>-0.30606873186569822</v>
      </c>
      <c r="H126" s="28">
        <v>2.223075233109193</v>
      </c>
      <c r="I126" s="28">
        <v>24.029412990420795</v>
      </c>
      <c r="J126" s="28">
        <v>33.303920342912541</v>
      </c>
      <c r="K126" s="28">
        <v>5.8817042125938679</v>
      </c>
      <c r="L126" s="28">
        <v>16.397646673000057</v>
      </c>
      <c r="M126" s="28">
        <v>40.935686660333275</v>
      </c>
    </row>
    <row r="127" spans="2:13" ht="14.25" customHeight="1">
      <c r="B127" s="27" t="s">
        <v>211</v>
      </c>
      <c r="C127">
        <v>1</v>
      </c>
      <c r="D127" s="28">
        <v>24</v>
      </c>
      <c r="E127" s="28">
        <v>30.571428571428573</v>
      </c>
      <c r="F127" s="28">
        <v>-6.571428571428573</v>
      </c>
      <c r="G127" s="28">
        <v>-1.2067852856418952</v>
      </c>
      <c r="H127" s="28">
        <v>2.0581677341190412</v>
      </c>
      <c r="I127" s="28">
        <v>26.278165910215989</v>
      </c>
      <c r="J127" s="28">
        <v>34.864691232641157</v>
      </c>
      <c r="K127" s="28">
        <v>5.8213774464597012</v>
      </c>
      <c r="L127" s="28">
        <v>18.428248006794881</v>
      </c>
      <c r="M127" s="28">
        <v>42.714609136062265</v>
      </c>
    </row>
    <row r="128" spans="2:13" ht="14.25" customHeight="1">
      <c r="B128" s="27" t="s">
        <v>212</v>
      </c>
      <c r="C128">
        <v>1</v>
      </c>
      <c r="D128" s="28">
        <v>32</v>
      </c>
      <c r="E128" s="28">
        <v>32.999999999999993</v>
      </c>
      <c r="F128" s="28">
        <v>-0.99999999999999289</v>
      </c>
      <c r="G128" s="28">
        <v>-0.18364123911941749</v>
      </c>
      <c r="H128" s="28">
        <v>2.2230752331091934</v>
      </c>
      <c r="I128" s="28">
        <v>28.36274632375412</v>
      </c>
      <c r="J128" s="28">
        <v>37.637253676245869</v>
      </c>
      <c r="K128" s="28">
        <v>5.8817042125938679</v>
      </c>
      <c r="L128" s="28">
        <v>20.730980006333382</v>
      </c>
      <c r="M128" s="28">
        <v>45.269019993666603</v>
      </c>
    </row>
    <row r="129" spans="2:13" ht="14.25" customHeight="1">
      <c r="B129" s="27" t="s">
        <v>213</v>
      </c>
      <c r="C129">
        <v>1</v>
      </c>
      <c r="D129" s="28">
        <v>28</v>
      </c>
      <c r="E129" s="28">
        <v>32.999999999999993</v>
      </c>
      <c r="F129" s="28">
        <v>-4.9999999999999929</v>
      </c>
      <c r="G129" s="28">
        <v>-0.9182061955970926</v>
      </c>
      <c r="H129" s="28">
        <v>2.435256904409921</v>
      </c>
      <c r="I129" s="28">
        <v>27.920143113292745</v>
      </c>
      <c r="J129" s="28">
        <v>38.07985688670724</v>
      </c>
      <c r="K129" s="28">
        <v>5.9651368083940159</v>
      </c>
      <c r="L129" s="28">
        <v>20.556942661204104</v>
      </c>
      <c r="M129" s="28">
        <v>45.443057338795882</v>
      </c>
    </row>
    <row r="130" spans="2:13" ht="14.25" customHeight="1">
      <c r="B130" s="27" t="s">
        <v>214</v>
      </c>
      <c r="C130">
        <v>1</v>
      </c>
      <c r="D130" s="28">
        <v>26</v>
      </c>
      <c r="E130" s="28">
        <v>28.666666666666668</v>
      </c>
      <c r="F130" s="28">
        <v>-2.6666666666666679</v>
      </c>
      <c r="G130" s="28">
        <v>-0.48970997098511698</v>
      </c>
      <c r="H130" s="28">
        <v>2.223075233109193</v>
      </c>
      <c r="I130" s="28">
        <v>24.029412990420795</v>
      </c>
      <c r="J130" s="28">
        <v>33.303920342912541</v>
      </c>
      <c r="K130" s="28">
        <v>5.8817042125938679</v>
      </c>
      <c r="L130" s="28">
        <v>16.397646673000057</v>
      </c>
      <c r="M130" s="28">
        <v>40.935686660333275</v>
      </c>
    </row>
    <row r="131" spans="2:13" ht="14.25" customHeight="1">
      <c r="B131" s="27" t="s">
        <v>215</v>
      </c>
      <c r="C131">
        <v>1</v>
      </c>
      <c r="D131" s="28">
        <v>28</v>
      </c>
      <c r="E131" s="28">
        <v>30.571428571428573</v>
      </c>
      <c r="F131" s="28">
        <v>-2.571428571428573</v>
      </c>
      <c r="G131" s="28">
        <v>-0.47222032916422002</v>
      </c>
      <c r="H131" s="28">
        <v>2.0581677341190412</v>
      </c>
      <c r="I131" s="28">
        <v>26.278165910215989</v>
      </c>
      <c r="J131" s="28">
        <v>34.864691232641157</v>
      </c>
      <c r="K131" s="28">
        <v>5.8213774464597012</v>
      </c>
      <c r="L131" s="28">
        <v>18.428248006794881</v>
      </c>
      <c r="M131" s="28">
        <v>42.714609136062265</v>
      </c>
    </row>
    <row r="132" spans="2:13" ht="14.25" customHeight="1">
      <c r="B132" s="27" t="s">
        <v>216</v>
      </c>
      <c r="C132">
        <v>1</v>
      </c>
      <c r="D132" s="28">
        <v>24</v>
      </c>
      <c r="E132" s="28">
        <v>32.999999999999993</v>
      </c>
      <c r="F132" s="28">
        <v>-8.9999999999999929</v>
      </c>
      <c r="G132" s="28">
        <v>-1.6527711520747679</v>
      </c>
      <c r="H132" s="28">
        <v>2.2230752331091934</v>
      </c>
      <c r="I132" s="28">
        <v>28.36274632375412</v>
      </c>
      <c r="J132" s="28">
        <v>37.637253676245869</v>
      </c>
      <c r="K132" s="28">
        <v>5.8817042125938679</v>
      </c>
      <c r="L132" s="28">
        <v>20.730980006333382</v>
      </c>
      <c r="M132" s="28">
        <v>45.269019993666603</v>
      </c>
    </row>
    <row r="133" spans="2:13" ht="14.25" customHeight="1">
      <c r="B133" s="27" t="s">
        <v>217</v>
      </c>
      <c r="C133">
        <v>1</v>
      </c>
      <c r="D133" s="28">
        <v>31</v>
      </c>
      <c r="E133" s="28">
        <v>32.999999999999993</v>
      </c>
      <c r="F133" s="28">
        <v>-1.9999999999999929</v>
      </c>
      <c r="G133" s="28">
        <v>-0.36728247823883625</v>
      </c>
      <c r="H133" s="28">
        <v>2.435256904409921</v>
      </c>
      <c r="I133" s="28">
        <v>27.920143113292745</v>
      </c>
      <c r="J133" s="28">
        <v>38.07985688670724</v>
      </c>
      <c r="K133" s="28">
        <v>5.9651368083940159</v>
      </c>
      <c r="L133" s="28">
        <v>20.556942661204104</v>
      </c>
      <c r="M133" s="28">
        <v>45.443057338795882</v>
      </c>
    </row>
    <row r="134" spans="2:13" ht="14.25" customHeight="1">
      <c r="B134" s="27" t="s">
        <v>218</v>
      </c>
      <c r="C134">
        <v>1</v>
      </c>
      <c r="D134" s="28">
        <v>27</v>
      </c>
      <c r="E134" s="28">
        <v>28.666666666666668</v>
      </c>
      <c r="F134" s="28">
        <v>-1.6666666666666679</v>
      </c>
      <c r="G134" s="28">
        <v>-0.30606873186569822</v>
      </c>
      <c r="H134" s="28">
        <v>2.223075233109193</v>
      </c>
      <c r="I134" s="28">
        <v>24.029412990420795</v>
      </c>
      <c r="J134" s="28">
        <v>33.303920342912541</v>
      </c>
      <c r="K134" s="28">
        <v>5.8817042125938679</v>
      </c>
      <c r="L134" s="28">
        <v>16.397646673000057</v>
      </c>
      <c r="M134" s="28">
        <v>40.935686660333275</v>
      </c>
    </row>
    <row r="135" spans="2:13" ht="14.25" customHeight="1">
      <c r="B135" s="27" t="s">
        <v>219</v>
      </c>
      <c r="C135">
        <v>1</v>
      </c>
      <c r="D135" s="28">
        <v>26</v>
      </c>
      <c r="E135" s="28">
        <v>30.571428571428573</v>
      </c>
      <c r="F135" s="28">
        <v>-4.571428571428573</v>
      </c>
      <c r="G135" s="28">
        <v>-0.8395028074030576</v>
      </c>
      <c r="H135" s="28">
        <v>2.0581677341190412</v>
      </c>
      <c r="I135" s="28">
        <v>26.278165910215989</v>
      </c>
      <c r="J135" s="28">
        <v>34.864691232641157</v>
      </c>
      <c r="K135" s="28">
        <v>5.8213774464597012</v>
      </c>
      <c r="L135" s="28">
        <v>18.428248006794881</v>
      </c>
      <c r="M135" s="28">
        <v>42.714609136062265</v>
      </c>
    </row>
    <row r="136" spans="2:13" ht="14.25" customHeight="1">
      <c r="B136" s="27" t="s">
        <v>220</v>
      </c>
      <c r="C136">
        <v>1</v>
      </c>
      <c r="D136" s="28">
        <v>25</v>
      </c>
      <c r="E136" s="28">
        <v>32.999999999999993</v>
      </c>
      <c r="F136" s="28">
        <v>-7.9999999999999929</v>
      </c>
      <c r="G136" s="28">
        <v>-1.469129912955349</v>
      </c>
      <c r="H136" s="28">
        <v>2.2230752331091934</v>
      </c>
      <c r="I136" s="28">
        <v>28.36274632375412</v>
      </c>
      <c r="J136" s="28">
        <v>37.637253676245869</v>
      </c>
      <c r="K136" s="28">
        <v>5.8817042125938679</v>
      </c>
      <c r="L136" s="28">
        <v>20.730980006333382</v>
      </c>
      <c r="M136" s="28">
        <v>45.269019993666603</v>
      </c>
    </row>
    <row r="137" spans="2:13" ht="14.25" customHeight="1">
      <c r="B137" s="30" t="s">
        <v>221</v>
      </c>
      <c r="C137" s="31">
        <v>1</v>
      </c>
      <c r="D137" s="32">
        <v>24</v>
      </c>
      <c r="E137" s="32">
        <v>30.571428571428573</v>
      </c>
      <c r="F137" s="32">
        <v>-6.571428571428573</v>
      </c>
      <c r="G137" s="32">
        <v>-1.2067852856418952</v>
      </c>
      <c r="H137" s="32">
        <v>2.0581677341190412</v>
      </c>
      <c r="I137" s="32">
        <v>26.278165910215989</v>
      </c>
      <c r="J137" s="32">
        <v>34.864691232641157</v>
      </c>
      <c r="K137" s="32">
        <v>5.8213774464597012</v>
      </c>
      <c r="L137" s="32">
        <v>18.428248006794881</v>
      </c>
      <c r="M137" s="32">
        <v>42.714609136062265</v>
      </c>
    </row>
    <row r="138" spans="2:13" ht="14.25" customHeight="1"/>
    <row r="139" spans="2:13" ht="14.25" customHeight="1"/>
    <row r="140" spans="2:13" ht="14.25" customHeight="1"/>
    <row r="141" spans="2:13" ht="14.25" customHeight="1"/>
    <row r="142" spans="2:13" ht="14.25" customHeight="1"/>
    <row r="143" spans="2:13" ht="14.25" customHeight="1"/>
    <row r="144" spans="2:13" ht="14.25" customHeight="1"/>
    <row r="145" spans="7:7" ht="14.25" customHeight="1"/>
    <row r="146" spans="7:7" ht="14.25" customHeight="1"/>
    <row r="147" spans="7:7" ht="14.25" customHeight="1"/>
    <row r="148" spans="7:7" ht="14.25" customHeight="1"/>
    <row r="149" spans="7:7" ht="14.25" customHeight="1"/>
    <row r="150" spans="7:7" ht="14.25" customHeight="1"/>
    <row r="151" spans="7:7" ht="14.25" customHeight="1"/>
    <row r="152" spans="7:7" ht="14.25" customHeight="1"/>
    <row r="153" spans="7:7" ht="14.25" customHeight="1"/>
    <row r="154" spans="7:7" ht="14.25" customHeight="1"/>
    <row r="155" spans="7:7" ht="14.25" customHeight="1"/>
    <row r="156" spans="7:7" ht="14.25" customHeight="1"/>
    <row r="157" spans="7:7" ht="14.25" customHeight="1">
      <c r="G157" s="4" t="s">
        <v>233</v>
      </c>
    </row>
    <row r="158" spans="7:7" ht="14.25" customHeight="1"/>
    <row r="159" spans="7:7" ht="14.25" customHeight="1"/>
    <row r="160" spans="7:7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spans="2:7" ht="14.25" customHeight="1">
      <c r="G177" s="4" t="s">
        <v>233</v>
      </c>
    </row>
    <row r="178" spans="2:7" ht="14.25" customHeight="1"/>
    <row r="179" spans="2:7" ht="14.25" customHeight="1"/>
    <row r="180" spans="2:7" ht="14.25" customHeight="1">
      <c r="B180" s="46" t="s">
        <v>222</v>
      </c>
    </row>
    <row r="181" spans="2:7" ht="14.25" customHeight="1"/>
    <row r="182" spans="2:7" ht="14.25" customHeight="1">
      <c r="B182" s="17" t="s">
        <v>223</v>
      </c>
      <c r="C182" s="18" t="s">
        <v>224</v>
      </c>
      <c r="D182" s="18" t="s">
        <v>177</v>
      </c>
      <c r="E182" s="18" t="s">
        <v>180</v>
      </c>
      <c r="F182" s="18" t="s">
        <v>181</v>
      </c>
    </row>
    <row r="183" spans="2:7" ht="14.25" customHeight="1">
      <c r="B183" s="23" t="s">
        <v>1</v>
      </c>
      <c r="C183" s="25">
        <v>28.666666666666668</v>
      </c>
      <c r="D183" s="25">
        <v>2.223075233109193</v>
      </c>
      <c r="E183" s="25">
        <v>24.029412990420798</v>
      </c>
      <c r="F183" s="25">
        <v>33.303920342912534</v>
      </c>
    </row>
    <row r="184" spans="2:7" ht="14.25" customHeight="1">
      <c r="B184" s="27" t="s">
        <v>2</v>
      </c>
      <c r="C184" s="28">
        <v>30.571428571428573</v>
      </c>
      <c r="D184" s="28">
        <v>2.0581677341190412</v>
      </c>
      <c r="E184" s="28">
        <v>26.278165910215989</v>
      </c>
      <c r="F184" s="28">
        <v>34.864691232641157</v>
      </c>
    </row>
    <row r="185" spans="2:7" ht="14.25" customHeight="1">
      <c r="B185" s="27" t="s">
        <v>100</v>
      </c>
      <c r="C185" s="28">
        <v>32.999999999999993</v>
      </c>
      <c r="D185" s="28">
        <v>2.435256904409921</v>
      </c>
      <c r="E185" s="28">
        <v>27.920143113292749</v>
      </c>
      <c r="F185" s="28">
        <v>38.079856886707233</v>
      </c>
    </row>
    <row r="186" spans="2:7" ht="14.25" customHeight="1">
      <c r="B186" s="30" t="s">
        <v>3</v>
      </c>
      <c r="C186" s="32">
        <v>32.999999999999993</v>
      </c>
      <c r="D186" s="32">
        <v>2.2230752331091939</v>
      </c>
      <c r="E186" s="32">
        <v>28.362746323754124</v>
      </c>
      <c r="F186" s="32">
        <v>37.637253676245862</v>
      </c>
    </row>
    <row r="187" spans="2:7" ht="14.25" customHeight="1"/>
    <row r="188" spans="2:7" ht="14.25" customHeight="1"/>
    <row r="189" spans="2:7" ht="14.25" customHeight="1"/>
    <row r="190" spans="2:7" ht="14.25" customHeight="1"/>
    <row r="191" spans="2:7" ht="14.25" customHeight="1"/>
    <row r="192" spans="2:7" ht="14.25" customHeight="1"/>
    <row r="193" spans="7:7" ht="14.25" customHeight="1"/>
    <row r="194" spans="7:7" ht="14.25" customHeight="1"/>
    <row r="195" spans="7:7" ht="14.25" customHeight="1"/>
    <row r="196" spans="7:7" ht="14.25" customHeight="1"/>
    <row r="197" spans="7:7" ht="14.25" customHeight="1"/>
    <row r="198" spans="7:7" ht="14.25" customHeight="1"/>
    <row r="199" spans="7:7" ht="14.25" customHeight="1"/>
    <row r="200" spans="7:7" ht="14.25" customHeight="1"/>
    <row r="201" spans="7:7" ht="14.25" customHeight="1"/>
    <row r="202" spans="7:7" ht="14.25" customHeight="1"/>
    <row r="203" spans="7:7" ht="14.25" customHeight="1"/>
    <row r="204" spans="7:7" ht="14.25" customHeight="1"/>
    <row r="205" spans="7:7" ht="14.25" customHeight="1"/>
    <row r="206" spans="7:7" ht="14.25" customHeight="1">
      <c r="G206" s="4" t="s">
        <v>233</v>
      </c>
    </row>
    <row r="207" spans="7:7" ht="14.25" customHeight="1"/>
    <row r="208" spans="7:7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1:L2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ANOVA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Aakash Pillai</dc:creator>
  <cp:lastModifiedBy>Aditya Pillai</cp:lastModifiedBy>
  <dcterms:created xsi:type="dcterms:W3CDTF">2020-12-10T11:32:34Z</dcterms:created>
  <dcterms:modified xsi:type="dcterms:W3CDTF">2023-08-17T15:54:24Z</dcterms:modified>
</cp:coreProperties>
</file>