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E:\XAMPP\htdocs\Website\"/>
    </mc:Choice>
  </mc:AlternateContent>
  <xr:revisionPtr revIDLastSave="0" documentId="13_ncr:1_{F92ECB96-96AE-4C29-9346-5F0283B4104B}" xr6:coauthVersionLast="47" xr6:coauthVersionMax="47" xr10:uidLastSave="{00000000-0000-0000-0000-000000000000}"/>
  <bookViews>
    <workbookView xWindow="-120" yWindow="-120" windowWidth="29040" windowHeight="15720" activeTab="5" xr2:uid="{00000000-000D-0000-FFFF-FFFF00000000}"/>
  </bookViews>
  <sheets>
    <sheet name="Lab-8" sheetId="1" r:id="rId1"/>
    <sheet name="Lab-2" sheetId="8" r:id="rId2"/>
    <sheet name="Lab-7" sheetId="7" r:id="rId3"/>
    <sheet name="Lab-9" sheetId="4" r:id="rId4"/>
    <sheet name="Lab-1" sheetId="5" r:id="rId5"/>
    <sheet name="Lab-4" sheetId="6" r:id="rId6"/>
    <sheet name="Lab-6" sheetId="3" r:id="rId7"/>
  </sheets>
  <externalReferences>
    <externalReference r:id="rId8"/>
  </externalReferences>
  <definedNames>
    <definedName name="_xlnm._FilterDatabase" localSheetId="1" hidden="1">'Lab-2'!$A$2:$A$151</definedName>
    <definedName name="_xlchart.v1.0" hidden="1">'Lab-2'!$C$2</definedName>
    <definedName name="_xlchart.v1.1" hidden="1">'Lab-2'!$C$3:$C$20</definedName>
    <definedName name="_xlnm.Extract" localSheetId="1">'Lab-2'!$C$3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9" i="8" l="1"/>
  <c r="E27" i="8"/>
  <c r="E28" i="8"/>
  <c r="E26" i="8"/>
  <c r="E25" i="8"/>
  <c r="D3" i="8"/>
  <c r="E3" i="8" s="1"/>
  <c r="F3" i="8" s="1"/>
  <c r="D4" i="8"/>
  <c r="E4" i="8" s="1"/>
  <c r="F4" i="8" s="1"/>
  <c r="D5" i="8"/>
  <c r="E5" i="8" s="1"/>
  <c r="F5" i="8" s="1"/>
  <c r="D6" i="8"/>
  <c r="E6" i="8" s="1"/>
  <c r="F6" i="8" s="1"/>
  <c r="D7" i="8"/>
  <c r="E7" i="8" s="1"/>
  <c r="F7" i="8" s="1"/>
  <c r="D8" i="8"/>
  <c r="E8" i="8" s="1"/>
  <c r="F8" i="8" s="1"/>
  <c r="D9" i="8"/>
  <c r="E9" i="8" s="1"/>
  <c r="F9" i="8" s="1"/>
  <c r="D10" i="8"/>
  <c r="E10" i="8" s="1"/>
  <c r="F10" i="8" s="1"/>
  <c r="D11" i="8"/>
  <c r="E11" i="8" s="1"/>
  <c r="F11" i="8" s="1"/>
  <c r="D12" i="8"/>
  <c r="E12" i="8" s="1"/>
  <c r="F12" i="8" s="1"/>
  <c r="D13" i="8"/>
  <c r="E13" i="8" s="1"/>
  <c r="F13" i="8" s="1"/>
  <c r="D14" i="8"/>
  <c r="E14" i="8" s="1"/>
  <c r="F14" i="8" s="1"/>
  <c r="D15" i="8"/>
  <c r="E15" i="8" s="1"/>
  <c r="F15" i="8" s="1"/>
  <c r="D16" i="8"/>
  <c r="E16" i="8" s="1"/>
  <c r="F16" i="8" s="1"/>
  <c r="D17" i="8"/>
  <c r="E17" i="8" s="1"/>
  <c r="F17" i="8" s="1"/>
  <c r="D18" i="8"/>
  <c r="E18" i="8" s="1"/>
  <c r="F18" i="8" s="1"/>
  <c r="D19" i="8"/>
  <c r="E19" i="8" s="1"/>
  <c r="F19" i="8" s="1"/>
  <c r="D20" i="8"/>
  <c r="E20" i="8" s="1"/>
  <c r="F20" i="8" s="1"/>
  <c r="H93" i="6"/>
  <c r="G93" i="6"/>
  <c r="O92" i="6"/>
  <c r="F90" i="6"/>
  <c r="F72" i="6"/>
  <c r="F68" i="6"/>
  <c r="F59" i="6"/>
  <c r="F46" i="6"/>
  <c r="M23" i="6"/>
  <c r="O91" i="6" s="1"/>
  <c r="M22" i="6"/>
  <c r="N92" i="6" s="1"/>
  <c r="G22" i="6"/>
  <c r="H90" i="6" s="1"/>
  <c r="M21" i="6"/>
  <c r="N93" i="6" s="1"/>
  <c r="G21" i="6"/>
  <c r="G92" i="6" s="1"/>
  <c r="M20" i="6"/>
  <c r="N94" i="6" s="1"/>
  <c r="G20" i="6"/>
  <c r="F92" i="6" s="1"/>
  <c r="M11" i="6" a="1"/>
  <c r="M11" i="6" s="1"/>
  <c r="F61" i="6" l="1"/>
  <c r="G90" i="6"/>
  <c r="G91" i="6"/>
  <c r="H91" i="6"/>
  <c r="H94" i="6" s="1"/>
  <c r="M91" i="6"/>
  <c r="F31" i="6"/>
  <c r="F48" i="6" s="1"/>
  <c r="F81" i="6" s="1"/>
  <c r="M94" i="6"/>
  <c r="O94" i="6"/>
  <c r="F91" i="6"/>
  <c r="F94" i="6" s="1"/>
  <c r="O93" i="6"/>
  <c r="O95" i="6" s="1"/>
  <c r="H92" i="6"/>
  <c r="F93" i="6"/>
  <c r="N91" i="6"/>
  <c r="N95" i="6" s="1"/>
  <c r="F34" i="6"/>
  <c r="M92" i="6"/>
  <c r="M93" i="6"/>
  <c r="M165" i="4"/>
  <c r="P165" i="4" s="1"/>
  <c r="M164" i="4"/>
  <c r="P164" i="4" s="1"/>
  <c r="M163" i="4"/>
  <c r="P163" i="4" s="1"/>
  <c r="M162" i="4"/>
  <c r="P162" i="4" s="1"/>
  <c r="M161" i="4"/>
  <c r="P161" i="4" s="1"/>
  <c r="M160" i="4"/>
  <c r="P160" i="4" s="1"/>
  <c r="M159" i="4"/>
  <c r="P159" i="4" s="1"/>
  <c r="M158" i="4"/>
  <c r="P158" i="4" s="1"/>
  <c r="M157" i="4"/>
  <c r="P157" i="4" s="1"/>
  <c r="M156" i="4"/>
  <c r="P156" i="4" s="1"/>
  <c r="M155" i="4"/>
  <c r="P155" i="4" s="1"/>
  <c r="M154" i="4"/>
  <c r="P154" i="4" s="1"/>
  <c r="M153" i="4"/>
  <c r="P153" i="4" s="1"/>
  <c r="M152" i="4"/>
  <c r="P152" i="4" s="1"/>
  <c r="M151" i="4"/>
  <c r="P151" i="4" s="1"/>
  <c r="M150" i="4"/>
  <c r="P150" i="4" s="1"/>
  <c r="M149" i="4"/>
  <c r="P149" i="4" s="1"/>
  <c r="M148" i="4"/>
  <c r="P148" i="4" s="1"/>
  <c r="M147" i="4"/>
  <c r="P147" i="4" s="1"/>
  <c r="M146" i="4"/>
  <c r="P146" i="4" s="1"/>
  <c r="L127" i="4"/>
  <c r="O127" i="4" s="1"/>
  <c r="P127" i="4" s="1"/>
  <c r="L126" i="4"/>
  <c r="O126" i="4" s="1"/>
  <c r="P126" i="4" s="1"/>
  <c r="L125" i="4"/>
  <c r="O125" i="4" s="1"/>
  <c r="P125" i="4" s="1"/>
  <c r="L124" i="4"/>
  <c r="O124" i="4" s="1"/>
  <c r="P124" i="4" s="1"/>
  <c r="L123" i="4"/>
  <c r="O123" i="4" s="1"/>
  <c r="P123" i="4" s="1"/>
  <c r="L122" i="4"/>
  <c r="O122" i="4" s="1"/>
  <c r="P122" i="4" s="1"/>
  <c r="L121" i="4"/>
  <c r="O121" i="4" s="1"/>
  <c r="P121" i="4" s="1"/>
  <c r="L120" i="4"/>
  <c r="O120" i="4" s="1"/>
  <c r="P120" i="4" s="1"/>
  <c r="L119" i="4"/>
  <c r="O119" i="4" s="1"/>
  <c r="P119" i="4" s="1"/>
  <c r="L118" i="4"/>
  <c r="O118" i="4" s="1"/>
  <c r="P118" i="4" s="1"/>
  <c r="L117" i="4"/>
  <c r="O117" i="4" s="1"/>
  <c r="P117" i="4" s="1"/>
  <c r="L116" i="4"/>
  <c r="O116" i="4" s="1"/>
  <c r="P116" i="4" s="1"/>
  <c r="O115" i="4"/>
  <c r="P115" i="4" s="1"/>
  <c r="L115" i="4"/>
  <c r="L114" i="4"/>
  <c r="O114" i="4" s="1"/>
  <c r="P114" i="4" s="1"/>
  <c r="L113" i="4"/>
  <c r="O113" i="4" s="1"/>
  <c r="P113" i="4" s="1"/>
  <c r="L112" i="4"/>
  <c r="O112" i="4" s="1"/>
  <c r="P112" i="4" s="1"/>
  <c r="L111" i="4"/>
  <c r="O111" i="4" s="1"/>
  <c r="P111" i="4" s="1"/>
  <c r="L110" i="4"/>
  <c r="O110" i="4" s="1"/>
  <c r="P110" i="4" s="1"/>
  <c r="L109" i="4"/>
  <c r="O109" i="4" s="1"/>
  <c r="P109" i="4" s="1"/>
  <c r="L108" i="4"/>
  <c r="O108" i="4" s="1"/>
  <c r="P108" i="4" s="1"/>
  <c r="G83" i="4"/>
  <c r="G61" i="4"/>
  <c r="G60" i="4"/>
  <c r="H51" i="4"/>
  <c r="G93" i="4" s="1"/>
  <c r="I46" i="4"/>
  <c r="G46" i="4"/>
  <c r="M45" i="4"/>
  <c r="L45" i="4"/>
  <c r="K45" i="4"/>
  <c r="M44" i="4"/>
  <c r="L44" i="4"/>
  <c r="K44" i="4"/>
  <c r="M43" i="4"/>
  <c r="L43" i="4"/>
  <c r="K43" i="4"/>
  <c r="M42" i="4"/>
  <c r="L42" i="4"/>
  <c r="K42" i="4"/>
  <c r="M41" i="4"/>
  <c r="L41" i="4"/>
  <c r="K41" i="4"/>
  <c r="M40" i="4"/>
  <c r="L40" i="4"/>
  <c r="K40" i="4"/>
  <c r="M39" i="4"/>
  <c r="L39" i="4"/>
  <c r="K39" i="4"/>
  <c r="M38" i="4"/>
  <c r="L38" i="4"/>
  <c r="K38" i="4"/>
  <c r="M37" i="4"/>
  <c r="L37" i="4"/>
  <c r="K37" i="4"/>
  <c r="M36" i="4"/>
  <c r="L36" i="4"/>
  <c r="L46" i="4" s="1"/>
  <c r="K36" i="4"/>
  <c r="K46" i="4" s="1"/>
  <c r="M35" i="4"/>
  <c r="L35" i="4"/>
  <c r="K35" i="4"/>
  <c r="M34" i="4"/>
  <c r="L34" i="4"/>
  <c r="K34" i="4"/>
  <c r="M33" i="4"/>
  <c r="L33" i="4"/>
  <c r="K33" i="4"/>
  <c r="M32" i="4"/>
  <c r="L32" i="4"/>
  <c r="K32" i="4"/>
  <c r="M31" i="4"/>
  <c r="L31" i="4"/>
  <c r="K31" i="4"/>
  <c r="M30" i="4"/>
  <c r="M46" i="4" s="1"/>
  <c r="L30" i="4"/>
  <c r="K30" i="4"/>
  <c r="M29" i="4"/>
  <c r="L29" i="4"/>
  <c r="K29" i="4"/>
  <c r="M28" i="4"/>
  <c r="L28" i="4"/>
  <c r="K28" i="4"/>
  <c r="M27" i="4"/>
  <c r="L27" i="4"/>
  <c r="K27" i="4"/>
  <c r="M26" i="4"/>
  <c r="L26" i="4"/>
  <c r="K26" i="4"/>
  <c r="M95" i="6" l="1"/>
  <c r="G94" i="6"/>
  <c r="G58" i="4"/>
  <c r="G63" i="4" s="1"/>
  <c r="P128" i="4"/>
  <c r="J133" i="4" s="1"/>
  <c r="G16" i="3"/>
  <c r="H16" i="3" s="1"/>
  <c r="D16" i="3"/>
  <c r="G15" i="3"/>
  <c r="H15" i="3" s="1"/>
  <c r="D15" i="3"/>
  <c r="G14" i="3"/>
  <c r="H14" i="3" s="1"/>
  <c r="D14" i="3"/>
  <c r="G13" i="3"/>
  <c r="H13" i="3" s="1"/>
  <c r="G12" i="3"/>
  <c r="G17" i="3" s="1"/>
  <c r="P7" i="3"/>
  <c r="O7" i="3"/>
  <c r="N7" i="3"/>
  <c r="M7" i="3"/>
  <c r="L7" i="3"/>
  <c r="K7" i="3"/>
  <c r="J7" i="3"/>
  <c r="I7" i="3"/>
  <c r="H7" i="3"/>
  <c r="G7" i="3"/>
  <c r="F7" i="3"/>
  <c r="E7" i="3"/>
  <c r="C12" i="3" s="1"/>
  <c r="D7" i="3"/>
  <c r="C7" i="3"/>
  <c r="B7" i="3"/>
  <c r="C13" i="3" s="1"/>
  <c r="D13" i="3" s="1"/>
  <c r="E7" i="1"/>
  <c r="E17" i="1" s="1"/>
  <c r="E8" i="1"/>
  <c r="E9" i="1"/>
  <c r="E10" i="1"/>
  <c r="E11" i="1"/>
  <c r="E12" i="1"/>
  <c r="E13" i="1"/>
  <c r="E14" i="1"/>
  <c r="E15" i="1"/>
  <c r="E16" i="1"/>
  <c r="E6" i="1"/>
  <c r="C11" i="1"/>
  <c r="B12" i="1"/>
  <c r="B11" i="1"/>
  <c r="B10" i="1"/>
  <c r="B9" i="1"/>
  <c r="B8" i="1"/>
  <c r="C17" i="3" l="1"/>
  <c r="D12" i="3"/>
  <c r="D17" i="3" s="1"/>
  <c r="C19" i="3" s="1"/>
  <c r="E12" i="3" s="1"/>
  <c r="F12" i="3" s="1"/>
  <c r="H12" i="3"/>
  <c r="H17"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1608C3-EE3B-4924-B6E7-A48741B12C77}" keepAlive="1" name="Query - New Text Document" description="Connection to the 'New Text Document' query in the workbook." type="5" refreshedVersion="0" background="1">
    <dbPr connection="Provider=Microsoft.Mashup.OleDb.1;Data Source=$Workbook$;Location=&quot;New Text Document&quot;;Extended Properties=&quot;&quot;" command="SELECT * FROM [New Text Docume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<sst xmlns="http://schemas.openxmlformats.org/spreadsheetml/2006/main" count="224" uniqueCount="132">
  <si>
    <t>X</t>
  </si>
  <si>
    <t>No. of successful surgery</t>
  </si>
  <si>
    <t>Success</t>
  </si>
  <si>
    <t>Failure</t>
  </si>
  <si>
    <t>Surgery is successful</t>
  </si>
  <si>
    <t>Surgery is not successful</t>
  </si>
  <si>
    <t>p</t>
  </si>
  <si>
    <t>q</t>
  </si>
  <si>
    <t>n</t>
  </si>
  <si>
    <t>P(X=6)</t>
  </si>
  <si>
    <t>P(X≤5)</t>
  </si>
  <si>
    <t>P(X≥8)</t>
  </si>
  <si>
    <t>P(4≤X≤6)</t>
  </si>
  <si>
    <t>MEAN</t>
  </si>
  <si>
    <t>SD</t>
  </si>
  <si>
    <t>P(X=x)</t>
  </si>
  <si>
    <t>F</t>
  </si>
  <si>
    <t>M</t>
  </si>
  <si>
    <t>f</t>
  </si>
  <si>
    <t>fx</t>
  </si>
  <si>
    <t>SEQUENCE</t>
  </si>
  <si>
    <t>SEQ1</t>
  </si>
  <si>
    <t>SEQ2</t>
  </si>
  <si>
    <t>SEQ3</t>
  </si>
  <si>
    <t>SEQ4</t>
  </si>
  <si>
    <t>SEQ5</t>
  </si>
  <si>
    <t>SEQ6</t>
  </si>
  <si>
    <t>SEQ7</t>
  </si>
  <si>
    <t>SEQ8</t>
  </si>
  <si>
    <t>SEQ9</t>
  </si>
  <si>
    <t>SEQ10</t>
  </si>
  <si>
    <t>SEQ11</t>
  </si>
  <si>
    <t>SEQ12</t>
  </si>
  <si>
    <t>SEQ13</t>
  </si>
  <si>
    <t>SEQ14</t>
  </si>
  <si>
    <t>SEQ15</t>
  </si>
  <si>
    <t>COUNT (X)</t>
  </si>
  <si>
    <t>P(X =x)</t>
  </si>
  <si>
    <t>fe</t>
  </si>
  <si>
    <t>Mean</t>
  </si>
  <si>
    <t>a)</t>
  </si>
  <si>
    <t>b)</t>
  </si>
  <si>
    <t>zz</t>
  </si>
  <si>
    <t>c)</t>
  </si>
  <si>
    <t>S.N</t>
  </si>
  <si>
    <t>Course Grade (y)</t>
  </si>
  <si>
    <t>Placement Test (x)</t>
  </si>
  <si>
    <t>X^2</t>
  </si>
  <si>
    <t>y^2</t>
  </si>
  <si>
    <t>XY</t>
  </si>
  <si>
    <t>Total</t>
  </si>
  <si>
    <t>Correlation</t>
  </si>
  <si>
    <t>rxy</t>
  </si>
  <si>
    <t>e)</t>
  </si>
  <si>
    <t xml:space="preserve">Fitted Equation =b0+ b1 ∗ 𝑋 </t>
  </si>
  <si>
    <t>b1</t>
  </si>
  <si>
    <t xml:space="preserve">b1= </t>
  </si>
  <si>
    <t>mean(x)</t>
  </si>
  <si>
    <t>mean(y)</t>
  </si>
  <si>
    <t>b0</t>
  </si>
  <si>
    <t>b0=</t>
  </si>
  <si>
    <t>mean(y)-b1*mean(x)</t>
  </si>
  <si>
    <t>f)</t>
  </si>
  <si>
    <t>g)</t>
  </si>
  <si>
    <t>Prediction:</t>
  </si>
  <si>
    <t xml:space="preserve"> 𝑌̂</t>
  </si>
  <si>
    <t>?</t>
  </si>
  <si>
    <t>h)</t>
  </si>
  <si>
    <t>Coefficient of determination</t>
  </si>
  <si>
    <t>R^2</t>
  </si>
  <si>
    <t>i)</t>
  </si>
  <si>
    <t>standard error</t>
  </si>
  <si>
    <t>𝑌̂ = 7.7711 + 0.771 ∗ 𝑋</t>
  </si>
  <si>
    <t>e=y-ycap</t>
  </si>
  <si>
    <t>e^2</t>
  </si>
  <si>
    <t>se</t>
  </si>
  <si>
    <t>k and l)</t>
  </si>
  <si>
    <t>Predicted values</t>
  </si>
  <si>
    <t>Residuals</t>
  </si>
  <si>
    <t>response</t>
  </si>
  <si>
    <t>no of bars</t>
  </si>
  <si>
    <t>(y)</t>
  </si>
  <si>
    <t>marinal probability of X</t>
  </si>
  <si>
    <t>marginal prob of y</t>
  </si>
  <si>
    <t>px(1)</t>
  </si>
  <si>
    <t>py(1)</t>
  </si>
  <si>
    <t>px(2)</t>
  </si>
  <si>
    <t>py(2)</t>
  </si>
  <si>
    <t>px(3)</t>
  </si>
  <si>
    <t>py(3)</t>
  </si>
  <si>
    <t>py(4)</t>
  </si>
  <si>
    <t>mean x</t>
  </si>
  <si>
    <t>mean y</t>
  </si>
  <si>
    <t>px(x)</t>
  </si>
  <si>
    <t>x^2</t>
  </si>
  <si>
    <t>e(x^2)</t>
  </si>
  <si>
    <t>v(x)</t>
  </si>
  <si>
    <t>Y</t>
  </si>
  <si>
    <t>py(y)</t>
  </si>
  <si>
    <t>e(y^2)</t>
  </si>
  <si>
    <t>v(y)</t>
  </si>
  <si>
    <t>E(xy)</t>
  </si>
  <si>
    <t>E(x)</t>
  </si>
  <si>
    <t>E(y)</t>
  </si>
  <si>
    <t>cov(x,y)</t>
  </si>
  <si>
    <t>x</t>
  </si>
  <si>
    <t>y</t>
  </si>
  <si>
    <t>BLOOD GROUP</t>
  </si>
  <si>
    <t>GENDER</t>
  </si>
  <si>
    <t>A</t>
  </si>
  <si>
    <t>AB</t>
  </si>
  <si>
    <t>B</t>
  </si>
  <si>
    <t>O</t>
  </si>
  <si>
    <t>Grand Total</t>
  </si>
  <si>
    <t>Given</t>
  </si>
  <si>
    <t>N</t>
  </si>
  <si>
    <t>Probability</t>
  </si>
  <si>
    <t>Expected Frequency</t>
  </si>
  <si>
    <t>Formulae Used</t>
  </si>
  <si>
    <t>D8*E8</t>
  </si>
  <si>
    <t>POISSON.DIST(D8,2,FALSE)</t>
  </si>
  <si>
    <t>G8*500</t>
  </si>
  <si>
    <t>F17/E17</t>
  </si>
  <si>
    <t>Standard Deviation</t>
  </si>
  <si>
    <t>SQRT(E21)</t>
  </si>
  <si>
    <t>Relative frequency</t>
  </si>
  <si>
    <t>% frequency</t>
  </si>
  <si>
    <t>Xmin</t>
  </si>
  <si>
    <t>Xmax</t>
  </si>
  <si>
    <t>Q1</t>
  </si>
  <si>
    <t>Q2</t>
  </si>
  <si>
    <t>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</si>
</sst>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
    <numFmt numFmtId="165" formatCode="0.00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double">
        <color auto="1"/>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style="double">
        <color auto="1"/>
      </right>
      <top/>
      <bottom style="double">
        <color auto="1"/>
      </bottom>
      <diagonal/>
    </border>
  </borders>
  <cellStyleXfs count="3">
    <xf numFmtId="0" fontId="0" fillId="0" borderId="0"/>
    <xf numFmtId="9" fontId="1" fillId="0" borderId="0" applyFont="0" applyFill="0" applyBorder="0" applyAlignment="0" applyProtection="0"/>
    <xf numFmtId="0" fontId="2" fillId="0" borderId="1" applyNumberFormat="0" applyFill="0" applyAlignment="0" applyProtection="0"/>
  </cellStyleXfs>
  <cellXfs count="23">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xf>
    <xf numFmtId="0" fontId="2" fillId="0" borderId="0" xfId="0" applyFont="1" applyAlignment="1">
      <alignment horizontal="center" vertical="center"/>
    </xf>
    <xf numFmtId="0" fontId="2" fillId="0" borderId="0" xfId="0" applyFont="1"/>
    <xf numFmtId="0" fontId="2" fillId="0" borderId="1" xfId="2" applyAlignment="1">
      <alignment horizontal="center" vertical="center"/>
    </xf>
    <xf numFmtId="0" fontId="3" fillId="0" borderId="0" xfId="0" applyFont="1"/>
    <xf numFmtId="0" fontId="0" fillId="0" borderId="0" xfId="0" applyAlignment="1">
      <alignment horizontal="left"/>
    </xf>
    <xf numFmtId="0" fontId="0" fillId="0" borderId="2" xfId="0" applyBorder="1" applyAlignment="1">
      <alignment horizontal="center" vertical="center"/>
    </xf>
    <xf numFmtId="164" fontId="0" fillId="0" borderId="2" xfId="0" applyNumberFormat="1" applyBorder="1" applyAlignment="1">
      <alignment horizontal="center" vertical="center"/>
    </xf>
    <xf numFmtId="165" fontId="0" fillId="0" borderId="2" xfId="0" applyNumberFormat="1" applyBorder="1" applyAlignment="1">
      <alignment horizontal="center" vertical="center"/>
    </xf>
    <xf numFmtId="0" fontId="2" fillId="0" borderId="2" xfId="0" applyFont="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2" fontId="0" fillId="0" borderId="0" xfId="1" applyNumberFormat="1" applyFont="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cellXfs>
  <cellStyles count="3">
    <cellStyle name="Normal" xfId="0" builtinId="0"/>
    <cellStyle name="Percent" xfId="1" builtinId="5"/>
    <cellStyle name="Total" xfId="2"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'Lab-8'!$E$5</c:f>
              <c:strCache>
                <c:ptCount val="1"/>
                <c:pt idx="0">
                  <c:v>P(X=x)</c:v>
                </c:pt>
              </c:strCache>
            </c:strRef>
          </c:tx>
          <c:spPr>
            <a:solidFill>
              <a:schemeClr val="accent1"/>
            </a:solidFill>
            <a:ln>
              <a:noFill/>
            </a:ln>
            <a:effectLst/>
          </c:spPr>
          <c:invertIfNegative val="0"/>
          <c:cat>
            <c:numRef>
              <c:f>'Lab-8'!$D$6:$D$16</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'Lab-8'!$E$6:$E$16</c:f>
              <c:numCache>
                <c:formatCode>General</c:formatCode>
                <c:ptCount val="11"/>
                <c:pt idx="0">
                  <c:v>1.0240000000000004E-7</c:v>
                </c:pt>
                <c:pt idx="1">
                  <c:v>4.0959999999999935E-6</c:v>
                </c:pt>
                <c:pt idx="2">
                  <c:v>7.3727999999999861E-5</c:v>
                </c:pt>
                <c:pt idx="3">
                  <c:v>7.8643199999999815E-4</c:v>
                </c:pt>
                <c:pt idx="4">
                  <c:v>5.5050239999999894E-3</c:v>
                </c:pt>
                <c:pt idx="5">
                  <c:v>2.642411519999999E-2</c:v>
                </c:pt>
                <c:pt idx="6">
                  <c:v>8.8080383999999984E-2</c:v>
                </c:pt>
                <c:pt idx="7">
                  <c:v>0.20132659199999994</c:v>
                </c:pt>
                <c:pt idx="8">
                  <c:v>0.3019898880000001</c:v>
                </c:pt>
                <c:pt idx="9">
                  <c:v>0.26843545600000007</c:v>
                </c:pt>
                <c:pt idx="10">
                  <c:v>0.10737418240000005</c:v>
                </c:pt>
              </c:numCache>
            </c:numRef>
          </c:val>
          <c:extLst>
            <c:ext xmlns:c16="http://schemas.microsoft.com/office/drawing/2014/chart" uri="{C3380CC4-5D6E-409C-BE32-E72D297353CC}">
              <c16:uniqueId val="{00000000-007D-4560-8763-02A78944E328}"/>
            </c:ext>
          </c:extLst>
        </c:ser>
        <c:dLbls>
          <c:showLegendKey val="0"/>
          <c:showVal val="0"/>
          <c:showCatName val="0"/>
          <c:showSerName val="0"/>
          <c:showPercent val="0"/>
          <c:showBubbleSize val="0"/>
        </c:dLbls>
        <c:gapWidth val="219"/>
        <c:overlap val="-27"/>
        <c:axId val="717390976"/>
        <c:axId val="717382816"/>
      </c:barChart>
      <c:catAx>
        <c:axId val="71739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382816"/>
        <c:crosses val="autoZero"/>
        <c:auto val="1"/>
        <c:lblAlgn val="ctr"/>
        <c:lblOffset val="100"/>
        <c:noMultiLvlLbl val="0"/>
      </c:catAx>
      <c:valAx>
        <c:axId val="717382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3909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'Lab-2'!$D$2</c:f>
              <c:strCache>
                <c:ptCount val="1"/>
                <c:pt idx="0">
                  <c:v>F</c:v>
                </c:pt>
              </c:strCache>
            </c:strRef>
          </c:tx>
          <c:spPr>
            <a:solidFill>
              <a:schemeClr val="accent1"/>
            </a:solidFill>
            <a:ln>
              <a:noFill/>
            </a:ln>
            <a:effectLst/>
          </c:spPr>
          <c:invertIfNegative val="0"/>
          <c:cat>
            <c:numRef>
              <c:f>'Lab-2'!$C$3:$C$20</c:f>
              <c:numCache>
                <c:formatCode>General</c:formatCode>
                <c:ptCount val="18"/>
                <c:pt idx="0">
                  <c:v>1</c:v>
                </c:pt>
                <c:pt idx="1">
                  <c:v>2</c:v>
                </c:pt>
                <c:pt idx="2">
                  <c:v>3</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numCache>
            </c:numRef>
          </c:cat>
          <c:val>
            <c:numRef>
              <c:f>'Lab-2'!$D$3:$D$20</c:f>
              <c:numCache>
                <c:formatCode>General</c:formatCode>
                <c:ptCount val="18"/>
                <c:pt idx="0">
                  <c:v>1</c:v>
                </c:pt>
                <c:pt idx="1">
                  <c:v>14</c:v>
                </c:pt>
                <c:pt idx="2">
                  <c:v>10</c:v>
                </c:pt>
                <c:pt idx="3">
                  <c:v>10</c:v>
                </c:pt>
                <c:pt idx="4">
                  <c:v>21</c:v>
                </c:pt>
                <c:pt idx="5">
                  <c:v>10</c:v>
                </c:pt>
                <c:pt idx="6">
                  <c:v>18</c:v>
                </c:pt>
                <c:pt idx="7">
                  <c:v>15</c:v>
                </c:pt>
                <c:pt idx="8">
                  <c:v>14</c:v>
                </c:pt>
                <c:pt idx="9">
                  <c:v>9</c:v>
                </c:pt>
                <c:pt idx="10">
                  <c:v>15</c:v>
                </c:pt>
                <c:pt idx="11">
                  <c:v>4</c:v>
                </c:pt>
                <c:pt idx="12">
                  <c:v>4</c:v>
                </c:pt>
                <c:pt idx="13">
                  <c:v>6</c:v>
                </c:pt>
                <c:pt idx="14">
                  <c:v>5</c:v>
                </c:pt>
                <c:pt idx="15">
                  <c:v>1</c:v>
                </c:pt>
                <c:pt idx="16">
                  <c:v>1</c:v>
                </c:pt>
                <c:pt idx="17">
                  <c:v>1</c:v>
                </c:pt>
              </c:numCache>
            </c:numRef>
          </c:val>
          <c:extLst>
            <c:ext xmlns:c16="http://schemas.microsoft.com/office/drawing/2014/chart" uri="{C3380CC4-5D6E-409C-BE32-E72D297353CC}">
              <c16:uniqueId val="{00000000-1DCE-49EA-BD7B-5FFF46F56304}"/>
            </c:ext>
          </c:extLst>
        </c:ser>
        <c:dLbls>
          <c:showLegendKey val="0"/>
          <c:showVal val="0"/>
          <c:showCatName val="0"/>
          <c:showSerName val="0"/>
          <c:showPercent val="0"/>
          <c:showBubbleSize val="0"/>
        </c:dLbls>
        <c:gapWidth val="219"/>
        <c:overlap val="-27"/>
        <c:axId val="532485631"/>
        <c:axId val="532478431"/>
      </c:barChart>
      <c:catAx>
        <c:axId val="532485631"/>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478431"/>
        <c:crosses val="autoZero"/>
        <c:auto val="1"/>
        <c:lblAlgn val="ctr"/>
        <c:lblOffset val="100"/>
        <c:noMultiLvlLbl val="0"/>
      </c:catAx>
      <c:valAx>
        <c:axId val="532478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4856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Placement Test Score</a:t>
            </a:r>
            <a:r>
              <a:rPr lang="en-US" baseline="0"/>
              <a:t> (scatter diagram)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'[1]solution except d no'!$G$26:$G$45</c:f>
              <c:numCache>
                <c:formatCode>General</c:formatCode>
                <c:ptCount val="20"/>
                <c:pt idx="0">
                  <c:v>50</c:v>
                </c:pt>
                <c:pt idx="1">
                  <c:v>31</c:v>
                </c:pt>
                <c:pt idx="2">
                  <c:v>35</c:v>
                </c:pt>
                <c:pt idx="3">
                  <c:v>40</c:v>
                </c:pt>
                <c:pt idx="4">
                  <c:v>55</c:v>
                </c:pt>
                <c:pt idx="5">
                  <c:v>65</c:v>
                </c:pt>
                <c:pt idx="6">
                  <c:v>25</c:v>
                </c:pt>
                <c:pt idx="7">
                  <c:v>60</c:v>
                </c:pt>
                <c:pt idx="8">
                  <c:v>90</c:v>
                </c:pt>
                <c:pt idx="9">
                  <c:v>35</c:v>
                </c:pt>
                <c:pt idx="10">
                  <c:v>90</c:v>
                </c:pt>
                <c:pt idx="11">
                  <c:v>80</c:v>
                </c:pt>
                <c:pt idx="12">
                  <c:v>58</c:v>
                </c:pt>
                <c:pt idx="13">
                  <c:v>60</c:v>
                </c:pt>
                <c:pt idx="14">
                  <c:v>62</c:v>
                </c:pt>
                <c:pt idx="15">
                  <c:v>40</c:v>
                </c:pt>
                <c:pt idx="16">
                  <c:v>55</c:v>
                </c:pt>
                <c:pt idx="17">
                  <c:v>50</c:v>
                </c:pt>
                <c:pt idx="18">
                  <c:v>65</c:v>
                </c:pt>
                <c:pt idx="19">
                  <c:v>50</c:v>
                </c:pt>
              </c:numCache>
            </c:numRef>
          </c:xVal>
          <c:yVal>
            <c:numRef>
              <c:f>'[1]solution except d no'!$H$26:$H$45</c:f>
              <c:numCache>
                <c:formatCode>General</c:formatCode>
                <c:ptCount val="20"/>
              </c:numCache>
            </c:numRef>
          </c:yVal>
          <c:smooth val="0"/>
          <c:extLst>
            <c:ext xmlns:c16="http://schemas.microsoft.com/office/drawing/2014/chart" uri="{C3380CC4-5D6E-409C-BE32-E72D297353CC}">
              <c16:uniqueId val="{00000000-E909-4C34-AC1B-28C6259A2BDE}"/>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'[1]solution except d no'!$G$26:$G$45</c:f>
              <c:numCache>
                <c:formatCode>General</c:formatCode>
                <c:ptCount val="20"/>
                <c:pt idx="0">
                  <c:v>50</c:v>
                </c:pt>
                <c:pt idx="1">
                  <c:v>31</c:v>
                </c:pt>
                <c:pt idx="2">
                  <c:v>35</c:v>
                </c:pt>
                <c:pt idx="3">
                  <c:v>40</c:v>
                </c:pt>
                <c:pt idx="4">
                  <c:v>55</c:v>
                </c:pt>
                <c:pt idx="5">
                  <c:v>65</c:v>
                </c:pt>
                <c:pt idx="6">
                  <c:v>25</c:v>
                </c:pt>
                <c:pt idx="7">
                  <c:v>60</c:v>
                </c:pt>
                <c:pt idx="8">
                  <c:v>90</c:v>
                </c:pt>
                <c:pt idx="9">
                  <c:v>35</c:v>
                </c:pt>
                <c:pt idx="10">
                  <c:v>90</c:v>
                </c:pt>
                <c:pt idx="11">
                  <c:v>80</c:v>
                </c:pt>
                <c:pt idx="12">
                  <c:v>58</c:v>
                </c:pt>
                <c:pt idx="13">
                  <c:v>60</c:v>
                </c:pt>
                <c:pt idx="14">
                  <c:v>62</c:v>
                </c:pt>
                <c:pt idx="15">
                  <c:v>40</c:v>
                </c:pt>
                <c:pt idx="16">
                  <c:v>55</c:v>
                </c:pt>
                <c:pt idx="17">
                  <c:v>50</c:v>
                </c:pt>
                <c:pt idx="18">
                  <c:v>65</c:v>
                </c:pt>
                <c:pt idx="19">
                  <c:v>50</c:v>
                </c:pt>
              </c:numCache>
            </c:numRef>
          </c:xVal>
          <c:yVal>
            <c:numRef>
              <c:f>'[1]solution except d no'!$I$26:$I$45</c:f>
              <c:numCache>
                <c:formatCode>General</c:formatCode>
                <c:ptCount val="20"/>
                <c:pt idx="0">
                  <c:v>53</c:v>
                </c:pt>
                <c:pt idx="1">
                  <c:v>41</c:v>
                </c:pt>
                <c:pt idx="2">
                  <c:v>61</c:v>
                </c:pt>
                <c:pt idx="3">
                  <c:v>56</c:v>
                </c:pt>
                <c:pt idx="4">
                  <c:v>68</c:v>
                </c:pt>
                <c:pt idx="5">
                  <c:v>46</c:v>
                </c:pt>
                <c:pt idx="6">
                  <c:v>36</c:v>
                </c:pt>
                <c:pt idx="7">
                  <c:v>70</c:v>
                </c:pt>
                <c:pt idx="8">
                  <c:v>79</c:v>
                </c:pt>
                <c:pt idx="9">
                  <c:v>59</c:v>
                </c:pt>
                <c:pt idx="10">
                  <c:v>64</c:v>
                </c:pt>
                <c:pt idx="11">
                  <c:v>91</c:v>
                </c:pt>
                <c:pt idx="12">
                  <c:v>48</c:v>
                </c:pt>
                <c:pt idx="13">
                  <c:v>71</c:v>
                </c:pt>
                <c:pt idx="14">
                  <c:v>73</c:v>
                </c:pt>
                <c:pt idx="15">
                  <c:v>47</c:v>
                </c:pt>
                <c:pt idx="16">
                  <c:v>53</c:v>
                </c:pt>
                <c:pt idx="17">
                  <c:v>68</c:v>
                </c:pt>
                <c:pt idx="18">
                  <c:v>57</c:v>
                </c:pt>
                <c:pt idx="19">
                  <c:v>79</c:v>
                </c:pt>
              </c:numCache>
            </c:numRef>
          </c:yVal>
          <c:smooth val="0"/>
          <c:extLst>
            <c:ext xmlns:c16="http://schemas.microsoft.com/office/drawing/2014/chart" uri="{C3380CC4-5D6E-409C-BE32-E72D297353CC}">
              <c16:uniqueId val="{00000001-E909-4C34-AC1B-28C6259A2BDE}"/>
            </c:ext>
          </c:extLst>
        </c:ser>
        <c:ser>
          <c:idx val="2"/>
          <c:order val="2"/>
          <c:spPr>
            <a:ln w="19050" cap="rnd">
              <a:noFill/>
              <a:round/>
            </a:ln>
            <a:effectLst/>
          </c:spPr>
          <c:marker>
            <c:symbol val="circle"/>
            <c:size val="5"/>
            <c:spPr>
              <a:solidFill>
                <a:schemeClr val="accent3"/>
              </a:solidFill>
              <a:ln w="9525">
                <a:solidFill>
                  <a:schemeClr val="accent3"/>
                </a:solidFill>
              </a:ln>
              <a:effectLst/>
            </c:spPr>
          </c:marker>
          <c:xVal>
            <c:numRef>
              <c:f>'[1]solution except d no'!$G$26:$G$45</c:f>
              <c:numCache>
                <c:formatCode>General</c:formatCode>
                <c:ptCount val="20"/>
                <c:pt idx="0">
                  <c:v>50</c:v>
                </c:pt>
                <c:pt idx="1">
                  <c:v>31</c:v>
                </c:pt>
                <c:pt idx="2">
                  <c:v>35</c:v>
                </c:pt>
                <c:pt idx="3">
                  <c:v>40</c:v>
                </c:pt>
                <c:pt idx="4">
                  <c:v>55</c:v>
                </c:pt>
                <c:pt idx="5">
                  <c:v>65</c:v>
                </c:pt>
                <c:pt idx="6">
                  <c:v>25</c:v>
                </c:pt>
                <c:pt idx="7">
                  <c:v>60</c:v>
                </c:pt>
                <c:pt idx="8">
                  <c:v>90</c:v>
                </c:pt>
                <c:pt idx="9">
                  <c:v>35</c:v>
                </c:pt>
                <c:pt idx="10">
                  <c:v>90</c:v>
                </c:pt>
                <c:pt idx="11">
                  <c:v>80</c:v>
                </c:pt>
                <c:pt idx="12">
                  <c:v>58</c:v>
                </c:pt>
                <c:pt idx="13">
                  <c:v>60</c:v>
                </c:pt>
                <c:pt idx="14">
                  <c:v>62</c:v>
                </c:pt>
                <c:pt idx="15">
                  <c:v>40</c:v>
                </c:pt>
                <c:pt idx="16">
                  <c:v>55</c:v>
                </c:pt>
                <c:pt idx="17">
                  <c:v>50</c:v>
                </c:pt>
                <c:pt idx="18">
                  <c:v>65</c:v>
                </c:pt>
                <c:pt idx="19">
                  <c:v>50</c:v>
                </c:pt>
              </c:numCache>
            </c:numRef>
          </c:xVal>
          <c:yVal>
            <c:numRef>
              <c:f>'[1]solution except d no'!$J$26:$J$45</c:f>
              <c:numCache>
                <c:formatCode>General</c:formatCode>
                <c:ptCount val="20"/>
              </c:numCache>
            </c:numRef>
          </c:yVal>
          <c:smooth val="0"/>
          <c:extLst>
            <c:ext xmlns:c16="http://schemas.microsoft.com/office/drawing/2014/chart" uri="{C3380CC4-5D6E-409C-BE32-E72D297353CC}">
              <c16:uniqueId val="{00000002-E909-4C34-AC1B-28C6259A2BDE}"/>
            </c:ext>
          </c:extLst>
        </c:ser>
        <c:dLbls>
          <c:showLegendKey val="0"/>
          <c:showVal val="0"/>
          <c:showCatName val="0"/>
          <c:showSerName val="0"/>
          <c:showPercent val="0"/>
          <c:showBubbleSize val="0"/>
        </c:dLbls>
        <c:axId val="872569872"/>
        <c:axId val="713054096"/>
      </c:scatterChart>
      <c:valAx>
        <c:axId val="872569872"/>
        <c:scaling>
          <c:orientation val="minMax"/>
          <c:min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Placement</a:t>
                </a:r>
                <a:r>
                  <a:rPr lang="en-US" baseline="0"/>
                  <a:t> Test Score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054096"/>
        <c:crosses val="autoZero"/>
        <c:crossBetween val="midCat"/>
      </c:valAx>
      <c:valAx>
        <c:axId val="713054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course</a:t>
                </a:r>
                <a:r>
                  <a:rPr lang="en-US" baseline="0"/>
                  <a:t> Grade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5698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'Lab-1'!$B$13</c:f>
              <c:strCache>
                <c:ptCount val="1"/>
                <c:pt idx="0">
                  <c:v>F</c:v>
                </c:pt>
              </c:strCache>
            </c:strRef>
          </c:tx>
          <c:spPr>
            <a:solidFill>
              <a:schemeClr val="accent1"/>
            </a:solidFill>
            <a:ln>
              <a:noFill/>
            </a:ln>
            <a:effectLst/>
          </c:spPr>
          <c:invertIfNegative val="0"/>
          <c:cat>
            <c:multiLvlStrRef>
              <c:f>'Lab-1'!$C$11:$G$12</c:f>
              <c:multiLvlStrCache>
                <c:ptCount val="5"/>
                <c:lvl>
                  <c:pt idx="0">
                    <c:v>A</c:v>
                  </c:pt>
                  <c:pt idx="1">
                    <c:v>AB</c:v>
                  </c:pt>
                  <c:pt idx="2">
                    <c:v>B</c:v>
                  </c:pt>
                  <c:pt idx="3">
                    <c:v>O</c:v>
                  </c:pt>
                  <c:pt idx="4">
                    <c:v>Grand Total</c:v>
                  </c:pt>
                </c:lvl>
                <c:lvl>
                  <c:pt idx="0">
                    <c:v>BLOOD GROUP</c:v>
                  </c:pt>
                </c:lvl>
              </c:multiLvlStrCache>
            </c:multiLvlStrRef>
          </c:cat>
          <c:val>
            <c:numRef>
              <c:f>'Lab-1'!$C$13:$G$13</c:f>
              <c:numCache>
                <c:formatCode>General</c:formatCode>
                <c:ptCount val="5"/>
                <c:pt idx="0">
                  <c:v>2</c:v>
                </c:pt>
                <c:pt idx="1">
                  <c:v>5</c:v>
                </c:pt>
                <c:pt idx="2">
                  <c:v>6</c:v>
                </c:pt>
                <c:pt idx="3">
                  <c:v>2</c:v>
                </c:pt>
                <c:pt idx="4">
                  <c:v>15</c:v>
                </c:pt>
              </c:numCache>
            </c:numRef>
          </c:val>
          <c:extLst>
            <c:ext xmlns:c16="http://schemas.microsoft.com/office/drawing/2014/chart" uri="{C3380CC4-5D6E-409C-BE32-E72D297353CC}">
              <c16:uniqueId val="{00000000-3355-4C81-B101-93280EBE9FC4}"/>
            </c:ext>
          </c:extLst>
        </c:ser>
        <c:ser>
          <c:idx val="1"/>
          <c:order val="1"/>
          <c:tx>
            <c:strRef>
              <c:f>'Lab-1'!$B$14</c:f>
              <c:strCache>
                <c:ptCount val="1"/>
                <c:pt idx="0">
                  <c:v>M</c:v>
                </c:pt>
              </c:strCache>
            </c:strRef>
          </c:tx>
          <c:spPr>
            <a:solidFill>
              <a:schemeClr val="accent2"/>
            </a:solidFill>
            <a:ln>
              <a:noFill/>
            </a:ln>
            <a:effectLst/>
          </c:spPr>
          <c:invertIfNegative val="0"/>
          <c:cat>
            <c:multiLvlStrRef>
              <c:f>'Lab-1'!$C$11:$G$12</c:f>
              <c:multiLvlStrCache>
                <c:ptCount val="5"/>
                <c:lvl>
                  <c:pt idx="0">
                    <c:v>A</c:v>
                  </c:pt>
                  <c:pt idx="1">
                    <c:v>AB</c:v>
                  </c:pt>
                  <c:pt idx="2">
                    <c:v>B</c:v>
                  </c:pt>
                  <c:pt idx="3">
                    <c:v>O</c:v>
                  </c:pt>
                  <c:pt idx="4">
                    <c:v>Grand Total</c:v>
                  </c:pt>
                </c:lvl>
                <c:lvl>
                  <c:pt idx="0">
                    <c:v>BLOOD GROUP</c:v>
                  </c:pt>
                </c:lvl>
              </c:multiLvlStrCache>
            </c:multiLvlStrRef>
          </c:cat>
          <c:val>
            <c:numRef>
              <c:f>'Lab-1'!$C$14:$G$14</c:f>
              <c:numCache>
                <c:formatCode>General</c:formatCode>
                <c:ptCount val="5"/>
                <c:pt idx="0">
                  <c:v>8</c:v>
                </c:pt>
                <c:pt idx="1">
                  <c:v>4</c:v>
                </c:pt>
                <c:pt idx="2">
                  <c:v>9</c:v>
                </c:pt>
                <c:pt idx="3">
                  <c:v>4</c:v>
                </c:pt>
                <c:pt idx="4">
                  <c:v>25</c:v>
                </c:pt>
              </c:numCache>
            </c:numRef>
          </c:val>
          <c:extLst>
            <c:ext xmlns:c16="http://schemas.microsoft.com/office/drawing/2014/chart" uri="{C3380CC4-5D6E-409C-BE32-E72D297353CC}">
              <c16:uniqueId val="{00000001-3355-4C81-B101-93280EBE9FC4}"/>
            </c:ext>
          </c:extLst>
        </c:ser>
        <c:ser>
          <c:idx val="2"/>
          <c:order val="2"/>
          <c:tx>
            <c:strRef>
              <c:f>'Lab-1'!$B$15</c:f>
              <c:strCache>
                <c:ptCount val="1"/>
                <c:pt idx="0">
                  <c:v>Grand Total</c:v>
                </c:pt>
              </c:strCache>
            </c:strRef>
          </c:tx>
          <c:spPr>
            <a:solidFill>
              <a:schemeClr val="accent3"/>
            </a:solidFill>
            <a:ln>
              <a:noFill/>
            </a:ln>
            <a:effectLst/>
          </c:spPr>
          <c:invertIfNegative val="0"/>
          <c:cat>
            <c:multiLvlStrRef>
              <c:f>'Lab-1'!$C$11:$G$12</c:f>
              <c:multiLvlStrCache>
                <c:ptCount val="5"/>
                <c:lvl>
                  <c:pt idx="0">
                    <c:v>A</c:v>
                  </c:pt>
                  <c:pt idx="1">
                    <c:v>AB</c:v>
                  </c:pt>
                  <c:pt idx="2">
                    <c:v>B</c:v>
                  </c:pt>
                  <c:pt idx="3">
                    <c:v>O</c:v>
                  </c:pt>
                  <c:pt idx="4">
                    <c:v>Grand Total</c:v>
                  </c:pt>
                </c:lvl>
                <c:lvl>
                  <c:pt idx="0">
                    <c:v>BLOOD GROUP</c:v>
                  </c:pt>
                </c:lvl>
              </c:multiLvlStrCache>
            </c:multiLvlStrRef>
          </c:cat>
          <c:val>
            <c:numRef>
              <c:f>'Lab-1'!$C$15:$G$15</c:f>
              <c:numCache>
                <c:formatCode>General</c:formatCode>
                <c:ptCount val="5"/>
                <c:pt idx="0">
                  <c:v>10</c:v>
                </c:pt>
                <c:pt idx="1">
                  <c:v>9</c:v>
                </c:pt>
                <c:pt idx="2">
                  <c:v>15</c:v>
                </c:pt>
                <c:pt idx="3">
                  <c:v>6</c:v>
                </c:pt>
                <c:pt idx="4">
                  <c:v>40</c:v>
                </c:pt>
              </c:numCache>
            </c:numRef>
          </c:val>
          <c:extLst>
            <c:ext xmlns:c16="http://schemas.microsoft.com/office/drawing/2014/chart" uri="{C3380CC4-5D6E-409C-BE32-E72D297353CC}">
              <c16:uniqueId val="{00000002-3355-4C81-B101-93280EBE9FC4}"/>
            </c:ext>
          </c:extLst>
        </c:ser>
        <c:dLbls>
          <c:showLegendKey val="0"/>
          <c:showVal val="0"/>
          <c:showCatName val="0"/>
          <c:showSerName val="0"/>
          <c:showPercent val="0"/>
          <c:showBubbleSize val="0"/>
        </c:dLbls>
        <c:gapWidth val="219"/>
        <c:overlap val="-27"/>
        <c:axId val="600004799"/>
        <c:axId val="600020159"/>
      </c:barChart>
      <c:catAx>
        <c:axId val="600004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20159"/>
        <c:crosses val="autoZero"/>
        <c:auto val="1"/>
        <c:lblAlgn val="ctr"/>
        <c:lblOffset val="100"/>
        <c:noMultiLvlLbl val="0"/>
      </c:catAx>
      <c:valAx>
        <c:axId val="600020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04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'Lab-6'!$G$11</c:f>
              <c:strCache>
                <c:ptCount val="1"/>
                <c:pt idx="0">
                  <c:v>P(X =x)</c:v>
                </c:pt>
              </c:strCache>
            </c:strRef>
          </c:tx>
          <c:spPr>
            <a:solidFill>
              <a:schemeClr val="accent1"/>
            </a:solidFill>
            <a:ln>
              <a:noFill/>
            </a:ln>
            <a:effectLst/>
          </c:spPr>
          <c:invertIfNegative val="0"/>
          <c:cat>
            <c:numRef>
              <c:f>'Lab-6'!$B$12:$B$16</c:f>
              <c:numCache>
                <c:formatCode>General</c:formatCode>
                <c:ptCount val="5"/>
                <c:pt idx="0">
                  <c:v>0</c:v>
                </c:pt>
                <c:pt idx="1">
                  <c:v>1</c:v>
                </c:pt>
                <c:pt idx="2">
                  <c:v>2</c:v>
                </c:pt>
                <c:pt idx="3">
                  <c:v>3</c:v>
                </c:pt>
                <c:pt idx="4">
                  <c:v>4</c:v>
                </c:pt>
              </c:numCache>
            </c:numRef>
          </c:cat>
          <c:val>
            <c:numRef>
              <c:f>'Lab-6'!$G$12:$G$16</c:f>
              <c:numCache>
                <c:formatCode>General</c:formatCode>
                <c:ptCount val="5"/>
                <c:pt idx="0">
                  <c:v>2.5600000000000008E-2</c:v>
                </c:pt>
                <c:pt idx="1">
                  <c:v>0.15360000000000001</c:v>
                </c:pt>
                <c:pt idx="2">
                  <c:v>0.34560000000000002</c:v>
                </c:pt>
                <c:pt idx="3">
                  <c:v>0.34559999999999991</c:v>
                </c:pt>
                <c:pt idx="4">
                  <c:v>0.12959999999999999</c:v>
                </c:pt>
              </c:numCache>
            </c:numRef>
          </c:val>
          <c:extLst>
            <c:ext xmlns:c16="http://schemas.microsoft.com/office/drawing/2014/chart" uri="{C3380CC4-5D6E-409C-BE32-E72D297353CC}">
              <c16:uniqueId val="{00000000-3726-468F-A839-6911F125F58D}"/>
            </c:ext>
          </c:extLst>
        </c:ser>
        <c:dLbls>
          <c:showLegendKey val="0"/>
          <c:showVal val="0"/>
          <c:showCatName val="0"/>
          <c:showSerName val="0"/>
          <c:showPercent val="0"/>
          <c:showBubbleSize val="0"/>
        </c:dLbls>
        <c:gapWidth val="219"/>
        <c:overlap val="-27"/>
        <c:axId val="259461455"/>
        <c:axId val="259462415"/>
      </c:barChart>
      <c:catAx>
        <c:axId val="259461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462415"/>
        <c:crosses val="autoZero"/>
        <c:auto val="1"/>
        <c:lblAlgn val="ctr"/>
        <c:lblOffset val="100"/>
        <c:noMultiLvlLbl val="0"/>
      </c:catAx>
      <c:valAx>
        <c:axId val="259462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4614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06F235C3-B759-47F5-85E6-7001B4404F22}">
          <cx:tx>
            <cx:txData>
              <cx:f>_xlchart.v1.0</cx:f>
              <cx:v>X</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333375</xdr:colOff>
      <xdr:row>1</xdr:row>
      <xdr:rowOff>147637</xdr:rowOff>
    </xdr:from>
    <xdr:to>
      <xdr:col>13</xdr:col>
      <xdr:colOff>28575</xdr:colOff>
      <xdr:row>16</xdr:row>
      <xdr:rowOff>33337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276225</xdr:colOff>
      <xdr:row>1</xdr:row>
      <xdr:rowOff>166687</xdr:rowOff>
    </xdr:from>
    <xdr:to>
      <xdr:col>14</xdr:col>
      <xdr:colOff>581025</xdr:colOff>
      <xdr:row>16</xdr:row>
      <xdr:rowOff>52387</xdr:rowOff>
    </xdr:to>
    <xdr:graphicFrame macro="">
      <xdr:nvGraphicFramePr>
        <xdr:cNvPr id="2" name="Chart 1">
          <a:extLst>
            <a:ext uri="{FF2B5EF4-FFF2-40B4-BE49-F238E27FC236}">
              <a16:creationId xmlns:a16="http://schemas.microsoft.com/office/drawing/2014/main" id="{E2F04AB8-2400-A2A9-46D1-26CBEFB485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9525</xdr:colOff>
      <xdr:row>2</xdr:row>
      <xdr:rowOff>0</xdr:rowOff>
    </xdr:from>
    <xdr:to>
      <xdr:col>22</xdr:col>
      <xdr:colOff>314325</xdr:colOff>
      <xdr:row>34</xdr:row>
      <xdr:rowOff>104775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2A04212-B797-3AF0-3175-A7E2811CA12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315575" y="381000"/>
              <a:ext cx="4572000" cy="62007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85725</xdr:colOff>
      <xdr:row>0</xdr:row>
      <xdr:rowOff>0</xdr:rowOff>
    </xdr:from>
    <xdr:to>
      <xdr:col>14</xdr:col>
      <xdr:colOff>228600</xdr:colOff>
      <xdr:row>5</xdr:row>
      <xdr:rowOff>85724</xdr:rowOff>
    </xdr:to>
    <xdr:sp macro="" textlink="">
      <xdr:nvSpPr>
        <xdr:cNvPr id="2" name="TextBox 1">
          <a:extLst>
            <a:ext uri="{FF2B5EF4-FFF2-40B4-BE49-F238E27FC236}">
              <a16:creationId xmlns:a16="http://schemas.microsoft.com/office/drawing/2014/main" id="{9EE3FE01-A10B-4FC8-9C2A-E801D516272D}"/>
            </a:ext>
          </a:extLst>
        </xdr:cNvPr>
        <xdr:cNvSpPr txBox="1"/>
      </xdr:nvSpPr>
      <xdr:spPr>
        <a:xfrm>
          <a:off x="3267075" y="0"/>
          <a:ext cx="6915150" cy="1038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Independent and Dependent Variables </a:t>
          </a:r>
        </a:p>
        <a:p>
          <a:r>
            <a:rPr lang="en-US"/>
            <a:t>The placement test occurs first and course final exam occurs at last. Hence placement test scores can be considered as independent variable and course grade can be considered as dependent variable. </a:t>
          </a:r>
          <a:endParaRPr lang="en-US" sz="1100"/>
        </a:p>
      </xdr:txBody>
    </xdr:sp>
    <xdr:clientData/>
  </xdr:twoCellAnchor>
  <xdr:twoCellAnchor>
    <xdr:from>
      <xdr:col>5</xdr:col>
      <xdr:colOff>0</xdr:colOff>
      <xdr:row>6</xdr:row>
      <xdr:rowOff>0</xdr:rowOff>
    </xdr:from>
    <xdr:to>
      <xdr:col>12</xdr:col>
      <xdr:colOff>304800</xdr:colOff>
      <xdr:row>20</xdr:row>
      <xdr:rowOff>76200</xdr:rowOff>
    </xdr:to>
    <xdr:graphicFrame macro="">
      <xdr:nvGraphicFramePr>
        <xdr:cNvPr id="3" name="Chart 2">
          <a:extLst>
            <a:ext uri="{FF2B5EF4-FFF2-40B4-BE49-F238E27FC236}">
              <a16:creationId xmlns:a16="http://schemas.microsoft.com/office/drawing/2014/main" id="{F574F717-C36B-4C6F-B0B4-C8762D875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28575</xdr:colOff>
      <xdr:row>65</xdr:row>
      <xdr:rowOff>95250</xdr:rowOff>
    </xdr:from>
    <xdr:to>
      <xdr:col>14</xdr:col>
      <xdr:colOff>314325</xdr:colOff>
      <xdr:row>68</xdr:row>
      <xdr:rowOff>19050</xdr:rowOff>
    </xdr:to>
    <xdr:sp macro="" textlink="">
      <xdr:nvSpPr>
        <xdr:cNvPr id="4" name="TextBox 3">
          <a:extLst>
            <a:ext uri="{FF2B5EF4-FFF2-40B4-BE49-F238E27FC236}">
              <a16:creationId xmlns:a16="http://schemas.microsoft.com/office/drawing/2014/main" id="{BB199F85-3D78-4155-A5E6-964F032FDA67}"/>
            </a:ext>
          </a:extLst>
        </xdr:cNvPr>
        <xdr:cNvSpPr txBox="1"/>
      </xdr:nvSpPr>
      <xdr:spPr>
        <a:xfrm>
          <a:off x="3209925" y="12477750"/>
          <a:ext cx="705802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Fitted equation: 𝑌̂ = 7.7711 + 0.771 ∗ 𝑋</a:t>
          </a:r>
        </a:p>
        <a:p>
          <a:r>
            <a:rPr lang="en-US"/>
            <a:t> Estimate course grade = 7.7711 + 0.771 * placement test score </a:t>
          </a:r>
          <a:endParaRPr lang="en-US" sz="1100"/>
        </a:p>
      </xdr:txBody>
    </xdr:sp>
    <xdr:clientData/>
  </xdr:twoCellAnchor>
  <xdr:twoCellAnchor>
    <xdr:from>
      <xdr:col>5</xdr:col>
      <xdr:colOff>95250</xdr:colOff>
      <xdr:row>71</xdr:row>
      <xdr:rowOff>47625</xdr:rowOff>
    </xdr:from>
    <xdr:to>
      <xdr:col>14</xdr:col>
      <xdr:colOff>161925</xdr:colOff>
      <xdr:row>75</xdr:row>
      <xdr:rowOff>123825</xdr:rowOff>
    </xdr:to>
    <xdr:sp macro="" textlink="">
      <xdr:nvSpPr>
        <xdr:cNvPr id="5" name="TextBox 4">
          <a:extLst>
            <a:ext uri="{FF2B5EF4-FFF2-40B4-BE49-F238E27FC236}">
              <a16:creationId xmlns:a16="http://schemas.microsoft.com/office/drawing/2014/main" id="{C131D6C7-2320-479F-8B13-B4E186872A94}"/>
            </a:ext>
          </a:extLst>
        </xdr:cNvPr>
        <xdr:cNvSpPr txBox="1"/>
      </xdr:nvSpPr>
      <xdr:spPr>
        <a:xfrm>
          <a:off x="3276600" y="13573125"/>
          <a:ext cx="683895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Interpretation of b0 and b1 </a:t>
          </a:r>
        </a:p>
        <a:p>
          <a:r>
            <a:rPr lang="en-US"/>
            <a:t>Interpretation of b0 :The course grade is 7.7711 when the placement test score is 0. </a:t>
          </a:r>
        </a:p>
        <a:p>
          <a:r>
            <a:rPr lang="en-US"/>
            <a:t>Interpretation of b1: For every unit increment in placement test score the course grade increases in average by an amount of 0.771.</a:t>
          </a:r>
          <a:endParaRPr lang="en-US" sz="1100"/>
        </a:p>
      </xdr:txBody>
    </xdr:sp>
    <xdr:clientData/>
  </xdr:twoCellAnchor>
  <xdr:twoCellAnchor>
    <xdr:from>
      <xdr:col>5</xdr:col>
      <xdr:colOff>57150</xdr:colOff>
      <xdr:row>84</xdr:row>
      <xdr:rowOff>85725</xdr:rowOff>
    </xdr:from>
    <xdr:to>
      <xdr:col>14</xdr:col>
      <xdr:colOff>523875</xdr:colOff>
      <xdr:row>88</xdr:row>
      <xdr:rowOff>76200</xdr:rowOff>
    </xdr:to>
    <xdr:sp macro="" textlink="">
      <xdr:nvSpPr>
        <xdr:cNvPr id="6" name="TextBox 5">
          <a:extLst>
            <a:ext uri="{FF2B5EF4-FFF2-40B4-BE49-F238E27FC236}">
              <a16:creationId xmlns:a16="http://schemas.microsoft.com/office/drawing/2014/main" id="{F832E667-9646-4955-8E51-8F7D8359D6D8}"/>
            </a:ext>
          </a:extLst>
        </xdr:cNvPr>
        <xdr:cNvSpPr txBox="1"/>
      </xdr:nvSpPr>
      <xdr:spPr>
        <a:xfrm>
          <a:off x="3238500" y="16087725"/>
          <a:ext cx="7239000"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prediction when X = 80 and 𝑌̂ </a:t>
          </a:r>
        </a:p>
        <a:p>
          <a:r>
            <a:rPr lang="en-US"/>
            <a:t>𝑌̂ = 7.7711 + 0.771 ∗ 80 = 69.4511 </a:t>
          </a:r>
        </a:p>
        <a:p>
          <a:r>
            <a:rPr lang="en-US"/>
            <a:t>The estimated course grade for the person who scored 80 in entrance test is 69.4511</a:t>
          </a:r>
          <a:endParaRPr lang="en-US" sz="1100"/>
        </a:p>
      </xdr:txBody>
    </xdr:sp>
    <xdr:clientData/>
  </xdr:twoCellAnchor>
  <xdr:twoCellAnchor>
    <xdr:from>
      <xdr:col>5</xdr:col>
      <xdr:colOff>66674</xdr:colOff>
      <xdr:row>94</xdr:row>
      <xdr:rowOff>133349</xdr:rowOff>
    </xdr:from>
    <xdr:to>
      <xdr:col>15</xdr:col>
      <xdr:colOff>76199</xdr:colOff>
      <xdr:row>101</xdr:row>
      <xdr:rowOff>85724</xdr:rowOff>
    </xdr:to>
    <xdr:sp macro="" textlink="">
      <xdr:nvSpPr>
        <xdr:cNvPr id="7" name="TextBox 6">
          <a:extLst>
            <a:ext uri="{FF2B5EF4-FFF2-40B4-BE49-F238E27FC236}">
              <a16:creationId xmlns:a16="http://schemas.microsoft.com/office/drawing/2014/main" id="{92C1DBAD-8DA6-4C5C-873A-A3CD622E5990}"/>
            </a:ext>
          </a:extLst>
        </xdr:cNvPr>
        <xdr:cNvSpPr txBox="1"/>
      </xdr:nvSpPr>
      <xdr:spPr>
        <a:xfrm>
          <a:off x="3248024" y="18040349"/>
          <a:ext cx="7600950" cy="128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Interpretation: 36.22 % variation in course grade is due to linear relationship between course grade and placement test score i.e. linear regression of course grade and placement test score. Remaining 63.78 % variation in course grade is due to factors other than placement test score. Hence, placement test is not good indicator of course grade. There are other factors which determines the course grade. Hence, the fitted regression equation not reliable to predict course grade. </a:t>
          </a:r>
          <a:endParaRPr lang="en-US" sz="1100"/>
        </a:p>
      </xdr:txBody>
    </xdr:sp>
    <xdr:clientData/>
  </xdr:twoCellAnchor>
  <xdr:twoCellAnchor>
    <xdr:from>
      <xdr:col>8</xdr:col>
      <xdr:colOff>219075</xdr:colOff>
      <xdr:row>128</xdr:row>
      <xdr:rowOff>28575</xdr:rowOff>
    </xdr:from>
    <xdr:to>
      <xdr:col>12</xdr:col>
      <xdr:colOff>0</xdr:colOff>
      <xdr:row>130</xdr:row>
      <xdr:rowOff>123825</xdr:rowOff>
    </xdr:to>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B8FB1814-8DA8-4C4E-A52C-3E6DE03BBF1E}"/>
                </a:ext>
              </a:extLst>
            </xdr:cNvPr>
            <xdr:cNvSpPr txBox="1"/>
          </xdr:nvSpPr>
          <xdr:spPr>
            <a:xfrm>
              <a:off x="5800725" y="24412575"/>
              <a:ext cx="26003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standard</a:t>
              </a:r>
              <a:r>
                <a:rPr lang="en-US" sz="1100" baseline="0"/>
                <a:t> error =</a:t>
              </a:r>
              <a14:m>
                <m:oMath xmlns:m="http://schemas.openxmlformats.org/officeDocument/2006/math">
                  <m:rad>
                    <m:radPr>
                      <m:degHide m:val="on"/>
                      <m:ctrlPr>
                        <a:rPr lang="en-US" sz="1100" i="1" baseline="0">
                          <a:latin typeface="Cambria Math" panose="02040503050406030204" pitchFamily="18" charset="0"/>
                        </a:rPr>
                      </m:ctrlPr>
                    </m:radPr>
                    <m:deg/>
                    <m:e>
                      <m:f>
                        <m:fPr>
                          <m:ctrlPr>
                            <a:rPr lang="en-US" sz="1100" i="1" baseline="0">
                              <a:latin typeface="Cambria Math" panose="02040503050406030204" pitchFamily="18" charset="0"/>
                            </a:rPr>
                          </m:ctrlPr>
                        </m:fPr>
                        <m:num>
                          <m:nary>
                            <m:naryPr>
                              <m:chr m:val="∑"/>
                              <m:subHide m:val="on"/>
                              <m:supHide m:val="on"/>
                              <m:ctrlPr>
                                <a:rPr lang="en-US" sz="1100" i="1" baseline="0">
                                  <a:latin typeface="Cambria Math" panose="02040503050406030204" pitchFamily="18" charset="0"/>
                                </a:rPr>
                              </m:ctrlPr>
                            </m:naryPr>
                            <m:sub/>
                            <m:sup/>
                            <m:e>
                              <m:r>
                                <a:rPr lang="en-US" sz="1100" b="0" i="1" baseline="0">
                                  <a:latin typeface="Cambria Math" panose="02040503050406030204" pitchFamily="18" charset="0"/>
                                </a:rPr>
                                <m:t>(</m:t>
                              </m:r>
                              <m:r>
                                <a:rPr lang="en-US" sz="1100" b="0" i="1" baseline="0">
                                  <a:latin typeface="Cambria Math" panose="02040503050406030204" pitchFamily="18" charset="0"/>
                                </a:rPr>
                                <m:t>𝑦</m:t>
                              </m:r>
                              <m:r>
                                <a:rPr lang="en-US" sz="1100" b="0" i="1" baseline="0">
                                  <a:latin typeface="Cambria Math" panose="02040503050406030204" pitchFamily="18" charset="0"/>
                                </a:rPr>
                                <m:t>−</m:t>
                              </m:r>
                              <m:r>
                                <a:rPr lang="en-US" sz="1100" b="0" i="1" baseline="0">
                                  <a:latin typeface="Cambria Math" panose="02040503050406030204" pitchFamily="18" charset="0"/>
                                </a:rPr>
                                <m:t>𝑦𝑐𝑎𝑝</m:t>
                              </m:r>
                              <m:r>
                                <a:rPr lang="en-US" sz="1100" b="0" i="1" baseline="0">
                                  <a:latin typeface="Cambria Math" panose="02040503050406030204" pitchFamily="18" charset="0"/>
                                </a:rPr>
                                <m:t>)^</m:t>
                              </m:r>
                              <m:r>
                                <a:rPr lang="en-US" sz="1100" b="0" i="1" baseline="0">
                                  <a:latin typeface="Cambria Math" panose="02040503050406030204" pitchFamily="18" charset="0"/>
                                </a:rPr>
                                <m:t>2</m:t>
                              </m:r>
                            </m:e>
                          </m:nary>
                        </m:num>
                        <m:den>
                          <m:r>
                            <a:rPr lang="en-US" sz="1100" b="0" i="1" baseline="0">
                              <a:latin typeface="Cambria Math" panose="02040503050406030204" pitchFamily="18" charset="0"/>
                            </a:rPr>
                            <m:t>𝑛</m:t>
                          </m:r>
                          <m:r>
                            <a:rPr lang="en-US" sz="1100" b="0" i="1" baseline="0">
                              <a:latin typeface="Cambria Math" panose="02040503050406030204" pitchFamily="18" charset="0"/>
                            </a:rPr>
                            <m:t>−</m:t>
                          </m:r>
                          <m:r>
                            <a:rPr lang="en-US" sz="1100" b="0" i="1" baseline="0">
                              <a:latin typeface="Cambria Math" panose="02040503050406030204" pitchFamily="18" charset="0"/>
                            </a:rPr>
                            <m:t>2</m:t>
                          </m:r>
                        </m:den>
                      </m:f>
                    </m:e>
                  </m:rad>
                </m:oMath>
              </a14:m>
              <a:endParaRPr lang="en-US" sz="1100"/>
            </a:p>
          </xdr:txBody>
        </xdr:sp>
      </mc:Choice>
      <mc:Fallback xmlns="">
        <xdr:sp macro="" textlink="">
          <xdr:nvSpPr>
            <xdr:cNvPr id="8" name="TextBox 7">
              <a:extLst>
                <a:ext uri="{FF2B5EF4-FFF2-40B4-BE49-F238E27FC236}">
                  <a16:creationId xmlns:a16="http://schemas.microsoft.com/office/drawing/2014/main" id="{B8FB1814-8DA8-4C4E-A52C-3E6DE03BBF1E}"/>
                </a:ext>
              </a:extLst>
            </xdr:cNvPr>
            <xdr:cNvSpPr txBox="1"/>
          </xdr:nvSpPr>
          <xdr:spPr>
            <a:xfrm>
              <a:off x="5800725" y="24412575"/>
              <a:ext cx="26003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standard</a:t>
              </a:r>
              <a:r>
                <a:rPr lang="en-US" sz="1100" baseline="0"/>
                <a:t> error =</a:t>
              </a:r>
              <a:r>
                <a:rPr lang="en-US" sz="1100" i="0" baseline="0">
                  <a:latin typeface="Cambria Math" panose="02040503050406030204" pitchFamily="18" charset="0"/>
                </a:rPr>
                <a:t>√((∑</a:t>
              </a:r>
              <a:r>
                <a:rPr lang="en-US" sz="1100" b="0" i="0" baseline="0">
                  <a:latin typeface="Cambria Math" panose="02040503050406030204" pitchFamily="18" charset="0"/>
                </a:rPr>
                <a:t>▒〖(𝑦−𝑦𝑐𝑎𝑝)^2〗)/(𝑛−2))</a:t>
              </a:r>
              <a:endParaRPr lang="en-US" sz="1100"/>
            </a:p>
          </xdr:txBody>
        </xdr:sp>
      </mc:Fallback>
    </mc:AlternateContent>
    <xdr:clientData/>
  </xdr:twoCellAnchor>
  <xdr:oneCellAnchor>
    <xdr:from>
      <xdr:col>10</xdr:col>
      <xdr:colOff>390525</xdr:colOff>
      <xdr:row>58</xdr:row>
      <xdr:rowOff>104775</xdr:rowOff>
    </xdr:from>
    <xdr:ext cx="65" cy="172227"/>
    <xdr:sp macro="" textlink="">
      <xdr:nvSpPr>
        <xdr:cNvPr id="9" name="TextBox 8">
          <a:extLst>
            <a:ext uri="{FF2B5EF4-FFF2-40B4-BE49-F238E27FC236}">
              <a16:creationId xmlns:a16="http://schemas.microsoft.com/office/drawing/2014/main" id="{2AF00A17-C5BD-42A4-AE34-DFAF89EFA09A}"/>
            </a:ext>
          </a:extLst>
        </xdr:cNvPr>
        <xdr:cNvSpPr txBox="1"/>
      </xdr:nvSpPr>
      <xdr:spPr>
        <a:xfrm>
          <a:off x="7153275" y="111537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8</xdr:col>
      <xdr:colOff>390525</xdr:colOff>
      <xdr:row>57</xdr:row>
      <xdr:rowOff>104775</xdr:rowOff>
    </xdr:from>
    <xdr:ext cx="1054776" cy="357277"/>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694A35B4-7F04-4C89-9F0A-55583A4785F8}"/>
                </a:ext>
              </a:extLst>
            </xdr:cNvPr>
            <xdr:cNvSpPr txBox="1"/>
          </xdr:nvSpPr>
          <xdr:spPr>
            <a:xfrm>
              <a:off x="5972175" y="10963275"/>
              <a:ext cx="1054776" cy="3572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𝑛</m:t>
                        </m:r>
                        <m:nary>
                          <m:naryPr>
                            <m:chr m:val="∑"/>
                            <m:subHide m:val="on"/>
                            <m:supHide m:val="on"/>
                            <m:ctrlPr>
                              <a:rPr lang="en-US" sz="1100" i="1">
                                <a:latin typeface="Cambria Math" panose="02040503050406030204" pitchFamily="18" charset="0"/>
                              </a:rPr>
                            </m:ctrlPr>
                          </m:naryPr>
                          <m:sub/>
                          <m:sup/>
                          <m:e>
                            <m:r>
                              <a:rPr lang="en-US" sz="1100" b="0" i="1">
                                <a:latin typeface="Cambria Math" panose="02040503050406030204" pitchFamily="18" charset="0"/>
                              </a:rPr>
                              <m:t>𝑥𝑦</m:t>
                            </m:r>
                          </m:e>
                        </m:nary>
                        <m:r>
                          <a:rPr lang="en-US" sz="1100" b="0" i="1">
                            <a:latin typeface="Cambria Math" panose="02040503050406030204" pitchFamily="18" charset="0"/>
                          </a:rPr>
                          <m:t>−</m:t>
                        </m:r>
                        <m:nary>
                          <m:naryPr>
                            <m:chr m:val="∑"/>
                            <m:subHide m:val="on"/>
                            <m:supHide m:val="on"/>
                            <m:ctrlPr>
                              <a:rPr lang="en-US" sz="1100" i="1">
                                <a:solidFill>
                                  <a:schemeClr val="tx1"/>
                                </a:solidFill>
                                <a:effectLst/>
                                <a:latin typeface="Cambria Math" panose="02040503050406030204" pitchFamily="18" charset="0"/>
                                <a:ea typeface="+mn-ea"/>
                                <a:cs typeface="+mn-cs"/>
                              </a:rPr>
                            </m:ctrlPr>
                          </m:naryPr>
                          <m:sub/>
                          <m:sup/>
                          <m:e>
                            <m:r>
                              <a:rPr lang="en-US" sz="1100" b="0" i="1">
                                <a:solidFill>
                                  <a:schemeClr val="tx1"/>
                                </a:solidFill>
                                <a:effectLst/>
                                <a:latin typeface="Cambria Math" panose="02040503050406030204" pitchFamily="18" charset="0"/>
                                <a:ea typeface="+mn-ea"/>
                                <a:cs typeface="+mn-cs"/>
                              </a:rPr>
                              <m:t>𝑥</m:t>
                            </m:r>
                            <m:nary>
                              <m:naryPr>
                                <m:chr m:val="∑"/>
                                <m:subHide m:val="on"/>
                                <m:supHide m:val="on"/>
                                <m:ctrlPr>
                                  <a:rPr lang="en-US" sz="1100" i="1">
                                    <a:solidFill>
                                      <a:schemeClr val="tx1"/>
                                    </a:solidFill>
                                    <a:effectLst/>
                                    <a:latin typeface="Cambria Math" panose="02040503050406030204" pitchFamily="18" charset="0"/>
                                    <a:ea typeface="+mn-ea"/>
                                    <a:cs typeface="+mn-cs"/>
                                  </a:rPr>
                                </m:ctrlPr>
                              </m:naryPr>
                              <m:sub/>
                              <m:sup/>
                              <m:e>
                                <m:r>
                                  <a:rPr lang="en-US" sz="1100" b="0" i="1">
                                    <a:solidFill>
                                      <a:schemeClr val="tx1"/>
                                    </a:solidFill>
                                    <a:effectLst/>
                                    <a:latin typeface="Cambria Math" panose="02040503050406030204" pitchFamily="18" charset="0"/>
                                    <a:ea typeface="+mn-ea"/>
                                    <a:cs typeface="+mn-cs"/>
                                  </a:rPr>
                                  <m:t>𝑦</m:t>
                                </m:r>
                              </m:e>
                            </m:nary>
                          </m:e>
                        </m:nary>
                      </m:num>
                      <m:den>
                        <m:r>
                          <a:rPr lang="en-US" sz="1100" b="0" i="1">
                            <a:latin typeface="Cambria Math" panose="02040503050406030204" pitchFamily="18" charset="0"/>
                          </a:rPr>
                          <m:t>𝑛</m:t>
                        </m:r>
                        <m:nary>
                          <m:naryPr>
                            <m:chr m:val="∑"/>
                            <m:subHide m:val="on"/>
                            <m:supHide m:val="on"/>
                            <m:ctrlPr>
                              <a:rPr lang="en-US" sz="1100" i="1">
                                <a:solidFill>
                                  <a:schemeClr val="tx1"/>
                                </a:solidFill>
                                <a:effectLst/>
                                <a:latin typeface="Cambria Math" panose="02040503050406030204" pitchFamily="18" charset="0"/>
                                <a:ea typeface="+mn-ea"/>
                                <a:cs typeface="+mn-cs"/>
                              </a:rPr>
                            </m:ctrlPr>
                          </m:naryPr>
                          <m:sub/>
                          <m:sup/>
                          <m:e>
                            <m:sSup>
                              <m:sSupPr>
                                <m:ctrlPr>
                                  <a:rPr lang="en-US" sz="1100" b="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𝑥</m:t>
                                </m:r>
                              </m:e>
                              <m:sup>
                                <m:r>
                                  <a:rPr lang="en-US" sz="1100" b="0" i="1">
                                    <a:solidFill>
                                      <a:schemeClr val="tx1"/>
                                    </a:solidFill>
                                    <a:effectLst/>
                                    <a:latin typeface="Cambria Math" panose="02040503050406030204" pitchFamily="18" charset="0"/>
                                    <a:ea typeface="+mn-ea"/>
                                    <a:cs typeface="+mn-cs"/>
                                  </a:rPr>
                                  <m:t>2</m:t>
                                </m:r>
                              </m:sup>
                            </m:sSup>
                            <m:r>
                              <a:rPr lang="en-US" sz="1100" b="0" i="1">
                                <a:solidFill>
                                  <a:schemeClr val="tx1"/>
                                </a:solidFill>
                                <a:effectLst/>
                                <a:latin typeface="Cambria Math" panose="02040503050406030204" pitchFamily="18" charset="0"/>
                                <a:ea typeface="+mn-ea"/>
                                <a:cs typeface="+mn-cs"/>
                              </a:rPr>
                              <m:t>−(</m:t>
                            </m:r>
                            <m:nary>
                              <m:naryPr>
                                <m:chr m:val="∑"/>
                                <m:subHide m:val="on"/>
                                <m:supHide m:val="on"/>
                                <m:ctrlPr>
                                  <a:rPr lang="en-US" sz="1100" i="1">
                                    <a:solidFill>
                                      <a:schemeClr val="tx1"/>
                                    </a:solidFill>
                                    <a:effectLst/>
                                    <a:latin typeface="Cambria Math" panose="02040503050406030204" pitchFamily="18" charset="0"/>
                                    <a:ea typeface="+mn-ea"/>
                                    <a:cs typeface="+mn-cs"/>
                                  </a:rPr>
                                </m:ctrlPr>
                              </m:naryPr>
                              <m:sub/>
                              <m:sup/>
                              <m:e>
                                <m:r>
                                  <a:rPr lang="en-US" sz="1100" b="0" i="1">
                                    <a:solidFill>
                                      <a:schemeClr val="tx1"/>
                                    </a:solidFill>
                                    <a:effectLst/>
                                    <a:latin typeface="Cambria Math" panose="02040503050406030204" pitchFamily="18" charset="0"/>
                                    <a:ea typeface="+mn-ea"/>
                                    <a:cs typeface="+mn-cs"/>
                                  </a:rPr>
                                  <m:t>𝑥</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2</m:t>
                                </m:r>
                              </m:e>
                            </m:nary>
                          </m:e>
                        </m:nary>
                      </m:den>
                    </m:f>
                  </m:oMath>
                </m:oMathPara>
              </a14:m>
              <a:endParaRPr lang="en-US" sz="1100"/>
            </a:p>
          </xdr:txBody>
        </xdr:sp>
      </mc:Choice>
      <mc:Fallback xmlns="">
        <xdr:sp macro="" textlink="">
          <xdr:nvSpPr>
            <xdr:cNvPr id="10" name="TextBox 9">
              <a:extLst>
                <a:ext uri="{FF2B5EF4-FFF2-40B4-BE49-F238E27FC236}">
                  <a16:creationId xmlns:a16="http://schemas.microsoft.com/office/drawing/2014/main" id="{694A35B4-7F04-4C89-9F0A-55583A4785F8}"/>
                </a:ext>
              </a:extLst>
            </xdr:cNvPr>
            <xdr:cNvSpPr txBox="1"/>
          </xdr:nvSpPr>
          <xdr:spPr>
            <a:xfrm>
              <a:off x="5972175" y="10963275"/>
              <a:ext cx="1054776" cy="3572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𝑛∑▒𝑥𝑦−</a:t>
              </a:r>
              <a:r>
                <a:rPr lang="en-US" sz="1100" b="0" i="0">
                  <a:solidFill>
                    <a:schemeClr val="tx1"/>
                  </a:solidFill>
                  <a:effectLst/>
                  <a:latin typeface="Cambria Math" panose="02040503050406030204" pitchFamily="18" charset="0"/>
                  <a:ea typeface="+mn-ea"/>
                  <a:cs typeface="+mn-cs"/>
                </a:rPr>
                <a:t>∑▒〖𝑥∑▒𝑦〗)/(</a:t>
              </a:r>
              <a:r>
                <a:rPr lang="en-US" sz="1100" b="0" i="0">
                  <a:latin typeface="Cambria Math" panose="02040503050406030204" pitchFamily="18" charset="0"/>
                </a:rPr>
                <a:t>𝑛</a:t>
              </a:r>
              <a:r>
                <a:rPr lang="en-US" sz="1100" b="0" i="0">
                  <a:solidFill>
                    <a:schemeClr val="tx1"/>
                  </a:solidFill>
                  <a:effectLst/>
                  <a:latin typeface="Cambria Math" panose="02040503050406030204" pitchFamily="18" charset="0"/>
                  <a:ea typeface="+mn-ea"/>
                  <a:cs typeface="+mn-cs"/>
                </a:rPr>
                <a:t>∑▒〖𝑥^2−(∑▒〖𝑥)^2〗〗)</a:t>
              </a:r>
              <a:endParaRPr lang="en-U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8</xdr:col>
      <xdr:colOff>514350</xdr:colOff>
      <xdr:row>6</xdr:row>
      <xdr:rowOff>161925</xdr:rowOff>
    </xdr:from>
    <xdr:to>
      <xdr:col>17</xdr:col>
      <xdr:colOff>400050</xdr:colOff>
      <xdr:row>25</xdr:row>
      <xdr:rowOff>128587</xdr:rowOff>
    </xdr:to>
    <xdr:graphicFrame macro="">
      <xdr:nvGraphicFramePr>
        <xdr:cNvPr id="2" name="Chart 1">
          <a:extLst>
            <a:ext uri="{FF2B5EF4-FFF2-40B4-BE49-F238E27FC236}">
              <a16:creationId xmlns:a16="http://schemas.microsoft.com/office/drawing/2014/main" id="{42CDF14E-FA14-0602-429D-7E6D18D124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342900</xdr:colOff>
      <xdr:row>15</xdr:row>
      <xdr:rowOff>104775</xdr:rowOff>
    </xdr:from>
    <xdr:to>
      <xdr:col>12</xdr:col>
      <xdr:colOff>104775</xdr:colOff>
      <xdr:row>16</xdr:row>
      <xdr:rowOff>152400</xdr:rowOff>
    </xdr:to>
    <xdr:sp macro="" textlink="">
      <xdr:nvSpPr>
        <xdr:cNvPr id="2" name="TextBox 1">
          <a:extLst>
            <a:ext uri="{FF2B5EF4-FFF2-40B4-BE49-F238E27FC236}">
              <a16:creationId xmlns:a16="http://schemas.microsoft.com/office/drawing/2014/main" id="{B6E398B5-278E-4A39-A342-A213932722F5}"/>
            </a:ext>
          </a:extLst>
        </xdr:cNvPr>
        <xdr:cNvSpPr txBox="1"/>
      </xdr:nvSpPr>
      <xdr:spPr>
        <a:xfrm>
          <a:off x="3390900" y="2962275"/>
          <a:ext cx="40290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marginal distribution of x and y</a:t>
          </a:r>
        </a:p>
      </xdr:txBody>
    </xdr:sp>
    <xdr:clientData/>
  </xdr:twoCellAnchor>
  <xdr:twoCellAnchor>
    <xdr:from>
      <xdr:col>4</xdr:col>
      <xdr:colOff>123825</xdr:colOff>
      <xdr:row>26</xdr:row>
      <xdr:rowOff>47625</xdr:rowOff>
    </xdr:from>
    <xdr:to>
      <xdr:col>10</xdr:col>
      <xdr:colOff>200025</xdr:colOff>
      <xdr:row>29</xdr:row>
      <xdr:rowOff>57150</xdr:rowOff>
    </xdr:to>
    <xdr:sp macro="" textlink="">
      <xdr:nvSpPr>
        <xdr:cNvPr id="3" name="TextBox 2">
          <a:extLst>
            <a:ext uri="{FF2B5EF4-FFF2-40B4-BE49-F238E27FC236}">
              <a16:creationId xmlns:a16="http://schemas.microsoft.com/office/drawing/2014/main" id="{B00F75BA-2CA5-49E6-86D9-055A655A2124}"/>
            </a:ext>
          </a:extLst>
        </xdr:cNvPr>
        <xdr:cNvSpPr txBox="1"/>
      </xdr:nvSpPr>
      <xdr:spPr>
        <a:xfrm>
          <a:off x="2562225" y="5000625"/>
          <a:ext cx="3733800"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mean of x and y</a:t>
          </a:r>
        </a:p>
      </xdr:txBody>
    </xdr:sp>
    <xdr:clientData/>
  </xdr:twoCellAnchor>
  <xdr:twoCellAnchor>
    <xdr:from>
      <xdr:col>4</xdr:col>
      <xdr:colOff>514350</xdr:colOff>
      <xdr:row>36</xdr:row>
      <xdr:rowOff>142876</xdr:rowOff>
    </xdr:from>
    <xdr:to>
      <xdr:col>11</xdr:col>
      <xdr:colOff>228600</xdr:colOff>
      <xdr:row>37</xdr:row>
      <xdr:rowOff>142876</xdr:rowOff>
    </xdr:to>
    <xdr:sp macro="" textlink="">
      <xdr:nvSpPr>
        <xdr:cNvPr id="4" name="TextBox 3">
          <a:extLst>
            <a:ext uri="{FF2B5EF4-FFF2-40B4-BE49-F238E27FC236}">
              <a16:creationId xmlns:a16="http://schemas.microsoft.com/office/drawing/2014/main" id="{A126516F-2008-4E5C-BAC8-4B93239F7090}"/>
            </a:ext>
          </a:extLst>
        </xdr:cNvPr>
        <xdr:cNvSpPr txBox="1"/>
      </xdr:nvSpPr>
      <xdr:spPr>
        <a:xfrm>
          <a:off x="2952750" y="7000876"/>
          <a:ext cx="398145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variance of x</a:t>
          </a:r>
        </a:p>
      </xdr:txBody>
    </xdr:sp>
    <xdr:clientData/>
  </xdr:twoCellAnchor>
  <xdr:twoCellAnchor>
    <xdr:from>
      <xdr:col>3</xdr:col>
      <xdr:colOff>495300</xdr:colOff>
      <xdr:row>49</xdr:row>
      <xdr:rowOff>76200</xdr:rowOff>
    </xdr:from>
    <xdr:to>
      <xdr:col>9</xdr:col>
      <xdr:colOff>542925</xdr:colOff>
      <xdr:row>51</xdr:row>
      <xdr:rowOff>19050</xdr:rowOff>
    </xdr:to>
    <xdr:sp macro="" textlink="">
      <xdr:nvSpPr>
        <xdr:cNvPr id="5" name="TextBox 4">
          <a:extLst>
            <a:ext uri="{FF2B5EF4-FFF2-40B4-BE49-F238E27FC236}">
              <a16:creationId xmlns:a16="http://schemas.microsoft.com/office/drawing/2014/main" id="{E0A51458-502F-4199-A509-3ABAFC6F50A0}"/>
            </a:ext>
          </a:extLst>
        </xdr:cNvPr>
        <xdr:cNvSpPr txBox="1"/>
      </xdr:nvSpPr>
      <xdr:spPr>
        <a:xfrm>
          <a:off x="2324100" y="9410700"/>
          <a:ext cx="3705225"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variance of y</a:t>
          </a:r>
        </a:p>
      </xdr:txBody>
    </xdr:sp>
    <xdr:clientData/>
  </xdr:twoCellAnchor>
  <xdr:twoCellAnchor>
    <xdr:from>
      <xdr:col>3</xdr:col>
      <xdr:colOff>485775</xdr:colOff>
      <xdr:row>62</xdr:row>
      <xdr:rowOff>66675</xdr:rowOff>
    </xdr:from>
    <xdr:to>
      <xdr:col>8</xdr:col>
      <xdr:colOff>314325</xdr:colOff>
      <xdr:row>65</xdr:row>
      <xdr:rowOff>47625</xdr:rowOff>
    </xdr:to>
    <xdr:sp macro="" textlink="">
      <xdr:nvSpPr>
        <xdr:cNvPr id="6" name="TextBox 5">
          <a:extLst>
            <a:ext uri="{FF2B5EF4-FFF2-40B4-BE49-F238E27FC236}">
              <a16:creationId xmlns:a16="http://schemas.microsoft.com/office/drawing/2014/main" id="{7F5846FC-D47C-4321-9F3B-B81EDC2CC5F4}"/>
            </a:ext>
          </a:extLst>
        </xdr:cNvPr>
        <xdr:cNvSpPr txBox="1"/>
      </xdr:nvSpPr>
      <xdr:spPr>
        <a:xfrm>
          <a:off x="2314575" y="11877675"/>
          <a:ext cx="287655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covariance </a:t>
          </a:r>
        </a:p>
        <a:p>
          <a:r>
            <a:rPr lang="en-US" sz="1100"/>
            <a:t>Cov(x,y)=E(xy)-e(x).E(y)</a:t>
          </a:r>
        </a:p>
      </xdr:txBody>
    </xdr:sp>
    <xdr:clientData/>
  </xdr:twoCellAnchor>
  <xdr:twoCellAnchor>
    <xdr:from>
      <xdr:col>3</xdr:col>
      <xdr:colOff>304800</xdr:colOff>
      <xdr:row>74</xdr:row>
      <xdr:rowOff>133350</xdr:rowOff>
    </xdr:from>
    <xdr:to>
      <xdr:col>10</xdr:col>
      <xdr:colOff>104775</xdr:colOff>
      <xdr:row>78</xdr:row>
      <xdr:rowOff>85725</xdr:rowOff>
    </xdr:to>
    <xdr:sp macro="" textlink="">
      <xdr:nvSpPr>
        <xdr:cNvPr id="7" name="TextBox 6">
          <a:extLst>
            <a:ext uri="{FF2B5EF4-FFF2-40B4-BE49-F238E27FC236}">
              <a16:creationId xmlns:a16="http://schemas.microsoft.com/office/drawing/2014/main" id="{B427F7C2-4C70-4E52-93BE-27BE8A3ED9C0}"/>
            </a:ext>
          </a:extLst>
        </xdr:cNvPr>
        <xdr:cNvSpPr txBox="1"/>
      </xdr:nvSpPr>
      <xdr:spPr>
        <a:xfrm>
          <a:off x="2133600" y="14230350"/>
          <a:ext cx="4067175"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correlation</a:t>
          </a:r>
          <a:r>
            <a:rPr lang="en-US" sz="1100" baseline="0"/>
            <a:t> between x and y</a:t>
          </a:r>
        </a:p>
        <a:p>
          <a:r>
            <a:rPr lang="en-US" sz="1100" baseline="0"/>
            <a:t>rxy=cov(x,y)/sqrt(var(x)*sqrt(var(y))</a:t>
          </a:r>
          <a:endParaRPr lang="en-US" sz="1100"/>
        </a:p>
      </xdr:txBody>
    </xdr:sp>
    <xdr:clientData/>
  </xdr:twoCellAnchor>
  <xdr:twoCellAnchor>
    <xdr:from>
      <xdr:col>3</xdr:col>
      <xdr:colOff>361950</xdr:colOff>
      <xdr:row>81</xdr:row>
      <xdr:rowOff>95250</xdr:rowOff>
    </xdr:from>
    <xdr:to>
      <xdr:col>9</xdr:col>
      <xdr:colOff>542925</xdr:colOff>
      <xdr:row>83</xdr:row>
      <xdr:rowOff>133350</xdr:rowOff>
    </xdr:to>
    <xdr:sp macro="" textlink="">
      <xdr:nvSpPr>
        <xdr:cNvPr id="8" name="TextBox 7">
          <a:extLst>
            <a:ext uri="{FF2B5EF4-FFF2-40B4-BE49-F238E27FC236}">
              <a16:creationId xmlns:a16="http://schemas.microsoft.com/office/drawing/2014/main" id="{047C3F61-99E5-431A-A604-CBD38E990B38}"/>
            </a:ext>
          </a:extLst>
        </xdr:cNvPr>
        <xdr:cNvSpPr txBox="1"/>
      </xdr:nvSpPr>
      <xdr:spPr>
        <a:xfrm>
          <a:off x="2190750" y="15525750"/>
          <a:ext cx="3838575"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conditional distribution</a:t>
          </a:r>
          <a:r>
            <a:rPr lang="en-US" sz="1100" baseline="0"/>
            <a:t> Y given X=x</a:t>
          </a:r>
        </a:p>
        <a:p>
          <a:r>
            <a:rPr lang="en-US" sz="1100" baseline="0"/>
            <a:t>(y given X, Y/x)=f(x,y)/f(x)</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533399</xdr:colOff>
      <xdr:row>11</xdr:row>
      <xdr:rowOff>33337</xdr:rowOff>
    </xdr:from>
    <xdr:to>
      <xdr:col>19</xdr:col>
      <xdr:colOff>428624</xdr:colOff>
      <xdr:row>28</xdr:row>
      <xdr:rowOff>85725</xdr:rowOff>
    </xdr:to>
    <xdr:graphicFrame macro="">
      <xdr:nvGraphicFramePr>
        <xdr:cNvPr id="3" name="Chart 2">
          <a:extLst>
            <a:ext uri="{FF2B5EF4-FFF2-40B4-BE49-F238E27FC236}">
              <a16:creationId xmlns:a16="http://schemas.microsoft.com/office/drawing/2014/main" id="{9BDC618D-32C8-483D-3AFF-043B6EC317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E:\9Correlation.xlsx" TargetMode="External"/><Relationship Id="rId1" Type="http://schemas.openxmlformats.org/officeDocument/2006/relationships/externalLinkPath" Target="/9Correl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qwn"/>
      <sheetName val="solution except d no"/>
      <sheetName val="d no ko solution"/>
    </sheetNames>
    <sheetDataSet>
      <sheetData sheetId="0"/>
      <sheetData sheetId="1">
        <row r="26">
          <cell r="G26">
            <v>50</v>
          </cell>
          <cell r="I26">
            <v>53</v>
          </cell>
        </row>
        <row r="27">
          <cell r="G27">
            <v>31</v>
          </cell>
          <cell r="I27">
            <v>41</v>
          </cell>
        </row>
        <row r="28">
          <cell r="G28">
            <v>35</v>
          </cell>
          <cell r="I28">
            <v>61</v>
          </cell>
        </row>
        <row r="29">
          <cell r="G29">
            <v>40</v>
          </cell>
          <cell r="I29">
            <v>56</v>
          </cell>
        </row>
        <row r="30">
          <cell r="G30">
            <v>55</v>
          </cell>
          <cell r="I30">
            <v>68</v>
          </cell>
        </row>
        <row r="31">
          <cell r="G31">
            <v>65</v>
          </cell>
          <cell r="I31">
            <v>46</v>
          </cell>
        </row>
        <row r="32">
          <cell r="G32">
            <v>25</v>
          </cell>
          <cell r="I32">
            <v>36</v>
          </cell>
        </row>
        <row r="33">
          <cell r="G33">
            <v>60</v>
          </cell>
          <cell r="I33">
            <v>70</v>
          </cell>
        </row>
        <row r="34">
          <cell r="G34">
            <v>90</v>
          </cell>
          <cell r="I34">
            <v>79</v>
          </cell>
        </row>
        <row r="35">
          <cell r="G35">
            <v>35</v>
          </cell>
          <cell r="I35">
            <v>59</v>
          </cell>
        </row>
        <row r="36">
          <cell r="G36">
            <v>90</v>
          </cell>
          <cell r="I36">
            <v>64</v>
          </cell>
        </row>
        <row r="37">
          <cell r="G37">
            <v>80</v>
          </cell>
          <cell r="I37">
            <v>91</v>
          </cell>
        </row>
        <row r="38">
          <cell r="G38">
            <v>58</v>
          </cell>
          <cell r="I38">
            <v>48</v>
          </cell>
        </row>
        <row r="39">
          <cell r="G39">
            <v>60</v>
          </cell>
          <cell r="I39">
            <v>71</v>
          </cell>
        </row>
        <row r="40">
          <cell r="G40">
            <v>62</v>
          </cell>
          <cell r="I40">
            <v>73</v>
          </cell>
        </row>
        <row r="41">
          <cell r="G41">
            <v>40</v>
          </cell>
          <cell r="I41">
            <v>47</v>
          </cell>
        </row>
        <row r="42">
          <cell r="G42">
            <v>55</v>
          </cell>
          <cell r="I42">
            <v>53</v>
          </cell>
        </row>
        <row r="43">
          <cell r="G43">
            <v>50</v>
          </cell>
          <cell r="I43">
            <v>68</v>
          </cell>
        </row>
        <row r="44">
          <cell r="G44">
            <v>65</v>
          </cell>
          <cell r="I44">
            <v>57</v>
          </cell>
        </row>
        <row r="45">
          <cell r="G45">
            <v>50</v>
          </cell>
          <cell r="I45">
            <v>79</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workbookViewId="0">
      <selection activeCell="D31" sqref="D31"/>
    </sheetView>
  </sheetViews>
  <sheetFormatPr defaultRowHeight="15" x14ac:dyDescent="0.25"/>
  <cols>
    <col min="1" max="1" width="15.85546875" customWidth="1"/>
    <col min="2" max="2" width="33.42578125" customWidth="1"/>
    <col min="3" max="3" width="17" customWidth="1"/>
    <col min="4" max="4" width="19.140625" customWidth="1"/>
    <col min="5" max="5" width="27.140625" customWidth="1"/>
  </cols>
  <sheetData>
    <row r="1" spans="1:5" x14ac:dyDescent="0.25">
      <c r="A1" s="1" t="s">
        <v>0</v>
      </c>
      <c r="B1" s="1" t="s">
        <v>1</v>
      </c>
      <c r="C1" s="3"/>
      <c r="D1" s="3"/>
      <c r="E1" s="3"/>
    </row>
    <row r="2" spans="1:5" x14ac:dyDescent="0.25">
      <c r="A2" s="1" t="s">
        <v>2</v>
      </c>
      <c r="B2" s="1" t="s">
        <v>4</v>
      </c>
      <c r="C2" s="3"/>
      <c r="D2" s="3"/>
      <c r="E2" s="3"/>
    </row>
    <row r="3" spans="1:5" x14ac:dyDescent="0.25">
      <c r="A3" s="1" t="s">
        <v>3</v>
      </c>
      <c r="B3" s="1" t="s">
        <v>5</v>
      </c>
      <c r="C3" s="3"/>
      <c r="D3" s="3"/>
      <c r="E3" s="3"/>
    </row>
    <row r="4" spans="1:5" x14ac:dyDescent="0.25">
      <c r="A4" s="1"/>
      <c r="B4" s="1"/>
      <c r="C4" s="3"/>
      <c r="D4" s="3"/>
      <c r="E4" s="3"/>
    </row>
    <row r="5" spans="1:5" x14ac:dyDescent="0.25">
      <c r="A5" s="1" t="s">
        <v>6</v>
      </c>
      <c r="B5" s="1">
        <v>0.8</v>
      </c>
      <c r="C5" s="3"/>
      <c r="D5" s="1" t="s">
        <v>0</v>
      </c>
      <c r="E5" s="1" t="s">
        <v>15</v>
      </c>
    </row>
    <row r="6" spans="1:5" x14ac:dyDescent="0.25">
      <c r="A6" s="1" t="s">
        <v>7</v>
      </c>
      <c r="B6" s="1">
        <v>0.2</v>
      </c>
      <c r="C6" s="3"/>
      <c r="D6" s="1">
        <v>0</v>
      </c>
      <c r="E6" s="1">
        <f>_xlfn.BINOM.DIST(D6,$B$7,$B$5,FALSE)</f>
        <v>1.0240000000000004E-7</v>
      </c>
    </row>
    <row r="7" spans="1:5" x14ac:dyDescent="0.25">
      <c r="A7" s="1" t="s">
        <v>8</v>
      </c>
      <c r="B7" s="1">
        <v>10</v>
      </c>
      <c r="C7" s="3"/>
      <c r="D7" s="1">
        <v>1</v>
      </c>
      <c r="E7" s="1">
        <f t="shared" ref="E7:E16" si="0">_xlfn.BINOM.DIST(D7,$B$7,$B$5,FALSE)</f>
        <v>4.0959999999999935E-6</v>
      </c>
    </row>
    <row r="8" spans="1:5" x14ac:dyDescent="0.25">
      <c r="A8" s="1" t="s">
        <v>9</v>
      </c>
      <c r="B8" s="1">
        <f>_xlfn.BINOM.DIST(6,B7,B5,FALSE)</f>
        <v>8.8080383999999984E-2</v>
      </c>
      <c r="C8" s="1"/>
      <c r="D8" s="1">
        <v>2</v>
      </c>
      <c r="E8" s="1">
        <f t="shared" si="0"/>
        <v>7.3727999999999861E-5</v>
      </c>
    </row>
    <row r="9" spans="1:5" x14ac:dyDescent="0.25">
      <c r="A9" s="1" t="s">
        <v>10</v>
      </c>
      <c r="B9" s="1">
        <f>_xlfn.BINOM.DIST(5,B7,B5,TRUE)</f>
        <v>3.2793497599999978E-2</v>
      </c>
      <c r="C9" s="1"/>
      <c r="D9" s="1">
        <v>3</v>
      </c>
      <c r="E9" s="1">
        <f t="shared" si="0"/>
        <v>7.8643199999999815E-4</v>
      </c>
    </row>
    <row r="10" spans="1:5" x14ac:dyDescent="0.25">
      <c r="A10" s="1" t="s">
        <v>11</v>
      </c>
      <c r="B10" s="1">
        <f>1-_xlfn.BINOM.DIST(7,B7,B5,TRUE)</f>
        <v>0.67779952640000007</v>
      </c>
      <c r="C10" s="1"/>
      <c r="D10" s="1">
        <v>4</v>
      </c>
      <c r="E10" s="1">
        <f t="shared" si="0"/>
        <v>5.5050239999999894E-3</v>
      </c>
    </row>
    <row r="11" spans="1:5" x14ac:dyDescent="0.25">
      <c r="A11" s="1" t="s">
        <v>12</v>
      </c>
      <c r="B11" s="1">
        <f>_xlfn.BINOM.DIST(6,B7,B5,TRUE)-_xlfn.BINOM.DIST(3,B7,B5,TRUE)</f>
        <v>0.12000952319999995</v>
      </c>
      <c r="C11" s="1">
        <f>_xlfn.BINOM.DIST(4,B7,B5,FALSE)+_xlfn.BINOM.DIST(5,B7,B5,FALSE)+_xlfn.BINOM.DIST(6,B7,B5,FALSE)</f>
        <v>0.12000952319999997</v>
      </c>
      <c r="D11" s="1">
        <v>5</v>
      </c>
      <c r="E11" s="1">
        <f t="shared" si="0"/>
        <v>2.642411519999999E-2</v>
      </c>
    </row>
    <row r="12" spans="1:5" x14ac:dyDescent="0.25">
      <c r="A12" s="1" t="s">
        <v>13</v>
      </c>
      <c r="B12" s="3">
        <f>B7*B5</f>
        <v>8</v>
      </c>
      <c r="C12" s="3"/>
      <c r="D12" s="1">
        <v>6</v>
      </c>
      <c r="E12" s="1">
        <f t="shared" si="0"/>
        <v>8.8080383999999984E-2</v>
      </c>
    </row>
    <row r="13" spans="1:5" x14ac:dyDescent="0.25">
      <c r="A13" s="1" t="s">
        <v>14</v>
      </c>
      <c r="B13" s="3"/>
      <c r="C13" s="3"/>
      <c r="D13" s="1">
        <v>7</v>
      </c>
      <c r="E13" s="1">
        <f t="shared" si="0"/>
        <v>0.20132659199999994</v>
      </c>
    </row>
    <row r="14" spans="1:5" x14ac:dyDescent="0.25">
      <c r="A14" s="3"/>
      <c r="B14" s="3"/>
      <c r="C14" s="3"/>
      <c r="D14" s="1">
        <v>8</v>
      </c>
      <c r="E14" s="1">
        <f t="shared" si="0"/>
        <v>0.3019898880000001</v>
      </c>
    </row>
    <row r="15" spans="1:5" x14ac:dyDescent="0.25">
      <c r="A15" s="3"/>
      <c r="B15" s="3"/>
      <c r="C15" s="3"/>
      <c r="D15" s="1">
        <v>9</v>
      </c>
      <c r="E15" s="1">
        <f t="shared" si="0"/>
        <v>0.26843545600000007</v>
      </c>
    </row>
    <row r="16" spans="1:5" x14ac:dyDescent="0.25">
      <c r="A16" s="3"/>
      <c r="B16" s="3"/>
      <c r="C16" s="3"/>
      <c r="D16" s="1">
        <v>10</v>
      </c>
      <c r="E16" s="1">
        <f t="shared" si="0"/>
        <v>0.10737418240000005</v>
      </c>
    </row>
    <row r="17" spans="1:5" x14ac:dyDescent="0.25">
      <c r="A17" s="3"/>
      <c r="B17" s="3"/>
      <c r="C17" s="3"/>
      <c r="D17" s="3"/>
      <c r="E17" s="3">
        <f>SUM(E6:E16)</f>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A7A30-87F7-4446-8CFC-F7D6FB9A1E4E}">
  <dimension ref="A2:F151"/>
  <sheetViews>
    <sheetView workbookViewId="0">
      <selection activeCell="I27" sqref="I27"/>
    </sheetView>
  </sheetViews>
  <sheetFormatPr defaultRowHeight="15" x14ac:dyDescent="0.25"/>
  <cols>
    <col min="5" max="5" width="19.85546875" customWidth="1"/>
    <col min="6" max="6" width="15.85546875" customWidth="1"/>
  </cols>
  <sheetData>
    <row r="2" spans="1:6" x14ac:dyDescent="0.25">
      <c r="A2">
        <v>3</v>
      </c>
      <c r="C2" s="1" t="s">
        <v>0</v>
      </c>
      <c r="D2" s="1" t="s">
        <v>16</v>
      </c>
      <c r="E2" s="1" t="s">
        <v>125</v>
      </c>
      <c r="F2" s="1" t="s">
        <v>126</v>
      </c>
    </row>
    <row r="3" spans="1:6" x14ac:dyDescent="0.25">
      <c r="A3">
        <v>1</v>
      </c>
      <c r="C3" s="1">
        <v>1</v>
      </c>
      <c r="D3" s="1">
        <f>COUNTIF($A$3:$A$151,C3)</f>
        <v>1</v>
      </c>
      <c r="E3" s="1">
        <f>D3/COUNT($A$2:$A$151)</f>
        <v>6.6666666666666671E-3</v>
      </c>
      <c r="F3" s="17">
        <f>E3*100</f>
        <v>0.66666666666666674</v>
      </c>
    </row>
    <row r="4" spans="1:6" x14ac:dyDescent="0.25">
      <c r="A4">
        <v>2</v>
      </c>
      <c r="C4" s="1">
        <v>2</v>
      </c>
      <c r="D4" s="1">
        <f t="shared" ref="D4:D20" si="0">COUNTIF($A$3:$A$151,C4)</f>
        <v>14</v>
      </c>
      <c r="E4" s="1">
        <f t="shared" ref="E4:E20" si="1">D4/COUNT($A$2:$A$151)</f>
        <v>9.3333333333333338E-2</v>
      </c>
      <c r="F4" s="17">
        <f t="shared" ref="F4:F20" si="2">E4*100</f>
        <v>9.3333333333333339</v>
      </c>
    </row>
    <row r="5" spans="1:6" x14ac:dyDescent="0.25">
      <c r="A5">
        <v>2</v>
      </c>
      <c r="C5" s="1">
        <v>3</v>
      </c>
      <c r="D5" s="1">
        <f t="shared" si="0"/>
        <v>10</v>
      </c>
      <c r="E5" s="1">
        <f t="shared" si="1"/>
        <v>6.6666666666666666E-2</v>
      </c>
      <c r="F5" s="17">
        <f t="shared" si="2"/>
        <v>6.666666666666667</v>
      </c>
    </row>
    <row r="6" spans="1:6" x14ac:dyDescent="0.25">
      <c r="A6">
        <v>2</v>
      </c>
      <c r="C6" s="1">
        <v>3</v>
      </c>
      <c r="D6" s="1">
        <f t="shared" si="0"/>
        <v>10</v>
      </c>
      <c r="E6" s="1">
        <f t="shared" si="1"/>
        <v>6.6666666666666666E-2</v>
      </c>
      <c r="F6" s="17">
        <f t="shared" si="2"/>
        <v>6.666666666666667</v>
      </c>
    </row>
    <row r="7" spans="1:6" x14ac:dyDescent="0.25">
      <c r="A7">
        <v>2</v>
      </c>
      <c r="C7" s="1">
        <v>4</v>
      </c>
      <c r="D7" s="1">
        <f t="shared" si="0"/>
        <v>21</v>
      </c>
      <c r="E7" s="1">
        <f t="shared" si="1"/>
        <v>0.14000000000000001</v>
      </c>
      <c r="F7" s="17">
        <f t="shared" si="2"/>
        <v>14.000000000000002</v>
      </c>
    </row>
    <row r="8" spans="1:6" x14ac:dyDescent="0.25">
      <c r="A8">
        <v>2</v>
      </c>
      <c r="C8" s="1">
        <v>5</v>
      </c>
      <c r="D8" s="1">
        <f t="shared" si="0"/>
        <v>10</v>
      </c>
      <c r="E8" s="1">
        <f t="shared" si="1"/>
        <v>6.6666666666666666E-2</v>
      </c>
      <c r="F8" s="17">
        <f t="shared" si="2"/>
        <v>6.666666666666667</v>
      </c>
    </row>
    <row r="9" spans="1:6" x14ac:dyDescent="0.25">
      <c r="A9">
        <v>2</v>
      </c>
      <c r="C9" s="1">
        <v>6</v>
      </c>
      <c r="D9" s="1">
        <f t="shared" si="0"/>
        <v>18</v>
      </c>
      <c r="E9" s="1">
        <f t="shared" si="1"/>
        <v>0.12</v>
      </c>
      <c r="F9" s="17">
        <f t="shared" si="2"/>
        <v>12</v>
      </c>
    </row>
    <row r="10" spans="1:6" x14ac:dyDescent="0.25">
      <c r="A10">
        <v>2</v>
      </c>
      <c r="C10" s="1">
        <v>7</v>
      </c>
      <c r="D10" s="1">
        <f t="shared" si="0"/>
        <v>15</v>
      </c>
      <c r="E10" s="1">
        <f t="shared" si="1"/>
        <v>0.1</v>
      </c>
      <c r="F10" s="17">
        <f t="shared" si="2"/>
        <v>10</v>
      </c>
    </row>
    <row r="11" spans="1:6" x14ac:dyDescent="0.25">
      <c r="A11">
        <v>2</v>
      </c>
      <c r="C11" s="1">
        <v>8</v>
      </c>
      <c r="D11" s="1">
        <f t="shared" si="0"/>
        <v>14</v>
      </c>
      <c r="E11" s="1">
        <f t="shared" si="1"/>
        <v>9.3333333333333338E-2</v>
      </c>
      <c r="F11" s="17">
        <f t="shared" si="2"/>
        <v>9.3333333333333339</v>
      </c>
    </row>
    <row r="12" spans="1:6" x14ac:dyDescent="0.25">
      <c r="A12">
        <v>2</v>
      </c>
      <c r="C12" s="1">
        <v>9</v>
      </c>
      <c r="D12" s="1">
        <f t="shared" si="0"/>
        <v>9</v>
      </c>
      <c r="E12" s="1">
        <f t="shared" si="1"/>
        <v>0.06</v>
      </c>
      <c r="F12" s="17">
        <f t="shared" si="2"/>
        <v>6</v>
      </c>
    </row>
    <row r="13" spans="1:6" x14ac:dyDescent="0.25">
      <c r="A13">
        <v>2</v>
      </c>
      <c r="C13" s="1">
        <v>10</v>
      </c>
      <c r="D13" s="1">
        <f t="shared" si="0"/>
        <v>15</v>
      </c>
      <c r="E13" s="1">
        <f t="shared" si="1"/>
        <v>0.1</v>
      </c>
      <c r="F13" s="17">
        <f t="shared" si="2"/>
        <v>10</v>
      </c>
    </row>
    <row r="14" spans="1:6" x14ac:dyDescent="0.25">
      <c r="A14">
        <v>2</v>
      </c>
      <c r="C14" s="1">
        <v>11</v>
      </c>
      <c r="D14" s="1">
        <f t="shared" si="0"/>
        <v>4</v>
      </c>
      <c r="E14" s="1">
        <f t="shared" si="1"/>
        <v>2.6666666666666668E-2</v>
      </c>
      <c r="F14" s="17">
        <f t="shared" si="2"/>
        <v>2.666666666666667</v>
      </c>
    </row>
    <row r="15" spans="1:6" x14ac:dyDescent="0.25">
      <c r="A15">
        <v>2</v>
      </c>
      <c r="C15" s="1">
        <v>12</v>
      </c>
      <c r="D15" s="1">
        <f t="shared" si="0"/>
        <v>4</v>
      </c>
      <c r="E15" s="1">
        <f t="shared" si="1"/>
        <v>2.6666666666666668E-2</v>
      </c>
      <c r="F15" s="17">
        <f t="shared" si="2"/>
        <v>2.666666666666667</v>
      </c>
    </row>
    <row r="16" spans="1:6" x14ac:dyDescent="0.25">
      <c r="A16">
        <v>2</v>
      </c>
      <c r="C16" s="1">
        <v>13</v>
      </c>
      <c r="D16" s="1">
        <f t="shared" si="0"/>
        <v>6</v>
      </c>
      <c r="E16" s="1">
        <f t="shared" si="1"/>
        <v>0.04</v>
      </c>
      <c r="F16" s="17">
        <f t="shared" si="2"/>
        <v>4</v>
      </c>
    </row>
    <row r="17" spans="1:6" x14ac:dyDescent="0.25">
      <c r="A17">
        <v>2</v>
      </c>
      <c r="C17" s="1">
        <v>14</v>
      </c>
      <c r="D17" s="1">
        <f t="shared" si="0"/>
        <v>5</v>
      </c>
      <c r="E17" s="1">
        <f t="shared" si="1"/>
        <v>3.3333333333333333E-2</v>
      </c>
      <c r="F17" s="17">
        <f t="shared" si="2"/>
        <v>3.3333333333333335</v>
      </c>
    </row>
    <row r="18" spans="1:6" x14ac:dyDescent="0.25">
      <c r="A18">
        <v>3</v>
      </c>
      <c r="C18" s="1">
        <v>15</v>
      </c>
      <c r="D18" s="1">
        <f t="shared" si="0"/>
        <v>1</v>
      </c>
      <c r="E18" s="1">
        <f t="shared" si="1"/>
        <v>6.6666666666666671E-3</v>
      </c>
      <c r="F18" s="17">
        <f t="shared" si="2"/>
        <v>0.66666666666666674</v>
      </c>
    </row>
    <row r="19" spans="1:6" x14ac:dyDescent="0.25">
      <c r="A19">
        <v>3</v>
      </c>
      <c r="C19" s="1">
        <v>16</v>
      </c>
      <c r="D19" s="1">
        <f t="shared" si="0"/>
        <v>1</v>
      </c>
      <c r="E19" s="1">
        <f t="shared" si="1"/>
        <v>6.6666666666666671E-3</v>
      </c>
      <c r="F19" s="17">
        <f t="shared" si="2"/>
        <v>0.66666666666666674</v>
      </c>
    </row>
    <row r="20" spans="1:6" x14ac:dyDescent="0.25">
      <c r="A20">
        <v>3</v>
      </c>
      <c r="C20" s="1">
        <v>17</v>
      </c>
      <c r="D20" s="1">
        <f t="shared" si="0"/>
        <v>1</v>
      </c>
      <c r="E20" s="1">
        <f t="shared" si="1"/>
        <v>6.6666666666666671E-3</v>
      </c>
      <c r="F20" s="17">
        <f t="shared" si="2"/>
        <v>0.66666666666666674</v>
      </c>
    </row>
    <row r="21" spans="1:6" x14ac:dyDescent="0.25">
      <c r="A21">
        <v>3</v>
      </c>
    </row>
    <row r="22" spans="1:6" x14ac:dyDescent="0.25">
      <c r="A22">
        <v>3</v>
      </c>
    </row>
    <row r="23" spans="1:6" x14ac:dyDescent="0.25">
      <c r="A23">
        <v>3</v>
      </c>
    </row>
    <row r="24" spans="1:6" x14ac:dyDescent="0.25">
      <c r="A24">
        <v>3</v>
      </c>
    </row>
    <row r="25" spans="1:6" x14ac:dyDescent="0.25">
      <c r="A25">
        <v>3</v>
      </c>
      <c r="D25" t="s">
        <v>128</v>
      </c>
      <c r="E25">
        <f>MAX(A2:A151)</f>
        <v>17</v>
      </c>
    </row>
    <row r="26" spans="1:6" x14ac:dyDescent="0.25">
      <c r="A26">
        <v>3</v>
      </c>
      <c r="D26" t="s">
        <v>127</v>
      </c>
      <c r="E26">
        <f>MIN(A2:A151)</f>
        <v>1</v>
      </c>
    </row>
    <row r="27" spans="1:6" x14ac:dyDescent="0.25">
      <c r="A27">
        <v>3</v>
      </c>
      <c r="D27" t="s">
        <v>129</v>
      </c>
      <c r="E27">
        <f>_xlfn.QUARTILE.EXC(A2:A151,1)</f>
        <v>4</v>
      </c>
    </row>
    <row r="28" spans="1:6" x14ac:dyDescent="0.25">
      <c r="A28">
        <v>4</v>
      </c>
      <c r="D28" t="s">
        <v>130</v>
      </c>
      <c r="E28">
        <f>MEDIAN(A2:A151)</f>
        <v>6.5</v>
      </c>
    </row>
    <row r="29" spans="1:6" x14ac:dyDescent="0.25">
      <c r="A29">
        <v>4</v>
      </c>
      <c r="D29" t="s">
        <v>131</v>
      </c>
      <c r="E29">
        <f>_xlfn.QUARTILE.EXC(A2:A151,3)</f>
        <v>9.25</v>
      </c>
    </row>
    <row r="30" spans="1:6" x14ac:dyDescent="0.25">
      <c r="A30">
        <v>4</v>
      </c>
    </row>
    <row r="31" spans="1:6" x14ac:dyDescent="0.25">
      <c r="A31">
        <v>4</v>
      </c>
    </row>
    <row r="32" spans="1:6" x14ac:dyDescent="0.25">
      <c r="A32">
        <v>4</v>
      </c>
    </row>
    <row r="33" spans="1:1" x14ac:dyDescent="0.25">
      <c r="A33">
        <v>4</v>
      </c>
    </row>
    <row r="34" spans="1:1" x14ac:dyDescent="0.25">
      <c r="A34">
        <v>4</v>
      </c>
    </row>
    <row r="35" spans="1:1" x14ac:dyDescent="0.25">
      <c r="A35">
        <v>4</v>
      </c>
    </row>
    <row r="36" spans="1:1" x14ac:dyDescent="0.25">
      <c r="A36">
        <v>4</v>
      </c>
    </row>
    <row r="37" spans="1:1" x14ac:dyDescent="0.25">
      <c r="A37">
        <v>4</v>
      </c>
    </row>
    <row r="38" spans="1:1" x14ac:dyDescent="0.25">
      <c r="A38">
        <v>4</v>
      </c>
    </row>
    <row r="39" spans="1:1" x14ac:dyDescent="0.25">
      <c r="A39">
        <v>4</v>
      </c>
    </row>
    <row r="40" spans="1:1" x14ac:dyDescent="0.25">
      <c r="A40">
        <v>4</v>
      </c>
    </row>
    <row r="41" spans="1:1" x14ac:dyDescent="0.25">
      <c r="A41">
        <v>4</v>
      </c>
    </row>
    <row r="42" spans="1:1" x14ac:dyDescent="0.25">
      <c r="A42">
        <v>4</v>
      </c>
    </row>
    <row r="43" spans="1:1" x14ac:dyDescent="0.25">
      <c r="A43">
        <v>4</v>
      </c>
    </row>
    <row r="44" spans="1:1" x14ac:dyDescent="0.25">
      <c r="A44">
        <v>4</v>
      </c>
    </row>
    <row r="45" spans="1:1" x14ac:dyDescent="0.25">
      <c r="A45">
        <v>4</v>
      </c>
    </row>
    <row r="46" spans="1:1" x14ac:dyDescent="0.25">
      <c r="A46">
        <v>4</v>
      </c>
    </row>
    <row r="47" spans="1:1" x14ac:dyDescent="0.25">
      <c r="A47">
        <v>4</v>
      </c>
    </row>
    <row r="48" spans="1:1" x14ac:dyDescent="0.25">
      <c r="A48">
        <v>4</v>
      </c>
    </row>
    <row r="49" spans="1:1" x14ac:dyDescent="0.25">
      <c r="A49">
        <v>5</v>
      </c>
    </row>
    <row r="50" spans="1:1" x14ac:dyDescent="0.25">
      <c r="A50">
        <v>5</v>
      </c>
    </row>
    <row r="51" spans="1:1" x14ac:dyDescent="0.25">
      <c r="A51">
        <v>5</v>
      </c>
    </row>
    <row r="52" spans="1:1" x14ac:dyDescent="0.25">
      <c r="A52">
        <v>5</v>
      </c>
    </row>
    <row r="53" spans="1:1" x14ac:dyDescent="0.25">
      <c r="A53">
        <v>5</v>
      </c>
    </row>
    <row r="54" spans="1:1" x14ac:dyDescent="0.25">
      <c r="A54">
        <v>5</v>
      </c>
    </row>
    <row r="55" spans="1:1" x14ac:dyDescent="0.25">
      <c r="A55">
        <v>5</v>
      </c>
    </row>
    <row r="56" spans="1:1" x14ac:dyDescent="0.25">
      <c r="A56">
        <v>5</v>
      </c>
    </row>
    <row r="57" spans="1:1" x14ac:dyDescent="0.25">
      <c r="A57">
        <v>5</v>
      </c>
    </row>
    <row r="58" spans="1:1" x14ac:dyDescent="0.25">
      <c r="A58">
        <v>5</v>
      </c>
    </row>
    <row r="59" spans="1:1" x14ac:dyDescent="0.25">
      <c r="A59">
        <v>6</v>
      </c>
    </row>
    <row r="60" spans="1:1" x14ac:dyDescent="0.25">
      <c r="A60">
        <v>6</v>
      </c>
    </row>
    <row r="61" spans="1:1" x14ac:dyDescent="0.25">
      <c r="A61">
        <v>6</v>
      </c>
    </row>
    <row r="62" spans="1:1" x14ac:dyDescent="0.25">
      <c r="A62">
        <v>6</v>
      </c>
    </row>
    <row r="63" spans="1:1" x14ac:dyDescent="0.25">
      <c r="A63">
        <v>6</v>
      </c>
    </row>
    <row r="64" spans="1:1" x14ac:dyDescent="0.25">
      <c r="A64">
        <v>6</v>
      </c>
    </row>
    <row r="65" spans="1:1" x14ac:dyDescent="0.25">
      <c r="A65">
        <v>6</v>
      </c>
    </row>
    <row r="66" spans="1:1" x14ac:dyDescent="0.25">
      <c r="A66">
        <v>6</v>
      </c>
    </row>
    <row r="67" spans="1:1" x14ac:dyDescent="0.25">
      <c r="A67">
        <v>6</v>
      </c>
    </row>
    <row r="68" spans="1:1" x14ac:dyDescent="0.25">
      <c r="A68">
        <v>6</v>
      </c>
    </row>
    <row r="69" spans="1:1" x14ac:dyDescent="0.25">
      <c r="A69">
        <v>6</v>
      </c>
    </row>
    <row r="70" spans="1:1" x14ac:dyDescent="0.25">
      <c r="A70">
        <v>6</v>
      </c>
    </row>
    <row r="71" spans="1:1" x14ac:dyDescent="0.25">
      <c r="A71">
        <v>6</v>
      </c>
    </row>
    <row r="72" spans="1:1" x14ac:dyDescent="0.25">
      <c r="A72">
        <v>6</v>
      </c>
    </row>
    <row r="73" spans="1:1" x14ac:dyDescent="0.25">
      <c r="A73">
        <v>6</v>
      </c>
    </row>
    <row r="74" spans="1:1" x14ac:dyDescent="0.25">
      <c r="A74">
        <v>6</v>
      </c>
    </row>
    <row r="75" spans="1:1" x14ac:dyDescent="0.25">
      <c r="A75">
        <v>6</v>
      </c>
    </row>
    <row r="76" spans="1:1" x14ac:dyDescent="0.25">
      <c r="A76">
        <v>6</v>
      </c>
    </row>
    <row r="77" spans="1:1" x14ac:dyDescent="0.25">
      <c r="A77">
        <v>7</v>
      </c>
    </row>
    <row r="78" spans="1:1" x14ac:dyDescent="0.25">
      <c r="A78">
        <v>7</v>
      </c>
    </row>
    <row r="79" spans="1:1" x14ac:dyDescent="0.25">
      <c r="A79">
        <v>7</v>
      </c>
    </row>
    <row r="80" spans="1:1" x14ac:dyDescent="0.25">
      <c r="A80">
        <v>7</v>
      </c>
    </row>
    <row r="81" spans="1:1" x14ac:dyDescent="0.25">
      <c r="A81">
        <v>7</v>
      </c>
    </row>
    <row r="82" spans="1:1" x14ac:dyDescent="0.25">
      <c r="A82">
        <v>7</v>
      </c>
    </row>
    <row r="83" spans="1:1" x14ac:dyDescent="0.25">
      <c r="A83">
        <v>7</v>
      </c>
    </row>
    <row r="84" spans="1:1" x14ac:dyDescent="0.25">
      <c r="A84">
        <v>7</v>
      </c>
    </row>
    <row r="85" spans="1:1" x14ac:dyDescent="0.25">
      <c r="A85">
        <v>7</v>
      </c>
    </row>
    <row r="86" spans="1:1" x14ac:dyDescent="0.25">
      <c r="A86">
        <v>7</v>
      </c>
    </row>
    <row r="87" spans="1:1" x14ac:dyDescent="0.25">
      <c r="A87">
        <v>7</v>
      </c>
    </row>
    <row r="88" spans="1:1" x14ac:dyDescent="0.25">
      <c r="A88">
        <v>7</v>
      </c>
    </row>
    <row r="89" spans="1:1" x14ac:dyDescent="0.25">
      <c r="A89">
        <v>7</v>
      </c>
    </row>
    <row r="90" spans="1:1" x14ac:dyDescent="0.25">
      <c r="A90">
        <v>7</v>
      </c>
    </row>
    <row r="91" spans="1:1" x14ac:dyDescent="0.25">
      <c r="A91">
        <v>7</v>
      </c>
    </row>
    <row r="92" spans="1:1" x14ac:dyDescent="0.25">
      <c r="A92">
        <v>8</v>
      </c>
    </row>
    <row r="93" spans="1:1" x14ac:dyDescent="0.25">
      <c r="A93">
        <v>8</v>
      </c>
    </row>
    <row r="94" spans="1:1" x14ac:dyDescent="0.25">
      <c r="A94">
        <v>8</v>
      </c>
    </row>
    <row r="95" spans="1:1" x14ac:dyDescent="0.25">
      <c r="A95">
        <v>8</v>
      </c>
    </row>
    <row r="96" spans="1:1" x14ac:dyDescent="0.25">
      <c r="A96">
        <v>8</v>
      </c>
    </row>
    <row r="97" spans="1:1" x14ac:dyDescent="0.25">
      <c r="A97">
        <v>8</v>
      </c>
    </row>
    <row r="98" spans="1:1" x14ac:dyDescent="0.25">
      <c r="A98">
        <v>8</v>
      </c>
    </row>
    <row r="99" spans="1:1" x14ac:dyDescent="0.25">
      <c r="A99">
        <v>8</v>
      </c>
    </row>
    <row r="100" spans="1:1" x14ac:dyDescent="0.25">
      <c r="A100">
        <v>8</v>
      </c>
    </row>
    <row r="101" spans="1:1" x14ac:dyDescent="0.25">
      <c r="A101">
        <v>8</v>
      </c>
    </row>
    <row r="102" spans="1:1" x14ac:dyDescent="0.25">
      <c r="A102">
        <v>8</v>
      </c>
    </row>
    <row r="103" spans="1:1" x14ac:dyDescent="0.25">
      <c r="A103">
        <v>8</v>
      </c>
    </row>
    <row r="104" spans="1:1" x14ac:dyDescent="0.25">
      <c r="A104">
        <v>8</v>
      </c>
    </row>
    <row r="105" spans="1:1" x14ac:dyDescent="0.25">
      <c r="A105">
        <v>8</v>
      </c>
    </row>
    <row r="106" spans="1:1" x14ac:dyDescent="0.25">
      <c r="A106">
        <v>9</v>
      </c>
    </row>
    <row r="107" spans="1:1" x14ac:dyDescent="0.25">
      <c r="A107">
        <v>9</v>
      </c>
    </row>
    <row r="108" spans="1:1" x14ac:dyDescent="0.25">
      <c r="A108">
        <v>9</v>
      </c>
    </row>
    <row r="109" spans="1:1" x14ac:dyDescent="0.25">
      <c r="A109">
        <v>9</v>
      </c>
    </row>
    <row r="110" spans="1:1" x14ac:dyDescent="0.25">
      <c r="A110">
        <v>9</v>
      </c>
    </row>
    <row r="111" spans="1:1" x14ac:dyDescent="0.25">
      <c r="A111">
        <v>9</v>
      </c>
    </row>
    <row r="112" spans="1:1" x14ac:dyDescent="0.25">
      <c r="A112">
        <v>9</v>
      </c>
    </row>
    <row r="113" spans="1:1" x14ac:dyDescent="0.25">
      <c r="A113">
        <v>9</v>
      </c>
    </row>
    <row r="114" spans="1:1" x14ac:dyDescent="0.25">
      <c r="A114">
        <v>9</v>
      </c>
    </row>
    <row r="115" spans="1:1" x14ac:dyDescent="0.25">
      <c r="A115">
        <v>10</v>
      </c>
    </row>
    <row r="116" spans="1:1" x14ac:dyDescent="0.25">
      <c r="A116">
        <v>10</v>
      </c>
    </row>
    <row r="117" spans="1:1" x14ac:dyDescent="0.25">
      <c r="A117">
        <v>10</v>
      </c>
    </row>
    <row r="118" spans="1:1" x14ac:dyDescent="0.25">
      <c r="A118">
        <v>10</v>
      </c>
    </row>
    <row r="119" spans="1:1" x14ac:dyDescent="0.25">
      <c r="A119">
        <v>10</v>
      </c>
    </row>
    <row r="120" spans="1:1" x14ac:dyDescent="0.25">
      <c r="A120">
        <v>10</v>
      </c>
    </row>
    <row r="121" spans="1:1" x14ac:dyDescent="0.25">
      <c r="A121">
        <v>10</v>
      </c>
    </row>
    <row r="122" spans="1:1" x14ac:dyDescent="0.25">
      <c r="A122">
        <v>10</v>
      </c>
    </row>
    <row r="123" spans="1:1" x14ac:dyDescent="0.25">
      <c r="A123">
        <v>10</v>
      </c>
    </row>
    <row r="124" spans="1:1" x14ac:dyDescent="0.25">
      <c r="A124">
        <v>10</v>
      </c>
    </row>
    <row r="125" spans="1:1" x14ac:dyDescent="0.25">
      <c r="A125">
        <v>10</v>
      </c>
    </row>
    <row r="126" spans="1:1" x14ac:dyDescent="0.25">
      <c r="A126">
        <v>10</v>
      </c>
    </row>
    <row r="127" spans="1:1" x14ac:dyDescent="0.25">
      <c r="A127">
        <v>10</v>
      </c>
    </row>
    <row r="128" spans="1:1" x14ac:dyDescent="0.25">
      <c r="A128">
        <v>10</v>
      </c>
    </row>
    <row r="129" spans="1:1" x14ac:dyDescent="0.25">
      <c r="A129">
        <v>10</v>
      </c>
    </row>
    <row r="130" spans="1:1" x14ac:dyDescent="0.25">
      <c r="A130">
        <v>11</v>
      </c>
    </row>
    <row r="131" spans="1:1" x14ac:dyDescent="0.25">
      <c r="A131">
        <v>11</v>
      </c>
    </row>
    <row r="132" spans="1:1" x14ac:dyDescent="0.25">
      <c r="A132">
        <v>11</v>
      </c>
    </row>
    <row r="133" spans="1:1" x14ac:dyDescent="0.25">
      <c r="A133">
        <v>11</v>
      </c>
    </row>
    <row r="134" spans="1:1" x14ac:dyDescent="0.25">
      <c r="A134">
        <v>12</v>
      </c>
    </row>
    <row r="135" spans="1:1" x14ac:dyDescent="0.25">
      <c r="A135">
        <v>12</v>
      </c>
    </row>
    <row r="136" spans="1:1" x14ac:dyDescent="0.25">
      <c r="A136">
        <v>12</v>
      </c>
    </row>
    <row r="137" spans="1:1" x14ac:dyDescent="0.25">
      <c r="A137">
        <v>12</v>
      </c>
    </row>
    <row r="138" spans="1:1" x14ac:dyDescent="0.25">
      <c r="A138">
        <v>13</v>
      </c>
    </row>
    <row r="139" spans="1:1" x14ac:dyDescent="0.25">
      <c r="A139">
        <v>13</v>
      </c>
    </row>
    <row r="140" spans="1:1" x14ac:dyDescent="0.25">
      <c r="A140">
        <v>13</v>
      </c>
    </row>
    <row r="141" spans="1:1" x14ac:dyDescent="0.25">
      <c r="A141">
        <v>13</v>
      </c>
    </row>
    <row r="142" spans="1:1" x14ac:dyDescent="0.25">
      <c r="A142">
        <v>13</v>
      </c>
    </row>
    <row r="143" spans="1:1" x14ac:dyDescent="0.25">
      <c r="A143">
        <v>13</v>
      </c>
    </row>
    <row r="144" spans="1:1" x14ac:dyDescent="0.25">
      <c r="A144">
        <v>14</v>
      </c>
    </row>
    <row r="145" spans="1:1" x14ac:dyDescent="0.25">
      <c r="A145">
        <v>14</v>
      </c>
    </row>
    <row r="146" spans="1:1" x14ac:dyDescent="0.25">
      <c r="A146">
        <v>14</v>
      </c>
    </row>
    <row r="147" spans="1:1" x14ac:dyDescent="0.25">
      <c r="A147">
        <v>14</v>
      </c>
    </row>
    <row r="148" spans="1:1" x14ac:dyDescent="0.25">
      <c r="A148">
        <v>14</v>
      </c>
    </row>
    <row r="149" spans="1:1" x14ac:dyDescent="0.25">
      <c r="A149">
        <v>15</v>
      </c>
    </row>
    <row r="150" spans="1:1" x14ac:dyDescent="0.25">
      <c r="A150">
        <v>16</v>
      </c>
    </row>
    <row r="151" spans="1:1" x14ac:dyDescent="0.25">
      <c r="A151">
        <v>17</v>
      </c>
    </row>
  </sheetData>
  <sortState xmlns:xlrd2="http://schemas.microsoft.com/office/spreadsheetml/2017/richdata2" ref="C3:C20">
    <sortCondition ref="C3:C20"/>
  </sortState>
  <dataConsolidate>
    <dataRefs count="1">
      <dataRef ref="A3:A151" sheet="Lab-2"/>
    </dataRefs>
  </dataConsolidate>
  <phoneticPr fontId="4"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9BCB1-FB22-456D-B53B-B7C17465DAA6}">
  <dimension ref="C3:L22"/>
  <sheetViews>
    <sheetView workbookViewId="0">
      <selection activeCell="I24" sqref="I24"/>
    </sheetView>
  </sheetViews>
  <sheetFormatPr defaultRowHeight="15" x14ac:dyDescent="0.25"/>
  <cols>
    <col min="2" max="2" width="5.28515625" customWidth="1"/>
    <col min="3" max="3" width="9.140625" hidden="1" customWidth="1"/>
    <col min="4" max="4" width="22" customWidth="1"/>
    <col min="5" max="5" width="24.7109375" customWidth="1"/>
    <col min="7" max="7" width="22" customWidth="1"/>
    <col min="8" max="8" width="21.28515625" customWidth="1"/>
    <col min="9" max="9" width="8.7109375" customWidth="1"/>
    <col min="10" max="10" width="9.140625" hidden="1" customWidth="1"/>
    <col min="11" max="11" width="26.5703125" customWidth="1"/>
    <col min="12" max="12" width="28" customWidth="1"/>
  </cols>
  <sheetData>
    <row r="3" spans="4:12" x14ac:dyDescent="0.25">
      <c r="E3" s="4" t="s">
        <v>114</v>
      </c>
    </row>
    <row r="4" spans="4:12" x14ac:dyDescent="0.25">
      <c r="E4" s="1" t="s">
        <v>115</v>
      </c>
      <c r="F4" s="1">
        <v>500</v>
      </c>
    </row>
    <row r="7" spans="4:12" x14ac:dyDescent="0.25">
      <c r="D7" s="12" t="s">
        <v>105</v>
      </c>
      <c r="E7" s="12" t="s">
        <v>18</v>
      </c>
      <c r="F7" s="12" t="s">
        <v>19</v>
      </c>
      <c r="G7" s="12" t="s">
        <v>116</v>
      </c>
      <c r="H7" s="12" t="s">
        <v>117</v>
      </c>
      <c r="I7" s="4"/>
      <c r="J7" s="4"/>
      <c r="K7" s="4"/>
      <c r="L7" s="4"/>
    </row>
    <row r="8" spans="4:12" ht="15.75" thickBot="1" x14ac:dyDescent="0.3">
      <c r="D8" s="9">
        <v>0</v>
      </c>
      <c r="E8" s="9">
        <v>54</v>
      </c>
      <c r="F8" s="9">
        <v>0</v>
      </c>
      <c r="G8" s="10">
        <v>0.1353352832366127</v>
      </c>
      <c r="H8" s="11">
        <v>67.667641618306348</v>
      </c>
    </row>
    <row r="9" spans="4:12" ht="15.75" thickTop="1" x14ac:dyDescent="0.25">
      <c r="D9" s="9">
        <v>1</v>
      </c>
      <c r="E9" s="9">
        <v>156</v>
      </c>
      <c r="F9" s="9">
        <v>156</v>
      </c>
      <c r="G9" s="10">
        <v>0.27067056647322535</v>
      </c>
      <c r="H9" s="11">
        <v>135.33528323661267</v>
      </c>
      <c r="K9" s="18" t="s">
        <v>118</v>
      </c>
      <c r="L9" s="19"/>
    </row>
    <row r="10" spans="4:12" x14ac:dyDescent="0.25">
      <c r="D10" s="9">
        <v>2</v>
      </c>
      <c r="E10" s="9">
        <v>132</v>
      </c>
      <c r="F10" s="9">
        <v>264</v>
      </c>
      <c r="G10" s="10">
        <v>0.27067056647322546</v>
      </c>
      <c r="H10" s="11">
        <v>135.33528323661272</v>
      </c>
      <c r="K10" s="13"/>
      <c r="L10" s="14"/>
    </row>
    <row r="11" spans="4:12" x14ac:dyDescent="0.25">
      <c r="D11" s="9">
        <v>3</v>
      </c>
      <c r="E11" s="9">
        <v>92</v>
      </c>
      <c r="F11" s="9">
        <v>276</v>
      </c>
      <c r="G11" s="10">
        <v>0.18044704431548364</v>
      </c>
      <c r="H11" s="11">
        <v>90.223522157741826</v>
      </c>
      <c r="K11" s="13" t="s">
        <v>19</v>
      </c>
      <c r="L11" s="14" t="s">
        <v>119</v>
      </c>
    </row>
    <row r="12" spans="4:12" x14ac:dyDescent="0.25">
      <c r="D12" s="9">
        <v>4</v>
      </c>
      <c r="E12" s="9">
        <v>37</v>
      </c>
      <c r="F12" s="9">
        <v>148</v>
      </c>
      <c r="G12" s="10">
        <v>9.022352215774182E-2</v>
      </c>
      <c r="H12" s="11">
        <v>45.111761078870913</v>
      </c>
      <c r="K12" s="13" t="s">
        <v>116</v>
      </c>
      <c r="L12" s="14" t="s">
        <v>120</v>
      </c>
    </row>
    <row r="13" spans="4:12" x14ac:dyDescent="0.25">
      <c r="D13" s="9">
        <v>5</v>
      </c>
      <c r="E13" s="9">
        <v>22</v>
      </c>
      <c r="F13" s="9">
        <v>110</v>
      </c>
      <c r="G13" s="10">
        <v>3.6089408863096716E-2</v>
      </c>
      <c r="H13" s="11">
        <v>18.044704431548357</v>
      </c>
      <c r="K13" s="13" t="s">
        <v>117</v>
      </c>
      <c r="L13" s="14" t="s">
        <v>121</v>
      </c>
    </row>
    <row r="14" spans="4:12" x14ac:dyDescent="0.25">
      <c r="D14" s="9">
        <v>6</v>
      </c>
      <c r="E14" s="9">
        <v>4</v>
      </c>
      <c r="F14" s="9">
        <v>24</v>
      </c>
      <c r="G14" s="10">
        <v>1.2029802954365572E-2</v>
      </c>
      <c r="H14" s="11">
        <v>6.0149014771827858</v>
      </c>
      <c r="K14" s="13" t="s">
        <v>39</v>
      </c>
      <c r="L14" s="14" t="s">
        <v>122</v>
      </c>
    </row>
    <row r="15" spans="4:12" x14ac:dyDescent="0.25">
      <c r="D15" s="9">
        <v>7</v>
      </c>
      <c r="E15" s="9">
        <v>2</v>
      </c>
      <c r="F15" s="9">
        <v>14</v>
      </c>
      <c r="G15" s="10">
        <v>3.4370865583901629E-3</v>
      </c>
      <c r="H15" s="11">
        <v>1.7185432791950814</v>
      </c>
      <c r="K15" s="13" t="s">
        <v>123</v>
      </c>
      <c r="L15" s="14" t="s">
        <v>124</v>
      </c>
    </row>
    <row r="16" spans="4:12" ht="15.75" thickBot="1" x14ac:dyDescent="0.3">
      <c r="D16" s="9">
        <v>8</v>
      </c>
      <c r="E16" s="9">
        <v>1</v>
      </c>
      <c r="F16" s="9">
        <v>8</v>
      </c>
      <c r="G16" s="10">
        <v>8.5927163959754148E-4</v>
      </c>
      <c r="H16" s="11">
        <v>0.42963581979877075</v>
      </c>
      <c r="K16" s="15"/>
      <c r="L16" s="16"/>
    </row>
    <row r="17" spans="4:8" ht="15.75" thickTop="1" x14ac:dyDescent="0.25">
      <c r="D17" s="12" t="s">
        <v>50</v>
      </c>
      <c r="E17" s="9">
        <v>500</v>
      </c>
      <c r="F17" s="9">
        <v>1000</v>
      </c>
      <c r="G17" s="9"/>
      <c r="H17" s="11">
        <v>500</v>
      </c>
    </row>
    <row r="21" spans="4:8" x14ac:dyDescent="0.25">
      <c r="D21" s="12" t="s">
        <v>39</v>
      </c>
      <c r="E21" s="9">
        <v>2</v>
      </c>
    </row>
    <row r="22" spans="4:8" x14ac:dyDescent="0.25">
      <c r="D22" s="12" t="s">
        <v>123</v>
      </c>
      <c r="E22" s="9">
        <v>1.4142135623730951</v>
      </c>
    </row>
  </sheetData>
  <mergeCells count="1">
    <mergeCell ref="K9:L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A1313-3984-4FEE-8B91-45FBFDC3E6D4}">
  <dimension ref="D2:P165"/>
  <sheetViews>
    <sheetView workbookViewId="0">
      <selection activeCell="Q36" sqref="Q36"/>
    </sheetView>
  </sheetViews>
  <sheetFormatPr defaultRowHeight="15" x14ac:dyDescent="0.25"/>
  <sheetData>
    <row r="2" spans="5:5" x14ac:dyDescent="0.25">
      <c r="E2" t="s">
        <v>40</v>
      </c>
    </row>
    <row r="8" spans="5:5" x14ac:dyDescent="0.25">
      <c r="E8" t="s">
        <v>41</v>
      </c>
    </row>
    <row r="18" spans="4:13" x14ac:dyDescent="0.25">
      <c r="E18" t="s">
        <v>42</v>
      </c>
    </row>
    <row r="25" spans="4:13" x14ac:dyDescent="0.25">
      <c r="D25" t="s">
        <v>43</v>
      </c>
      <c r="F25" s="5" t="s">
        <v>44</v>
      </c>
      <c r="G25" s="5" t="s">
        <v>45</v>
      </c>
      <c r="H25" s="5"/>
      <c r="I25" s="5" t="s">
        <v>46</v>
      </c>
      <c r="J25" s="5"/>
      <c r="K25" s="5" t="s">
        <v>47</v>
      </c>
      <c r="L25" s="5" t="s">
        <v>48</v>
      </c>
      <c r="M25" s="5" t="s">
        <v>49</v>
      </c>
    </row>
    <row r="26" spans="4:13" x14ac:dyDescent="0.25">
      <c r="F26">
        <v>1</v>
      </c>
      <c r="G26">
        <v>50</v>
      </c>
      <c r="I26">
        <v>53</v>
      </c>
      <c r="K26">
        <f>I26*I26</f>
        <v>2809</v>
      </c>
      <c r="L26">
        <f>G26*G26</f>
        <v>2500</v>
      </c>
      <c r="M26">
        <f>I26*G26</f>
        <v>2650</v>
      </c>
    </row>
    <row r="27" spans="4:13" x14ac:dyDescent="0.25">
      <c r="F27">
        <v>2</v>
      </c>
      <c r="G27">
        <v>31</v>
      </c>
      <c r="I27">
        <v>41</v>
      </c>
      <c r="K27">
        <f t="shared" ref="K27:K45" si="0">I27*I27</f>
        <v>1681</v>
      </c>
      <c r="L27">
        <f t="shared" ref="L27:L45" si="1">G27*G27</f>
        <v>961</v>
      </c>
      <c r="M27">
        <f t="shared" ref="M27:M45" si="2">I27*G27</f>
        <v>1271</v>
      </c>
    </row>
    <row r="28" spans="4:13" x14ac:dyDescent="0.25">
      <c r="F28">
        <v>3</v>
      </c>
      <c r="G28">
        <v>35</v>
      </c>
      <c r="I28">
        <v>61</v>
      </c>
      <c r="K28">
        <f t="shared" si="0"/>
        <v>3721</v>
      </c>
      <c r="L28">
        <f t="shared" si="1"/>
        <v>1225</v>
      </c>
      <c r="M28">
        <f t="shared" si="2"/>
        <v>2135</v>
      </c>
    </row>
    <row r="29" spans="4:13" x14ac:dyDescent="0.25">
      <c r="F29">
        <v>4</v>
      </c>
      <c r="G29">
        <v>40</v>
      </c>
      <c r="I29">
        <v>56</v>
      </c>
      <c r="K29">
        <f t="shared" si="0"/>
        <v>3136</v>
      </c>
      <c r="L29">
        <f t="shared" si="1"/>
        <v>1600</v>
      </c>
      <c r="M29">
        <f t="shared" si="2"/>
        <v>2240</v>
      </c>
    </row>
    <row r="30" spans="4:13" x14ac:dyDescent="0.25">
      <c r="F30">
        <v>5</v>
      </c>
      <c r="G30">
        <v>55</v>
      </c>
      <c r="I30">
        <v>68</v>
      </c>
      <c r="K30">
        <f t="shared" si="0"/>
        <v>4624</v>
      </c>
      <c r="L30">
        <f t="shared" si="1"/>
        <v>3025</v>
      </c>
      <c r="M30">
        <f t="shared" si="2"/>
        <v>3740</v>
      </c>
    </row>
    <row r="31" spans="4:13" x14ac:dyDescent="0.25">
      <c r="F31">
        <v>6</v>
      </c>
      <c r="G31">
        <v>65</v>
      </c>
      <c r="I31">
        <v>46</v>
      </c>
      <c r="K31">
        <f t="shared" si="0"/>
        <v>2116</v>
      </c>
      <c r="L31">
        <f t="shared" si="1"/>
        <v>4225</v>
      </c>
      <c r="M31">
        <f t="shared" si="2"/>
        <v>2990</v>
      </c>
    </row>
    <row r="32" spans="4:13" x14ac:dyDescent="0.25">
      <c r="F32">
        <v>7</v>
      </c>
      <c r="G32">
        <v>25</v>
      </c>
      <c r="I32">
        <v>36</v>
      </c>
      <c r="K32">
        <f t="shared" si="0"/>
        <v>1296</v>
      </c>
      <c r="L32">
        <f t="shared" si="1"/>
        <v>625</v>
      </c>
      <c r="M32">
        <f t="shared" si="2"/>
        <v>900</v>
      </c>
    </row>
    <row r="33" spans="6:13" x14ac:dyDescent="0.25">
      <c r="F33">
        <v>8</v>
      </c>
      <c r="G33">
        <v>60</v>
      </c>
      <c r="I33">
        <v>70</v>
      </c>
      <c r="K33">
        <f t="shared" si="0"/>
        <v>4900</v>
      </c>
      <c r="L33">
        <f t="shared" si="1"/>
        <v>3600</v>
      </c>
      <c r="M33">
        <f t="shared" si="2"/>
        <v>4200</v>
      </c>
    </row>
    <row r="34" spans="6:13" x14ac:dyDescent="0.25">
      <c r="F34">
        <v>9</v>
      </c>
      <c r="G34">
        <v>90</v>
      </c>
      <c r="I34">
        <v>79</v>
      </c>
      <c r="K34">
        <f t="shared" si="0"/>
        <v>6241</v>
      </c>
      <c r="L34">
        <f t="shared" si="1"/>
        <v>8100</v>
      </c>
      <c r="M34">
        <f t="shared" si="2"/>
        <v>7110</v>
      </c>
    </row>
    <row r="35" spans="6:13" x14ac:dyDescent="0.25">
      <c r="F35">
        <v>10</v>
      </c>
      <c r="G35">
        <v>35</v>
      </c>
      <c r="I35">
        <v>59</v>
      </c>
      <c r="K35">
        <f t="shared" si="0"/>
        <v>3481</v>
      </c>
      <c r="L35">
        <f t="shared" si="1"/>
        <v>1225</v>
      </c>
      <c r="M35">
        <f t="shared" si="2"/>
        <v>2065</v>
      </c>
    </row>
    <row r="36" spans="6:13" x14ac:dyDescent="0.25">
      <c r="F36">
        <v>11</v>
      </c>
      <c r="G36">
        <v>90</v>
      </c>
      <c r="I36">
        <v>64</v>
      </c>
      <c r="K36">
        <f t="shared" si="0"/>
        <v>4096</v>
      </c>
      <c r="L36">
        <f t="shared" si="1"/>
        <v>8100</v>
      </c>
      <c r="M36">
        <f t="shared" si="2"/>
        <v>5760</v>
      </c>
    </row>
    <row r="37" spans="6:13" x14ac:dyDescent="0.25">
      <c r="F37">
        <v>12</v>
      </c>
      <c r="G37">
        <v>80</v>
      </c>
      <c r="I37">
        <v>91</v>
      </c>
      <c r="K37">
        <f t="shared" si="0"/>
        <v>8281</v>
      </c>
      <c r="L37">
        <f t="shared" si="1"/>
        <v>6400</v>
      </c>
      <c r="M37">
        <f t="shared" si="2"/>
        <v>7280</v>
      </c>
    </row>
    <row r="38" spans="6:13" x14ac:dyDescent="0.25">
      <c r="F38">
        <v>13</v>
      </c>
      <c r="G38">
        <v>58</v>
      </c>
      <c r="I38">
        <v>48</v>
      </c>
      <c r="K38">
        <f t="shared" si="0"/>
        <v>2304</v>
      </c>
      <c r="L38">
        <f t="shared" si="1"/>
        <v>3364</v>
      </c>
      <c r="M38">
        <f t="shared" si="2"/>
        <v>2784</v>
      </c>
    </row>
    <row r="39" spans="6:13" x14ac:dyDescent="0.25">
      <c r="F39">
        <v>14</v>
      </c>
      <c r="G39">
        <v>60</v>
      </c>
      <c r="I39">
        <v>71</v>
      </c>
      <c r="K39">
        <f t="shared" si="0"/>
        <v>5041</v>
      </c>
      <c r="L39">
        <f t="shared" si="1"/>
        <v>3600</v>
      </c>
      <c r="M39">
        <f t="shared" si="2"/>
        <v>4260</v>
      </c>
    </row>
    <row r="40" spans="6:13" x14ac:dyDescent="0.25">
      <c r="F40">
        <v>15</v>
      </c>
      <c r="G40">
        <v>62</v>
      </c>
      <c r="I40">
        <v>73</v>
      </c>
      <c r="K40">
        <f t="shared" si="0"/>
        <v>5329</v>
      </c>
      <c r="L40">
        <f t="shared" si="1"/>
        <v>3844</v>
      </c>
      <c r="M40">
        <f t="shared" si="2"/>
        <v>4526</v>
      </c>
    </row>
    <row r="41" spans="6:13" x14ac:dyDescent="0.25">
      <c r="F41">
        <v>16</v>
      </c>
      <c r="G41">
        <v>40</v>
      </c>
      <c r="I41">
        <v>47</v>
      </c>
      <c r="K41">
        <f t="shared" si="0"/>
        <v>2209</v>
      </c>
      <c r="L41">
        <f t="shared" si="1"/>
        <v>1600</v>
      </c>
      <c r="M41">
        <f t="shared" si="2"/>
        <v>1880</v>
      </c>
    </row>
    <row r="42" spans="6:13" x14ac:dyDescent="0.25">
      <c r="F42">
        <v>17</v>
      </c>
      <c r="G42">
        <v>55</v>
      </c>
      <c r="I42">
        <v>53</v>
      </c>
      <c r="K42">
        <f t="shared" si="0"/>
        <v>2809</v>
      </c>
      <c r="L42">
        <f t="shared" si="1"/>
        <v>3025</v>
      </c>
      <c r="M42">
        <f t="shared" si="2"/>
        <v>2915</v>
      </c>
    </row>
    <row r="43" spans="6:13" x14ac:dyDescent="0.25">
      <c r="F43">
        <v>18</v>
      </c>
      <c r="G43">
        <v>50</v>
      </c>
      <c r="I43">
        <v>68</v>
      </c>
      <c r="K43">
        <f t="shared" si="0"/>
        <v>4624</v>
      </c>
      <c r="L43">
        <f t="shared" si="1"/>
        <v>2500</v>
      </c>
      <c r="M43">
        <f t="shared" si="2"/>
        <v>3400</v>
      </c>
    </row>
    <row r="44" spans="6:13" x14ac:dyDescent="0.25">
      <c r="F44">
        <v>19</v>
      </c>
      <c r="G44">
        <v>65</v>
      </c>
      <c r="I44">
        <v>57</v>
      </c>
      <c r="K44">
        <f t="shared" si="0"/>
        <v>3249</v>
      </c>
      <c r="L44">
        <f t="shared" si="1"/>
        <v>4225</v>
      </c>
      <c r="M44">
        <f t="shared" si="2"/>
        <v>3705</v>
      </c>
    </row>
    <row r="45" spans="6:13" x14ac:dyDescent="0.25">
      <c r="F45">
        <v>20</v>
      </c>
      <c r="G45">
        <v>50</v>
      </c>
      <c r="I45">
        <v>79</v>
      </c>
      <c r="K45">
        <f t="shared" si="0"/>
        <v>6241</v>
      </c>
      <c r="L45">
        <f t="shared" si="1"/>
        <v>2500</v>
      </c>
      <c r="M45">
        <f t="shared" si="2"/>
        <v>3950</v>
      </c>
    </row>
    <row r="46" spans="6:13" x14ac:dyDescent="0.25">
      <c r="F46" s="5" t="s">
        <v>50</v>
      </c>
      <c r="G46" s="5">
        <f>SUM(G26:G45)</f>
        <v>1096</v>
      </c>
      <c r="H46" s="5"/>
      <c r="I46" s="5">
        <f>SUM(I26:I45)</f>
        <v>1220</v>
      </c>
      <c r="J46" s="5"/>
      <c r="K46" s="5">
        <f>SUM(K26:K45)</f>
        <v>78188</v>
      </c>
      <c r="L46" s="5">
        <f>SUM(L26:L45)</f>
        <v>66244</v>
      </c>
      <c r="M46" s="5">
        <f>SUM(M26:M45)</f>
        <v>69761</v>
      </c>
    </row>
    <row r="50" spans="5:10" x14ac:dyDescent="0.25">
      <c r="G50" t="s">
        <v>51</v>
      </c>
    </row>
    <row r="51" spans="5:10" x14ac:dyDescent="0.25">
      <c r="G51" t="s">
        <v>52</v>
      </c>
      <c r="H51">
        <f>CORREL(I26:I45,G26:G45)</f>
        <v>0.6018441486609537</v>
      </c>
    </row>
    <row r="56" spans="5:10" x14ac:dyDescent="0.25">
      <c r="E56" t="s">
        <v>53</v>
      </c>
      <c r="G56" s="7" t="s">
        <v>54</v>
      </c>
    </row>
    <row r="58" spans="5:10" x14ac:dyDescent="0.25">
      <c r="F58" t="s">
        <v>55</v>
      </c>
      <c r="G58">
        <f>(20*M46-I46*G46)/(20*K46-I46*I46)</f>
        <v>0.77096602972399153</v>
      </c>
    </row>
    <row r="59" spans="5:10" x14ac:dyDescent="0.25">
      <c r="I59" t="s">
        <v>56</v>
      </c>
    </row>
    <row r="60" spans="5:10" x14ac:dyDescent="0.25">
      <c r="F60" t="s">
        <v>57</v>
      </c>
      <c r="G60">
        <f>I46/20</f>
        <v>61</v>
      </c>
    </row>
    <row r="61" spans="5:10" x14ac:dyDescent="0.25">
      <c r="F61" t="s">
        <v>58</v>
      </c>
      <c r="G61">
        <f>G46/20</f>
        <v>54.8</v>
      </c>
    </row>
    <row r="63" spans="5:10" x14ac:dyDescent="0.25">
      <c r="F63" t="s">
        <v>59</v>
      </c>
      <c r="G63">
        <f>G61-G58*G60</f>
        <v>7.7710721868365127</v>
      </c>
      <c r="I63" t="s">
        <v>60</v>
      </c>
      <c r="J63" t="s">
        <v>61</v>
      </c>
    </row>
    <row r="72" spans="5:7" x14ac:dyDescent="0.25">
      <c r="E72" t="s">
        <v>62</v>
      </c>
    </row>
    <row r="79" spans="5:7" x14ac:dyDescent="0.25">
      <c r="E79" t="s">
        <v>63</v>
      </c>
      <c r="F79" t="s">
        <v>64</v>
      </c>
    </row>
    <row r="80" spans="5:7" x14ac:dyDescent="0.25">
      <c r="F80" t="s">
        <v>0</v>
      </c>
      <c r="G80">
        <v>80</v>
      </c>
    </row>
    <row r="81" spans="5:7" x14ac:dyDescent="0.25">
      <c r="F81" t="s">
        <v>65</v>
      </c>
      <c r="G81" t="s">
        <v>66</v>
      </c>
    </row>
    <row r="83" spans="5:7" x14ac:dyDescent="0.25">
      <c r="F83" t="s">
        <v>65</v>
      </c>
      <c r="G83" s="7">
        <f>7.7711 + 0.771*80</f>
        <v>69.451099999999997</v>
      </c>
    </row>
    <row r="91" spans="5:7" x14ac:dyDescent="0.25">
      <c r="E91" t="s">
        <v>67</v>
      </c>
      <c r="F91" t="s">
        <v>68</v>
      </c>
    </row>
    <row r="93" spans="5:7" x14ac:dyDescent="0.25">
      <c r="F93" t="s">
        <v>69</v>
      </c>
      <c r="G93">
        <f>H51*H51</f>
        <v>0.36221637927742817</v>
      </c>
    </row>
    <row r="105" spans="5:16" x14ac:dyDescent="0.25">
      <c r="E105" t="s">
        <v>70</v>
      </c>
      <c r="F105" t="s">
        <v>71</v>
      </c>
      <c r="H105" t="s">
        <v>66</v>
      </c>
    </row>
    <row r="107" spans="5:16" x14ac:dyDescent="0.25">
      <c r="G107" s="5" t="s">
        <v>44</v>
      </c>
      <c r="H107" s="5" t="s">
        <v>45</v>
      </c>
      <c r="I107" s="5"/>
      <c r="J107" s="5" t="s">
        <v>46</v>
      </c>
      <c r="K107" s="5"/>
      <c r="L107" s="7" t="s">
        <v>72</v>
      </c>
      <c r="O107" t="s">
        <v>73</v>
      </c>
      <c r="P107" t="s">
        <v>74</v>
      </c>
    </row>
    <row r="108" spans="5:16" x14ac:dyDescent="0.25">
      <c r="G108">
        <v>1</v>
      </c>
      <c r="H108">
        <v>50</v>
      </c>
      <c r="J108">
        <v>53</v>
      </c>
      <c r="L108">
        <f>7.7711+0.771*J108</f>
        <v>48.634099999999997</v>
      </c>
      <c r="O108">
        <f>H108-L108</f>
        <v>1.3659000000000034</v>
      </c>
      <c r="P108">
        <f>O108*O108</f>
        <v>1.8656828100000094</v>
      </c>
    </row>
    <row r="109" spans="5:16" x14ac:dyDescent="0.25">
      <c r="G109">
        <v>2</v>
      </c>
      <c r="H109">
        <v>31</v>
      </c>
      <c r="J109">
        <v>41</v>
      </c>
      <c r="L109">
        <f t="shared" ref="L109:L127" si="3">7.7711+0.771*J109</f>
        <v>39.382100000000001</v>
      </c>
      <c r="O109">
        <f t="shared" ref="O109:O127" si="4">H109-L109</f>
        <v>-8.3821000000000012</v>
      </c>
      <c r="P109">
        <f t="shared" ref="P109:P127" si="5">O109*O109</f>
        <v>70.259600410000019</v>
      </c>
    </row>
    <row r="110" spans="5:16" x14ac:dyDescent="0.25">
      <c r="G110">
        <v>3</v>
      </c>
      <c r="H110">
        <v>35</v>
      </c>
      <c r="J110">
        <v>61</v>
      </c>
      <c r="L110">
        <f t="shared" si="3"/>
        <v>54.802099999999996</v>
      </c>
      <c r="O110">
        <f t="shared" si="4"/>
        <v>-19.802099999999996</v>
      </c>
      <c r="P110">
        <f t="shared" si="5"/>
        <v>392.12316440999984</v>
      </c>
    </row>
    <row r="111" spans="5:16" x14ac:dyDescent="0.25">
      <c r="G111">
        <v>4</v>
      </c>
      <c r="H111">
        <v>40</v>
      </c>
      <c r="J111">
        <v>56</v>
      </c>
      <c r="L111">
        <f t="shared" si="3"/>
        <v>50.947099999999999</v>
      </c>
      <c r="O111">
        <f t="shared" si="4"/>
        <v>-10.947099999999999</v>
      </c>
      <c r="P111">
        <f t="shared" si="5"/>
        <v>119.83899840999997</v>
      </c>
    </row>
    <row r="112" spans="5:16" x14ac:dyDescent="0.25">
      <c r="G112">
        <v>5</v>
      </c>
      <c r="H112">
        <v>55</v>
      </c>
      <c r="J112">
        <v>68</v>
      </c>
      <c r="L112">
        <f t="shared" si="3"/>
        <v>60.199100000000001</v>
      </c>
      <c r="O112">
        <f t="shared" si="4"/>
        <v>-5.1991000000000014</v>
      </c>
      <c r="P112">
        <f t="shared" si="5"/>
        <v>27.030640810000016</v>
      </c>
    </row>
    <row r="113" spans="7:16" x14ac:dyDescent="0.25">
      <c r="G113">
        <v>6</v>
      </c>
      <c r="H113">
        <v>65</v>
      </c>
      <c r="J113">
        <v>46</v>
      </c>
      <c r="L113">
        <f t="shared" si="3"/>
        <v>43.237099999999998</v>
      </c>
      <c r="O113">
        <f t="shared" si="4"/>
        <v>21.762900000000002</v>
      </c>
      <c r="P113">
        <f t="shared" si="5"/>
        <v>473.62381641000007</v>
      </c>
    </row>
    <row r="114" spans="7:16" x14ac:dyDescent="0.25">
      <c r="G114">
        <v>7</v>
      </c>
      <c r="H114">
        <v>25</v>
      </c>
      <c r="J114">
        <v>36</v>
      </c>
      <c r="L114">
        <f t="shared" si="3"/>
        <v>35.527099999999997</v>
      </c>
      <c r="O114">
        <f t="shared" si="4"/>
        <v>-10.527099999999997</v>
      </c>
      <c r="P114">
        <f t="shared" si="5"/>
        <v>110.81983440999994</v>
      </c>
    </row>
    <row r="115" spans="7:16" x14ac:dyDescent="0.25">
      <c r="G115">
        <v>8</v>
      </c>
      <c r="H115">
        <v>60</v>
      </c>
      <c r="J115">
        <v>70</v>
      </c>
      <c r="L115">
        <f t="shared" si="3"/>
        <v>61.741099999999996</v>
      </c>
      <c r="O115">
        <f t="shared" si="4"/>
        <v>-1.7410999999999959</v>
      </c>
      <c r="P115">
        <f t="shared" si="5"/>
        <v>3.0314292099999856</v>
      </c>
    </row>
    <row r="116" spans="7:16" x14ac:dyDescent="0.25">
      <c r="G116">
        <v>9</v>
      </c>
      <c r="H116">
        <v>90</v>
      </c>
      <c r="J116">
        <v>79</v>
      </c>
      <c r="L116">
        <f t="shared" si="3"/>
        <v>68.680099999999996</v>
      </c>
      <c r="O116">
        <f t="shared" si="4"/>
        <v>21.319900000000004</v>
      </c>
      <c r="P116">
        <f t="shared" si="5"/>
        <v>454.53813601000019</v>
      </c>
    </row>
    <row r="117" spans="7:16" x14ac:dyDescent="0.25">
      <c r="G117">
        <v>10</v>
      </c>
      <c r="H117">
        <v>35</v>
      </c>
      <c r="J117">
        <v>59</v>
      </c>
      <c r="L117">
        <f t="shared" si="3"/>
        <v>53.260100000000001</v>
      </c>
      <c r="O117">
        <f t="shared" si="4"/>
        <v>-18.260100000000001</v>
      </c>
      <c r="P117">
        <f t="shared" si="5"/>
        <v>333.43125201000004</v>
      </c>
    </row>
    <row r="118" spans="7:16" x14ac:dyDescent="0.25">
      <c r="G118">
        <v>11</v>
      </c>
      <c r="H118">
        <v>90</v>
      </c>
      <c r="J118">
        <v>64</v>
      </c>
      <c r="L118">
        <f t="shared" si="3"/>
        <v>57.115099999999998</v>
      </c>
      <c r="O118">
        <f t="shared" si="4"/>
        <v>32.884900000000002</v>
      </c>
      <c r="P118">
        <f t="shared" si="5"/>
        <v>1081.41664801</v>
      </c>
    </row>
    <row r="119" spans="7:16" x14ac:dyDescent="0.25">
      <c r="G119">
        <v>12</v>
      </c>
      <c r="H119">
        <v>80</v>
      </c>
      <c r="J119">
        <v>91</v>
      </c>
      <c r="L119">
        <f t="shared" si="3"/>
        <v>77.932100000000005</v>
      </c>
      <c r="O119">
        <f t="shared" si="4"/>
        <v>2.0678999999999945</v>
      </c>
      <c r="P119">
        <f t="shared" si="5"/>
        <v>4.2762104099999769</v>
      </c>
    </row>
    <row r="120" spans="7:16" x14ac:dyDescent="0.25">
      <c r="G120">
        <v>13</v>
      </c>
      <c r="H120">
        <v>58</v>
      </c>
      <c r="J120">
        <v>48</v>
      </c>
      <c r="L120">
        <f t="shared" si="3"/>
        <v>44.7791</v>
      </c>
      <c r="O120">
        <f t="shared" si="4"/>
        <v>13.2209</v>
      </c>
      <c r="P120">
        <f t="shared" si="5"/>
        <v>174.79219681000001</v>
      </c>
    </row>
    <row r="121" spans="7:16" x14ac:dyDescent="0.25">
      <c r="G121">
        <v>14</v>
      </c>
      <c r="H121">
        <v>60</v>
      </c>
      <c r="J121">
        <v>71</v>
      </c>
      <c r="L121">
        <f t="shared" si="3"/>
        <v>62.512099999999997</v>
      </c>
      <c r="O121">
        <f t="shared" si="4"/>
        <v>-2.5120999999999967</v>
      </c>
      <c r="P121">
        <f t="shared" si="5"/>
        <v>6.3106464099999835</v>
      </c>
    </row>
    <row r="122" spans="7:16" x14ac:dyDescent="0.25">
      <c r="G122">
        <v>15</v>
      </c>
      <c r="H122">
        <v>62</v>
      </c>
      <c r="J122">
        <v>73</v>
      </c>
      <c r="L122">
        <f t="shared" si="3"/>
        <v>64.054100000000005</v>
      </c>
      <c r="O122">
        <f t="shared" si="4"/>
        <v>-2.0541000000000054</v>
      </c>
      <c r="P122">
        <f t="shared" si="5"/>
        <v>4.2193268100000223</v>
      </c>
    </row>
    <row r="123" spans="7:16" x14ac:dyDescent="0.25">
      <c r="G123">
        <v>16</v>
      </c>
      <c r="H123">
        <v>40</v>
      </c>
      <c r="J123">
        <v>47</v>
      </c>
      <c r="L123">
        <f t="shared" si="3"/>
        <v>44.008099999999999</v>
      </c>
      <c r="O123">
        <f t="shared" si="4"/>
        <v>-4.0080999999999989</v>
      </c>
      <c r="P123">
        <f t="shared" si="5"/>
        <v>16.064865609999991</v>
      </c>
    </row>
    <row r="124" spans="7:16" x14ac:dyDescent="0.25">
      <c r="G124">
        <v>17</v>
      </c>
      <c r="H124">
        <v>55</v>
      </c>
      <c r="J124">
        <v>53</v>
      </c>
      <c r="L124">
        <f t="shared" si="3"/>
        <v>48.634099999999997</v>
      </c>
      <c r="O124">
        <f t="shared" si="4"/>
        <v>6.3659000000000034</v>
      </c>
      <c r="P124">
        <f t="shared" si="5"/>
        <v>40.524682810000044</v>
      </c>
    </row>
    <row r="125" spans="7:16" x14ac:dyDescent="0.25">
      <c r="G125">
        <v>18</v>
      </c>
      <c r="H125">
        <v>50</v>
      </c>
      <c r="J125">
        <v>68</v>
      </c>
      <c r="L125">
        <f t="shared" si="3"/>
        <v>60.199100000000001</v>
      </c>
      <c r="O125">
        <f t="shared" si="4"/>
        <v>-10.199100000000001</v>
      </c>
      <c r="P125">
        <f t="shared" si="5"/>
        <v>104.02164081000002</v>
      </c>
    </row>
    <row r="126" spans="7:16" x14ac:dyDescent="0.25">
      <c r="G126">
        <v>19</v>
      </c>
      <c r="H126">
        <v>65</v>
      </c>
      <c r="J126">
        <v>57</v>
      </c>
      <c r="L126">
        <f t="shared" si="3"/>
        <v>51.7181</v>
      </c>
      <c r="O126">
        <f t="shared" si="4"/>
        <v>13.2819</v>
      </c>
      <c r="P126">
        <f t="shared" si="5"/>
        <v>176.40886761000002</v>
      </c>
    </row>
    <row r="127" spans="7:16" x14ac:dyDescent="0.25">
      <c r="G127">
        <v>20</v>
      </c>
      <c r="H127">
        <v>50</v>
      </c>
      <c r="J127">
        <v>79</v>
      </c>
      <c r="L127">
        <f t="shared" si="3"/>
        <v>68.680099999999996</v>
      </c>
      <c r="O127">
        <f t="shared" si="4"/>
        <v>-18.680099999999996</v>
      </c>
      <c r="P127">
        <f t="shared" si="5"/>
        <v>348.94613600999986</v>
      </c>
    </row>
    <row r="128" spans="7:16" x14ac:dyDescent="0.25">
      <c r="P128">
        <f>SUM(P108:P127)</f>
        <v>3943.5437762000001</v>
      </c>
    </row>
    <row r="133" spans="6:13" x14ac:dyDescent="0.25">
      <c r="I133" t="s">
        <v>75</v>
      </c>
      <c r="J133">
        <f>SQRT(P128/20-2)</f>
        <v>13.970582980319755</v>
      </c>
    </row>
    <row r="144" spans="6:13" x14ac:dyDescent="0.25">
      <c r="F144" t="s">
        <v>76</v>
      </c>
      <c r="H144" s="5"/>
      <c r="I144" s="5"/>
      <c r="J144" s="5"/>
      <c r="K144" s="5"/>
      <c r="M144" t="s">
        <v>77</v>
      </c>
    </row>
    <row r="145" spans="8:16" x14ac:dyDescent="0.25">
      <c r="H145" s="5" t="s">
        <v>44</v>
      </c>
      <c r="I145" s="5" t="s">
        <v>45</v>
      </c>
      <c r="J145" s="5"/>
      <c r="K145" s="5" t="s">
        <v>46</v>
      </c>
      <c r="L145" s="5"/>
      <c r="M145" s="7" t="s">
        <v>72</v>
      </c>
      <c r="P145" t="s">
        <v>78</v>
      </c>
    </row>
    <row r="146" spans="8:16" x14ac:dyDescent="0.25">
      <c r="H146">
        <v>1</v>
      </c>
      <c r="I146">
        <v>50</v>
      </c>
      <c r="K146">
        <v>53</v>
      </c>
      <c r="M146">
        <f>7.7711+0.771*K146</f>
        <v>48.634099999999997</v>
      </c>
      <c r="P146">
        <f>I146-M146</f>
        <v>1.3659000000000034</v>
      </c>
    </row>
    <row r="147" spans="8:16" x14ac:dyDescent="0.25">
      <c r="H147">
        <v>2</v>
      </c>
      <c r="I147">
        <v>31</v>
      </c>
      <c r="K147">
        <v>41</v>
      </c>
      <c r="M147">
        <f t="shared" ref="M147:M165" si="6">7.7711+0.771*K147</f>
        <v>39.382100000000001</v>
      </c>
      <c r="P147">
        <f t="shared" ref="P147:P165" si="7">I147-M147</f>
        <v>-8.3821000000000012</v>
      </c>
    </row>
    <row r="148" spans="8:16" x14ac:dyDescent="0.25">
      <c r="H148">
        <v>3</v>
      </c>
      <c r="I148">
        <v>35</v>
      </c>
      <c r="K148">
        <v>61</v>
      </c>
      <c r="M148">
        <f t="shared" si="6"/>
        <v>54.802099999999996</v>
      </c>
      <c r="P148">
        <f t="shared" si="7"/>
        <v>-19.802099999999996</v>
      </c>
    </row>
    <row r="149" spans="8:16" x14ac:dyDescent="0.25">
      <c r="H149">
        <v>4</v>
      </c>
      <c r="I149">
        <v>40</v>
      </c>
      <c r="K149">
        <v>56</v>
      </c>
      <c r="M149">
        <f t="shared" si="6"/>
        <v>50.947099999999999</v>
      </c>
      <c r="P149">
        <f t="shared" si="7"/>
        <v>-10.947099999999999</v>
      </c>
    </row>
    <row r="150" spans="8:16" x14ac:dyDescent="0.25">
      <c r="H150">
        <v>5</v>
      </c>
      <c r="I150">
        <v>55</v>
      </c>
      <c r="K150">
        <v>68</v>
      </c>
      <c r="M150">
        <f t="shared" si="6"/>
        <v>60.199100000000001</v>
      </c>
      <c r="P150">
        <f t="shared" si="7"/>
        <v>-5.1991000000000014</v>
      </c>
    </row>
    <row r="151" spans="8:16" x14ac:dyDescent="0.25">
      <c r="H151">
        <v>6</v>
      </c>
      <c r="I151">
        <v>65</v>
      </c>
      <c r="K151">
        <v>46</v>
      </c>
      <c r="M151">
        <f t="shared" si="6"/>
        <v>43.237099999999998</v>
      </c>
      <c r="P151">
        <f t="shared" si="7"/>
        <v>21.762900000000002</v>
      </c>
    </row>
    <row r="152" spans="8:16" x14ac:dyDescent="0.25">
      <c r="H152">
        <v>7</v>
      </c>
      <c r="I152">
        <v>25</v>
      </c>
      <c r="K152">
        <v>36</v>
      </c>
      <c r="M152">
        <f t="shared" si="6"/>
        <v>35.527099999999997</v>
      </c>
      <c r="P152">
        <f t="shared" si="7"/>
        <v>-10.527099999999997</v>
      </c>
    </row>
    <row r="153" spans="8:16" x14ac:dyDescent="0.25">
      <c r="H153">
        <v>8</v>
      </c>
      <c r="I153">
        <v>60</v>
      </c>
      <c r="K153">
        <v>70</v>
      </c>
      <c r="M153">
        <f t="shared" si="6"/>
        <v>61.741099999999996</v>
      </c>
      <c r="P153">
        <f t="shared" si="7"/>
        <v>-1.7410999999999959</v>
      </c>
    </row>
    <row r="154" spans="8:16" x14ac:dyDescent="0.25">
      <c r="H154">
        <v>9</v>
      </c>
      <c r="I154">
        <v>90</v>
      </c>
      <c r="K154">
        <v>79</v>
      </c>
      <c r="M154">
        <f t="shared" si="6"/>
        <v>68.680099999999996</v>
      </c>
      <c r="P154">
        <f t="shared" si="7"/>
        <v>21.319900000000004</v>
      </c>
    </row>
    <row r="155" spans="8:16" x14ac:dyDescent="0.25">
      <c r="H155">
        <v>10</v>
      </c>
      <c r="I155">
        <v>35</v>
      </c>
      <c r="K155">
        <v>59</v>
      </c>
      <c r="M155">
        <f t="shared" si="6"/>
        <v>53.260100000000001</v>
      </c>
      <c r="P155">
        <f t="shared" si="7"/>
        <v>-18.260100000000001</v>
      </c>
    </row>
    <row r="156" spans="8:16" x14ac:dyDescent="0.25">
      <c r="H156">
        <v>11</v>
      </c>
      <c r="I156">
        <v>90</v>
      </c>
      <c r="K156">
        <v>64</v>
      </c>
      <c r="M156">
        <f t="shared" si="6"/>
        <v>57.115099999999998</v>
      </c>
      <c r="P156">
        <f t="shared" si="7"/>
        <v>32.884900000000002</v>
      </c>
    </row>
    <row r="157" spans="8:16" x14ac:dyDescent="0.25">
      <c r="H157">
        <v>12</v>
      </c>
      <c r="I157">
        <v>80</v>
      </c>
      <c r="K157">
        <v>91</v>
      </c>
      <c r="M157">
        <f t="shared" si="6"/>
        <v>77.932100000000005</v>
      </c>
      <c r="P157">
        <f t="shared" si="7"/>
        <v>2.0678999999999945</v>
      </c>
    </row>
    <row r="158" spans="8:16" x14ac:dyDescent="0.25">
      <c r="H158">
        <v>13</v>
      </c>
      <c r="I158">
        <v>58</v>
      </c>
      <c r="K158">
        <v>48</v>
      </c>
      <c r="M158">
        <f t="shared" si="6"/>
        <v>44.7791</v>
      </c>
      <c r="P158">
        <f t="shared" si="7"/>
        <v>13.2209</v>
      </c>
    </row>
    <row r="159" spans="8:16" x14ac:dyDescent="0.25">
      <c r="H159">
        <v>14</v>
      </c>
      <c r="I159">
        <v>60</v>
      </c>
      <c r="K159">
        <v>71</v>
      </c>
      <c r="M159">
        <f t="shared" si="6"/>
        <v>62.512099999999997</v>
      </c>
      <c r="P159">
        <f t="shared" si="7"/>
        <v>-2.5120999999999967</v>
      </c>
    </row>
    <row r="160" spans="8:16" x14ac:dyDescent="0.25">
      <c r="H160">
        <v>15</v>
      </c>
      <c r="I160">
        <v>62</v>
      </c>
      <c r="K160">
        <v>73</v>
      </c>
      <c r="M160">
        <f t="shared" si="6"/>
        <v>64.054100000000005</v>
      </c>
      <c r="P160">
        <f t="shared" si="7"/>
        <v>-2.0541000000000054</v>
      </c>
    </row>
    <row r="161" spans="8:16" x14ac:dyDescent="0.25">
      <c r="H161">
        <v>16</v>
      </c>
      <c r="I161">
        <v>40</v>
      </c>
      <c r="K161">
        <v>47</v>
      </c>
      <c r="M161">
        <f t="shared" si="6"/>
        <v>44.008099999999999</v>
      </c>
      <c r="P161">
        <f t="shared" si="7"/>
        <v>-4.0080999999999989</v>
      </c>
    </row>
    <row r="162" spans="8:16" x14ac:dyDescent="0.25">
      <c r="H162">
        <v>17</v>
      </c>
      <c r="I162">
        <v>55</v>
      </c>
      <c r="K162">
        <v>53</v>
      </c>
      <c r="M162">
        <f t="shared" si="6"/>
        <v>48.634099999999997</v>
      </c>
      <c r="P162">
        <f t="shared" si="7"/>
        <v>6.3659000000000034</v>
      </c>
    </row>
    <row r="163" spans="8:16" x14ac:dyDescent="0.25">
      <c r="H163">
        <v>18</v>
      </c>
      <c r="I163">
        <v>50</v>
      </c>
      <c r="K163">
        <v>68</v>
      </c>
      <c r="M163">
        <f t="shared" si="6"/>
        <v>60.199100000000001</v>
      </c>
      <c r="P163">
        <f t="shared" si="7"/>
        <v>-10.199100000000001</v>
      </c>
    </row>
    <row r="164" spans="8:16" x14ac:dyDescent="0.25">
      <c r="H164">
        <v>19</v>
      </c>
      <c r="I164">
        <v>65</v>
      </c>
      <c r="K164">
        <v>57</v>
      </c>
      <c r="M164">
        <f t="shared" si="6"/>
        <v>51.7181</v>
      </c>
      <c r="P164">
        <f t="shared" si="7"/>
        <v>13.2819</v>
      </c>
    </row>
    <row r="165" spans="8:16" x14ac:dyDescent="0.25">
      <c r="H165">
        <v>20</v>
      </c>
      <c r="I165">
        <v>50</v>
      </c>
      <c r="K165">
        <v>79</v>
      </c>
      <c r="M165">
        <f t="shared" si="6"/>
        <v>68.680099999999996</v>
      </c>
      <c r="P165">
        <f t="shared" si="7"/>
        <v>-18.680099999999996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B7386-A83A-4E1A-9D30-218EF9D69DC5}">
  <dimension ref="A5:G15"/>
  <sheetViews>
    <sheetView workbookViewId="0">
      <selection activeCell="F33" sqref="F33"/>
    </sheetView>
  </sheetViews>
  <sheetFormatPr defaultRowHeight="15" x14ac:dyDescent="0.25"/>
  <cols>
    <col min="1" max="1" width="5.28515625" customWidth="1"/>
    <col min="2" max="2" width="14.5703125" customWidth="1"/>
    <col min="7" max="7" width="14.140625" customWidth="1"/>
  </cols>
  <sheetData>
    <row r="5" spans="1:7" x14ac:dyDescent="0.25">
      <c r="A5" s="8"/>
    </row>
    <row r="6" spans="1:7" x14ac:dyDescent="0.25">
      <c r="A6" s="8"/>
    </row>
    <row r="7" spans="1:7" x14ac:dyDescent="0.25">
      <c r="A7" s="8"/>
    </row>
    <row r="11" spans="1:7" x14ac:dyDescent="0.25">
      <c r="B11" s="9"/>
      <c r="C11" s="9" t="s">
        <v>107</v>
      </c>
      <c r="D11" s="9"/>
      <c r="E11" s="9"/>
      <c r="F11" s="9"/>
      <c r="G11" s="9"/>
    </row>
    <row r="12" spans="1:7" x14ac:dyDescent="0.25">
      <c r="B12" s="9" t="s">
        <v>108</v>
      </c>
      <c r="C12" s="9" t="s">
        <v>109</v>
      </c>
      <c r="D12" s="9" t="s">
        <v>110</v>
      </c>
      <c r="E12" s="9" t="s">
        <v>111</v>
      </c>
      <c r="F12" s="9" t="s">
        <v>112</v>
      </c>
      <c r="G12" s="9" t="s">
        <v>113</v>
      </c>
    </row>
    <row r="13" spans="1:7" x14ac:dyDescent="0.25">
      <c r="B13" s="9" t="s">
        <v>16</v>
      </c>
      <c r="C13" s="9">
        <v>2</v>
      </c>
      <c r="D13" s="9">
        <v>5</v>
      </c>
      <c r="E13" s="9">
        <v>6</v>
      </c>
      <c r="F13" s="9">
        <v>2</v>
      </c>
      <c r="G13" s="9">
        <v>15</v>
      </c>
    </row>
    <row r="14" spans="1:7" x14ac:dyDescent="0.25">
      <c r="B14" s="9" t="s">
        <v>17</v>
      </c>
      <c r="C14" s="9">
        <v>8</v>
      </c>
      <c r="D14" s="9">
        <v>4</v>
      </c>
      <c r="E14" s="9">
        <v>9</v>
      </c>
      <c r="F14" s="9">
        <v>4</v>
      </c>
      <c r="G14" s="9">
        <v>25</v>
      </c>
    </row>
    <row r="15" spans="1:7" x14ac:dyDescent="0.25">
      <c r="B15" s="9" t="s">
        <v>113</v>
      </c>
      <c r="C15" s="9">
        <v>10</v>
      </c>
      <c r="D15" s="9">
        <v>9</v>
      </c>
      <c r="E15" s="9">
        <v>15</v>
      </c>
      <c r="F15" s="9">
        <v>6</v>
      </c>
      <c r="G15" s="9">
        <v>40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28CF7-2755-48B3-AB2F-3908812DF3DE}">
  <dimension ref="E8:O95"/>
  <sheetViews>
    <sheetView tabSelected="1" workbookViewId="0">
      <selection activeCell="G44" sqref="G44"/>
    </sheetView>
  </sheetViews>
  <sheetFormatPr defaultRowHeight="15" x14ac:dyDescent="0.25"/>
  <sheetData>
    <row r="8" spans="6:15" x14ac:dyDescent="0.25">
      <c r="F8" t="s">
        <v>79</v>
      </c>
      <c r="H8" t="s">
        <v>80</v>
      </c>
    </row>
    <row r="9" spans="6:15" x14ac:dyDescent="0.25">
      <c r="F9" t="s">
        <v>81</v>
      </c>
    </row>
    <row r="10" spans="6:15" x14ac:dyDescent="0.25">
      <c r="G10">
        <v>1</v>
      </c>
      <c r="H10">
        <v>2</v>
      </c>
      <c r="I10">
        <v>3</v>
      </c>
    </row>
    <row r="11" spans="6:15" x14ac:dyDescent="0.25">
      <c r="F11">
        <v>4</v>
      </c>
      <c r="G11">
        <v>0.15</v>
      </c>
      <c r="H11">
        <v>0.1</v>
      </c>
      <c r="I11">
        <v>0.05</v>
      </c>
      <c r="M11" cm="1">
        <f t="array" ref="M11:O11">G$11:$I$11/M23</f>
        <v>0.5</v>
      </c>
      <c r="N11">
        <v>0.33333333333333337</v>
      </c>
      <c r="O11">
        <v>0.16666666666666669</v>
      </c>
    </row>
    <row r="12" spans="6:15" x14ac:dyDescent="0.25">
      <c r="F12">
        <v>3</v>
      </c>
      <c r="G12">
        <v>0.02</v>
      </c>
      <c r="H12">
        <v>0.1</v>
      </c>
      <c r="I12">
        <v>0.05</v>
      </c>
    </row>
    <row r="13" spans="6:15" x14ac:dyDescent="0.25">
      <c r="F13">
        <v>2</v>
      </c>
      <c r="G13">
        <v>0.02</v>
      </c>
      <c r="H13">
        <v>0.03</v>
      </c>
      <c r="I13">
        <v>0.2</v>
      </c>
    </row>
    <row r="14" spans="6:15" x14ac:dyDescent="0.25">
      <c r="F14">
        <v>1</v>
      </c>
      <c r="G14">
        <v>0.01</v>
      </c>
      <c r="H14">
        <v>0.02</v>
      </c>
      <c r="I14">
        <v>0.25</v>
      </c>
    </row>
    <row r="19" spans="5:13" x14ac:dyDescent="0.25">
      <c r="G19" t="s">
        <v>82</v>
      </c>
      <c r="L19" t="s">
        <v>83</v>
      </c>
    </row>
    <row r="20" spans="5:13" x14ac:dyDescent="0.25">
      <c r="F20" t="s">
        <v>84</v>
      </c>
      <c r="G20">
        <f>SUM($G$11:$G$14)</f>
        <v>0.19999999999999998</v>
      </c>
      <c r="K20" t="s">
        <v>85</v>
      </c>
      <c r="M20">
        <f>SUM($G$14:$I$14)</f>
        <v>0.28000000000000003</v>
      </c>
    </row>
    <row r="21" spans="5:13" x14ac:dyDescent="0.25">
      <c r="F21" t="s">
        <v>86</v>
      </c>
      <c r="G21">
        <f>SUM($H$11:$H$14)</f>
        <v>0.25</v>
      </c>
      <c r="K21" t="s">
        <v>87</v>
      </c>
      <c r="M21">
        <f>SUM($G$13:$I$13)</f>
        <v>0.25</v>
      </c>
    </row>
    <row r="22" spans="5:13" x14ac:dyDescent="0.25">
      <c r="F22" t="s">
        <v>88</v>
      </c>
      <c r="G22">
        <f>SUM($I$11:$I$14)</f>
        <v>0.55000000000000004</v>
      </c>
      <c r="K22" t="s">
        <v>89</v>
      </c>
      <c r="M22">
        <f>SUM($G$12:$I$12)</f>
        <v>0.17</v>
      </c>
    </row>
    <row r="23" spans="5:13" x14ac:dyDescent="0.25">
      <c r="K23" t="s">
        <v>90</v>
      </c>
      <c r="M23">
        <f>SUM($G$11:$I$11)</f>
        <v>0.3</v>
      </c>
    </row>
    <row r="31" spans="5:13" x14ac:dyDescent="0.25">
      <c r="E31" t="s">
        <v>91</v>
      </c>
      <c r="F31">
        <f>G10*G20+H10*G21+I10*G22</f>
        <v>2.35</v>
      </c>
    </row>
    <row r="34" spans="5:8" x14ac:dyDescent="0.25">
      <c r="E34" t="s">
        <v>92</v>
      </c>
      <c r="F34">
        <f>F11*M23+F12*M22+F13*M21+F14*M20</f>
        <v>2.4900000000000002</v>
      </c>
    </row>
    <row r="40" spans="5:8" x14ac:dyDescent="0.25">
      <c r="F40" t="s">
        <v>0</v>
      </c>
      <c r="G40" t="s">
        <v>93</v>
      </c>
      <c r="H40" t="s">
        <v>94</v>
      </c>
    </row>
    <row r="41" spans="5:8" x14ac:dyDescent="0.25">
      <c r="F41">
        <v>1</v>
      </c>
      <c r="G41">
        <v>0.2</v>
      </c>
      <c r="H41">
        <v>1</v>
      </c>
    </row>
    <row r="42" spans="5:8" x14ac:dyDescent="0.25">
      <c r="F42">
        <v>2</v>
      </c>
      <c r="G42">
        <v>0.25</v>
      </c>
      <c r="H42">
        <v>4</v>
      </c>
    </row>
    <row r="43" spans="5:8" x14ac:dyDescent="0.25">
      <c r="F43">
        <v>3</v>
      </c>
      <c r="G43">
        <v>0.55000000000000004</v>
      </c>
      <c r="H43">
        <v>9</v>
      </c>
    </row>
    <row r="46" spans="5:8" x14ac:dyDescent="0.25">
      <c r="E46" t="s">
        <v>95</v>
      </c>
      <c r="F46">
        <f>H41*G41+H42*G42+H43*G43</f>
        <v>6.15</v>
      </c>
    </row>
    <row r="48" spans="5:8" x14ac:dyDescent="0.25">
      <c r="E48" t="s">
        <v>96</v>
      </c>
      <c r="F48">
        <f>F46-F31*F31</f>
        <v>0.6274999999999995</v>
      </c>
    </row>
    <row r="53" spans="5:7" x14ac:dyDescent="0.25">
      <c r="E53" t="s">
        <v>97</v>
      </c>
      <c r="F53" t="s">
        <v>98</v>
      </c>
      <c r="G53" t="s">
        <v>48</v>
      </c>
    </row>
    <row r="54" spans="5:7" x14ac:dyDescent="0.25">
      <c r="E54">
        <v>1</v>
      </c>
      <c r="F54">
        <v>0.28000000000000003</v>
      </c>
      <c r="G54">
        <v>1</v>
      </c>
    </row>
    <row r="55" spans="5:7" x14ac:dyDescent="0.25">
      <c r="E55">
        <v>2</v>
      </c>
      <c r="F55">
        <v>0.25</v>
      </c>
      <c r="G55">
        <v>4</v>
      </c>
    </row>
    <row r="56" spans="5:7" x14ac:dyDescent="0.25">
      <c r="E56">
        <v>3</v>
      </c>
      <c r="F56">
        <v>0.17</v>
      </c>
      <c r="G56">
        <v>9</v>
      </c>
    </row>
    <row r="57" spans="5:7" x14ac:dyDescent="0.25">
      <c r="E57">
        <v>4</v>
      </c>
      <c r="F57">
        <v>0.3</v>
      </c>
      <c r="G57">
        <v>16</v>
      </c>
    </row>
    <row r="59" spans="5:7" x14ac:dyDescent="0.25">
      <c r="E59" t="s">
        <v>99</v>
      </c>
      <c r="F59">
        <f>F54*G54+F55*G55+F56*G56+F57*G57</f>
        <v>7.6099999999999994</v>
      </c>
    </row>
    <row r="61" spans="5:7" x14ac:dyDescent="0.25">
      <c r="E61" t="s">
        <v>100</v>
      </c>
      <c r="F61">
        <f>F59-F34*F34</f>
        <v>1.4098999999999986</v>
      </c>
    </row>
    <row r="68" spans="5:6" x14ac:dyDescent="0.25">
      <c r="E68" t="s">
        <v>101</v>
      </c>
      <c r="F68">
        <f>G10*(F11*G11+F12*G12+F13*G13+F14*G14)+H10*(F11*H11+F12*H12+F13*H13+F14*H14)+I10*(F11*I11+F12*I12+F13*I13+F14*I14)</f>
        <v>5.27</v>
      </c>
    </row>
    <row r="69" spans="5:6" x14ac:dyDescent="0.25">
      <c r="E69" t="s">
        <v>102</v>
      </c>
      <c r="F69">
        <v>2.35</v>
      </c>
    </row>
    <row r="70" spans="5:6" x14ac:dyDescent="0.25">
      <c r="E70" t="s">
        <v>103</v>
      </c>
      <c r="F70">
        <v>2.4900000000000002</v>
      </c>
    </row>
    <row r="72" spans="5:6" x14ac:dyDescent="0.25">
      <c r="E72" t="s">
        <v>104</v>
      </c>
      <c r="F72">
        <f>F68-F69*F70</f>
        <v>-0.58150000000000102</v>
      </c>
    </row>
    <row r="81" spans="5:15" x14ac:dyDescent="0.25">
      <c r="E81" t="s">
        <v>52</v>
      </c>
      <c r="F81">
        <f>F72/(SQRT(F48)*SQRT(F61))</f>
        <v>-0.61822803990315456</v>
      </c>
    </row>
    <row r="87" spans="5:15" x14ac:dyDescent="0.25">
      <c r="G87" t="s">
        <v>0</v>
      </c>
    </row>
    <row r="88" spans="5:15" x14ac:dyDescent="0.25">
      <c r="F88">
        <v>1</v>
      </c>
      <c r="G88">
        <v>2</v>
      </c>
      <c r="H88">
        <v>3</v>
      </c>
      <c r="N88" t="s">
        <v>105</v>
      </c>
    </row>
    <row r="89" spans="5:15" x14ac:dyDescent="0.25">
      <c r="E89" t="s">
        <v>97</v>
      </c>
    </row>
    <row r="90" spans="5:15" x14ac:dyDescent="0.25">
      <c r="E90">
        <v>4</v>
      </c>
      <c r="F90">
        <f>G11/G41</f>
        <v>0.74999999999999989</v>
      </c>
      <c r="G90">
        <f>H11/G21</f>
        <v>0.4</v>
      </c>
      <c r="H90">
        <f>I11/$G$22</f>
        <v>9.0909090909090912E-2</v>
      </c>
      <c r="L90" t="s">
        <v>106</v>
      </c>
      <c r="M90">
        <v>1</v>
      </c>
      <c r="N90">
        <v>2</v>
      </c>
      <c r="O90">
        <v>3</v>
      </c>
    </row>
    <row r="91" spans="5:15" x14ac:dyDescent="0.25">
      <c r="E91">
        <v>3</v>
      </c>
      <c r="F91">
        <f>G12/G20</f>
        <v>0.1</v>
      </c>
      <c r="G91">
        <f>H12/$G$21</f>
        <v>0.4</v>
      </c>
      <c r="H91">
        <f t="shared" ref="H91:H93" si="0">I12/$G$22</f>
        <v>9.0909090909090912E-2</v>
      </c>
      <c r="L91">
        <v>4</v>
      </c>
      <c r="M91">
        <f>G11/$M$23</f>
        <v>0.5</v>
      </c>
      <c r="N91">
        <f t="shared" ref="N91:O91" si="1">H11/$M$23</f>
        <v>0.33333333333333337</v>
      </c>
      <c r="O91">
        <f t="shared" si="1"/>
        <v>0.16666666666666669</v>
      </c>
    </row>
    <row r="92" spans="5:15" x14ac:dyDescent="0.25">
      <c r="E92">
        <v>2</v>
      </c>
      <c r="F92">
        <f>G13/G20</f>
        <v>0.1</v>
      </c>
      <c r="G92">
        <f>H13/$G$21</f>
        <v>0.12</v>
      </c>
      <c r="H92">
        <f t="shared" si="0"/>
        <v>0.36363636363636365</v>
      </c>
      <c r="L92">
        <v>3</v>
      </c>
      <c r="M92">
        <f>G12/$M$22</f>
        <v>0.11764705882352941</v>
      </c>
      <c r="N92">
        <f t="shared" ref="N92:O92" si="2">H12/$M$22</f>
        <v>0.58823529411764708</v>
      </c>
      <c r="O92">
        <f t="shared" si="2"/>
        <v>0.29411764705882354</v>
      </c>
    </row>
    <row r="93" spans="5:15" x14ac:dyDescent="0.25">
      <c r="E93">
        <v>1</v>
      </c>
      <c r="F93">
        <f>G14/G20</f>
        <v>0.05</v>
      </c>
      <c r="G93">
        <f>H14/$G$21</f>
        <v>0.08</v>
      </c>
      <c r="H93">
        <f t="shared" si="0"/>
        <v>0.45454545454545453</v>
      </c>
      <c r="L93">
        <v>2</v>
      </c>
      <c r="M93">
        <f>G13/$M$21</f>
        <v>0.08</v>
      </c>
      <c r="N93">
        <f t="shared" ref="N93:O93" si="3">H13/$M$21</f>
        <v>0.12</v>
      </c>
      <c r="O93">
        <f t="shared" si="3"/>
        <v>0.8</v>
      </c>
    </row>
    <row r="94" spans="5:15" x14ac:dyDescent="0.25">
      <c r="F94">
        <f>SUM(F90:F93)</f>
        <v>0.99999999999999989</v>
      </c>
      <c r="G94">
        <f>SUM(G90:G93)</f>
        <v>1</v>
      </c>
      <c r="H94">
        <f>SUM(H90:H93)</f>
        <v>1</v>
      </c>
      <c r="L94">
        <v>1</v>
      </c>
      <c r="M94">
        <f>G14/$M$20</f>
        <v>3.5714285714285712E-2</v>
      </c>
      <c r="N94">
        <f>H14/$M$20</f>
        <v>7.1428571428571425E-2</v>
      </c>
      <c r="O94">
        <f t="shared" ref="O94" si="4">I14/$M$20</f>
        <v>0.89285714285714279</v>
      </c>
    </row>
    <row r="95" spans="5:15" x14ac:dyDescent="0.25">
      <c r="M95">
        <f>SUM(M91:M94)</f>
        <v>0.7333613445378151</v>
      </c>
      <c r="N95">
        <f>SUM(N91:N94)</f>
        <v>1.1129971988795517</v>
      </c>
      <c r="O95">
        <f>SUM(O91:O94)</f>
        <v>2.153641456582633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9A488-68A1-48DB-93CF-C8930CAFE558}">
  <dimension ref="A1:P19"/>
  <sheetViews>
    <sheetView workbookViewId="0">
      <selection activeCell="X25" sqref="X25"/>
    </sheetView>
  </sheetViews>
  <sheetFormatPr defaultRowHeight="15" x14ac:dyDescent="0.25"/>
  <sheetData>
    <row r="1" spans="1:16" x14ac:dyDescent="0.25">
      <c r="A1" s="20" t="s">
        <v>20</v>
      </c>
      <c r="B1" s="20"/>
      <c r="C1" s="20"/>
      <c r="D1" s="20"/>
      <c r="E1" s="20"/>
      <c r="F1" s="20"/>
      <c r="G1" s="20"/>
      <c r="H1" s="20"/>
      <c r="I1" s="20"/>
      <c r="J1" s="20"/>
      <c r="K1" s="20"/>
      <c r="L1" s="20"/>
      <c r="M1" s="20"/>
      <c r="N1" s="20"/>
      <c r="O1" s="20"/>
      <c r="P1" s="20"/>
    </row>
    <row r="2" spans="1:16" x14ac:dyDescent="0.25">
      <c r="A2" s="21"/>
      <c r="B2" s="1" t="s">
        <v>21</v>
      </c>
      <c r="C2" s="1" t="s">
        <v>22</v>
      </c>
      <c r="D2" s="1" t="s">
        <v>23</v>
      </c>
      <c r="E2" s="1" t="s">
        <v>24</v>
      </c>
      <c r="F2" s="1" t="s">
        <v>25</v>
      </c>
      <c r="G2" s="1" t="s">
        <v>26</v>
      </c>
      <c r="H2" s="1" t="s">
        <v>27</v>
      </c>
      <c r="I2" s="1" t="s">
        <v>28</v>
      </c>
      <c r="J2" s="1" t="s">
        <v>29</v>
      </c>
      <c r="K2" s="1" t="s">
        <v>30</v>
      </c>
      <c r="L2" s="1" t="s">
        <v>31</v>
      </c>
      <c r="M2" s="1" t="s">
        <v>32</v>
      </c>
      <c r="N2" s="1" t="s">
        <v>33</v>
      </c>
      <c r="O2" s="1" t="s">
        <v>34</v>
      </c>
      <c r="P2" s="1" t="s">
        <v>35</v>
      </c>
    </row>
    <row r="3" spans="1:16" x14ac:dyDescent="0.25">
      <c r="A3" s="21"/>
      <c r="B3" s="1" t="s">
        <v>16</v>
      </c>
      <c r="C3" s="1" t="s">
        <v>16</v>
      </c>
      <c r="D3" s="1" t="s">
        <v>16</v>
      </c>
      <c r="E3" s="1" t="s">
        <v>16</v>
      </c>
      <c r="F3" s="1" t="s">
        <v>17</v>
      </c>
      <c r="G3" s="1" t="s">
        <v>16</v>
      </c>
      <c r="H3" s="1" t="s">
        <v>17</v>
      </c>
      <c r="I3" s="1" t="s">
        <v>16</v>
      </c>
      <c r="J3" s="1" t="s">
        <v>16</v>
      </c>
      <c r="K3" s="1" t="s">
        <v>16</v>
      </c>
      <c r="L3" s="1" t="s">
        <v>17</v>
      </c>
      <c r="M3" s="1" t="s">
        <v>17</v>
      </c>
      <c r="N3" s="1" t="s">
        <v>17</v>
      </c>
      <c r="O3" s="1" t="s">
        <v>17</v>
      </c>
      <c r="P3" s="1" t="s">
        <v>17</v>
      </c>
    </row>
    <row r="4" spans="1:16" x14ac:dyDescent="0.25">
      <c r="A4" s="21"/>
      <c r="B4" s="1" t="s">
        <v>16</v>
      </c>
      <c r="C4" s="1" t="s">
        <v>17</v>
      </c>
      <c r="D4" s="1" t="s">
        <v>16</v>
      </c>
      <c r="E4" s="1" t="s">
        <v>16</v>
      </c>
      <c r="F4" s="1" t="s">
        <v>17</v>
      </c>
      <c r="G4" s="1" t="s">
        <v>17</v>
      </c>
      <c r="H4" s="1" t="s">
        <v>17</v>
      </c>
      <c r="I4" s="1" t="s">
        <v>17</v>
      </c>
      <c r="J4" s="1" t="s">
        <v>16</v>
      </c>
      <c r="K4" s="1" t="s">
        <v>16</v>
      </c>
      <c r="L4" s="1" t="s">
        <v>17</v>
      </c>
      <c r="M4" s="1" t="s">
        <v>16</v>
      </c>
      <c r="N4" s="1" t="s">
        <v>17</v>
      </c>
      <c r="O4" s="1" t="s">
        <v>17</v>
      </c>
      <c r="P4" s="1" t="s">
        <v>17</v>
      </c>
    </row>
    <row r="5" spans="1:16" x14ac:dyDescent="0.25">
      <c r="A5" s="21"/>
      <c r="B5" s="1" t="s">
        <v>16</v>
      </c>
      <c r="C5" s="1" t="s">
        <v>17</v>
      </c>
      <c r="D5" s="1" t="s">
        <v>17</v>
      </c>
      <c r="E5" s="1" t="s">
        <v>17</v>
      </c>
      <c r="F5" s="1" t="s">
        <v>17</v>
      </c>
      <c r="G5" s="1" t="s">
        <v>17</v>
      </c>
      <c r="H5" s="1" t="s">
        <v>17</v>
      </c>
      <c r="I5" s="1" t="s">
        <v>16</v>
      </c>
      <c r="J5" s="1" t="s">
        <v>16</v>
      </c>
      <c r="K5" s="1" t="s">
        <v>16</v>
      </c>
      <c r="L5" s="1" t="s">
        <v>17</v>
      </c>
      <c r="M5" s="1" t="s">
        <v>17</v>
      </c>
      <c r="N5" s="1" t="s">
        <v>17</v>
      </c>
      <c r="O5" s="1" t="s">
        <v>17</v>
      </c>
      <c r="P5" s="1" t="s">
        <v>16</v>
      </c>
    </row>
    <row r="6" spans="1:16" x14ac:dyDescent="0.25">
      <c r="A6" s="21"/>
      <c r="B6" s="1" t="s">
        <v>16</v>
      </c>
      <c r="C6" s="1" t="s">
        <v>17</v>
      </c>
      <c r="D6" s="1" t="s">
        <v>16</v>
      </c>
      <c r="E6" s="1" t="s">
        <v>17</v>
      </c>
      <c r="F6" s="1" t="s">
        <v>17</v>
      </c>
      <c r="G6" s="1" t="s">
        <v>17</v>
      </c>
      <c r="H6" s="1" t="s">
        <v>17</v>
      </c>
      <c r="I6" s="1" t="s">
        <v>17</v>
      </c>
      <c r="J6" s="1" t="s">
        <v>16</v>
      </c>
      <c r="K6" s="1" t="s">
        <v>17</v>
      </c>
      <c r="L6" s="1" t="s">
        <v>17</v>
      </c>
      <c r="M6" s="1" t="s">
        <v>17</v>
      </c>
      <c r="N6" s="1" t="s">
        <v>16</v>
      </c>
      <c r="O6" s="1" t="s">
        <v>17</v>
      </c>
      <c r="P6" s="1" t="s">
        <v>16</v>
      </c>
    </row>
    <row r="7" spans="1:16" ht="15.75" thickBot="1" x14ac:dyDescent="0.3">
      <c r="A7" s="5" t="s">
        <v>36</v>
      </c>
      <c r="B7" s="6">
        <f>COUNTIF(B3:B6,"M")</f>
        <v>0</v>
      </c>
      <c r="C7" s="6">
        <f t="shared" ref="C7:P7" si="0">COUNTIF(C3:C6,"M")</f>
        <v>3</v>
      </c>
      <c r="D7" s="6">
        <f t="shared" si="0"/>
        <v>1</v>
      </c>
      <c r="E7" s="6">
        <f t="shared" si="0"/>
        <v>2</v>
      </c>
      <c r="F7" s="6">
        <f t="shared" si="0"/>
        <v>4</v>
      </c>
      <c r="G7" s="6">
        <f t="shared" si="0"/>
        <v>3</v>
      </c>
      <c r="H7" s="6">
        <f t="shared" si="0"/>
        <v>4</v>
      </c>
      <c r="I7" s="6">
        <f t="shared" si="0"/>
        <v>2</v>
      </c>
      <c r="J7" s="6">
        <f t="shared" si="0"/>
        <v>0</v>
      </c>
      <c r="K7" s="6">
        <f t="shared" si="0"/>
        <v>1</v>
      </c>
      <c r="L7" s="6">
        <f t="shared" si="0"/>
        <v>4</v>
      </c>
      <c r="M7" s="6">
        <f t="shared" si="0"/>
        <v>3</v>
      </c>
      <c r="N7" s="6">
        <f t="shared" si="0"/>
        <v>3</v>
      </c>
      <c r="O7" s="6">
        <f t="shared" si="0"/>
        <v>4</v>
      </c>
      <c r="P7" s="6">
        <f t="shared" si="0"/>
        <v>2</v>
      </c>
    </row>
    <row r="8" spans="1:16" ht="15.75" thickTop="1" x14ac:dyDescent="0.25"/>
    <row r="11" spans="1:16" x14ac:dyDescent="0.25">
      <c r="B11" s="1" t="s">
        <v>0</v>
      </c>
      <c r="C11" s="1" t="s">
        <v>16</v>
      </c>
      <c r="D11" s="2" t="s">
        <v>19</v>
      </c>
      <c r="E11" s="2" t="s">
        <v>6</v>
      </c>
      <c r="F11" s="2" t="s">
        <v>7</v>
      </c>
      <c r="G11" s="1" t="s">
        <v>37</v>
      </c>
      <c r="H11" s="2" t="s">
        <v>38</v>
      </c>
    </row>
    <row r="12" spans="1:16" x14ac:dyDescent="0.25">
      <c r="B12" s="1">
        <v>0</v>
      </c>
      <c r="C12" s="2">
        <f>COUNTIF(B7:P7,B12)</f>
        <v>2</v>
      </c>
      <c r="D12" s="2">
        <f>B12*C12</f>
        <v>0</v>
      </c>
      <c r="E12" s="22">
        <f>C19/4</f>
        <v>0.6</v>
      </c>
      <c r="F12" s="22">
        <f>1-E12</f>
        <v>0.4</v>
      </c>
      <c r="G12" s="1">
        <f>_xlfn.BINOM.DIST(B12,4,0.6,FALSE)</f>
        <v>2.5600000000000008E-2</v>
      </c>
      <c r="H12">
        <f>G12*15</f>
        <v>0.38400000000000012</v>
      </c>
    </row>
    <row r="13" spans="1:16" x14ac:dyDescent="0.25">
      <c r="B13" s="1">
        <v>1</v>
      </c>
      <c r="C13" s="2">
        <f>COUNTIF(B7:P7,B13)</f>
        <v>2</v>
      </c>
      <c r="D13" s="2">
        <f t="shared" ref="D13:D16" si="1">B13*C13</f>
        <v>2</v>
      </c>
      <c r="E13" s="22"/>
      <c r="F13" s="22"/>
      <c r="G13" s="1">
        <f>_xlfn.BINOM.DIST(B13,4,0.6,FALSE)</f>
        <v>0.15360000000000001</v>
      </c>
      <c r="H13">
        <f t="shared" ref="H13:H16" si="2">G13*15</f>
        <v>2.3040000000000003</v>
      </c>
    </row>
    <row r="14" spans="1:16" x14ac:dyDescent="0.25">
      <c r="B14" s="1">
        <v>2</v>
      </c>
      <c r="C14" s="2">
        <v>3</v>
      </c>
      <c r="D14" s="2">
        <f t="shared" si="1"/>
        <v>6</v>
      </c>
      <c r="E14" s="22"/>
      <c r="F14" s="22"/>
      <c r="G14" s="1">
        <f t="shared" ref="G14:G16" si="3">_xlfn.BINOM.DIST(B14,4,0.6,FALSE)</f>
        <v>0.34560000000000002</v>
      </c>
      <c r="H14">
        <f t="shared" si="2"/>
        <v>5.1840000000000002</v>
      </c>
    </row>
    <row r="15" spans="1:16" x14ac:dyDescent="0.25">
      <c r="B15" s="1">
        <v>3</v>
      </c>
      <c r="C15" s="2">
        <v>4</v>
      </c>
      <c r="D15" s="2">
        <f t="shared" si="1"/>
        <v>12</v>
      </c>
      <c r="E15" s="22"/>
      <c r="F15" s="22"/>
      <c r="G15" s="1">
        <f t="shared" si="3"/>
        <v>0.34559999999999991</v>
      </c>
      <c r="H15">
        <f t="shared" si="2"/>
        <v>5.1839999999999984</v>
      </c>
    </row>
    <row r="16" spans="1:16" x14ac:dyDescent="0.25">
      <c r="B16" s="1">
        <v>4</v>
      </c>
      <c r="C16" s="2">
        <v>4</v>
      </c>
      <c r="D16" s="2">
        <f t="shared" si="1"/>
        <v>16</v>
      </c>
      <c r="E16" s="22"/>
      <c r="F16" s="22"/>
      <c r="G16" s="1">
        <f t="shared" si="3"/>
        <v>0.12959999999999999</v>
      </c>
      <c r="H16">
        <f t="shared" si="2"/>
        <v>1.944</v>
      </c>
    </row>
    <row r="17" spans="2:8" x14ac:dyDescent="0.25">
      <c r="B17" s="2"/>
      <c r="C17" s="2">
        <f>SUM(C12:C16)</f>
        <v>15</v>
      </c>
      <c r="D17" s="2">
        <f>SUM(D12:D16)</f>
        <v>36</v>
      </c>
      <c r="E17" s="22"/>
      <c r="F17" s="22"/>
      <c r="G17" s="2">
        <f>SUM(G12:G16)</f>
        <v>1</v>
      </c>
      <c r="H17" s="2">
        <f>SUM(H12:H16)</f>
        <v>15</v>
      </c>
    </row>
    <row r="19" spans="2:8" x14ac:dyDescent="0.25">
      <c r="B19" t="s">
        <v>39</v>
      </c>
      <c r="C19">
        <f>D17/C17</f>
        <v>2.4</v>
      </c>
    </row>
  </sheetData>
  <mergeCells count="4">
    <mergeCell ref="A1:P1"/>
    <mergeCell ref="A2:A6"/>
    <mergeCell ref="E12:E17"/>
    <mergeCell ref="F12:F17"/>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8E7C25-FE11-446F-968F-421D99D8AF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Lab-8</vt:lpstr>
      <vt:lpstr>Lab-2</vt:lpstr>
      <vt:lpstr>Lab-7</vt:lpstr>
      <vt:lpstr>Lab-9</vt:lpstr>
      <vt:lpstr>Lab-1</vt:lpstr>
      <vt:lpstr>Lab-4</vt:lpstr>
      <vt:lpstr>Lab-6</vt:lpstr>
      <vt:lpstr>'Lab-2'!Extract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Aakash Dhakal</cp:lastModifiedBy>
  <dcterms:created xsi:type="dcterms:W3CDTF">2023-01-18T09:49:49Z</dcterms:created>
  <dcterms:modified xsi:type="dcterms:W3CDTF">2023-05-02T00:19:43Z</dcterms:modified>
</cp:coreProperties>
</file>