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https://d.docs.live.net/8ded4e9b9b367109/Data_Science_Prep/Components/Excel/Stats_Concepts/"/>
    </mc:Choice>
  </mc:AlternateContent>
  <xr:revisionPtr revIDLastSave="540" documentId="13_ncr:1_{003C6DE2-9C34-4C76-93DE-71AEC1AF9F7A}" xr6:coauthVersionLast="47" xr6:coauthVersionMax="47" xr10:uidLastSave="{F70E2A79-9201-6C46-991F-1F36523654C0}"/>
  <bookViews>
    <workbookView xWindow="0" yWindow="500" windowWidth="38400" windowHeight="19880" activeTab="9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1" sheetId="6" r:id="rId6"/>
    <sheet name="Marvel Financials" sheetId="7" r:id="rId7"/>
    <sheet name="Mean_Median_Mode" sheetId="8" r:id="rId8"/>
    <sheet name="STD_Varience" sheetId="9" r:id="rId9"/>
    <sheet name="Correlation" sheetId="10" r:id="rId10"/>
  </sheets>
  <definedNames>
    <definedName name="_xlchart.v2.0" hidden="1">Correlation!$A$3:$A$7</definedName>
    <definedName name="_xlchart.v2.1" hidden="1">Correlation!$B$3:$B$7</definedName>
    <definedName name="Food">Table6[]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0" l="1"/>
  <c r="J14" i="9"/>
  <c r="J13" i="9"/>
  <c r="J4" i="9"/>
  <c r="J5" i="9"/>
  <c r="J6" i="9"/>
  <c r="J7" i="9"/>
  <c r="J8" i="9"/>
  <c r="J9" i="9"/>
  <c r="J10" i="9"/>
  <c r="J3" i="9"/>
  <c r="I4" i="9"/>
  <c r="I5" i="9"/>
  <c r="I6" i="9"/>
  <c r="I7" i="9"/>
  <c r="I8" i="9"/>
  <c r="I9" i="9"/>
  <c r="I10" i="9"/>
  <c r="I3" i="9"/>
  <c r="H14" i="9"/>
  <c r="H13" i="9"/>
  <c r="H12" i="9"/>
  <c r="D14" i="9"/>
  <c r="D13" i="9"/>
  <c r="D10" i="9"/>
  <c r="D9" i="9"/>
  <c r="D8" i="9"/>
  <c r="D7" i="9"/>
  <c r="D6" i="9"/>
  <c r="D5" i="9"/>
  <c r="D4" i="9"/>
  <c r="D3" i="9"/>
  <c r="C10" i="9"/>
  <c r="C9" i="9"/>
  <c r="C8" i="9"/>
  <c r="C7" i="9"/>
  <c r="C6" i="9"/>
  <c r="C5" i="9"/>
  <c r="C4" i="9"/>
  <c r="C3" i="9"/>
  <c r="B14" i="9"/>
  <c r="B13" i="9"/>
  <c r="B12" i="9"/>
  <c r="B4" i="8" l="1"/>
  <c r="B3" i="8"/>
  <c r="B2" i="8"/>
  <c r="C4" i="7"/>
  <c r="D4" i="7"/>
  <c r="E4" i="7" s="1"/>
  <c r="E3" i="7"/>
  <c r="E7" i="7"/>
  <c r="E2" i="7"/>
  <c r="D3" i="7"/>
  <c r="D7" i="7"/>
  <c r="D5" i="7"/>
  <c r="E5" i="7" s="1"/>
  <c r="D2" i="7"/>
  <c r="C3" i="7"/>
  <c r="C2" i="7"/>
  <c r="B7" i="7"/>
  <c r="B6" i="7"/>
  <c r="B5" i="7"/>
  <c r="B4" i="7"/>
  <c r="B3" i="7"/>
  <c r="W46" i="1"/>
  <c r="W47" i="1"/>
  <c r="P7" i="1" a="1"/>
  <c r="P7" i="1" s="1"/>
  <c r="H2" i="1" a="1"/>
  <c r="H2" i="1" s="1"/>
  <c r="P2" i="1" a="1"/>
  <c r="P2" i="1" s="1"/>
  <c r="P3" i="1" a="1"/>
  <c r="P3" i="1" s="1"/>
  <c r="P4" i="1" a="1"/>
  <c r="P4" i="1" s="1"/>
  <c r="P5" i="1" a="1"/>
  <c r="P5" i="1" s="1"/>
  <c r="P6" i="1" a="1"/>
  <c r="P6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2" i="1" a="1"/>
  <c r="Q2" i="1" s="1"/>
  <c r="R2" i="1" a="1"/>
  <c r="R2" i="1" s="1"/>
  <c r="S2" i="1" a="1"/>
  <c r="S2" i="1" s="1"/>
  <c r="L2" i="1" a="1"/>
  <c r="L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M2" i="1" a="1"/>
  <c r="M2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N2" i="1" a="1"/>
  <c r="N2" i="1" s="1"/>
  <c r="O2" i="1" a="1"/>
  <c r="O2" i="1" s="1"/>
  <c r="D9" i="6"/>
  <c r="D7" i="6"/>
  <c r="D5" i="6"/>
  <c r="K2" i="1" a="1"/>
  <c r="K2" i="1" s="1"/>
  <c r="H7" i="1" a="1"/>
  <c r="H7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H3" i="1" a="1"/>
  <c r="H3" i="1" s="1"/>
  <c r="H4" i="1" a="1"/>
  <c r="H4" i="1" s="1"/>
  <c r="H5" i="1" a="1"/>
  <c r="H5" i="1" s="1"/>
  <c r="H6" i="1" a="1"/>
  <c r="H6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T7" i="1" l="1"/>
  <c r="V7" i="1" s="1"/>
  <c r="T4" i="1"/>
  <c r="V4" i="1" s="1"/>
  <c r="T36" i="1"/>
  <c r="V36" i="1" s="1"/>
  <c r="T28" i="1"/>
  <c r="V28" i="1" s="1"/>
  <c r="T20" i="1"/>
  <c r="V20" i="1" s="1"/>
  <c r="T12" i="1"/>
  <c r="V12" i="1" s="1"/>
  <c r="T27" i="1"/>
  <c r="V27" i="1" s="1"/>
  <c r="T19" i="1"/>
  <c r="V19" i="1" s="1"/>
  <c r="T11" i="1"/>
  <c r="V11" i="1" s="1"/>
  <c r="U33" i="1"/>
  <c r="W33" i="1" s="1"/>
  <c r="U25" i="1"/>
  <c r="W25" i="1" s="1"/>
  <c r="U17" i="1"/>
  <c r="W17" i="1" s="1"/>
  <c r="U9" i="1"/>
  <c r="W9" i="1" s="1"/>
  <c r="U35" i="1"/>
  <c r="W35" i="1" s="1"/>
  <c r="U3" i="1"/>
  <c r="W3" i="1" s="1"/>
  <c r="U10" i="1"/>
  <c r="W10" i="1" s="1"/>
  <c r="U40" i="1"/>
  <c r="W40" i="1" s="1"/>
  <c r="U32" i="1"/>
  <c r="W32" i="1" s="1"/>
  <c r="U24" i="1"/>
  <c r="W24" i="1" s="1"/>
  <c r="U16" i="1"/>
  <c r="W16" i="1" s="1"/>
  <c r="U8" i="1"/>
  <c r="W8" i="1" s="1"/>
  <c r="U39" i="1"/>
  <c r="W39" i="1" s="1"/>
  <c r="U31" i="1"/>
  <c r="W31" i="1" s="1"/>
  <c r="U23" i="1"/>
  <c r="W23" i="1" s="1"/>
  <c r="U15" i="1"/>
  <c r="W15" i="1" s="1"/>
  <c r="U7" i="1"/>
  <c r="W7" i="1" s="1"/>
  <c r="U38" i="1"/>
  <c r="W38" i="1" s="1"/>
  <c r="U30" i="1"/>
  <c r="W30" i="1" s="1"/>
  <c r="U22" i="1"/>
  <c r="W22" i="1" s="1"/>
  <c r="U14" i="1"/>
  <c r="W14" i="1" s="1"/>
  <c r="U6" i="1"/>
  <c r="W6" i="1" s="1"/>
  <c r="U37" i="1"/>
  <c r="W37" i="1" s="1"/>
  <c r="U29" i="1"/>
  <c r="W29" i="1" s="1"/>
  <c r="U21" i="1"/>
  <c r="W21" i="1" s="1"/>
  <c r="U13" i="1"/>
  <c r="W13" i="1" s="1"/>
  <c r="U5" i="1"/>
  <c r="W5" i="1" s="1"/>
  <c r="T34" i="1"/>
  <c r="V34" i="1" s="1"/>
  <c r="T26" i="1"/>
  <c r="V26" i="1" s="1"/>
  <c r="T18" i="1"/>
  <c r="V18" i="1" s="1"/>
  <c r="T33" i="1"/>
  <c r="V33" i="1" s="1"/>
  <c r="T9" i="1"/>
  <c r="V9" i="1" s="1"/>
  <c r="T2" i="1"/>
  <c r="U36" i="1"/>
  <c r="W36" i="1" s="1"/>
  <c r="U28" i="1"/>
  <c r="W28" i="1" s="1"/>
  <c r="U20" i="1"/>
  <c r="W20" i="1" s="1"/>
  <c r="U12" i="1"/>
  <c r="W12" i="1" s="1"/>
  <c r="U4" i="1"/>
  <c r="W4" i="1" s="1"/>
  <c r="U27" i="1"/>
  <c r="W27" i="1" s="1"/>
  <c r="U19" i="1"/>
  <c r="W19" i="1" s="1"/>
  <c r="U11" i="1"/>
  <c r="W11" i="1" s="1"/>
  <c r="U34" i="1"/>
  <c r="W34" i="1" s="1"/>
  <c r="U26" i="1"/>
  <c r="W26" i="1" s="1"/>
  <c r="U18" i="1"/>
  <c r="W18" i="1" s="1"/>
  <c r="U2" i="1"/>
  <c r="W2" i="1" s="1"/>
  <c r="T24" i="1"/>
  <c r="V24" i="1" s="1"/>
  <c r="T16" i="1"/>
  <c r="V16" i="1" s="1"/>
  <c r="T8" i="1"/>
  <c r="V8" i="1" s="1"/>
  <c r="T39" i="1"/>
  <c r="V39" i="1" s="1"/>
  <c r="T31" i="1"/>
  <c r="V31" i="1" s="1"/>
  <c r="T23" i="1"/>
  <c r="V23" i="1" s="1"/>
  <c r="T15" i="1"/>
  <c r="V15" i="1" s="1"/>
  <c r="T38" i="1"/>
  <c r="V38" i="1" s="1"/>
  <c r="T30" i="1"/>
  <c r="V30" i="1" s="1"/>
  <c r="T22" i="1"/>
  <c r="V22" i="1" s="1"/>
  <c r="T14" i="1"/>
  <c r="V14" i="1" s="1"/>
  <c r="T6" i="1"/>
  <c r="V6" i="1" s="1"/>
  <c r="T37" i="1"/>
  <c r="V37" i="1" s="1"/>
  <c r="T21" i="1"/>
  <c r="V21" i="1" s="1"/>
  <c r="T13" i="1"/>
  <c r="V13" i="1" s="1"/>
  <c r="T5" i="1"/>
  <c r="V5" i="1" s="1"/>
  <c r="T25" i="1"/>
  <c r="V25" i="1" s="1"/>
  <c r="T10" i="1"/>
  <c r="V10" i="1" s="1"/>
  <c r="T40" i="1"/>
  <c r="V40" i="1" s="1"/>
  <c r="T32" i="1"/>
  <c r="V32" i="1" s="1"/>
  <c r="T29" i="1"/>
  <c r="V29" i="1" s="1"/>
  <c r="T17" i="1"/>
  <c r="V17" i="1" s="1"/>
  <c r="T35" i="1"/>
  <c r="V35" i="1" s="1"/>
  <c r="T3" i="1"/>
  <c r="V3" i="1" s="1"/>
  <c r="W48" i="1" l="1"/>
  <c r="B2" i="7"/>
  <c r="W49" i="1"/>
  <c r="W44" i="1"/>
  <c r="W50" i="1" s="1"/>
  <c r="V2" i="1"/>
  <c r="V4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<sst xmlns="http://schemas.openxmlformats.org/spreadsheetml/2006/main" count="373" uniqueCount="226">
  <si>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</si>
  <si>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</si>
  <si>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</si>
  <si>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</si>
  <si>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</si>
  <si>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</si>
  <si>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</si>
  <si>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</si>
  <si>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</si>
  <si>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</si>
  <si>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</si>
  <si>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</si>
  <si>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</si>
  <si>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</si>
  <si>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</si>
  <si>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</si>
  <si>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</si>
  <si>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</si>
  <si>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</si>
  <si>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</si>
  <si>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</si>
  <si>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</si>
  <si>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</si>
  <si>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</si>
  <si>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</si>
  <si>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</si>
  <si>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</si>
  <si>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</si>
  <si>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</si>
  <si>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</si>
  <si>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</si>
  <si>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</si>
  <si>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</si>
  <si>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</si>
  <si>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</si>
  <si>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</si>
  <si>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</si>
  <si>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</si>
  <si>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</si>
  <si>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</si>
  <si>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</si>
  <si>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</si>
  <si>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</si>
  <si>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</si>
  <si>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</si>
  <si>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</si>
  <si>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</si>
  <si>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</si>
  <si>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</si>
  <si>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</si>
  <si>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</si>
  <si>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</si>
  <si>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</si>
  <si>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</si>
  <si>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</si>
  <si>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</si>
  <si>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</si>
  <si>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</si>
  <si>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</si>
  <si>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</si>
  <si>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</si>
  <si>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</si>
  <si>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</si>
  <si>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</si>
  <si>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</si>
  <si>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</si>
  <si>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</si>
  <si>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</si>
  <si>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</si>
  <si>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</si>
  <si>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</si>
  <si>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</si>
  <si>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</si>
  <si>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</si>
  <si>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</si>
  <si>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</si>
  <si>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</si>
  <si>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</si>
  <si>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</si>
  <si>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</si>
  <si>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</si>
  <si>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</si>
  <si>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</si>
  <si>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</si>
  <si>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</si>
  <si>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</si>
  <si>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</si>
  <si>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</si>
  <si>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</si>
  <si>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</si>
  <si>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</si>
  <si>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</si>
  <si>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</si>
  <si>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</si>
  <si>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</si>
  <si>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</si>
  <si>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</si>
  <si>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</si>
  <si>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</si>
  <si>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</si>
  <si>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</si>
  <si>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</si>
  <si>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</si>
  <si>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</si>
  <si>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</si>
  <si>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</si>
  <si>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</si>
  <si>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</si>
  <si>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</si>
  <si>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</si>
  <si>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</si>
  <si>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</si>
  <si>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</si>
  <si>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</si>
  <si>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Avaliable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</si>
  <si>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</si>
  <si>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</si>
  <si>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</si>
  <si>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</si>
  <si>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</si>
  <si>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</si>
  <si>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</si>
  <si>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</si>
  <si>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</si>
  <si>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</si>
  <si>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</si>
  <si>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</si>
  <si>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</si>
  <si>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</si>
  <si>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</si>
  <si>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</si>
  <si>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</si>
  <si>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</si>
  <si>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</si>
  <si>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</si>
  <si>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</si>
  <si>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</si>
  <si>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</si>
  <si>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</si>
  <si>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</si>
  <si>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</si>
  <si>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</si>
  <si>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</si>
  <si>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</si>
  <si>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</si>
  <si>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</si>
  <si>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</si>
  <si>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</si>
  <si>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</si>
  <si>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</si>
  <si>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</si>
  <si>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</si>
  <si>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</si>
  <si>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</si>
  <si>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</si>
  <si>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</si>
  <si>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movie_name</t>
  </si>
  <si>
    <t>Item</t>
  </si>
  <si>
    <t>Price</t>
  </si>
  <si>
    <t>dosa</t>
  </si>
  <si>
    <t>burger</t>
  </si>
  <si>
    <t>dumblings</t>
  </si>
  <si>
    <t>samosa</t>
  </si>
  <si>
    <t>Budget_Vlookup</t>
  </si>
  <si>
    <t>revenue_vlookup</t>
  </si>
  <si>
    <t>Unit_vlookup</t>
  </si>
  <si>
    <t>Currency_vlookup</t>
  </si>
  <si>
    <t>budget2</t>
  </si>
  <si>
    <t>revenue2</t>
  </si>
  <si>
    <t>unit2</t>
  </si>
  <si>
    <t>currency2</t>
  </si>
  <si>
    <t>budget_mill</t>
  </si>
  <si>
    <t>Revenue_mill</t>
  </si>
  <si>
    <t>Budget_mill_INR</t>
  </si>
  <si>
    <t>Revenue_mill_INR</t>
  </si>
  <si>
    <t>Total Budget_mill_INR</t>
  </si>
  <si>
    <t>Total Revenue_mill_INR</t>
  </si>
  <si>
    <t>Total Movies</t>
  </si>
  <si>
    <t>Total Bollywood Movies</t>
  </si>
  <si>
    <t>Avg Bollywood Revenue</t>
  </si>
  <si>
    <t>Total Bollywood Revenue</t>
  </si>
  <si>
    <t>% Revenue from Bollywood</t>
  </si>
  <si>
    <t>Key Metrics</t>
  </si>
  <si>
    <t>Marvel Consolidated P&amp;L</t>
  </si>
  <si>
    <t>Revenue</t>
  </si>
  <si>
    <t>Budget</t>
  </si>
  <si>
    <t>Profit/Loss</t>
  </si>
  <si>
    <t>Profit/Loss %</t>
  </si>
  <si>
    <t>Market Share %</t>
  </si>
  <si>
    <t>Total Revenue (ALL Hollywood)</t>
  </si>
  <si>
    <t>Target</t>
  </si>
  <si>
    <t>Actuals-Target</t>
  </si>
  <si>
    <t>Actuals-Target (%)</t>
  </si>
  <si>
    <t>Metrics</t>
  </si>
  <si>
    <t>Values</t>
  </si>
  <si>
    <t>Mean</t>
  </si>
  <si>
    <t>Median</t>
  </si>
  <si>
    <t>Mode</t>
  </si>
  <si>
    <t>Name</t>
  </si>
  <si>
    <t>YearlyIncome</t>
  </si>
  <si>
    <t>nithish</t>
  </si>
  <si>
    <t>veeral</t>
  </si>
  <si>
    <t>angelina</t>
  </si>
  <si>
    <t>salma</t>
  </si>
  <si>
    <t>nitin</t>
  </si>
  <si>
    <t>dhaval</t>
  </si>
  <si>
    <t>venkat</t>
  </si>
  <si>
    <t>priya</t>
  </si>
  <si>
    <t>Varience</t>
  </si>
  <si>
    <t>STD</t>
  </si>
  <si>
    <t>Income-Mean</t>
  </si>
  <si>
    <t>(Income-Mean)^2</t>
  </si>
  <si>
    <t>Juganda Income</t>
  </si>
  <si>
    <t>Krance Income</t>
  </si>
  <si>
    <t>mohan</t>
  </si>
  <si>
    <t>rita</t>
  </si>
  <si>
    <t>bhavin</t>
  </si>
  <si>
    <t>michael</t>
  </si>
  <si>
    <t>abdul</t>
  </si>
  <si>
    <t>kiran</t>
  </si>
  <si>
    <t>ahmed</t>
  </si>
  <si>
    <t>gayathri</t>
  </si>
  <si>
    <t xml:space="preserve">Property Price in Rajajinagar </t>
  </si>
  <si>
    <t>Sqrt</t>
  </si>
  <si>
    <t>Price (INR Cr)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</si>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</sst>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₹&quot;* #,##0.00_);_(&quot;₹&quot;* \(#,##0.00\);_(&quot;₹&quot;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0" fillId="2" borderId="0" xfId="0" applyFill="1"/>
    <xf numFmtId="2" fontId="0" fillId="0" borderId="0" xfId="0" applyNumberFormat="1"/>
    <xf numFmtId="0" fontId="0" fillId="3" borderId="0" xfId="0" applyFill="1"/>
    <xf numFmtId="44" fontId="0" fillId="0" borderId="0" xfId="0" applyNumberFormat="1"/>
    <xf numFmtId="9" fontId="0" fillId="0" borderId="0" xfId="1" applyFont="1"/>
    <xf numFmtId="0" fontId="0" fillId="4" borderId="0" xfId="0" applyFill="1"/>
    <xf numFmtId="0" fontId="0" fillId="0" borderId="0" xfId="0" applyAlignment="1">
      <alignment wrapText="1"/>
    </xf>
    <xf numFmtId="164" fontId="0" fillId="0" borderId="0" xfId="1" applyNumberFormat="1" applyFont="1"/>
    <xf numFmtId="9" fontId="0" fillId="0" borderId="0" xfId="0" applyNumberFormat="1"/>
    <xf numFmtId="164" fontId="0" fillId="0" borderId="0" xfId="0" applyNumberFormat="1"/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Per cent" xfId="1" builtinId="5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Correlation!$A$3:$A$7</c:f>
              <c:numCache>
                <c:formatCode>General</c:formatCode>
                <c:ptCount val="5"/>
                <c:pt idx="0">
                  <c:v>1760</c:v>
                </c:pt>
                <c:pt idx="1">
                  <c:v>1943</c:v>
                </c:pt>
                <c:pt idx="2">
                  <c:v>1914</c:v>
                </c:pt>
                <c:pt idx="3">
                  <c:v>1618</c:v>
                </c:pt>
                <c:pt idx="4">
                  <c:v>1369</c:v>
                </c:pt>
              </c:numCache>
            </c:numRef>
          </c:xVal>
          <c:yVal>
            <c:numRef>
              <c:f>Correlation!$B$3:$B$7</c:f>
              <c:numCache>
                <c:formatCode>General</c:formatCode>
                <c:ptCount val="5"/>
                <c:pt idx="0">
                  <c:v>2.64</c:v>
                </c:pt>
                <c:pt idx="1">
                  <c:v>2.98</c:v>
                </c:pt>
                <c:pt idx="2">
                  <c:v>3.13</c:v>
                </c:pt>
                <c:pt idx="3">
                  <c:v>1.76</c:v>
                </c:pt>
                <c:pt idx="4">
                  <c:v>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5-B844-BDAC-F4DF936F8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411440"/>
        <c:axId val="1733413152"/>
      </c:scatterChart>
      <c:valAx>
        <c:axId val="173341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413152"/>
        <c:crosses val="autoZero"/>
        <c:crossBetween val="midCat"/>
      </c:valAx>
      <c:valAx>
        <c:axId val="173341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411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439964</xdr:colOff>
      <xdr:row>2</xdr:row>
      <xdr:rowOff>20864</xdr:rowOff>
    </xdr:from>
    <xdr:to>
      <xdr:col>8</xdr:col>
      <xdr:colOff>58964</xdr:colOff>
      <xdr:row>16</xdr:row>
      <xdr:rowOff>97064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B8B921-0DF2-8FE1-6F05-B6081DDD5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W40" totalsRowShown="0" headerRowDxfId="22">
  <autoFilter ref="A1:W40" xr:uid="{6A7FE39D-5614-4A7F-89B7-C167ABC0A251}"/>
  <tableColumns count="23">
    <tableColumn id="1" xr3:uid="{5E453F0D-B27C-433C-BF11-BA3FE1A6822E}" name="movie_id"/>
    <tableColumn id="10" xr3:uid="{87EE0BC9-B77C-C44A-B422-A93D5B841070}" name="movie_nam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2" xr3:uid="{A92125EC-9537-4A49-A8A4-C4B321E60E1D}" name="Budget_Vlookup" dataDxfId="21">
      <calculatedColumnFormula array="1">VLOOKUP(Movies[[#This Row],[movie_id]:[movie_id]],Financials[#All],2,FALSE)</calculatedColumnFormula>
    </tableColumn>
    <tableColumn id="14" xr3:uid="{B8114B44-39FF-C341-8733-D52E59AD8CA5}" name="revenue_vlookup" dataDxfId="20">
      <calculatedColumnFormula array="1">VLOOKUP(Movies[[#This Row],[movie_id]:[movie_id]],Financials[#All],3,FALSE)</calculatedColumnFormula>
    </tableColumn>
    <tableColumn id="15" xr3:uid="{4F897FDE-4826-A94D-A1F3-050D3B784C08}" name="Unit_vlookup" dataDxfId="19">
      <calculatedColumnFormula array="1">VLOOKUP(Movies[[#This Row],[movie_id]:[movie_id]],Financials[#All],4,FALSE)</calculatedColumnFormula>
    </tableColumn>
    <tableColumn id="16" xr3:uid="{95CFA2F0-EC01-5943-9EF5-BCCBEDE16CA9}" name="Currency_vlookup" dataDxfId="18">
      <calculatedColumnFormula array="1">VLOOKUP(Movies[[#This Row],[movie_id]:[movie_id]],Financials[#All],5,FALSE)</calculatedColumnFormula>
    </tableColumn>
    <tableColumn id="2" xr3:uid="{F3248E19-FD0F-9943-9880-A349C75F7111}" name="budget" dataDxfId="17">
      <calculatedColumnFormula array="1">INDEX(Financials[],MATCH(Movies[[#This Row],[movie_id]:[movie_id]],Financials[[movie_id]:[movie_id]],0),MATCH(Movies[[#Headers],[budget]],Financials[#Headers],0))</calculatedColumnFormula>
    </tableColumn>
    <tableColumn id="8" xr3:uid="{A2CFE296-EA56-D440-A966-008013216BFD}" name="revenue" dataDxfId="16">
      <calculatedColumnFormula array="1">INDEX(Financials[],MATCH(Movies[[#This Row],[movie_id]:[movie_id]],Financials[[movie_id]:[movie_id]],0),MATCH(Movies[[#Headers],[revenue]],Financials[#Headers],0))</calculatedColumnFormula>
    </tableColumn>
    <tableColumn id="9" xr3:uid="{A6078832-C997-244F-A293-535C47C33182}" name="unit" dataDxfId="15">
      <calculatedColumnFormula array="1">INDEX(Financials[],MATCH(Movies[[#This Row],[movie_id]:[movie_id]],Financials[[movie_id]:[movie_id]],0),MATCH(Movies[[#Headers],[unit]],Financials[#Headers],0))</calculatedColumnFormula>
    </tableColumn>
    <tableColumn id="11" xr3:uid="{67269A5D-F202-544A-B8FB-1FA93ABFFB5F}" name="currency" dataDxfId="14">
      <calculatedColumnFormula array="1">INDEX(Financials[],MATCH(Movies[[#This Row],[movie_id]:[movie_id]],Financials[[movie_id]:[movie_id]],0),MATCH(Movies[[#Headers],[currency]],Financials[#Headers],0))</calculatedColumnFormula>
    </tableColumn>
    <tableColumn id="13" xr3:uid="{597BA684-7E81-4541-A597-60EE625B3138}" name="budget2" dataDxfId="13">
      <calculatedColumnFormula array="1">_xlfn.XLOOKUP(Movies[[#This Row],[movie_id]:[movie_id]],Financials[[#All],[movie_id]:[movie_id]],Financials[[#All],[budget]],"Not Avaliable",0)</calculatedColumnFormula>
    </tableColumn>
    <tableColumn id="17" xr3:uid="{A15EBEA4-9FBA-BF4F-8950-4351FCD151F4}" name="revenue2" dataDxfId="12">
      <calculatedColumnFormula array="1">_xlfn.XLOOKUP(Movies[[#This Row],[movie_id]:[movie_id]],Financials[[#All],[movie_id]:[movie_id]],Financials[[#All],[revenue]],"Not Avaliable",0)</calculatedColumnFormula>
    </tableColumn>
    <tableColumn id="18" xr3:uid="{650297CE-7CBA-D941-AFDC-31B755E911DF}" name="unit2" dataDxfId="11">
      <calculatedColumnFormula array="1">_xlfn.XLOOKUP(Movies[[#This Row],[movie_id]:[movie_id]],Financials[[#All],[movie_id]:[movie_id]],Financials[[#All],[unit]],"Not Avaliable",0)</calculatedColumnFormula>
    </tableColumn>
    <tableColumn id="19" xr3:uid="{0B5A0962-9389-6F47-93F4-B5DC3C98C2B3}" name="currency2" dataDxfId="10">
      <calculatedColumnFormula array="1">_xlfn.XLOOKUP(Movies[[#This Row],[movie_id]:[movie_id]],Financials[[#All],[movie_id]:[movie_id]],Financials[[#All],[currency]],"Not Avaliable",0)</calculatedColumnFormula>
    </tableColumn>
    <tableColumn id="20" xr3:uid="{78B4ACD9-93D2-C446-8B67-7E3B023AE20D}" name="budget_mill" dataDxfId="9">
      <calculatedColumnFormula>IF(Movies[[#This Row],[unit2]]="Billions",Movies[[#This Row],[budget2]]*1000,Movies[[#This Row],[budget2]])</calculatedColumnFormula>
    </tableColumn>
    <tableColumn id="21" xr3:uid="{451F2A0D-68ED-D34E-89D4-46C09E2C4D5C}" name="Revenue_mill" dataDxfId="8">
      <calculatedColumnFormula>IF(Movies[[#This Row],[unit2]]="Billions",Movies[[#This Row],[revenue2]]*1000,Movies[[#This Row],[revenue2]])</calculatedColumnFormula>
    </tableColumn>
    <tableColumn id="22" xr3:uid="{0FE9E5A8-341A-9546-9D81-A8AB8E727295}" name="Budget_mill_INR" dataDxfId="7">
      <calculatedColumnFormula>IF(Movies[[#This Row],[currency2]]="USD",Movies[[#This Row],[budget_mill]]*80,Movies[[#This Row],[budget_mill]])</calculatedColumnFormula>
    </tableColumn>
    <tableColumn id="23" xr3:uid="{868C47B0-0912-C14C-9F42-47E509867F53}" name="Revenue_mill_INR" dataDxfId="6">
      <calculatedColumnFormula>IF(Movies[[#This Row],[currency2]]="USD",Movies[[#This Row],[Revenue_mill]]*80,Movies[[#This Row],[Revenue_mill]])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5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4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3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2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0A2FC8-0A7F-8946-B1B4-7E6FA9502FC0}" name="Table6" displayName="Table6" ref="A1:B5" totalsRowShown="0">
  <autoFilter ref="A1:B5" xr:uid="{CF0A2FC8-0A7F-8946-B1B4-7E6FA9502FC0}"/>
  <tableColumns count="2">
    <tableColumn id="1" xr3:uid="{49B3A8E5-66FD-7844-9A7C-60C4E9AC0105}" name="Item"/>
    <tableColumn id="2" xr3:uid="{7F0FE3CB-2BEE-9247-932F-04F76C53FAA6}" name="Pric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opLeftCell="H1" zoomScale="140" zoomScaleNormal="140" workbookViewId="0">
      <selection activeCell="W3" sqref="W3:W38"/>
    </sheetView>
  </sheetViews>
  <sheetFormatPr baseColWidth="10" defaultColWidth="8.83203125" defaultRowHeight="15" x14ac:dyDescent="0.2"/>
  <cols>
    <col min="1" max="1" width="10.83203125" bestFit="1" customWidth="1"/>
    <col min="2" max="2" width="34.83203125" bestFit="1" customWidth="1"/>
    <col min="3" max="3" width="10" bestFit="1" customWidth="1"/>
    <col min="4" max="4" width="13.5" bestFit="1" customWidth="1"/>
    <col min="5" max="5" width="13" bestFit="1" customWidth="1"/>
    <col min="6" max="6" width="22.33203125" bestFit="1" customWidth="1"/>
    <col min="7" max="7" width="12.83203125" bestFit="1" customWidth="1"/>
    <col min="8" max="8" width="16.5" bestFit="1" customWidth="1"/>
    <col min="9" max="9" width="17.1640625" bestFit="1" customWidth="1"/>
    <col min="10" max="10" width="14" bestFit="1" customWidth="1"/>
    <col min="11" max="11" width="17.6640625" bestFit="1" customWidth="1"/>
    <col min="12" max="12" width="9.1640625" bestFit="1" customWidth="1"/>
    <col min="13" max="13" width="10.1640625" bestFit="1" customWidth="1"/>
    <col min="14" max="14" width="7.33203125" bestFit="1" customWidth="1"/>
    <col min="15" max="15" width="10.5" bestFit="1" customWidth="1"/>
    <col min="16" max="18" width="11.1640625" bestFit="1" customWidth="1"/>
    <col min="19" max="19" width="11.5" bestFit="1" customWidth="1"/>
    <col min="20" max="20" width="13" bestFit="1" customWidth="1"/>
    <col min="21" max="21" width="14.33203125" bestFit="1" customWidth="1"/>
    <col min="22" max="22" width="26.1640625" bestFit="1" customWidth="1"/>
    <col min="23" max="23" width="17.83203125" bestFit="1" customWidth="1"/>
  </cols>
  <sheetData>
    <row r="1" spans="1:23" x14ac:dyDescent="0.2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 x14ac:dyDescent="0.2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VLOOKUP(Movies[[#This Row],[movie_id]:[movie_id]],Financials[#All],2,FALSE)</f>
        <v>1</v>
      </c>
      <c r="I2" cm="1">
        <f t="array" ref="I2">VLOOKUP(Movies[[#This Row],[movie_id]:[movie_id]],Financials[#All],3,FALSE)</f>
        <v>12.5</v>
      </c>
      <c r="J2" t="str" cm="1">
        <f t="array" ref="J2">VLOOKUP(Movies[[#This Row],[movie_id]:[movie_id]],Financials[#All],4,FALSE)</f>
        <v>Billions</v>
      </c>
      <c r="K2" t="str" cm="1">
        <f t="array" ref="K2">VLOOKUP(Movies[[#This Row],[movie_id]:[movie_id]],Financials[#All],5,FALSE)</f>
        <v>INR</v>
      </c>
      <c r="L2" cm="1">
        <f t="array" ref="L2">INDEX(Financials[],MATCH(Movies[[#This Row],[movie_id]:[movie_id]],Financials[[movie_id]:[movie_id]],0),MATCH(Movies[[#Headers],[budget]],Financials[#Headers],0))</f>
        <v>1</v>
      </c>
      <c r="M2" cm="1">
        <f t="array" ref="M2">INDEX(Financials[],MATCH(Movies[[#This Row],[movie_id]:[movie_id]],Financials[[movie_id]:[movie_id]],0),MATCH(Movies[[#Headers],[revenue]],Financials[#Headers],0))</f>
        <v>12.5</v>
      </c>
      <c r="N2" t="str" cm="1">
        <f t="array" ref="N2">INDEX(Financials[],MATCH(Movies[[#This Row],[movie_id]:[movie_id]],Financials[[movie_id]:[movie_id]],0),MATCH(Movies[[#Headers],[unit]],Financials[#Headers],0))</f>
        <v>Billions</v>
      </c>
      <c r="O2" t="str" cm="1">
        <f t="array" ref="O2">INDEX(Financials[],MATCH(Movies[[#This Row],[movie_id]:[movie_id]],Financials[[movie_id]:[movie_id]],0),MATCH(Movies[[#Headers],[currency]],Financials[#Headers],0))</f>
        <v>INR</v>
      </c>
      <c r="P2" cm="1">
        <f t="array" ref="P2">_xlfn.XLOOKUP(Movies[[#This Row],[movie_id]:[movie_id]],Financials[[#All],[movie_id]:[movie_id]],Financials[[#All],[budget]],"Not Avaliable",0)</f>
        <v>1</v>
      </c>
      <c r="Q2" cm="1">
        <f t="array" ref="Q2">_xlfn.XLOOKUP(Movies[[#This Row],[movie_id]:[movie_id]],Financials[[#All],[movie_id]:[movie_id]],Financials[[#All],[revenue]],"Not Avaliable",0)</f>
        <v>12.5</v>
      </c>
      <c r="R2" t="str" cm="1">
        <f t="array" ref="R2">_xlfn.XLOOKUP(Movies[[#This Row],[movie_id]:[movie_id]],Financials[[#All],[movie_id]:[movie_id]],Financials[[#All],[unit]],"Not Avaliable",0)</f>
        <v>Billions</v>
      </c>
      <c r="S2" t="str" cm="1">
        <f t="array" ref="S2">_xlfn.XLOOKUP(Movies[[#This Row],[movie_id]:[movie_id]],Financials[[#All],[movie_id]:[movie_id]],Financials[[#All],[currency]],"Not Avaliable",0)</f>
        <v>INR</v>
      </c>
      <c r="T2">
        <f>IF(Movies[[#This Row],[unit2]]="Billions",Movies[[#This Row],[budget2]]*1000,Movies[[#This Row],[budget2]])</f>
        <v>1000</v>
      </c>
      <c r="U2">
        <f>IF(Movies[[#This Row],[unit2]]="Billions",Movies[[#This Row],[revenue2]]*1000,Movies[[#This Row],[revenue2]])</f>
        <v>12500</v>
      </c>
      <c r="V2" s="3">
        <f>IF(Movies[[#This Row],[currency2]]="USD",Movies[[#This Row],[budget_mill]]*80,Movies[[#This Row],[budget_mill]])</f>
        <v>1000</v>
      </c>
      <c r="W2" s="3">
        <f>IF(Movies[[#This Row],[currency2]]="USD",Movies[[#This Row],[Revenue_mill]]*80,Movies[[#This Row],[Revenue_mill]])</f>
        <v>12500</v>
      </c>
    </row>
    <row r="3" spans="1:23" x14ac:dyDescent="0.2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VLOOKUP(Movies[[#This Row],[movie_id]:[movie_id]],Financials[#All],2,FALSE)</f>
        <v>200</v>
      </c>
      <c r="I3" cm="1">
        <f t="array" ref="I3">VLOOKUP(Movies[[#This Row],[movie_id]:[movie_id]],Financials[#All],3,FALSE)</f>
        <v>954.8</v>
      </c>
      <c r="J3" t="str" cm="1">
        <f t="array" ref="J3">VLOOKUP(Movies[[#This Row],[movie_id]:[movie_id]],Financials[#All],4,FALSE)</f>
        <v>Millions</v>
      </c>
      <c r="K3" t="str" cm="1">
        <f t="array" ref="K3">VLOOKUP(Movies[[#This Row],[movie_id]:[movie_id]],Financials[#All],5,FALSE)</f>
        <v>USD</v>
      </c>
      <c r="L3" cm="1">
        <f t="array" ref="L3">INDEX(Financials[],MATCH(Movies[[#This Row],[movie_id]:[movie_id]],Financials[[movie_id]:[movie_id]],0),MATCH(Movies[[#Headers],[budget]],Financials[#Headers],0))</f>
        <v>200</v>
      </c>
      <c r="M3" cm="1">
        <f t="array" ref="M3">INDEX(Financials[],MATCH(Movies[[#This Row],[movie_id]:[movie_id]],Financials[[movie_id]:[movie_id]],0),MATCH(Movies[[#Headers],[revenue]],Financials[#Headers],0))</f>
        <v>954.8</v>
      </c>
      <c r="N3" t="str" cm="1">
        <f t="array" ref="N3">INDEX(Financials[],MATCH(Movies[[#This Row],[movie_id]:[movie_id]],Financials[[movie_id]:[movie_id]],0),MATCH(Movies[[#Headers],[unit]],Financials[#Headers],0))</f>
        <v>Millions</v>
      </c>
      <c r="O3" t="str" cm="1">
        <f t="array" ref="O3">INDEX(Financials[],MATCH(Movies[[#This Row],[movie_id]:[movie_id]],Financials[[movie_id]:[movie_id]],0),MATCH(Movies[[#Headers],[currency]],Financials[#Headers],0))</f>
        <v>USD</v>
      </c>
      <c r="P3" cm="1">
        <f t="array" ref="P3">_xlfn.XLOOKUP(Movies[[#This Row],[movie_id]:[movie_id]],Financials[[#All],[movie_id]:[movie_id]],Financials[[#All],[budget]],"Not Avaliable",0)</f>
        <v>200</v>
      </c>
      <c r="Q3" cm="1">
        <f t="array" ref="Q3">_xlfn.XLOOKUP(Movies[[#This Row],[movie_id]:[movie_id]],Financials[[#All],[movie_id]:[movie_id]],Financials[[#All],[revenue]],"Not Avaliable",0)</f>
        <v>954.8</v>
      </c>
      <c r="R3" t="str" cm="1">
        <f t="array" ref="R3">_xlfn.XLOOKUP(Movies[[#This Row],[movie_id]:[movie_id]],Financials[[#All],[movie_id]:[movie_id]],Financials[[#All],[unit]],"Not Avaliable",0)</f>
        <v>Millions</v>
      </c>
      <c r="S3" t="str" cm="1">
        <f t="array" ref="S3">_xlfn.XLOOKUP(Movies[[#This Row],[movie_id]:[movie_id]],Financials[[#All],[movie_id]:[movie_id]],Financials[[#All],[currency]],"Not Avaliable",0)</f>
        <v>USD</v>
      </c>
      <c r="T3">
        <f>IF(Movies[[#This Row],[unit2]]="Billions",Movies[[#This Row],[budget2]]*1000,Movies[[#This Row],[budget2]])</f>
        <v>200</v>
      </c>
      <c r="U3">
        <f>IF(Movies[[#This Row],[unit2]]="Billions",Movies[[#This Row],[revenue2]]*1000,Movies[[#This Row],[revenue2]])</f>
        <v>954.8</v>
      </c>
      <c r="V3" s="3">
        <f>IF(Movies[[#This Row],[currency2]]="USD",Movies[[#This Row],[budget_mill]]*80,Movies[[#This Row],[budget_mill]])</f>
        <v>16000</v>
      </c>
      <c r="W3" s="3">
        <f>IF(Movies[[#This Row],[currency2]]="USD",Movies[[#This Row],[Revenue_mill]]*80,Movies[[#This Row],[Revenue_mill]])</f>
        <v>76384</v>
      </c>
    </row>
    <row r="4" spans="1:23" x14ac:dyDescent="0.2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VLOOKUP(Movies[[#This Row],[movie_id]:[movie_id]],Financials[#All],2,FALSE)</f>
        <v>165</v>
      </c>
      <c r="I4" cm="1">
        <f t="array" ref="I4">VLOOKUP(Movies[[#This Row],[movie_id]:[movie_id]],Financials[#All],3,FALSE)</f>
        <v>644.79999999999995</v>
      </c>
      <c r="J4" t="str" cm="1">
        <f t="array" ref="J4">VLOOKUP(Movies[[#This Row],[movie_id]:[movie_id]],Financials[#All],4,FALSE)</f>
        <v>Millions</v>
      </c>
      <c r="K4" t="str" cm="1">
        <f t="array" ref="K4">VLOOKUP(Movies[[#This Row],[movie_id]:[movie_id]],Financials[#All],5,FALSE)</f>
        <v>USD</v>
      </c>
      <c r="L4" cm="1">
        <f t="array" ref="L4">INDEX(Financials[],MATCH(Movies[[#This Row],[movie_id]:[movie_id]],Financials[[movie_id]:[movie_id]],0),MATCH(Movies[[#Headers],[budget]],Financials[#Headers],0))</f>
        <v>165</v>
      </c>
      <c r="M4" cm="1">
        <f t="array" ref="M4">INDEX(Financials[],MATCH(Movies[[#This Row],[movie_id]:[movie_id]],Financials[[movie_id]:[movie_id]],0),MATCH(Movies[[#Headers],[revenue]],Financials[#Headers],0))</f>
        <v>644.79999999999995</v>
      </c>
      <c r="N4" t="str" cm="1">
        <f t="array" ref="N4">INDEX(Financials[],MATCH(Movies[[#This Row],[movie_id]:[movie_id]],Financials[[movie_id]:[movie_id]],0),MATCH(Movies[[#Headers],[unit]],Financials[#Headers],0))</f>
        <v>Millions</v>
      </c>
      <c r="O4" t="str" cm="1">
        <f t="array" ref="O4">INDEX(Financials[],MATCH(Movies[[#This Row],[movie_id]:[movie_id]],Financials[[movie_id]:[movie_id]],0),MATCH(Movies[[#Headers],[currency]],Financials[#Headers],0))</f>
        <v>USD</v>
      </c>
      <c r="P4" cm="1">
        <f t="array" ref="P4">_xlfn.XLOOKUP(Movies[[#This Row],[movie_id]:[movie_id]],Financials[[#All],[movie_id]:[movie_id]],Financials[[#All],[budget]],"Not Avaliable",0)</f>
        <v>165</v>
      </c>
      <c r="Q4" cm="1">
        <f t="array" ref="Q4">_xlfn.XLOOKUP(Movies[[#This Row],[movie_id]:[movie_id]],Financials[[#All],[movie_id]:[movie_id]],Financials[[#All],[revenue]],"Not Avaliable",0)</f>
        <v>644.79999999999995</v>
      </c>
      <c r="R4" t="str" cm="1">
        <f t="array" ref="R4">_xlfn.XLOOKUP(Movies[[#This Row],[movie_id]:[movie_id]],Financials[[#All],[movie_id]:[movie_id]],Financials[[#All],[unit]],"Not Avaliable",0)</f>
        <v>Millions</v>
      </c>
      <c r="S4" t="str" cm="1">
        <f t="array" ref="S4">_xlfn.XLOOKUP(Movies[[#This Row],[movie_id]:[movie_id]],Financials[[#All],[movie_id]:[movie_id]],Financials[[#All],[currency]],"Not Avaliable",0)</f>
        <v>USD</v>
      </c>
      <c r="T4">
        <f>IF(Movies[[#This Row],[unit2]]="Billions",Movies[[#This Row],[budget2]]*1000,Movies[[#This Row],[budget2]])</f>
        <v>165</v>
      </c>
      <c r="U4">
        <f>IF(Movies[[#This Row],[unit2]]="Billions",Movies[[#This Row],[revenue2]]*1000,Movies[[#This Row],[revenue2]])</f>
        <v>644.79999999999995</v>
      </c>
      <c r="V4" s="3">
        <f>IF(Movies[[#This Row],[currency2]]="USD",Movies[[#This Row],[budget_mill]]*80,Movies[[#This Row],[budget_mill]])</f>
        <v>13200</v>
      </c>
      <c r="W4" s="3">
        <f>IF(Movies[[#This Row],[currency2]]="USD",Movies[[#This Row],[Revenue_mill]]*80,Movies[[#This Row],[Revenue_mill]])</f>
        <v>51584</v>
      </c>
    </row>
    <row r="5" spans="1:23" x14ac:dyDescent="0.2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VLOOKUP(Movies[[#This Row],[movie_id]:[movie_id]],Financials[#All],2,FALSE)</f>
        <v>180</v>
      </c>
      <c r="I5" cm="1">
        <f t="array" ref="I5">VLOOKUP(Movies[[#This Row],[movie_id]:[movie_id]],Financials[#All],3,FALSE)</f>
        <v>854</v>
      </c>
      <c r="J5" t="str" cm="1">
        <f t="array" ref="J5">VLOOKUP(Movies[[#This Row],[movie_id]:[movie_id]],Financials[#All],4,FALSE)</f>
        <v>Millions</v>
      </c>
      <c r="K5" t="str" cm="1">
        <f t="array" ref="K5">VLOOKUP(Movies[[#This Row],[movie_id]:[movie_id]],Financials[#All],5,FALSE)</f>
        <v>USD</v>
      </c>
      <c r="L5" cm="1">
        <f t="array" ref="L5">INDEX(Financials[],MATCH(Movies[[#This Row],[movie_id]:[movie_id]],Financials[[movie_id]:[movie_id]],0),MATCH(Movies[[#Headers],[budget]],Financials[#Headers],0))</f>
        <v>180</v>
      </c>
      <c r="M5" cm="1">
        <f t="array" ref="M5">INDEX(Financials[],MATCH(Movies[[#This Row],[movie_id]:[movie_id]],Financials[[movie_id]:[movie_id]],0),MATCH(Movies[[#Headers],[revenue]],Financials[#Headers],0))</f>
        <v>854</v>
      </c>
      <c r="N5" t="str" cm="1">
        <f t="array" ref="N5">INDEX(Financials[],MATCH(Movies[[#This Row],[movie_id]:[movie_id]],Financials[[movie_id]:[movie_id]],0),MATCH(Movies[[#Headers],[unit]],Financials[#Headers],0))</f>
        <v>Millions</v>
      </c>
      <c r="O5" t="str" cm="1">
        <f t="array" ref="O5">INDEX(Financials[],MATCH(Movies[[#This Row],[movie_id]:[movie_id]],Financials[[movie_id]:[movie_id]],0),MATCH(Movies[[#Headers],[currency]],Financials[#Headers],0))</f>
        <v>USD</v>
      </c>
      <c r="P5" cm="1">
        <f t="array" ref="P5">_xlfn.XLOOKUP(Movies[[#This Row],[movie_id]:[movie_id]],Financials[[#All],[movie_id]:[movie_id]],Financials[[#All],[budget]],"Not Avaliable",0)</f>
        <v>180</v>
      </c>
      <c r="Q5" cm="1">
        <f t="array" ref="Q5">_xlfn.XLOOKUP(Movies[[#This Row],[movie_id]:[movie_id]],Financials[[#All],[movie_id]:[movie_id]],Financials[[#All],[revenue]],"Not Avaliable",0)</f>
        <v>854</v>
      </c>
      <c r="R5" t="str" cm="1">
        <f t="array" ref="R5">_xlfn.XLOOKUP(Movies[[#This Row],[movie_id]:[movie_id]],Financials[[#All],[movie_id]:[movie_id]],Financials[[#All],[unit]],"Not Avaliable",0)</f>
        <v>Millions</v>
      </c>
      <c r="S5" t="str" cm="1">
        <f t="array" ref="S5">_xlfn.XLOOKUP(Movies[[#This Row],[movie_id]:[movie_id]],Financials[[#All],[movie_id]:[movie_id]],Financials[[#All],[currency]],"Not Avaliable",0)</f>
        <v>USD</v>
      </c>
      <c r="T5">
        <f>IF(Movies[[#This Row],[unit2]]="Billions",Movies[[#This Row],[budget2]]*1000,Movies[[#This Row],[budget2]])</f>
        <v>180</v>
      </c>
      <c r="U5">
        <f>IF(Movies[[#This Row],[unit2]]="Billions",Movies[[#This Row],[revenue2]]*1000,Movies[[#This Row],[revenue2]])</f>
        <v>854</v>
      </c>
      <c r="V5" s="3">
        <f>IF(Movies[[#This Row],[currency2]]="USD",Movies[[#This Row],[budget_mill]]*80,Movies[[#This Row],[budget_mill]])</f>
        <v>14400</v>
      </c>
      <c r="W5" s="3">
        <f>IF(Movies[[#This Row],[currency2]]="USD",Movies[[#This Row],[Revenue_mill]]*80,Movies[[#This Row],[Revenue_mill]])</f>
        <v>68320</v>
      </c>
    </row>
    <row r="6" spans="1:23" x14ac:dyDescent="0.2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VLOOKUP(Movies[[#This Row],[movie_id]:[movie_id]],Financials[#All],2,FALSE)</f>
        <v>250</v>
      </c>
      <c r="I6" cm="1">
        <f t="array" ref="I6">VLOOKUP(Movies[[#This Row],[movie_id]:[movie_id]],Financials[#All],3,FALSE)</f>
        <v>670</v>
      </c>
      <c r="J6" t="str" cm="1">
        <f t="array" ref="J6">VLOOKUP(Movies[[#This Row],[movie_id]:[movie_id]],Financials[#All],4,FALSE)</f>
        <v>Millions</v>
      </c>
      <c r="K6" t="str" cm="1">
        <f t="array" ref="K6">VLOOKUP(Movies[[#This Row],[movie_id]:[movie_id]],Financials[#All],5,FALSE)</f>
        <v>USD</v>
      </c>
      <c r="L6" cm="1">
        <f t="array" ref="L6">INDEX(Financials[],MATCH(Movies[[#This Row],[movie_id]:[movie_id]],Financials[[movie_id]:[movie_id]],0),MATCH(Movies[[#Headers],[budget]],Financials[#Headers],0))</f>
        <v>250</v>
      </c>
      <c r="M6" cm="1">
        <f t="array" ref="M6">INDEX(Financials[],MATCH(Movies[[#This Row],[movie_id]:[movie_id]],Financials[[movie_id]:[movie_id]],0),MATCH(Movies[[#Headers],[revenue]],Financials[#Headers],0))</f>
        <v>670</v>
      </c>
      <c r="N6" t="str" cm="1">
        <f t="array" ref="N6">INDEX(Financials[],MATCH(Movies[[#This Row],[movie_id]:[movie_id]],Financials[[movie_id]:[movie_id]],0),MATCH(Movies[[#Headers],[unit]],Financials[#Headers],0))</f>
        <v>Millions</v>
      </c>
      <c r="O6" t="str" cm="1">
        <f t="array" ref="O6">INDEX(Financials[],MATCH(Movies[[#This Row],[movie_id]:[movie_id]],Financials[[movie_id]:[movie_id]],0),MATCH(Movies[[#Headers],[currency]],Financials[#Headers],0))</f>
        <v>USD</v>
      </c>
      <c r="P6" cm="1">
        <f t="array" ref="P6">_xlfn.XLOOKUP(Movies[[#This Row],[movie_id]:[movie_id]],Financials[[#All],[movie_id]:[movie_id]],Financials[[#All],[budget]],"Not Avaliable",0)</f>
        <v>250</v>
      </c>
      <c r="Q6" cm="1">
        <f t="array" ref="Q6">_xlfn.XLOOKUP(Movies[[#This Row],[movie_id]:[movie_id]],Financials[[#All],[movie_id]:[movie_id]],Financials[[#All],[revenue]],"Not Avaliable",0)</f>
        <v>670</v>
      </c>
      <c r="R6" t="str" cm="1">
        <f t="array" ref="R6">_xlfn.XLOOKUP(Movies[[#This Row],[movie_id]:[movie_id]],Financials[[#All],[movie_id]:[movie_id]],Financials[[#All],[unit]],"Not Avaliable",0)</f>
        <v>Millions</v>
      </c>
      <c r="S6" t="str" cm="1">
        <f t="array" ref="S6">_xlfn.XLOOKUP(Movies[[#This Row],[movie_id]:[movie_id]],Financials[[#All],[movie_id]:[movie_id]],Financials[[#All],[currency]],"Not Avaliable",0)</f>
        <v>USD</v>
      </c>
      <c r="T6">
        <f>IF(Movies[[#This Row],[unit2]]="Billions",Movies[[#This Row],[budget2]]*1000,Movies[[#This Row],[budget2]])</f>
        <v>250</v>
      </c>
      <c r="U6">
        <f>IF(Movies[[#This Row],[unit2]]="Billions",Movies[[#This Row],[revenue2]]*1000,Movies[[#This Row],[revenue2]])</f>
        <v>670</v>
      </c>
      <c r="V6" s="3">
        <f>IF(Movies[[#This Row],[currency2]]="USD",Movies[[#This Row],[budget_mill]]*80,Movies[[#This Row],[budget_mill]])</f>
        <v>20000</v>
      </c>
      <c r="W6" s="3">
        <f>IF(Movies[[#This Row],[currency2]]="USD",Movies[[#This Row],[Revenue_mill]]*80,Movies[[#This Row],[Revenue_mill]])</f>
        <v>53600</v>
      </c>
    </row>
    <row r="7" spans="1:23" x14ac:dyDescent="0.2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VLOOKUP(Movies[[#This Row],[movie_id]:[movie_id]],Financials[#All],2,FALSE)</f>
        <v>#N/A</v>
      </c>
      <c r="I7" t="e" cm="1">
        <f t="array" ref="I7">VLOOKUP(Movies[[#This Row],[movie_id]:[movie_id]],Financials[#All],3,FALSE)</f>
        <v>#N/A</v>
      </c>
      <c r="J7" t="e" cm="1">
        <f t="array" ref="J7">VLOOKUP(Movies[[#This Row],[movie_id]:[movie_id]],Financials[#All],4,FALSE)</f>
        <v>#N/A</v>
      </c>
      <c r="K7" t="e" cm="1">
        <f t="array" ref="K7">VLOOKUP(Movies[[#This Row],[movie_id]:[movie_id]],Financials[#All],5,FALSE)</f>
        <v>#N/A</v>
      </c>
      <c r="L7" t="e" cm="1">
        <f t="array" ref="L7">INDEX(Financials[],MATCH(Movies[[#This Row],[movie_id]:[movie_id]],Financials[[movie_id]:[movie_id]],0),MATCH(Movies[[#Headers],[budget]],Financials[#Headers],0))</f>
        <v>#N/A</v>
      </c>
      <c r="M7" t="e" cm="1">
        <f t="array" ref="M7">INDEX(Financials[],MATCH(Movies[[#This Row],[movie_id]:[movie_id]],Financials[[movie_id]:[movie_id]],0),MATCH(Movies[[#Headers],[revenue]],Financials[#Headers],0))</f>
        <v>#N/A</v>
      </c>
      <c r="N7" t="e" cm="1">
        <f t="array" ref="N7">INDEX(Financials[],MATCH(Movies[[#This Row],[movie_id]:[movie_id]],Financials[[movie_id]:[movie_id]],0),MATCH(Movies[[#Headers],[unit]],Financials[#Headers],0))</f>
        <v>#N/A</v>
      </c>
      <c r="O7" t="e" cm="1">
        <f t="array" ref="O7">INDEX(Financials[],MATCH(Movies[[#This Row],[movie_id]:[movie_id]],Financials[[movie_id]:[movie_id]],0),MATCH(Movies[[#Headers],[currency]],Financials[#Headers],0))</f>
        <v>#N/A</v>
      </c>
      <c r="P7" t="str" cm="1">
        <f t="array" ref="P7">_xlfn.XLOOKUP(Movies[[#This Row],[movie_id]:[movie_id]],Financials[[#All],[movie_id]:[movie_id]],Financials[[#All],[budget]],"Not Avaliable",0)</f>
        <v>Not Avaliable</v>
      </c>
      <c r="Q7" t="str" cm="1">
        <f t="array" ref="Q7">_xlfn.XLOOKUP(Movies[[#This Row],[movie_id]:[movie_id]],Financials[[#All],[movie_id]:[movie_id]],Financials[[#All],[revenue]],"Not Avaliable",0)</f>
        <v>Not Avaliable</v>
      </c>
      <c r="R7" t="str" cm="1">
        <f t="array" ref="R7">_xlfn.XLOOKUP(Movies[[#This Row],[movie_id]:[movie_id]],Financials[[#All],[movie_id]:[movie_id]],Financials[[#All],[unit]],"Not Avaliable",0)</f>
        <v>Not Avaliable</v>
      </c>
      <c r="S7" t="str" cm="1">
        <f t="array" ref="S7">_xlfn.XLOOKUP(Movies[[#This Row],[movie_id]:[movie_id]],Financials[[#All],[movie_id]:[movie_id]],Financials[[#All],[currency]],"Not Avaliable",0)</f>
        <v>Not Avaliable</v>
      </c>
      <c r="T7" t="str">
        <f>IF(Movies[[#This Row],[unit2]]="Billions",Movies[[#This Row],[budget2]]*1000,Movies[[#This Row],[budget2]])</f>
        <v>Not Avaliable</v>
      </c>
      <c r="U7" t="str">
        <f>IF(Movies[[#This Row],[unit2]]="Billions",Movies[[#This Row],[revenue2]]*1000,Movies[[#This Row],[revenue2]])</f>
        <v>Not Avaliable</v>
      </c>
      <c r="V7" s="3" t="str">
        <f>IF(Movies[[#This Row],[currency2]]="USD",Movies[[#This Row],[budget_mill]]*80,Movies[[#This Row],[budget_mill]])</f>
        <v>Not Avaliable</v>
      </c>
      <c r="W7" s="3" t="str">
        <f>IF(Movies[[#This Row],[currency2]]="USD",Movies[[#This Row],[Revenue_mill]]*80,Movies[[#This Row],[Revenue_mill]])</f>
        <v>Not Avaliable</v>
      </c>
    </row>
    <row r="8" spans="1:23" x14ac:dyDescent="0.2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VLOOKUP(Movies[[#This Row],[movie_id]:[movie_id]],Financials[#All],2,FALSE)</f>
        <v>400</v>
      </c>
      <c r="I8" cm="1">
        <f t="array" ref="I8">VLOOKUP(Movies[[#This Row],[movie_id]:[movie_id]],Financials[#All],3,FALSE)</f>
        <v>2000</v>
      </c>
      <c r="J8" t="str" cm="1">
        <f t="array" ref="J8">VLOOKUP(Movies[[#This Row],[movie_id]:[movie_id]],Financials[#All],4,FALSE)</f>
        <v>Millions</v>
      </c>
      <c r="K8" t="str" cm="1">
        <f t="array" ref="K8">VLOOKUP(Movies[[#This Row],[movie_id]:[movie_id]],Financials[#All],5,FALSE)</f>
        <v>INR</v>
      </c>
      <c r="L8" cm="1">
        <f t="array" ref="L8">INDEX(Financials[],MATCH(Movies[[#This Row],[movie_id]:[movie_id]],Financials[[movie_id]:[movie_id]],0),MATCH(Movies[[#Headers],[budget]],Financials[#Headers],0))</f>
        <v>400</v>
      </c>
      <c r="M8" cm="1">
        <f t="array" ref="M8">INDEX(Financials[],MATCH(Movies[[#This Row],[movie_id]:[movie_id]],Financials[[movie_id]:[movie_id]],0),MATCH(Movies[[#Headers],[revenue]],Financials[#Headers],0))</f>
        <v>2000</v>
      </c>
      <c r="N8" t="str" cm="1">
        <f t="array" ref="N8">INDEX(Financials[],MATCH(Movies[[#This Row],[movie_id]:[movie_id]],Financials[[movie_id]:[movie_id]],0),MATCH(Movies[[#Headers],[unit]],Financials[#Headers],0))</f>
        <v>Millions</v>
      </c>
      <c r="O8" t="str" cm="1">
        <f t="array" ref="O8">INDEX(Financials[],MATCH(Movies[[#This Row],[movie_id]:[movie_id]],Financials[[movie_id]:[movie_id]],0),MATCH(Movies[[#Headers],[currency]],Financials[#Headers],0))</f>
        <v>INR</v>
      </c>
      <c r="P8" cm="1">
        <f t="array" ref="P8">_xlfn.XLOOKUP(Movies[[#This Row],[movie_id]:[movie_id]],Financials[[#All],[movie_id]:[movie_id]],Financials[[#All],[budget]],"Not Avaliable",0)</f>
        <v>400</v>
      </c>
      <c r="Q8" cm="1">
        <f t="array" ref="Q8">_xlfn.XLOOKUP(Movies[[#This Row],[movie_id]:[movie_id]],Financials[[#All],[movie_id]:[movie_id]],Financials[[#All],[revenue]],"Not Avaliable",0)</f>
        <v>2000</v>
      </c>
      <c r="R8" t="str" cm="1">
        <f t="array" ref="R8">_xlfn.XLOOKUP(Movies[[#This Row],[movie_id]:[movie_id]],Financials[[#All],[movie_id]:[movie_id]],Financials[[#All],[unit]],"Not Avaliable",0)</f>
        <v>Millions</v>
      </c>
      <c r="S8" t="str" cm="1">
        <f t="array" ref="S8">_xlfn.XLOOKUP(Movies[[#This Row],[movie_id]:[movie_id]],Financials[[#All],[movie_id]:[movie_id]],Financials[[#All],[currency]],"Not Avaliable",0)</f>
        <v>INR</v>
      </c>
      <c r="T8">
        <f>IF(Movies[[#This Row],[unit2]]="Billions",Movies[[#This Row],[budget2]]*1000,Movies[[#This Row],[budget2]])</f>
        <v>400</v>
      </c>
      <c r="U8">
        <f>IF(Movies[[#This Row],[unit2]]="Billions",Movies[[#This Row],[revenue2]]*1000,Movies[[#This Row],[revenue2]])</f>
        <v>2000</v>
      </c>
      <c r="V8" s="3">
        <f>IF(Movies[[#This Row],[currency2]]="USD",Movies[[#This Row],[budget_mill]]*80,Movies[[#This Row],[budget_mill]])</f>
        <v>400</v>
      </c>
      <c r="W8" s="3">
        <f>IF(Movies[[#This Row],[currency2]]="USD",Movies[[#This Row],[Revenue_mill]]*80,Movies[[#This Row],[Revenue_mill]])</f>
        <v>2000</v>
      </c>
    </row>
    <row r="9" spans="1:23" x14ac:dyDescent="0.2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VLOOKUP(Movies[[#This Row],[movie_id]:[movie_id]],Financials[#All],2,FALSE)</f>
        <v>550</v>
      </c>
      <c r="I9" cm="1">
        <f t="array" ref="I9">VLOOKUP(Movies[[#This Row],[movie_id]:[movie_id]],Financials[#All],3,FALSE)</f>
        <v>4000</v>
      </c>
      <c r="J9" t="str" cm="1">
        <f t="array" ref="J9">VLOOKUP(Movies[[#This Row],[movie_id]:[movie_id]],Financials[#All],4,FALSE)</f>
        <v>Millions</v>
      </c>
      <c r="K9" t="str" cm="1">
        <f t="array" ref="K9">VLOOKUP(Movies[[#This Row],[movie_id]:[movie_id]],Financials[#All],5,FALSE)</f>
        <v>INR</v>
      </c>
      <c r="L9" cm="1">
        <f t="array" ref="L9">INDEX(Financials[],MATCH(Movies[[#This Row],[movie_id]:[movie_id]],Financials[[movie_id]:[movie_id]],0),MATCH(Movies[[#Headers],[budget]],Financials[#Headers],0))</f>
        <v>550</v>
      </c>
      <c r="M9" cm="1">
        <f t="array" ref="M9">INDEX(Financials[],MATCH(Movies[[#This Row],[movie_id]:[movie_id]],Financials[[movie_id]:[movie_id]],0),MATCH(Movies[[#Headers],[revenue]],Financials[#Headers],0))</f>
        <v>4000</v>
      </c>
      <c r="N9" t="str" cm="1">
        <f t="array" ref="N9">INDEX(Financials[],MATCH(Movies[[#This Row],[movie_id]:[movie_id]],Financials[[movie_id]:[movie_id]],0),MATCH(Movies[[#Headers],[unit]],Financials[#Headers],0))</f>
        <v>Millions</v>
      </c>
      <c r="O9" t="str" cm="1">
        <f t="array" ref="O9">INDEX(Financials[],MATCH(Movies[[#This Row],[movie_id]:[movie_id]],Financials[[movie_id]:[movie_id]],0),MATCH(Movies[[#Headers],[currency]],Financials[#Headers],0))</f>
        <v>INR</v>
      </c>
      <c r="P9" cm="1">
        <f t="array" ref="P9">_xlfn.XLOOKUP(Movies[[#This Row],[movie_id]:[movie_id]],Financials[[#All],[movie_id]:[movie_id]],Financials[[#All],[budget]],"Not Avaliable",0)</f>
        <v>550</v>
      </c>
      <c r="Q9" cm="1">
        <f t="array" ref="Q9">_xlfn.XLOOKUP(Movies[[#This Row],[movie_id]:[movie_id]],Financials[[#All],[movie_id]:[movie_id]],Financials[[#All],[revenue]],"Not Avaliable",0)</f>
        <v>4000</v>
      </c>
      <c r="R9" t="str" cm="1">
        <f t="array" ref="R9">_xlfn.XLOOKUP(Movies[[#This Row],[movie_id]:[movie_id]],Financials[[#All],[movie_id]:[movie_id]],Financials[[#All],[unit]],"Not Avaliable",0)</f>
        <v>Millions</v>
      </c>
      <c r="S9" t="str" cm="1">
        <f t="array" ref="S9">_xlfn.XLOOKUP(Movies[[#This Row],[movie_id]:[movie_id]],Financials[[#All],[movie_id]:[movie_id]],Financials[[#All],[currency]],"Not Avaliable",0)</f>
        <v>INR</v>
      </c>
      <c r="T9">
        <f>IF(Movies[[#This Row],[unit2]]="Billions",Movies[[#This Row],[budget2]]*1000,Movies[[#This Row],[budget2]])</f>
        <v>550</v>
      </c>
      <c r="U9">
        <f>IF(Movies[[#This Row],[unit2]]="Billions",Movies[[#This Row],[revenue2]]*1000,Movies[[#This Row],[revenue2]])</f>
        <v>4000</v>
      </c>
      <c r="V9" s="3">
        <f>IF(Movies[[#This Row],[currency2]]="USD",Movies[[#This Row],[budget_mill]]*80,Movies[[#This Row],[budget_mill]])</f>
        <v>550</v>
      </c>
      <c r="W9" s="3">
        <f>IF(Movies[[#This Row],[currency2]]="USD",Movies[[#This Row],[Revenue_mill]]*80,Movies[[#This Row],[Revenue_mill]])</f>
        <v>4000</v>
      </c>
    </row>
    <row r="10" spans="1:23" x14ac:dyDescent="0.2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VLOOKUP(Movies[[#This Row],[movie_id]:[movie_id]],Financials[#All],2,FALSE)</f>
        <v>390</v>
      </c>
      <c r="I10" cm="1">
        <f t="array" ref="I10">VLOOKUP(Movies[[#This Row],[movie_id]:[movie_id]],Financials[#All],3,FALSE)</f>
        <v>1360</v>
      </c>
      <c r="J10" t="str" cm="1">
        <f t="array" ref="J10">VLOOKUP(Movies[[#This Row],[movie_id]:[movie_id]],Financials[#All],4,FALSE)</f>
        <v>Millions</v>
      </c>
      <c r="K10" t="str" cm="1">
        <f t="array" ref="K10">VLOOKUP(Movies[[#This Row],[movie_id]:[movie_id]],Financials[#All],5,FALSE)</f>
        <v>INR</v>
      </c>
      <c r="L10" cm="1">
        <f t="array" ref="L10">INDEX(Financials[],MATCH(Movies[[#This Row],[movie_id]:[movie_id]],Financials[[movie_id]:[movie_id]],0),MATCH(Movies[[#Headers],[budget]],Financials[#Headers],0))</f>
        <v>390</v>
      </c>
      <c r="M10" cm="1">
        <f t="array" ref="M10">INDEX(Financials[],MATCH(Movies[[#This Row],[movie_id]:[movie_id]],Financials[[movie_id]:[movie_id]],0),MATCH(Movies[[#Headers],[revenue]],Financials[#Headers],0))</f>
        <v>1360</v>
      </c>
      <c r="N10" t="str" cm="1">
        <f t="array" ref="N10">INDEX(Financials[],MATCH(Movies[[#This Row],[movie_id]:[movie_id]],Financials[[movie_id]:[movie_id]],0),MATCH(Movies[[#Headers],[unit]],Financials[#Headers],0))</f>
        <v>Millions</v>
      </c>
      <c r="O10" t="str" cm="1">
        <f t="array" ref="O10">INDEX(Financials[],MATCH(Movies[[#This Row],[movie_id]:[movie_id]],Financials[[movie_id]:[movie_id]],0),MATCH(Movies[[#Headers],[currency]],Financials[#Headers],0))</f>
        <v>INR</v>
      </c>
      <c r="P10" cm="1">
        <f t="array" ref="P10">_xlfn.XLOOKUP(Movies[[#This Row],[movie_id]:[movie_id]],Financials[[#All],[movie_id]:[movie_id]],Financials[[#All],[budget]],"Not Avaliable",0)</f>
        <v>390</v>
      </c>
      <c r="Q10" cm="1">
        <f t="array" ref="Q10">_xlfn.XLOOKUP(Movies[[#This Row],[movie_id]:[movie_id]],Financials[[#All],[movie_id]:[movie_id]],Financials[[#All],[revenue]],"Not Avaliable",0)</f>
        <v>1360</v>
      </c>
      <c r="R10" t="str" cm="1">
        <f t="array" ref="R10">_xlfn.XLOOKUP(Movies[[#This Row],[movie_id]:[movie_id]],Financials[[#All],[movie_id]:[movie_id]],Financials[[#All],[unit]],"Not Avaliable",0)</f>
        <v>Millions</v>
      </c>
      <c r="S10" t="str" cm="1">
        <f t="array" ref="S10">_xlfn.XLOOKUP(Movies[[#This Row],[movie_id]:[movie_id]],Financials[[#All],[movie_id]:[movie_id]],Financials[[#All],[currency]],"Not Avaliable",0)</f>
        <v>INR</v>
      </c>
      <c r="T10">
        <f>IF(Movies[[#This Row],[unit2]]="Billions",Movies[[#This Row],[budget2]]*1000,Movies[[#This Row],[budget2]])</f>
        <v>390</v>
      </c>
      <c r="U10">
        <f>IF(Movies[[#This Row],[unit2]]="Billions",Movies[[#This Row],[revenue2]]*1000,Movies[[#This Row],[revenue2]])</f>
        <v>1360</v>
      </c>
      <c r="V10" s="3">
        <f>IF(Movies[[#This Row],[currency2]]="USD",Movies[[#This Row],[budget_mill]]*80,Movies[[#This Row],[budget_mill]])</f>
        <v>390</v>
      </c>
      <c r="W10" s="3">
        <f>IF(Movies[[#This Row],[currency2]]="USD",Movies[[#This Row],[Revenue_mill]]*80,Movies[[#This Row],[Revenue_mill]])</f>
        <v>1360</v>
      </c>
    </row>
    <row r="11" spans="1:23" x14ac:dyDescent="0.2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VLOOKUP(Movies[[#This Row],[movie_id]:[movie_id]],Financials[#All],2,FALSE)</f>
        <v>1.4</v>
      </c>
      <c r="I11" cm="1">
        <f t="array" ref="I11">VLOOKUP(Movies[[#This Row],[movie_id]:[movie_id]],Financials[#All],3,FALSE)</f>
        <v>3.5</v>
      </c>
      <c r="J11" t="str" cm="1">
        <f t="array" ref="J11">VLOOKUP(Movies[[#This Row],[movie_id]:[movie_id]],Financials[#All],4,FALSE)</f>
        <v>Billions</v>
      </c>
      <c r="K11" t="str" cm="1">
        <f t="array" ref="K11">VLOOKUP(Movies[[#This Row],[movie_id]:[movie_id]],Financials[#All],5,FALSE)</f>
        <v>INR</v>
      </c>
      <c r="L11" cm="1">
        <f t="array" ref="L11">INDEX(Financials[],MATCH(Movies[[#This Row],[movie_id]:[movie_id]],Financials[[movie_id]:[movie_id]],0),MATCH(Movies[[#Headers],[budget]],Financials[#Headers],0))</f>
        <v>1.4</v>
      </c>
      <c r="M11" cm="1">
        <f t="array" ref="M11">INDEX(Financials[],MATCH(Movies[[#This Row],[movie_id]:[movie_id]],Financials[[movie_id]:[movie_id]],0),MATCH(Movies[[#Headers],[revenue]],Financials[#Headers],0))</f>
        <v>3.5</v>
      </c>
      <c r="N11" t="str" cm="1">
        <f t="array" ref="N11">INDEX(Financials[],MATCH(Movies[[#This Row],[movie_id]:[movie_id]],Financials[[movie_id]:[movie_id]],0),MATCH(Movies[[#Headers],[unit]],Financials[#Headers],0))</f>
        <v>Billions</v>
      </c>
      <c r="O11" t="str" cm="1">
        <f t="array" ref="O11">INDEX(Financials[],MATCH(Movies[[#This Row],[movie_id]:[movie_id]],Financials[[movie_id]:[movie_id]],0),MATCH(Movies[[#Headers],[currency]],Financials[#Headers],0))</f>
        <v>INR</v>
      </c>
      <c r="P11" cm="1">
        <f t="array" ref="P11">_xlfn.XLOOKUP(Movies[[#This Row],[movie_id]:[movie_id]],Financials[[#All],[movie_id]:[movie_id]],Financials[[#All],[budget]],"Not Avaliable",0)</f>
        <v>1.4</v>
      </c>
      <c r="Q11" cm="1">
        <f t="array" ref="Q11">_xlfn.XLOOKUP(Movies[[#This Row],[movie_id]:[movie_id]],Financials[[#All],[movie_id]:[movie_id]],Financials[[#All],[revenue]],"Not Avaliable",0)</f>
        <v>3.5</v>
      </c>
      <c r="R11" t="str" cm="1">
        <f t="array" ref="R11">_xlfn.XLOOKUP(Movies[[#This Row],[movie_id]:[movie_id]],Financials[[#All],[movie_id]:[movie_id]],Financials[[#All],[unit]],"Not Avaliable",0)</f>
        <v>Billions</v>
      </c>
      <c r="S11" t="str" cm="1">
        <f t="array" ref="S11">_xlfn.XLOOKUP(Movies[[#This Row],[movie_id]:[movie_id]],Financials[[#All],[movie_id]:[movie_id]],Financials[[#All],[currency]],"Not Avaliable",0)</f>
        <v>INR</v>
      </c>
      <c r="T11">
        <f>IF(Movies[[#This Row],[unit2]]="Billions",Movies[[#This Row],[budget2]]*1000,Movies[[#This Row],[budget2]])</f>
        <v>1400</v>
      </c>
      <c r="U11">
        <f>IF(Movies[[#This Row],[unit2]]="Billions",Movies[[#This Row],[revenue2]]*1000,Movies[[#This Row],[revenue2]])</f>
        <v>3500</v>
      </c>
      <c r="V11" s="3">
        <f>IF(Movies[[#This Row],[currency2]]="USD",Movies[[#This Row],[budget_mill]]*80,Movies[[#This Row],[budget_mill]])</f>
        <v>1400</v>
      </c>
      <c r="W11" s="3">
        <f>IF(Movies[[#This Row],[currency2]]="USD",Movies[[#This Row],[Revenue_mill]]*80,Movies[[#This Row],[Revenue_mill]])</f>
        <v>3500</v>
      </c>
    </row>
    <row r="12" spans="1:23" x14ac:dyDescent="0.2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VLOOKUP(Movies[[#This Row],[movie_id]:[movie_id]],Financials[#All],2,FALSE)</f>
        <v>25</v>
      </c>
      <c r="I12" cm="1">
        <f t="array" ref="I12">VLOOKUP(Movies[[#This Row],[movie_id]:[movie_id]],Financials[#All],3,FALSE)</f>
        <v>73.3</v>
      </c>
      <c r="J12" t="str" cm="1">
        <f t="array" ref="J12">VLOOKUP(Movies[[#This Row],[movie_id]:[movie_id]],Financials[#All],4,FALSE)</f>
        <v>Millions</v>
      </c>
      <c r="K12" t="str" cm="1">
        <f t="array" ref="K12">VLOOKUP(Movies[[#This Row],[movie_id]:[movie_id]],Financials[#All],5,FALSE)</f>
        <v>USD</v>
      </c>
      <c r="L12" cm="1">
        <f t="array" ref="L12">INDEX(Financials[],MATCH(Movies[[#This Row],[movie_id]:[movie_id]],Financials[[movie_id]:[movie_id]],0),MATCH(Movies[[#Headers],[budget]],Financials[#Headers],0))</f>
        <v>25</v>
      </c>
      <c r="M12" cm="1">
        <f t="array" ref="M12">INDEX(Financials[],MATCH(Movies[[#This Row],[movie_id]:[movie_id]],Financials[[movie_id]:[movie_id]],0),MATCH(Movies[[#Headers],[revenue]],Financials[#Headers],0))</f>
        <v>73.3</v>
      </c>
      <c r="N12" t="str" cm="1">
        <f t="array" ref="N12">INDEX(Financials[],MATCH(Movies[[#This Row],[movie_id]:[movie_id]],Financials[[movie_id]:[movie_id]],0),MATCH(Movies[[#Headers],[unit]],Financials[#Headers],0))</f>
        <v>Millions</v>
      </c>
      <c r="O12" t="str" cm="1">
        <f t="array" ref="O12">INDEX(Financials[],MATCH(Movies[[#This Row],[movie_id]:[movie_id]],Financials[[movie_id]:[movie_id]],0),MATCH(Movies[[#Headers],[currency]],Financials[#Headers],0))</f>
        <v>USD</v>
      </c>
      <c r="P12" cm="1">
        <f t="array" ref="P12">_xlfn.XLOOKUP(Movies[[#This Row],[movie_id]:[movie_id]],Financials[[#All],[movie_id]:[movie_id]],Financials[[#All],[budget]],"Not Avaliable",0)</f>
        <v>25</v>
      </c>
      <c r="Q12" cm="1">
        <f t="array" ref="Q12">_xlfn.XLOOKUP(Movies[[#This Row],[movie_id]:[movie_id]],Financials[[#All],[movie_id]:[movie_id]],Financials[[#All],[revenue]],"Not Avaliable",0)</f>
        <v>73.3</v>
      </c>
      <c r="R12" t="str" cm="1">
        <f t="array" ref="R12">_xlfn.XLOOKUP(Movies[[#This Row],[movie_id]:[movie_id]],Financials[[#All],[movie_id]:[movie_id]],Financials[[#All],[unit]],"Not Avaliable",0)</f>
        <v>Millions</v>
      </c>
      <c r="S12" t="str" cm="1">
        <f t="array" ref="S12">_xlfn.XLOOKUP(Movies[[#This Row],[movie_id]:[movie_id]],Financials[[#All],[movie_id]:[movie_id]],Financials[[#All],[currency]],"Not Avaliable",0)</f>
        <v>USD</v>
      </c>
      <c r="T12">
        <f>IF(Movies[[#This Row],[unit2]]="Billions",Movies[[#This Row],[budget2]]*1000,Movies[[#This Row],[budget2]])</f>
        <v>25</v>
      </c>
      <c r="U12">
        <f>IF(Movies[[#This Row],[unit2]]="Billions",Movies[[#This Row],[revenue2]]*1000,Movies[[#This Row],[revenue2]])</f>
        <v>73.3</v>
      </c>
      <c r="V12" s="3">
        <f>IF(Movies[[#This Row],[currency2]]="USD",Movies[[#This Row],[budget_mill]]*80,Movies[[#This Row],[budget_mill]])</f>
        <v>2000</v>
      </c>
      <c r="W12" s="3">
        <f>IF(Movies[[#This Row],[currency2]]="USD",Movies[[#This Row],[Revenue_mill]]*80,Movies[[#This Row],[Revenue_mill]])</f>
        <v>5864</v>
      </c>
    </row>
    <row r="13" spans="1:23" x14ac:dyDescent="0.2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VLOOKUP(Movies[[#This Row],[movie_id]:[movie_id]],Financials[#All],2,FALSE)</f>
        <v>#N/A</v>
      </c>
      <c r="I13" t="e" cm="1">
        <f t="array" ref="I13">VLOOKUP(Movies[[#This Row],[movie_id]:[movie_id]],Financials[#All],3,FALSE)</f>
        <v>#N/A</v>
      </c>
      <c r="J13" t="e" cm="1">
        <f t="array" ref="J13">VLOOKUP(Movies[[#This Row],[movie_id]:[movie_id]],Financials[#All],4,FALSE)</f>
        <v>#N/A</v>
      </c>
      <c r="K13" t="e" cm="1">
        <f t="array" ref="K13">VLOOKUP(Movies[[#This Row],[movie_id]:[movie_id]],Financials[#All],5,FALSE)</f>
        <v>#N/A</v>
      </c>
      <c r="L13" t="e" cm="1">
        <f t="array" ref="L13">INDEX(Financials[],MATCH(Movies[[#This Row],[movie_id]:[movie_id]],Financials[[movie_id]:[movie_id]],0),MATCH(Movies[[#Headers],[budget]],Financials[#Headers],0))</f>
        <v>#N/A</v>
      </c>
      <c r="M13" t="e" cm="1">
        <f t="array" ref="M13">INDEX(Financials[],MATCH(Movies[[#This Row],[movie_id]:[movie_id]],Financials[[movie_id]:[movie_id]],0),MATCH(Movies[[#Headers],[revenue]],Financials[#Headers],0))</f>
        <v>#N/A</v>
      </c>
      <c r="N13" t="e" cm="1">
        <f t="array" ref="N13">INDEX(Financials[],MATCH(Movies[[#This Row],[movie_id]:[movie_id]],Financials[[movie_id]:[movie_id]],0),MATCH(Movies[[#Headers],[unit]],Financials[#Headers],0))</f>
        <v>#N/A</v>
      </c>
      <c r="O13" t="e" cm="1">
        <f t="array" ref="O13">INDEX(Financials[],MATCH(Movies[[#This Row],[movie_id]:[movie_id]],Financials[[movie_id]:[movie_id]],0),MATCH(Movies[[#Headers],[currency]],Financials[#Headers],0))</f>
        <v>#N/A</v>
      </c>
      <c r="P13" t="str" cm="1">
        <f t="array" ref="P13">_xlfn.XLOOKUP(Movies[[#This Row],[movie_id]:[movie_id]],Financials[[#All],[movie_id]:[movie_id]],Financials[[#All],[budget]],"Not Avaliable",0)</f>
        <v>Not Avaliable</v>
      </c>
      <c r="Q13" t="str" cm="1">
        <f t="array" ref="Q13">_xlfn.XLOOKUP(Movies[[#This Row],[movie_id]:[movie_id]],Financials[[#All],[movie_id]:[movie_id]],Financials[[#All],[revenue]],"Not Avaliable",0)</f>
        <v>Not Avaliable</v>
      </c>
      <c r="R13" t="str" cm="1">
        <f t="array" ref="R13">_xlfn.XLOOKUP(Movies[[#This Row],[movie_id]:[movie_id]],Financials[[#All],[movie_id]:[movie_id]],Financials[[#All],[unit]],"Not Avaliable",0)</f>
        <v>Not Avaliable</v>
      </c>
      <c r="S13" t="str" cm="1">
        <f t="array" ref="S13">_xlfn.XLOOKUP(Movies[[#This Row],[movie_id]:[movie_id]],Financials[[#All],[movie_id]:[movie_id]],Financials[[#All],[currency]],"Not Avaliable",0)</f>
        <v>Not Avaliable</v>
      </c>
      <c r="T13" t="str">
        <f>IF(Movies[[#This Row],[unit2]]="Billions",Movies[[#This Row],[budget2]]*1000,Movies[[#This Row],[budget2]])</f>
        <v>Not Avaliable</v>
      </c>
      <c r="U13" t="str">
        <f>IF(Movies[[#This Row],[unit2]]="Billions",Movies[[#This Row],[revenue2]]*1000,Movies[[#This Row],[revenue2]])</f>
        <v>Not Avaliable</v>
      </c>
      <c r="V13" s="3" t="str">
        <f>IF(Movies[[#This Row],[currency2]]="USD",Movies[[#This Row],[budget_mill]]*80,Movies[[#This Row],[budget_mill]])</f>
        <v>Not Avaliable</v>
      </c>
      <c r="W13" s="3" t="str">
        <f>IF(Movies[[#This Row],[currency2]]="USD",Movies[[#This Row],[Revenue_mill]]*80,Movies[[#This Row],[Revenue_mill]])</f>
        <v>Not Avaliable</v>
      </c>
    </row>
    <row r="14" spans="1:23" x14ac:dyDescent="0.2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VLOOKUP(Movies[[#This Row],[movie_id]:[movie_id]],Financials[#All],2,FALSE)</f>
        <v>165</v>
      </c>
      <c r="I14" cm="1">
        <f t="array" ref="I14">VLOOKUP(Movies[[#This Row],[movie_id]:[movie_id]],Financials[#All],3,FALSE)</f>
        <v>701.8</v>
      </c>
      <c r="J14" t="str" cm="1">
        <f t="array" ref="J14">VLOOKUP(Movies[[#This Row],[movie_id]:[movie_id]],Financials[#All],4,FALSE)</f>
        <v>Millions</v>
      </c>
      <c r="K14" t="str" cm="1">
        <f t="array" ref="K14">VLOOKUP(Movies[[#This Row],[movie_id]:[movie_id]],Financials[#All],5,FALSE)</f>
        <v>USD</v>
      </c>
      <c r="L14" cm="1">
        <f t="array" ref="L14">INDEX(Financials[],MATCH(Movies[[#This Row],[movie_id]:[movie_id]],Financials[[movie_id]:[movie_id]],0),MATCH(Movies[[#Headers],[budget]],Financials[#Headers],0))</f>
        <v>165</v>
      </c>
      <c r="M14" cm="1">
        <f t="array" ref="M14">INDEX(Financials[],MATCH(Movies[[#This Row],[movie_id]:[movie_id]],Financials[[movie_id]:[movie_id]],0),MATCH(Movies[[#Headers],[revenue]],Financials[#Headers],0))</f>
        <v>701.8</v>
      </c>
      <c r="N14" t="str" cm="1">
        <f t="array" ref="N14">INDEX(Financials[],MATCH(Movies[[#This Row],[movie_id]:[movie_id]],Financials[[movie_id]:[movie_id]],0),MATCH(Movies[[#Headers],[unit]],Financials[#Headers],0))</f>
        <v>Millions</v>
      </c>
      <c r="O14" t="str" cm="1">
        <f t="array" ref="O14">INDEX(Financials[],MATCH(Movies[[#This Row],[movie_id]:[movie_id]],Financials[[movie_id]:[movie_id]],0),MATCH(Movies[[#Headers],[currency]],Financials[#Headers],0))</f>
        <v>USD</v>
      </c>
      <c r="P14" cm="1">
        <f t="array" ref="P14">_xlfn.XLOOKUP(Movies[[#This Row],[movie_id]:[movie_id]],Financials[[#All],[movie_id]:[movie_id]],Financials[[#All],[budget]],"Not Avaliable",0)</f>
        <v>165</v>
      </c>
      <c r="Q14" cm="1">
        <f t="array" ref="Q14">_xlfn.XLOOKUP(Movies[[#This Row],[movie_id]:[movie_id]],Financials[[#All],[movie_id]:[movie_id]],Financials[[#All],[revenue]],"Not Avaliable",0)</f>
        <v>701.8</v>
      </c>
      <c r="R14" t="str" cm="1">
        <f t="array" ref="R14">_xlfn.XLOOKUP(Movies[[#This Row],[movie_id]:[movie_id]],Financials[[#All],[movie_id]:[movie_id]],Financials[[#All],[unit]],"Not Avaliable",0)</f>
        <v>Millions</v>
      </c>
      <c r="S14" t="str" cm="1">
        <f t="array" ref="S14">_xlfn.XLOOKUP(Movies[[#This Row],[movie_id]:[movie_id]],Financials[[#All],[movie_id]:[movie_id]],Financials[[#All],[currency]],"Not Avaliable",0)</f>
        <v>USD</v>
      </c>
      <c r="T14">
        <f>IF(Movies[[#This Row],[unit2]]="Billions",Movies[[#This Row],[budget2]]*1000,Movies[[#This Row],[budget2]])</f>
        <v>165</v>
      </c>
      <c r="U14">
        <f>IF(Movies[[#This Row],[unit2]]="Billions",Movies[[#This Row],[revenue2]]*1000,Movies[[#This Row],[revenue2]])</f>
        <v>701.8</v>
      </c>
      <c r="V14" s="3">
        <f>IF(Movies[[#This Row],[currency2]]="USD",Movies[[#This Row],[budget_mill]]*80,Movies[[#This Row],[budget_mill]])</f>
        <v>13200</v>
      </c>
      <c r="W14" s="3">
        <f>IF(Movies[[#This Row],[currency2]]="USD",Movies[[#This Row],[Revenue_mill]]*80,Movies[[#This Row],[Revenue_mill]])</f>
        <v>56144</v>
      </c>
    </row>
    <row r="15" spans="1:23" x14ac:dyDescent="0.2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VLOOKUP(Movies[[#This Row],[movie_id]:[movie_id]],Financials[#All],2,FALSE)</f>
        <v>55</v>
      </c>
      <c r="I15" cm="1">
        <f t="array" ref="I15">VLOOKUP(Movies[[#This Row],[movie_id]:[movie_id]],Financials[#All],3,FALSE)</f>
        <v>307.10000000000002</v>
      </c>
      <c r="J15" t="str" cm="1">
        <f t="array" ref="J15">VLOOKUP(Movies[[#This Row],[movie_id]:[movie_id]],Financials[#All],4,FALSE)</f>
        <v>Millions</v>
      </c>
      <c r="K15" t="str" cm="1">
        <f t="array" ref="K15">VLOOKUP(Movies[[#This Row],[movie_id]:[movie_id]],Financials[#All],5,FALSE)</f>
        <v>USD</v>
      </c>
      <c r="L15" cm="1">
        <f t="array" ref="L15">INDEX(Financials[],MATCH(Movies[[#This Row],[movie_id]:[movie_id]],Financials[[movie_id]:[movie_id]],0),MATCH(Movies[[#Headers],[budget]],Financials[#Headers],0))</f>
        <v>55</v>
      </c>
      <c r="M15" cm="1">
        <f t="array" ref="M15">INDEX(Financials[],MATCH(Movies[[#This Row],[movie_id]:[movie_id]],Financials[[movie_id]:[movie_id]],0),MATCH(Movies[[#Headers],[revenue]],Financials[#Headers],0))</f>
        <v>307.10000000000002</v>
      </c>
      <c r="N15" t="str" cm="1">
        <f t="array" ref="N15">INDEX(Financials[],MATCH(Movies[[#This Row],[movie_id]:[movie_id]],Financials[[movie_id]:[movie_id]],0),MATCH(Movies[[#Headers],[unit]],Financials[#Headers],0))</f>
        <v>Millions</v>
      </c>
      <c r="O15" t="str" cm="1">
        <f t="array" ref="O15">INDEX(Financials[],MATCH(Movies[[#This Row],[movie_id]:[movie_id]],Financials[[movie_id]:[movie_id]],0),MATCH(Movies[[#Headers],[currency]],Financials[#Headers],0))</f>
        <v>USD</v>
      </c>
      <c r="P15" cm="1">
        <f t="array" ref="P15">_xlfn.XLOOKUP(Movies[[#This Row],[movie_id]:[movie_id]],Financials[[#All],[movie_id]:[movie_id]],Financials[[#All],[budget]],"Not Avaliable",0)</f>
        <v>55</v>
      </c>
      <c r="Q15" cm="1">
        <f t="array" ref="Q15">_xlfn.XLOOKUP(Movies[[#This Row],[movie_id]:[movie_id]],Financials[[#All],[movie_id]:[movie_id]],Financials[[#All],[revenue]],"Not Avaliable",0)</f>
        <v>307.10000000000002</v>
      </c>
      <c r="R15" t="str" cm="1">
        <f t="array" ref="R15">_xlfn.XLOOKUP(Movies[[#This Row],[movie_id]:[movie_id]],Financials[[#All],[movie_id]:[movie_id]],Financials[[#All],[unit]],"Not Avaliable",0)</f>
        <v>Millions</v>
      </c>
      <c r="S15" t="str" cm="1">
        <f t="array" ref="S15">_xlfn.XLOOKUP(Movies[[#This Row],[movie_id]:[movie_id]],Financials[[#All],[movie_id]:[movie_id]],Financials[[#All],[currency]],"Not Avaliable",0)</f>
        <v>USD</v>
      </c>
      <c r="T15">
        <f>IF(Movies[[#This Row],[unit2]]="Billions",Movies[[#This Row],[budget2]]*1000,Movies[[#This Row],[budget2]])</f>
        <v>55</v>
      </c>
      <c r="U15">
        <f>IF(Movies[[#This Row],[unit2]]="Billions",Movies[[#This Row],[revenue2]]*1000,Movies[[#This Row],[revenue2]])</f>
        <v>307.10000000000002</v>
      </c>
      <c r="V15" s="3">
        <f>IF(Movies[[#This Row],[currency2]]="USD",Movies[[#This Row],[budget_mill]]*80,Movies[[#This Row],[budget_mill]])</f>
        <v>4400</v>
      </c>
      <c r="W15" s="3">
        <f>IF(Movies[[#This Row],[currency2]]="USD",Movies[[#This Row],[Revenue_mill]]*80,Movies[[#This Row],[Revenue_mill]])</f>
        <v>24568</v>
      </c>
    </row>
    <row r="16" spans="1:23" x14ac:dyDescent="0.2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VLOOKUP(Movies[[#This Row],[movie_id]:[movie_id]],Financials[#All],2,FALSE)</f>
        <v>103</v>
      </c>
      <c r="I16" cm="1">
        <f t="array" ref="I16">VLOOKUP(Movies[[#This Row],[movie_id]:[movie_id]],Financials[#All],3,FALSE)</f>
        <v>460.5</v>
      </c>
      <c r="J16" t="str" cm="1">
        <f t="array" ref="J16">VLOOKUP(Movies[[#This Row],[movie_id]:[movie_id]],Financials[#All],4,FALSE)</f>
        <v>Millions</v>
      </c>
      <c r="K16" t="str" cm="1">
        <f t="array" ref="K16">VLOOKUP(Movies[[#This Row],[movie_id]:[movie_id]],Financials[#All],5,FALSE)</f>
        <v>USD</v>
      </c>
      <c r="L16" cm="1">
        <f t="array" ref="L16">INDEX(Financials[],MATCH(Movies[[#This Row],[movie_id]:[movie_id]],Financials[[movie_id]:[movie_id]],0),MATCH(Movies[[#Headers],[budget]],Financials[#Headers],0))</f>
        <v>103</v>
      </c>
      <c r="M16" cm="1">
        <f t="array" ref="M16">INDEX(Financials[],MATCH(Movies[[#This Row],[movie_id]:[movie_id]],Financials[[movie_id]:[movie_id]],0),MATCH(Movies[[#Headers],[revenue]],Financials[#Headers],0))</f>
        <v>460.5</v>
      </c>
      <c r="N16" t="str" cm="1">
        <f t="array" ref="N16">INDEX(Financials[],MATCH(Movies[[#This Row],[movie_id]:[movie_id]],Financials[[movie_id]:[movie_id]],0),MATCH(Movies[[#Headers],[unit]],Financials[#Headers],0))</f>
        <v>Millions</v>
      </c>
      <c r="O16" t="str" cm="1">
        <f t="array" ref="O16">INDEX(Financials[],MATCH(Movies[[#This Row],[movie_id]:[movie_id]],Financials[[movie_id]:[movie_id]],0),MATCH(Movies[[#Headers],[currency]],Financials[#Headers],0))</f>
        <v>USD</v>
      </c>
      <c r="P16" cm="1">
        <f t="array" ref="P16">_xlfn.XLOOKUP(Movies[[#This Row],[movie_id]:[movie_id]],Financials[[#All],[movie_id]:[movie_id]],Financials[[#All],[budget]],"Not Avaliable",0)</f>
        <v>103</v>
      </c>
      <c r="Q16" cm="1">
        <f t="array" ref="Q16">_xlfn.XLOOKUP(Movies[[#This Row],[movie_id]:[movie_id]],Financials[[#All],[movie_id]:[movie_id]],Financials[[#All],[revenue]],"Not Avaliable",0)</f>
        <v>460.5</v>
      </c>
      <c r="R16" t="str" cm="1">
        <f t="array" ref="R16">_xlfn.XLOOKUP(Movies[[#This Row],[movie_id]:[movie_id]],Financials[[#All],[movie_id]:[movie_id]],Financials[[#All],[unit]],"Not Avaliable",0)</f>
        <v>Millions</v>
      </c>
      <c r="S16" t="str" cm="1">
        <f t="array" ref="S16">_xlfn.XLOOKUP(Movies[[#This Row],[movie_id]:[movie_id]],Financials[[#All],[movie_id]:[movie_id]],Financials[[#All],[currency]],"Not Avaliable",0)</f>
        <v>USD</v>
      </c>
      <c r="T16">
        <f>IF(Movies[[#This Row],[unit2]]="Billions",Movies[[#This Row],[budget2]]*1000,Movies[[#This Row],[budget2]])</f>
        <v>103</v>
      </c>
      <c r="U16">
        <f>IF(Movies[[#This Row],[unit2]]="Billions",Movies[[#This Row],[revenue2]]*1000,Movies[[#This Row],[revenue2]])</f>
        <v>460.5</v>
      </c>
      <c r="V16" s="3">
        <f>IF(Movies[[#This Row],[currency2]]="USD",Movies[[#This Row],[budget_mill]]*80,Movies[[#This Row],[budget_mill]])</f>
        <v>8240</v>
      </c>
      <c r="W16" s="3">
        <f>IF(Movies[[#This Row],[currency2]]="USD",Movies[[#This Row],[Revenue_mill]]*80,Movies[[#This Row],[Revenue_mill]])</f>
        <v>36840</v>
      </c>
    </row>
    <row r="17" spans="1:23" x14ac:dyDescent="0.2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VLOOKUP(Movies[[#This Row],[movie_id]:[movie_id]],Financials[#All],2,FALSE)</f>
        <v>200</v>
      </c>
      <c r="I17" cm="1">
        <f t="array" ref="I17">VLOOKUP(Movies[[#This Row],[movie_id]:[movie_id]],Financials[#All],3,FALSE)</f>
        <v>2202</v>
      </c>
      <c r="J17" t="str" cm="1">
        <f t="array" ref="J17">VLOOKUP(Movies[[#This Row],[movie_id]:[movie_id]],Financials[#All],4,FALSE)</f>
        <v>Millions</v>
      </c>
      <c r="K17" t="str" cm="1">
        <f t="array" ref="K17">VLOOKUP(Movies[[#This Row],[movie_id]:[movie_id]],Financials[#All],5,FALSE)</f>
        <v>USD</v>
      </c>
      <c r="L17" cm="1">
        <f t="array" ref="L17">INDEX(Financials[],MATCH(Movies[[#This Row],[movie_id]:[movie_id]],Financials[[movie_id]:[movie_id]],0),MATCH(Movies[[#Headers],[budget]],Financials[#Headers],0))</f>
        <v>200</v>
      </c>
      <c r="M17" cm="1">
        <f t="array" ref="M17">INDEX(Financials[],MATCH(Movies[[#This Row],[movie_id]:[movie_id]],Financials[[movie_id]:[movie_id]],0),MATCH(Movies[[#Headers],[revenue]],Financials[#Headers],0))</f>
        <v>2202</v>
      </c>
      <c r="N17" t="str" cm="1">
        <f t="array" ref="N17">INDEX(Financials[],MATCH(Movies[[#This Row],[movie_id]:[movie_id]],Financials[[movie_id]:[movie_id]],0),MATCH(Movies[[#Headers],[unit]],Financials[#Headers],0))</f>
        <v>Millions</v>
      </c>
      <c r="O17" t="str" cm="1">
        <f t="array" ref="O17">INDEX(Financials[],MATCH(Movies[[#This Row],[movie_id]:[movie_id]],Financials[[movie_id]:[movie_id]],0),MATCH(Movies[[#Headers],[currency]],Financials[#Headers],0))</f>
        <v>USD</v>
      </c>
      <c r="P17" cm="1">
        <f t="array" ref="P17">_xlfn.XLOOKUP(Movies[[#This Row],[movie_id]:[movie_id]],Financials[[#All],[movie_id]:[movie_id]],Financials[[#All],[budget]],"Not Avaliable",0)</f>
        <v>200</v>
      </c>
      <c r="Q17" cm="1">
        <f t="array" ref="Q17">_xlfn.XLOOKUP(Movies[[#This Row],[movie_id]:[movie_id]],Financials[[#All],[movie_id]:[movie_id]],Financials[[#All],[revenue]],"Not Avaliable",0)</f>
        <v>2202</v>
      </c>
      <c r="R17" t="str" cm="1">
        <f t="array" ref="R17">_xlfn.XLOOKUP(Movies[[#This Row],[movie_id]:[movie_id]],Financials[[#All],[movie_id]:[movie_id]],Financials[[#All],[unit]],"Not Avaliable",0)</f>
        <v>Millions</v>
      </c>
      <c r="S17" t="str" cm="1">
        <f t="array" ref="S17">_xlfn.XLOOKUP(Movies[[#This Row],[movie_id]:[movie_id]],Financials[[#All],[movie_id]:[movie_id]],Financials[[#All],[currency]],"Not Avaliable",0)</f>
        <v>USD</v>
      </c>
      <c r="T17">
        <f>IF(Movies[[#This Row],[unit2]]="Billions",Movies[[#This Row],[budget2]]*1000,Movies[[#This Row],[budget2]])</f>
        <v>200</v>
      </c>
      <c r="U17">
        <f>IF(Movies[[#This Row],[unit2]]="Billions",Movies[[#This Row],[revenue2]]*1000,Movies[[#This Row],[revenue2]])</f>
        <v>2202</v>
      </c>
      <c r="V17" s="3">
        <f>IF(Movies[[#This Row],[currency2]]="USD",Movies[[#This Row],[budget_mill]]*80,Movies[[#This Row],[budget_mill]])</f>
        <v>16000</v>
      </c>
      <c r="W17" s="3">
        <f>IF(Movies[[#This Row],[currency2]]="USD",Movies[[#This Row],[Revenue_mill]]*80,Movies[[#This Row],[Revenue_mill]])</f>
        <v>176160</v>
      </c>
    </row>
    <row r="18" spans="1:23" x14ac:dyDescent="0.2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VLOOKUP(Movies[[#This Row],[movie_id]:[movie_id]],Financials[#All],2,FALSE)</f>
        <v>3.18</v>
      </c>
      <c r="I18" cm="1">
        <f t="array" ref="I18">VLOOKUP(Movies[[#This Row],[movie_id]:[movie_id]],Financials[#All],3,FALSE)</f>
        <v>3.3</v>
      </c>
      <c r="J18" t="str" cm="1">
        <f t="array" ref="J18">VLOOKUP(Movies[[#This Row],[movie_id]:[movie_id]],Financials[#All],4,FALSE)</f>
        <v>Millions</v>
      </c>
      <c r="K18" t="str" cm="1">
        <f t="array" ref="K18">VLOOKUP(Movies[[#This Row],[movie_id]:[movie_id]],Financials[#All],5,FALSE)</f>
        <v>USD</v>
      </c>
      <c r="L18" cm="1">
        <f t="array" ref="L18">INDEX(Financials[],MATCH(Movies[[#This Row],[movie_id]:[movie_id]],Financials[[movie_id]:[movie_id]],0),MATCH(Movies[[#Headers],[budget]],Financials[#Headers],0))</f>
        <v>3.18</v>
      </c>
      <c r="M18" cm="1">
        <f t="array" ref="M18">INDEX(Financials[],MATCH(Movies[[#This Row],[movie_id]:[movie_id]],Financials[[movie_id]:[movie_id]],0),MATCH(Movies[[#Headers],[revenue]],Financials[#Headers],0))</f>
        <v>3.3</v>
      </c>
      <c r="N18" t="str" cm="1">
        <f t="array" ref="N18">INDEX(Financials[],MATCH(Movies[[#This Row],[movie_id]:[movie_id]],Financials[[movie_id]:[movie_id]],0),MATCH(Movies[[#Headers],[unit]],Financials[#Headers],0))</f>
        <v>Millions</v>
      </c>
      <c r="O18" t="str" cm="1">
        <f t="array" ref="O18">INDEX(Financials[],MATCH(Movies[[#This Row],[movie_id]:[movie_id]],Financials[[movie_id]:[movie_id]],0),MATCH(Movies[[#Headers],[currency]],Financials[#Headers],0))</f>
        <v>USD</v>
      </c>
      <c r="P18" cm="1">
        <f t="array" ref="P18">_xlfn.XLOOKUP(Movies[[#This Row],[movie_id]:[movie_id]],Financials[[#All],[movie_id]:[movie_id]],Financials[[#All],[budget]],"Not Avaliable",0)</f>
        <v>3.18</v>
      </c>
      <c r="Q18" cm="1">
        <f t="array" ref="Q18">_xlfn.XLOOKUP(Movies[[#This Row],[movie_id]:[movie_id]],Financials[[#All],[movie_id]:[movie_id]],Financials[[#All],[revenue]],"Not Avaliable",0)</f>
        <v>3.3</v>
      </c>
      <c r="R18" t="str" cm="1">
        <f t="array" ref="R18">_xlfn.XLOOKUP(Movies[[#This Row],[movie_id]:[movie_id]],Financials[[#All],[movie_id]:[movie_id]],Financials[[#All],[unit]],"Not Avaliable",0)</f>
        <v>Millions</v>
      </c>
      <c r="S18" t="str" cm="1">
        <f t="array" ref="S18">_xlfn.XLOOKUP(Movies[[#This Row],[movie_id]:[movie_id]],Financials[[#All],[movie_id]:[movie_id]],Financials[[#All],[currency]],"Not Avaliable",0)</f>
        <v>USD</v>
      </c>
      <c r="T18">
        <f>IF(Movies[[#This Row],[unit2]]="Billions",Movies[[#This Row],[budget2]]*1000,Movies[[#This Row],[budget2]])</f>
        <v>3.18</v>
      </c>
      <c r="U18">
        <f>IF(Movies[[#This Row],[unit2]]="Billions",Movies[[#This Row],[revenue2]]*1000,Movies[[#This Row],[revenue2]])</f>
        <v>3.3</v>
      </c>
      <c r="V18" s="3">
        <f>IF(Movies[[#This Row],[currency2]]="USD",Movies[[#This Row],[budget_mill]]*80,Movies[[#This Row],[budget_mill]])</f>
        <v>254.4</v>
      </c>
      <c r="W18" s="3">
        <f>IF(Movies[[#This Row],[currency2]]="USD",Movies[[#This Row],[Revenue_mill]]*80,Movies[[#This Row],[Revenue_mill]])</f>
        <v>264</v>
      </c>
    </row>
    <row r="19" spans="1:23" x14ac:dyDescent="0.2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VLOOKUP(Movies[[#This Row],[movie_id]:[movie_id]],Financials[#All],2,FALSE)</f>
        <v>237</v>
      </c>
      <c r="I19" cm="1">
        <f t="array" ref="I19">VLOOKUP(Movies[[#This Row],[movie_id]:[movie_id]],Financials[#All],3,FALSE)</f>
        <v>2847</v>
      </c>
      <c r="J19" t="str" cm="1">
        <f t="array" ref="J19">VLOOKUP(Movies[[#This Row],[movie_id]:[movie_id]],Financials[#All],4,FALSE)</f>
        <v>Millions</v>
      </c>
      <c r="K19" t="str" cm="1">
        <f t="array" ref="K19">VLOOKUP(Movies[[#This Row],[movie_id]:[movie_id]],Financials[#All],5,FALSE)</f>
        <v>USD</v>
      </c>
      <c r="L19" cm="1">
        <f t="array" ref="L19">INDEX(Financials[],MATCH(Movies[[#This Row],[movie_id]:[movie_id]],Financials[[movie_id]:[movie_id]],0),MATCH(Movies[[#Headers],[budget]],Financials[#Headers],0))</f>
        <v>237</v>
      </c>
      <c r="M19" cm="1">
        <f t="array" ref="M19">INDEX(Financials[],MATCH(Movies[[#This Row],[movie_id]:[movie_id]],Financials[[movie_id]:[movie_id]],0),MATCH(Movies[[#Headers],[revenue]],Financials[#Headers],0))</f>
        <v>2847</v>
      </c>
      <c r="N19" t="str" cm="1">
        <f t="array" ref="N19">INDEX(Financials[],MATCH(Movies[[#This Row],[movie_id]:[movie_id]],Financials[[movie_id]:[movie_id]],0),MATCH(Movies[[#Headers],[unit]],Financials[#Headers],0))</f>
        <v>Millions</v>
      </c>
      <c r="O19" t="str" cm="1">
        <f t="array" ref="O19">INDEX(Financials[],MATCH(Movies[[#This Row],[movie_id]:[movie_id]],Financials[[movie_id]:[movie_id]],0),MATCH(Movies[[#Headers],[currency]],Financials[#Headers],0))</f>
        <v>USD</v>
      </c>
      <c r="P19" cm="1">
        <f t="array" ref="P19">_xlfn.XLOOKUP(Movies[[#This Row],[movie_id]:[movie_id]],Financials[[#All],[movie_id]:[movie_id]],Financials[[#All],[budget]],"Not Avaliable",0)</f>
        <v>237</v>
      </c>
      <c r="Q19" cm="1">
        <f t="array" ref="Q19">_xlfn.XLOOKUP(Movies[[#This Row],[movie_id]:[movie_id]],Financials[[#All],[movie_id]:[movie_id]],Financials[[#All],[revenue]],"Not Avaliable",0)</f>
        <v>2847</v>
      </c>
      <c r="R19" t="str" cm="1">
        <f t="array" ref="R19">_xlfn.XLOOKUP(Movies[[#This Row],[movie_id]:[movie_id]],Financials[[#All],[movie_id]:[movie_id]],Financials[[#All],[unit]],"Not Avaliable",0)</f>
        <v>Millions</v>
      </c>
      <c r="S19" t="str" cm="1">
        <f t="array" ref="S19">_xlfn.XLOOKUP(Movies[[#This Row],[movie_id]:[movie_id]],Financials[[#All],[movie_id]:[movie_id]],Financials[[#All],[currency]],"Not Avaliable",0)</f>
        <v>USD</v>
      </c>
      <c r="T19">
        <f>IF(Movies[[#This Row],[unit2]]="Billions",Movies[[#This Row],[budget2]]*1000,Movies[[#This Row],[budget2]])</f>
        <v>237</v>
      </c>
      <c r="U19">
        <f>IF(Movies[[#This Row],[unit2]]="Billions",Movies[[#This Row],[revenue2]]*1000,Movies[[#This Row],[revenue2]])</f>
        <v>2847</v>
      </c>
      <c r="V19" s="3">
        <f>IF(Movies[[#This Row],[currency2]]="USD",Movies[[#This Row],[budget_mill]]*80,Movies[[#This Row],[budget_mill]])</f>
        <v>18960</v>
      </c>
      <c r="W19" s="3">
        <f>IF(Movies[[#This Row],[currency2]]="USD",Movies[[#This Row],[Revenue_mill]]*80,Movies[[#This Row],[Revenue_mill]])</f>
        <v>227760</v>
      </c>
    </row>
    <row r="20" spans="1:23" x14ac:dyDescent="0.2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VLOOKUP(Movies[[#This Row],[movie_id]:[movie_id]],Financials[#All],2,FALSE)</f>
        <v>7.2</v>
      </c>
      <c r="I20" cm="1">
        <f t="array" ref="I20">VLOOKUP(Movies[[#This Row],[movie_id]:[movie_id]],Financials[#All],3,FALSE)</f>
        <v>291</v>
      </c>
      <c r="J20" t="str" cm="1">
        <f t="array" ref="J20">VLOOKUP(Movies[[#This Row],[movie_id]:[movie_id]],Financials[#All],4,FALSE)</f>
        <v>Millions</v>
      </c>
      <c r="K20" t="str" cm="1">
        <f t="array" ref="K20">VLOOKUP(Movies[[#This Row],[movie_id]:[movie_id]],Financials[#All],5,FALSE)</f>
        <v>USD</v>
      </c>
      <c r="L20" cm="1">
        <f t="array" ref="L20">INDEX(Financials[],MATCH(Movies[[#This Row],[movie_id]:[movie_id]],Financials[[movie_id]:[movie_id]],0),MATCH(Movies[[#Headers],[budget]],Financials[#Headers],0))</f>
        <v>7.2</v>
      </c>
      <c r="M20" cm="1">
        <f t="array" ref="M20">INDEX(Financials[],MATCH(Movies[[#This Row],[movie_id]:[movie_id]],Financials[[movie_id]:[movie_id]],0),MATCH(Movies[[#Headers],[revenue]],Financials[#Headers],0))</f>
        <v>291</v>
      </c>
      <c r="N20" t="str" cm="1">
        <f t="array" ref="N20">INDEX(Financials[],MATCH(Movies[[#This Row],[movie_id]:[movie_id]],Financials[[movie_id]:[movie_id]],0),MATCH(Movies[[#Headers],[unit]],Financials[#Headers],0))</f>
        <v>Millions</v>
      </c>
      <c r="O20" t="str" cm="1">
        <f t="array" ref="O20">INDEX(Financials[],MATCH(Movies[[#This Row],[movie_id]:[movie_id]],Financials[[movie_id]:[movie_id]],0),MATCH(Movies[[#Headers],[currency]],Financials[#Headers],0))</f>
        <v>USD</v>
      </c>
      <c r="P20" cm="1">
        <f t="array" ref="P20">_xlfn.XLOOKUP(Movies[[#This Row],[movie_id]:[movie_id]],Financials[[#All],[movie_id]:[movie_id]],Financials[[#All],[budget]],"Not Avaliable",0)</f>
        <v>7.2</v>
      </c>
      <c r="Q20" cm="1">
        <f t="array" ref="Q20">_xlfn.XLOOKUP(Movies[[#This Row],[movie_id]:[movie_id]],Financials[[#All],[movie_id]:[movie_id]],Financials[[#All],[revenue]],"Not Avaliable",0)</f>
        <v>291</v>
      </c>
      <c r="R20" t="str" cm="1">
        <f t="array" ref="R20">_xlfn.XLOOKUP(Movies[[#This Row],[movie_id]:[movie_id]],Financials[[#All],[movie_id]:[movie_id]],Financials[[#All],[unit]],"Not Avaliable",0)</f>
        <v>Millions</v>
      </c>
      <c r="S20" t="str" cm="1">
        <f t="array" ref="S20">_xlfn.XLOOKUP(Movies[[#This Row],[movie_id]:[movie_id]],Financials[[#All],[movie_id]:[movie_id]],Financials[[#All],[currency]],"Not Avaliable",0)</f>
        <v>USD</v>
      </c>
      <c r="T20">
        <f>IF(Movies[[#This Row],[unit2]]="Billions",Movies[[#This Row],[budget2]]*1000,Movies[[#This Row],[budget2]])</f>
        <v>7.2</v>
      </c>
      <c r="U20">
        <f>IF(Movies[[#This Row],[unit2]]="Billions",Movies[[#This Row],[revenue2]]*1000,Movies[[#This Row],[revenue2]])</f>
        <v>291</v>
      </c>
      <c r="V20" s="3">
        <f>IF(Movies[[#This Row],[currency2]]="USD",Movies[[#This Row],[budget_mill]]*80,Movies[[#This Row],[budget_mill]])</f>
        <v>576</v>
      </c>
      <c r="W20" s="3">
        <f>IF(Movies[[#This Row],[currency2]]="USD",Movies[[#This Row],[Revenue_mill]]*80,Movies[[#This Row],[Revenue_mill]])</f>
        <v>23280</v>
      </c>
    </row>
    <row r="21" spans="1:23" x14ac:dyDescent="0.2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VLOOKUP(Movies[[#This Row],[movie_id]:[movie_id]],Financials[#All],2,FALSE)</f>
        <v>185</v>
      </c>
      <c r="I21" cm="1">
        <f t="array" ref="I21">VLOOKUP(Movies[[#This Row],[movie_id]:[movie_id]],Financials[#All],3,FALSE)</f>
        <v>1006</v>
      </c>
      <c r="J21" t="str" cm="1">
        <f t="array" ref="J21">VLOOKUP(Movies[[#This Row],[movie_id]:[movie_id]],Financials[#All],4,FALSE)</f>
        <v>Millions</v>
      </c>
      <c r="K21" t="str" cm="1">
        <f t="array" ref="K21">VLOOKUP(Movies[[#This Row],[movie_id]:[movie_id]],Financials[#All],5,FALSE)</f>
        <v>USD</v>
      </c>
      <c r="L21" cm="1">
        <f t="array" ref="L21">INDEX(Financials[],MATCH(Movies[[#This Row],[movie_id]:[movie_id]],Financials[[movie_id]:[movie_id]],0),MATCH(Movies[[#Headers],[budget]],Financials[#Headers],0))</f>
        <v>185</v>
      </c>
      <c r="M21" cm="1">
        <f t="array" ref="M21">INDEX(Financials[],MATCH(Movies[[#This Row],[movie_id]:[movie_id]],Financials[[movie_id]:[movie_id]],0),MATCH(Movies[[#Headers],[revenue]],Financials[#Headers],0))</f>
        <v>1006</v>
      </c>
      <c r="N21" t="str" cm="1">
        <f t="array" ref="N21">INDEX(Financials[],MATCH(Movies[[#This Row],[movie_id]:[movie_id]],Financials[[movie_id]:[movie_id]],0),MATCH(Movies[[#Headers],[unit]],Financials[#Headers],0))</f>
        <v>Millions</v>
      </c>
      <c r="O21" t="str" cm="1">
        <f t="array" ref="O21">INDEX(Financials[],MATCH(Movies[[#This Row],[movie_id]:[movie_id]],Financials[[movie_id]:[movie_id]],0),MATCH(Movies[[#Headers],[currency]],Financials[#Headers],0))</f>
        <v>USD</v>
      </c>
      <c r="P21" cm="1">
        <f t="array" ref="P21">_xlfn.XLOOKUP(Movies[[#This Row],[movie_id]:[movie_id]],Financials[[#All],[movie_id]:[movie_id]],Financials[[#All],[budget]],"Not Avaliable",0)</f>
        <v>185</v>
      </c>
      <c r="Q21" cm="1">
        <f t="array" ref="Q21">_xlfn.XLOOKUP(Movies[[#This Row],[movie_id]:[movie_id]],Financials[[#All],[movie_id]:[movie_id]],Financials[[#All],[revenue]],"Not Avaliable",0)</f>
        <v>1006</v>
      </c>
      <c r="R21" t="str" cm="1">
        <f t="array" ref="R21">_xlfn.XLOOKUP(Movies[[#This Row],[movie_id]:[movie_id]],Financials[[#All],[movie_id]:[movie_id]],Financials[[#All],[unit]],"Not Avaliable",0)</f>
        <v>Millions</v>
      </c>
      <c r="S21" t="str" cm="1">
        <f t="array" ref="S21">_xlfn.XLOOKUP(Movies[[#This Row],[movie_id]:[movie_id]],Financials[[#All],[movie_id]:[movie_id]],Financials[[#All],[currency]],"Not Avaliable",0)</f>
        <v>USD</v>
      </c>
      <c r="T21">
        <f>IF(Movies[[#This Row],[unit2]]="Billions",Movies[[#This Row],[budget2]]*1000,Movies[[#This Row],[budget2]])</f>
        <v>185</v>
      </c>
      <c r="U21">
        <f>IF(Movies[[#This Row],[unit2]]="Billions",Movies[[#This Row],[revenue2]]*1000,Movies[[#This Row],[revenue2]])</f>
        <v>1006</v>
      </c>
      <c r="V21" s="3">
        <f>IF(Movies[[#This Row],[currency2]]="USD",Movies[[#This Row],[budget_mill]]*80,Movies[[#This Row],[budget_mill]])</f>
        <v>14800</v>
      </c>
      <c r="W21" s="3">
        <f>IF(Movies[[#This Row],[currency2]]="USD",Movies[[#This Row],[Revenue_mill]]*80,Movies[[#This Row],[Revenue_mill]])</f>
        <v>80480</v>
      </c>
    </row>
    <row r="22" spans="1:23" x14ac:dyDescent="0.2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VLOOKUP(Movies[[#This Row],[movie_id]:[movie_id]],Financials[#All],2,FALSE)</f>
        <v>22</v>
      </c>
      <c r="I22" cm="1">
        <f t="array" ref="I22">VLOOKUP(Movies[[#This Row],[movie_id]:[movie_id]],Financials[#All],3,FALSE)</f>
        <v>322.2</v>
      </c>
      <c r="J22" t="str" cm="1">
        <f t="array" ref="J22">VLOOKUP(Movies[[#This Row],[movie_id]:[movie_id]],Financials[#All],4,FALSE)</f>
        <v>Millions</v>
      </c>
      <c r="K22" t="str" cm="1">
        <f t="array" ref="K22">VLOOKUP(Movies[[#This Row],[movie_id]:[movie_id]],Financials[#All],5,FALSE)</f>
        <v>USD</v>
      </c>
      <c r="L22" cm="1">
        <f t="array" ref="L22">INDEX(Financials[],MATCH(Movies[[#This Row],[movie_id]:[movie_id]],Financials[[movie_id]:[movie_id]],0),MATCH(Movies[[#Headers],[budget]],Financials[#Headers],0))</f>
        <v>22</v>
      </c>
      <c r="M22" cm="1">
        <f t="array" ref="M22">INDEX(Financials[],MATCH(Movies[[#This Row],[movie_id]:[movie_id]],Financials[[movie_id]:[movie_id]],0),MATCH(Movies[[#Headers],[revenue]],Financials[#Headers],0))</f>
        <v>322.2</v>
      </c>
      <c r="N22" t="str" cm="1">
        <f t="array" ref="N22">INDEX(Financials[],MATCH(Movies[[#This Row],[movie_id]:[movie_id]],Financials[[movie_id]:[movie_id]],0),MATCH(Movies[[#Headers],[unit]],Financials[#Headers],0))</f>
        <v>Millions</v>
      </c>
      <c r="O22" t="str" cm="1">
        <f t="array" ref="O22">INDEX(Financials[],MATCH(Movies[[#This Row],[movie_id]:[movie_id]],Financials[[movie_id]:[movie_id]],0),MATCH(Movies[[#Headers],[currency]],Financials[#Headers],0))</f>
        <v>USD</v>
      </c>
      <c r="P22" cm="1">
        <f t="array" ref="P22">_xlfn.XLOOKUP(Movies[[#This Row],[movie_id]:[movie_id]],Financials[[#All],[movie_id]:[movie_id]],Financials[[#All],[budget]],"Not Avaliable",0)</f>
        <v>22</v>
      </c>
      <c r="Q22" cm="1">
        <f t="array" ref="Q22">_xlfn.XLOOKUP(Movies[[#This Row],[movie_id]:[movie_id]],Financials[[#All],[movie_id]:[movie_id]],Financials[[#All],[revenue]],"Not Avaliable",0)</f>
        <v>322.2</v>
      </c>
      <c r="R22" t="str" cm="1">
        <f t="array" ref="R22">_xlfn.XLOOKUP(Movies[[#This Row],[movie_id]:[movie_id]],Financials[[#All],[movie_id]:[movie_id]],Financials[[#All],[unit]],"Not Avaliable",0)</f>
        <v>Millions</v>
      </c>
      <c r="S22" t="str" cm="1">
        <f t="array" ref="S22">_xlfn.XLOOKUP(Movies[[#This Row],[movie_id]:[movie_id]],Financials[[#All],[movie_id]:[movie_id]],Financials[[#All],[currency]],"Not Avaliable",0)</f>
        <v>USD</v>
      </c>
      <c r="T22">
        <f>IF(Movies[[#This Row],[unit2]]="Billions",Movies[[#This Row],[budget2]]*1000,Movies[[#This Row],[budget2]])</f>
        <v>22</v>
      </c>
      <c r="U22">
        <f>IF(Movies[[#This Row],[unit2]]="Billions",Movies[[#This Row],[revenue2]]*1000,Movies[[#This Row],[revenue2]])</f>
        <v>322.2</v>
      </c>
      <c r="V22" s="3">
        <f>IF(Movies[[#This Row],[currency2]]="USD",Movies[[#This Row],[budget_mill]]*80,Movies[[#This Row],[budget_mill]])</f>
        <v>1760</v>
      </c>
      <c r="W22" s="3">
        <f>IF(Movies[[#This Row],[currency2]]="USD",Movies[[#This Row],[Revenue_mill]]*80,Movies[[#This Row],[Revenue_mill]])</f>
        <v>25776</v>
      </c>
    </row>
    <row r="23" spans="1:23" x14ac:dyDescent="0.2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VLOOKUP(Movies[[#This Row],[movie_id]:[movie_id]],Financials[#All],2,FALSE)</f>
        <v>63</v>
      </c>
      <c r="I23" cm="1">
        <f t="array" ref="I23">VLOOKUP(Movies[[#This Row],[movie_id]:[movie_id]],Financials[#All],3,FALSE)</f>
        <v>1046</v>
      </c>
      <c r="J23" t="str" cm="1">
        <f t="array" ref="J23">VLOOKUP(Movies[[#This Row],[movie_id]:[movie_id]],Financials[#All],4,FALSE)</f>
        <v>Millions</v>
      </c>
      <c r="K23" t="str" cm="1">
        <f t="array" ref="K23">VLOOKUP(Movies[[#This Row],[movie_id]:[movie_id]],Financials[#All],5,FALSE)</f>
        <v>USD</v>
      </c>
      <c r="L23" cm="1">
        <f t="array" ref="L23">INDEX(Financials[],MATCH(Movies[[#This Row],[movie_id]:[movie_id]],Financials[[movie_id]:[movie_id]],0),MATCH(Movies[[#Headers],[budget]],Financials[#Headers],0))</f>
        <v>63</v>
      </c>
      <c r="M23" cm="1">
        <f t="array" ref="M23">INDEX(Financials[],MATCH(Movies[[#This Row],[movie_id]:[movie_id]],Financials[[movie_id]:[movie_id]],0),MATCH(Movies[[#Headers],[revenue]],Financials[#Headers],0))</f>
        <v>1046</v>
      </c>
      <c r="N23" t="str" cm="1">
        <f t="array" ref="N23">INDEX(Financials[],MATCH(Movies[[#This Row],[movie_id]:[movie_id]],Financials[[movie_id]:[movie_id]],0),MATCH(Movies[[#Headers],[unit]],Financials[#Headers],0))</f>
        <v>Millions</v>
      </c>
      <c r="O23" t="str" cm="1">
        <f t="array" ref="O23">INDEX(Financials[],MATCH(Movies[[#This Row],[movie_id]:[movie_id]],Financials[[movie_id]:[movie_id]],0),MATCH(Movies[[#Headers],[currency]],Financials[#Headers],0))</f>
        <v>USD</v>
      </c>
      <c r="P23" cm="1">
        <f t="array" ref="P23">_xlfn.XLOOKUP(Movies[[#This Row],[movie_id]:[movie_id]],Financials[[#All],[movie_id]:[movie_id]],Financials[[#All],[budget]],"Not Avaliable",0)</f>
        <v>63</v>
      </c>
      <c r="Q23" cm="1">
        <f t="array" ref="Q23">_xlfn.XLOOKUP(Movies[[#This Row],[movie_id]:[movie_id]],Financials[[#All],[movie_id]:[movie_id]],Financials[[#All],[revenue]],"Not Avaliable",0)</f>
        <v>1046</v>
      </c>
      <c r="R23" t="str" cm="1">
        <f t="array" ref="R23">_xlfn.XLOOKUP(Movies[[#This Row],[movie_id]:[movie_id]],Financials[[#All],[movie_id]:[movie_id]],Financials[[#All],[unit]],"Not Avaliable",0)</f>
        <v>Millions</v>
      </c>
      <c r="S23" t="str" cm="1">
        <f t="array" ref="S23">_xlfn.XLOOKUP(Movies[[#This Row],[movie_id]:[movie_id]],Financials[[#All],[movie_id]:[movie_id]],Financials[[#All],[currency]],"Not Avaliable",0)</f>
        <v>USD</v>
      </c>
      <c r="T23">
        <f>IF(Movies[[#This Row],[unit2]]="Billions",Movies[[#This Row],[budget2]]*1000,Movies[[#This Row],[budget2]])</f>
        <v>63</v>
      </c>
      <c r="U23">
        <f>IF(Movies[[#This Row],[unit2]]="Billions",Movies[[#This Row],[revenue2]]*1000,Movies[[#This Row],[revenue2]])</f>
        <v>1046</v>
      </c>
      <c r="V23" s="3">
        <f>IF(Movies[[#This Row],[currency2]]="USD",Movies[[#This Row],[budget_mill]]*80,Movies[[#This Row],[budget_mill]])</f>
        <v>5040</v>
      </c>
      <c r="W23" s="3">
        <f>IF(Movies[[#This Row],[currency2]]="USD",Movies[[#This Row],[Revenue_mill]]*80,Movies[[#This Row],[Revenue_mill]])</f>
        <v>83680</v>
      </c>
    </row>
    <row r="24" spans="1:23" x14ac:dyDescent="0.2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VLOOKUP(Movies[[#This Row],[movie_id]:[movie_id]],Financials[#All],2,FALSE)</f>
        <v>15.5</v>
      </c>
      <c r="I24" cm="1">
        <f t="array" ref="I24">VLOOKUP(Movies[[#This Row],[movie_id]:[movie_id]],Financials[#All],3,FALSE)</f>
        <v>263.10000000000002</v>
      </c>
      <c r="J24" t="str" cm="1">
        <f t="array" ref="J24">VLOOKUP(Movies[[#This Row],[movie_id]:[movie_id]],Financials[#All],4,FALSE)</f>
        <v>Millions</v>
      </c>
      <c r="K24" t="str" cm="1">
        <f t="array" ref="K24">VLOOKUP(Movies[[#This Row],[movie_id]:[movie_id]],Financials[#All],5,FALSE)</f>
        <v>USD</v>
      </c>
      <c r="L24" cm="1">
        <f t="array" ref="L24">INDEX(Financials[],MATCH(Movies[[#This Row],[movie_id]:[movie_id]],Financials[[movie_id]:[movie_id]],0),MATCH(Movies[[#Headers],[budget]],Financials[#Headers],0))</f>
        <v>15.5</v>
      </c>
      <c r="M24" cm="1">
        <f t="array" ref="M24">INDEX(Financials[],MATCH(Movies[[#This Row],[movie_id]:[movie_id]],Financials[[movie_id]:[movie_id]],0),MATCH(Movies[[#Headers],[revenue]],Financials[#Headers],0))</f>
        <v>263.10000000000002</v>
      </c>
      <c r="N24" t="str" cm="1">
        <f t="array" ref="N24">INDEX(Financials[],MATCH(Movies[[#This Row],[movie_id]:[movie_id]],Financials[[movie_id]:[movie_id]],0),MATCH(Movies[[#Headers],[unit]],Financials[#Headers],0))</f>
        <v>Millions</v>
      </c>
      <c r="O24" t="str" cm="1">
        <f t="array" ref="O24">INDEX(Financials[],MATCH(Movies[[#This Row],[movie_id]:[movie_id]],Financials[[movie_id]:[movie_id]],0),MATCH(Movies[[#Headers],[currency]],Financials[#Headers],0))</f>
        <v>USD</v>
      </c>
      <c r="P24" cm="1">
        <f t="array" ref="P24">_xlfn.XLOOKUP(Movies[[#This Row],[movie_id]:[movie_id]],Financials[[#All],[movie_id]:[movie_id]],Financials[[#All],[budget]],"Not Avaliable",0)</f>
        <v>15.5</v>
      </c>
      <c r="Q24" cm="1">
        <f t="array" ref="Q24">_xlfn.XLOOKUP(Movies[[#This Row],[movie_id]:[movie_id]],Financials[[#All],[movie_id]:[movie_id]],Financials[[#All],[revenue]],"Not Avaliable",0)</f>
        <v>263.10000000000002</v>
      </c>
      <c r="R24" t="str" cm="1">
        <f t="array" ref="R24">_xlfn.XLOOKUP(Movies[[#This Row],[movie_id]:[movie_id]],Financials[[#All],[movie_id]:[movie_id]],Financials[[#All],[unit]],"Not Avaliable",0)</f>
        <v>Millions</v>
      </c>
      <c r="S24" t="str" cm="1">
        <f t="array" ref="S24">_xlfn.XLOOKUP(Movies[[#This Row],[movie_id]:[movie_id]],Financials[[#All],[movie_id]:[movie_id]],Financials[[#All],[currency]],"Not Avaliable",0)</f>
        <v>USD</v>
      </c>
      <c r="T24">
        <f>IF(Movies[[#This Row],[unit2]]="Billions",Movies[[#This Row],[budget2]]*1000,Movies[[#This Row],[budget2]])</f>
        <v>15.5</v>
      </c>
      <c r="U24">
        <f>IF(Movies[[#This Row],[unit2]]="Billions",Movies[[#This Row],[revenue2]]*1000,Movies[[#This Row],[revenue2]])</f>
        <v>263.10000000000002</v>
      </c>
      <c r="V24" s="3">
        <f>IF(Movies[[#This Row],[currency2]]="USD",Movies[[#This Row],[budget_mill]]*80,Movies[[#This Row],[budget_mill]])</f>
        <v>1240</v>
      </c>
      <c r="W24" s="3">
        <f>IF(Movies[[#This Row],[currency2]]="USD",Movies[[#This Row],[Revenue_mill]]*80,Movies[[#This Row],[Revenue_mill]])</f>
        <v>21048</v>
      </c>
    </row>
    <row r="25" spans="1:23" x14ac:dyDescent="0.2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VLOOKUP(Movies[[#This Row],[movie_id]:[movie_id]],Financials[#All],2,FALSE)</f>
        <v>400</v>
      </c>
      <c r="I25" cm="1">
        <f t="array" ref="I25">VLOOKUP(Movies[[#This Row],[movie_id]:[movie_id]],Financials[#All],3,FALSE)</f>
        <v>2798</v>
      </c>
      <c r="J25" t="str" cm="1">
        <f t="array" ref="J25">VLOOKUP(Movies[[#This Row],[movie_id]:[movie_id]],Financials[#All],4,FALSE)</f>
        <v>Millions</v>
      </c>
      <c r="K25" t="str" cm="1">
        <f t="array" ref="K25">VLOOKUP(Movies[[#This Row],[movie_id]:[movie_id]],Financials[#All],5,FALSE)</f>
        <v>USD</v>
      </c>
      <c r="L25" cm="1">
        <f t="array" ref="L25">INDEX(Financials[],MATCH(Movies[[#This Row],[movie_id]:[movie_id]],Financials[[movie_id]:[movie_id]],0),MATCH(Movies[[#Headers],[budget]],Financials[#Headers],0))</f>
        <v>400</v>
      </c>
      <c r="M25" cm="1">
        <f t="array" ref="M25">INDEX(Financials[],MATCH(Movies[[#This Row],[movie_id]:[movie_id]],Financials[[movie_id]:[movie_id]],0),MATCH(Movies[[#Headers],[revenue]],Financials[#Headers],0))</f>
        <v>2798</v>
      </c>
      <c r="N25" t="str" cm="1">
        <f t="array" ref="N25">INDEX(Financials[],MATCH(Movies[[#This Row],[movie_id]:[movie_id]],Financials[[movie_id]:[movie_id]],0),MATCH(Movies[[#Headers],[unit]],Financials[#Headers],0))</f>
        <v>Millions</v>
      </c>
      <c r="O25" t="str" cm="1">
        <f t="array" ref="O25">INDEX(Financials[],MATCH(Movies[[#This Row],[movie_id]:[movie_id]],Financials[[movie_id]:[movie_id]],0),MATCH(Movies[[#Headers],[currency]],Financials[#Headers],0))</f>
        <v>USD</v>
      </c>
      <c r="P25" cm="1">
        <f t="array" ref="P25">_xlfn.XLOOKUP(Movies[[#This Row],[movie_id]:[movie_id]],Financials[[#All],[movie_id]:[movie_id]],Financials[[#All],[budget]],"Not Avaliable",0)</f>
        <v>400</v>
      </c>
      <c r="Q25" cm="1">
        <f t="array" ref="Q25">_xlfn.XLOOKUP(Movies[[#This Row],[movie_id]:[movie_id]],Financials[[#All],[movie_id]:[movie_id]],Financials[[#All],[revenue]],"Not Avaliable",0)</f>
        <v>2798</v>
      </c>
      <c r="R25" t="str" cm="1">
        <f t="array" ref="R25">_xlfn.XLOOKUP(Movies[[#This Row],[movie_id]:[movie_id]],Financials[[#All],[movie_id]:[movie_id]],Financials[[#All],[unit]],"Not Avaliable",0)</f>
        <v>Millions</v>
      </c>
      <c r="S25" t="str" cm="1">
        <f t="array" ref="S25">_xlfn.XLOOKUP(Movies[[#This Row],[movie_id]:[movie_id]],Financials[[#All],[movie_id]:[movie_id]],Financials[[#All],[currency]],"Not Avaliable",0)</f>
        <v>USD</v>
      </c>
      <c r="T25">
        <f>IF(Movies[[#This Row],[unit2]]="Billions",Movies[[#This Row],[budget2]]*1000,Movies[[#This Row],[budget2]])</f>
        <v>400</v>
      </c>
      <c r="U25">
        <f>IF(Movies[[#This Row],[unit2]]="Billions",Movies[[#This Row],[revenue2]]*1000,Movies[[#This Row],[revenue2]])</f>
        <v>2798</v>
      </c>
      <c r="V25" s="3">
        <f>IF(Movies[[#This Row],[currency2]]="USD",Movies[[#This Row],[budget_mill]]*80,Movies[[#This Row],[budget_mill]])</f>
        <v>32000</v>
      </c>
      <c r="W25" s="3">
        <f>IF(Movies[[#This Row],[currency2]]="USD",Movies[[#This Row],[Revenue_mill]]*80,Movies[[#This Row],[Revenue_mill]])</f>
        <v>223840</v>
      </c>
    </row>
    <row r="26" spans="1:23" x14ac:dyDescent="0.2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VLOOKUP(Movies[[#This Row],[movie_id]:[movie_id]],Financials[#All],2,FALSE)</f>
        <v>400</v>
      </c>
      <c r="I26" cm="1">
        <f t="array" ref="I26">VLOOKUP(Movies[[#This Row],[movie_id]:[movie_id]],Financials[#All],3,FALSE)</f>
        <v>2048</v>
      </c>
      <c r="J26" t="str" cm="1">
        <f t="array" ref="J26">VLOOKUP(Movies[[#This Row],[movie_id]:[movie_id]],Financials[#All],4,FALSE)</f>
        <v>Millions</v>
      </c>
      <c r="K26" t="str" cm="1">
        <f t="array" ref="K26">VLOOKUP(Movies[[#This Row],[movie_id]:[movie_id]],Financials[#All],5,FALSE)</f>
        <v>USD</v>
      </c>
      <c r="L26" cm="1">
        <f t="array" ref="L26">INDEX(Financials[],MATCH(Movies[[#This Row],[movie_id]:[movie_id]],Financials[[movie_id]:[movie_id]],0),MATCH(Movies[[#Headers],[budget]],Financials[#Headers],0))</f>
        <v>400</v>
      </c>
      <c r="M26" cm="1">
        <f t="array" ref="M26">INDEX(Financials[],MATCH(Movies[[#This Row],[movie_id]:[movie_id]],Financials[[movie_id]:[movie_id]],0),MATCH(Movies[[#Headers],[revenue]],Financials[#Headers],0))</f>
        <v>2048</v>
      </c>
      <c r="N26" t="str" cm="1">
        <f t="array" ref="N26">INDEX(Financials[],MATCH(Movies[[#This Row],[movie_id]:[movie_id]],Financials[[movie_id]:[movie_id]],0),MATCH(Movies[[#Headers],[unit]],Financials[#Headers],0))</f>
        <v>Millions</v>
      </c>
      <c r="O26" t="str" cm="1">
        <f t="array" ref="O26">INDEX(Financials[],MATCH(Movies[[#This Row],[movie_id]:[movie_id]],Financials[[movie_id]:[movie_id]],0),MATCH(Movies[[#Headers],[currency]],Financials[#Headers],0))</f>
        <v>USD</v>
      </c>
      <c r="P26" cm="1">
        <f t="array" ref="P26">_xlfn.XLOOKUP(Movies[[#This Row],[movie_id]:[movie_id]],Financials[[#All],[movie_id]:[movie_id]],Financials[[#All],[budget]],"Not Avaliable",0)</f>
        <v>400</v>
      </c>
      <c r="Q26" cm="1">
        <f t="array" ref="Q26">_xlfn.XLOOKUP(Movies[[#This Row],[movie_id]:[movie_id]],Financials[[#All],[movie_id]:[movie_id]],Financials[[#All],[revenue]],"Not Avaliable",0)</f>
        <v>2048</v>
      </c>
      <c r="R26" t="str" cm="1">
        <f t="array" ref="R26">_xlfn.XLOOKUP(Movies[[#This Row],[movie_id]:[movie_id]],Financials[[#All],[movie_id]:[movie_id]],Financials[[#All],[unit]],"Not Avaliable",0)</f>
        <v>Millions</v>
      </c>
      <c r="S26" t="str" cm="1">
        <f t="array" ref="S26">_xlfn.XLOOKUP(Movies[[#This Row],[movie_id]:[movie_id]],Financials[[#All],[movie_id]:[movie_id]],Financials[[#All],[currency]],"Not Avaliable",0)</f>
        <v>USD</v>
      </c>
      <c r="T26">
        <f>IF(Movies[[#This Row],[unit2]]="Billions",Movies[[#This Row],[budget2]]*1000,Movies[[#This Row],[budget2]])</f>
        <v>400</v>
      </c>
      <c r="U26">
        <f>IF(Movies[[#This Row],[unit2]]="Billions",Movies[[#This Row],[revenue2]]*1000,Movies[[#This Row],[revenue2]])</f>
        <v>2048</v>
      </c>
      <c r="V26" s="3">
        <f>IF(Movies[[#This Row],[currency2]]="USD",Movies[[#This Row],[budget_mill]]*80,Movies[[#This Row],[budget_mill]])</f>
        <v>32000</v>
      </c>
      <c r="W26" s="3">
        <f>IF(Movies[[#This Row],[currency2]]="USD",Movies[[#This Row],[Revenue_mill]]*80,Movies[[#This Row],[Revenue_mill]])</f>
        <v>163840</v>
      </c>
    </row>
    <row r="27" spans="1:23" x14ac:dyDescent="0.2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VLOOKUP(Movies[[#This Row],[movie_id]:[movie_id]],Financials[#All],2,FALSE)</f>
        <v>70</v>
      </c>
      <c r="I27" cm="1">
        <f t="array" ref="I27">VLOOKUP(Movies[[#This Row],[movie_id]:[movie_id]],Financials[#All],3,FALSE)</f>
        <v>100</v>
      </c>
      <c r="J27" t="str" cm="1">
        <f t="array" ref="J27">VLOOKUP(Movies[[#This Row],[movie_id]:[movie_id]],Financials[#All],4,FALSE)</f>
        <v>Millions</v>
      </c>
      <c r="K27" t="str" cm="1">
        <f t="array" ref="K27">VLOOKUP(Movies[[#This Row],[movie_id]:[movie_id]],Financials[#All],5,FALSE)</f>
        <v>INR</v>
      </c>
      <c r="L27" cm="1">
        <f t="array" ref="L27">INDEX(Financials[],MATCH(Movies[[#This Row],[movie_id]:[movie_id]],Financials[[movie_id]:[movie_id]],0),MATCH(Movies[[#Headers],[budget]],Financials[#Headers],0))</f>
        <v>70</v>
      </c>
      <c r="M27" cm="1">
        <f t="array" ref="M27">INDEX(Financials[],MATCH(Movies[[#This Row],[movie_id]:[movie_id]],Financials[[movie_id]:[movie_id]],0),MATCH(Movies[[#Headers],[revenue]],Financials[#Headers],0))</f>
        <v>100</v>
      </c>
      <c r="N27" t="str" cm="1">
        <f t="array" ref="N27">INDEX(Financials[],MATCH(Movies[[#This Row],[movie_id]:[movie_id]],Financials[[movie_id]:[movie_id]],0),MATCH(Movies[[#Headers],[unit]],Financials[#Headers],0))</f>
        <v>Millions</v>
      </c>
      <c r="O27" t="str" cm="1">
        <f t="array" ref="O27">INDEX(Financials[],MATCH(Movies[[#This Row],[movie_id]:[movie_id]],Financials[[movie_id]:[movie_id]],0),MATCH(Movies[[#Headers],[currency]],Financials[#Headers],0))</f>
        <v>INR</v>
      </c>
      <c r="P27" cm="1">
        <f t="array" ref="P27">_xlfn.XLOOKUP(Movies[[#This Row],[movie_id]:[movie_id]],Financials[[#All],[movie_id]:[movie_id]],Financials[[#All],[budget]],"Not Avaliable",0)</f>
        <v>70</v>
      </c>
      <c r="Q27" cm="1">
        <f t="array" ref="Q27">_xlfn.XLOOKUP(Movies[[#This Row],[movie_id]:[movie_id]],Financials[[#All],[movie_id]:[movie_id]],Financials[[#All],[revenue]],"Not Avaliable",0)</f>
        <v>100</v>
      </c>
      <c r="R27" t="str" cm="1">
        <f t="array" ref="R27">_xlfn.XLOOKUP(Movies[[#This Row],[movie_id]:[movie_id]],Financials[[#All],[movie_id]:[movie_id]],Financials[[#All],[unit]],"Not Avaliable",0)</f>
        <v>Millions</v>
      </c>
      <c r="S27" t="str" cm="1">
        <f t="array" ref="S27">_xlfn.XLOOKUP(Movies[[#This Row],[movie_id]:[movie_id]],Financials[[#All],[movie_id]:[movie_id]],Financials[[#All],[currency]],"Not Avaliable",0)</f>
        <v>INR</v>
      </c>
      <c r="T27">
        <f>IF(Movies[[#This Row],[unit2]]="Billions",Movies[[#This Row],[budget2]]*1000,Movies[[#This Row],[budget2]])</f>
        <v>70</v>
      </c>
      <c r="U27">
        <f>IF(Movies[[#This Row],[unit2]]="Billions",Movies[[#This Row],[revenue2]]*1000,Movies[[#This Row],[revenue2]])</f>
        <v>100</v>
      </c>
      <c r="V27" s="3">
        <f>IF(Movies[[#This Row],[currency2]]="USD",Movies[[#This Row],[budget_mill]]*80,Movies[[#This Row],[budget_mill]])</f>
        <v>70</v>
      </c>
      <c r="W27" s="3">
        <f>IF(Movies[[#This Row],[currency2]]="USD",Movies[[#This Row],[Revenue_mill]]*80,Movies[[#This Row],[Revenue_mill]])</f>
        <v>100</v>
      </c>
    </row>
    <row r="28" spans="1:23" x14ac:dyDescent="0.2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VLOOKUP(Movies[[#This Row],[movie_id]:[movie_id]],Financials[#All],2,FALSE)</f>
        <v>120</v>
      </c>
      <c r="I28" cm="1">
        <f t="array" ref="I28">VLOOKUP(Movies[[#This Row],[movie_id]:[movie_id]],Financials[#All],3,FALSE)</f>
        <v>1350</v>
      </c>
      <c r="J28" t="str" cm="1">
        <f t="array" ref="J28">VLOOKUP(Movies[[#This Row],[movie_id]:[movie_id]],Financials[#All],4,FALSE)</f>
        <v>Millions</v>
      </c>
      <c r="K28" t="str" cm="1">
        <f t="array" ref="K28">VLOOKUP(Movies[[#This Row],[movie_id]:[movie_id]],Financials[#All],5,FALSE)</f>
        <v>INR</v>
      </c>
      <c r="L28" cm="1">
        <f t="array" ref="L28">INDEX(Financials[],MATCH(Movies[[#This Row],[movie_id]:[movie_id]],Financials[[movie_id]:[movie_id]],0),MATCH(Movies[[#Headers],[budget]],Financials[#Headers],0))</f>
        <v>120</v>
      </c>
      <c r="M28" cm="1">
        <f t="array" ref="M28">INDEX(Financials[],MATCH(Movies[[#This Row],[movie_id]:[movie_id]],Financials[[movie_id]:[movie_id]],0),MATCH(Movies[[#Headers],[revenue]],Financials[#Headers],0))</f>
        <v>1350</v>
      </c>
      <c r="N28" t="str" cm="1">
        <f t="array" ref="N28">INDEX(Financials[],MATCH(Movies[[#This Row],[movie_id]:[movie_id]],Financials[[movie_id]:[movie_id]],0),MATCH(Movies[[#Headers],[unit]],Financials[#Headers],0))</f>
        <v>Millions</v>
      </c>
      <c r="O28" t="str" cm="1">
        <f t="array" ref="O28">INDEX(Financials[],MATCH(Movies[[#This Row],[movie_id]:[movie_id]],Financials[[movie_id]:[movie_id]],0),MATCH(Movies[[#Headers],[currency]],Financials[#Headers],0))</f>
        <v>INR</v>
      </c>
      <c r="P28" cm="1">
        <f t="array" ref="P28">_xlfn.XLOOKUP(Movies[[#This Row],[movie_id]:[movie_id]],Financials[[#All],[movie_id]:[movie_id]],Financials[[#All],[budget]],"Not Avaliable",0)</f>
        <v>120</v>
      </c>
      <c r="Q28" cm="1">
        <f t="array" ref="Q28">_xlfn.XLOOKUP(Movies[[#This Row],[movie_id]:[movie_id]],Financials[[#All],[movie_id]:[movie_id]],Financials[[#All],[revenue]],"Not Avaliable",0)</f>
        <v>1350</v>
      </c>
      <c r="R28" t="str" cm="1">
        <f t="array" ref="R28">_xlfn.XLOOKUP(Movies[[#This Row],[movie_id]:[movie_id]],Financials[[#All],[movie_id]:[movie_id]],Financials[[#All],[unit]],"Not Avaliable",0)</f>
        <v>Millions</v>
      </c>
      <c r="S28" t="str" cm="1">
        <f t="array" ref="S28">_xlfn.XLOOKUP(Movies[[#This Row],[movie_id]:[movie_id]],Financials[[#All],[movie_id]:[movie_id]],Financials[[#All],[currency]],"Not Avaliable",0)</f>
        <v>INR</v>
      </c>
      <c r="T28">
        <f>IF(Movies[[#This Row],[unit2]]="Billions",Movies[[#This Row],[budget2]]*1000,Movies[[#This Row],[budget2]])</f>
        <v>120</v>
      </c>
      <c r="U28">
        <f>IF(Movies[[#This Row],[unit2]]="Billions",Movies[[#This Row],[revenue2]]*1000,Movies[[#This Row],[revenue2]])</f>
        <v>1350</v>
      </c>
      <c r="V28" s="3">
        <f>IF(Movies[[#This Row],[currency2]]="USD",Movies[[#This Row],[budget_mill]]*80,Movies[[#This Row],[budget_mill]])</f>
        <v>120</v>
      </c>
      <c r="W28" s="3">
        <f>IF(Movies[[#This Row],[currency2]]="USD",Movies[[#This Row],[Revenue_mill]]*80,Movies[[#This Row],[Revenue_mill]])</f>
        <v>1350</v>
      </c>
    </row>
    <row r="29" spans="1:23" x14ac:dyDescent="0.2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VLOOKUP(Movies[[#This Row],[movie_id]:[movie_id]],Financials[#All],2,FALSE)</f>
        <v>100</v>
      </c>
      <c r="I29" cm="1">
        <f t="array" ref="I29">VLOOKUP(Movies[[#This Row],[movie_id]:[movie_id]],Financials[#All],3,FALSE)</f>
        <v>410</v>
      </c>
      <c r="J29" t="str" cm="1">
        <f t="array" ref="J29">VLOOKUP(Movies[[#This Row],[movie_id]:[movie_id]],Financials[#All],4,FALSE)</f>
        <v>Millions</v>
      </c>
      <c r="K29" t="str" cm="1">
        <f t="array" ref="K29">VLOOKUP(Movies[[#This Row],[movie_id]:[movie_id]],Financials[#All],5,FALSE)</f>
        <v>INR</v>
      </c>
      <c r="L29" cm="1">
        <f t="array" ref="L29">INDEX(Financials[],MATCH(Movies[[#This Row],[movie_id]:[movie_id]],Financials[[movie_id]:[movie_id]],0),MATCH(Movies[[#Headers],[budget]],Financials[#Headers],0))</f>
        <v>100</v>
      </c>
      <c r="M29" cm="1">
        <f t="array" ref="M29">INDEX(Financials[],MATCH(Movies[[#This Row],[movie_id]:[movie_id]],Financials[[movie_id]:[movie_id]],0),MATCH(Movies[[#Headers],[revenue]],Financials[#Headers],0))</f>
        <v>410</v>
      </c>
      <c r="N29" t="str" cm="1">
        <f t="array" ref="N29">INDEX(Financials[],MATCH(Movies[[#This Row],[movie_id]:[movie_id]],Financials[[movie_id]:[movie_id]],0),MATCH(Movies[[#Headers],[unit]],Financials[#Headers],0))</f>
        <v>Millions</v>
      </c>
      <c r="O29" t="str" cm="1">
        <f t="array" ref="O29">INDEX(Financials[],MATCH(Movies[[#This Row],[movie_id]:[movie_id]],Financials[[movie_id]:[movie_id]],0),MATCH(Movies[[#Headers],[currency]],Financials[#Headers],0))</f>
        <v>INR</v>
      </c>
      <c r="P29" cm="1">
        <f t="array" ref="P29">_xlfn.XLOOKUP(Movies[[#This Row],[movie_id]:[movie_id]],Financials[[#All],[movie_id]:[movie_id]],Financials[[#All],[budget]],"Not Avaliable",0)</f>
        <v>100</v>
      </c>
      <c r="Q29" cm="1">
        <f t="array" ref="Q29">_xlfn.XLOOKUP(Movies[[#This Row],[movie_id]:[movie_id]],Financials[[#All],[movie_id]:[movie_id]],Financials[[#All],[revenue]],"Not Avaliable",0)</f>
        <v>410</v>
      </c>
      <c r="R29" t="str" cm="1">
        <f t="array" ref="R29">_xlfn.XLOOKUP(Movies[[#This Row],[movie_id]:[movie_id]],Financials[[#All],[movie_id]:[movie_id]],Financials[[#All],[unit]],"Not Avaliable",0)</f>
        <v>Millions</v>
      </c>
      <c r="S29" t="str" cm="1">
        <f t="array" ref="S29">_xlfn.XLOOKUP(Movies[[#This Row],[movie_id]:[movie_id]],Financials[[#All],[movie_id]:[movie_id]],Financials[[#All],[currency]],"Not Avaliable",0)</f>
        <v>INR</v>
      </c>
      <c r="T29">
        <f>IF(Movies[[#This Row],[unit2]]="Billions",Movies[[#This Row],[budget2]]*1000,Movies[[#This Row],[budget2]])</f>
        <v>100</v>
      </c>
      <c r="U29">
        <f>IF(Movies[[#This Row],[unit2]]="Billions",Movies[[#This Row],[revenue2]]*1000,Movies[[#This Row],[revenue2]])</f>
        <v>410</v>
      </c>
      <c r="V29" s="3">
        <f>IF(Movies[[#This Row],[currency2]]="USD",Movies[[#This Row],[budget_mill]]*80,Movies[[#This Row],[budget_mill]])</f>
        <v>100</v>
      </c>
      <c r="W29" s="3">
        <f>IF(Movies[[#This Row],[currency2]]="USD",Movies[[#This Row],[Revenue_mill]]*80,Movies[[#This Row],[Revenue_mill]])</f>
        <v>410</v>
      </c>
    </row>
    <row r="30" spans="1:23" x14ac:dyDescent="0.2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VLOOKUP(Movies[[#This Row],[movie_id]:[movie_id]],Financials[#All],2,FALSE)</f>
        <v>850</v>
      </c>
      <c r="I30" cm="1">
        <f t="array" ref="I30">VLOOKUP(Movies[[#This Row],[movie_id]:[movie_id]],Financials[#All],3,FALSE)</f>
        <v>8540</v>
      </c>
      <c r="J30" t="str" cm="1">
        <f t="array" ref="J30">VLOOKUP(Movies[[#This Row],[movie_id]:[movie_id]],Financials[#All],4,FALSE)</f>
        <v>Millions</v>
      </c>
      <c r="K30" t="str" cm="1">
        <f t="array" ref="K30">VLOOKUP(Movies[[#This Row],[movie_id]:[movie_id]],Financials[#All],5,FALSE)</f>
        <v>INR</v>
      </c>
      <c r="L30" cm="1">
        <f t="array" ref="L30">INDEX(Financials[],MATCH(Movies[[#This Row],[movie_id]:[movie_id]],Financials[[movie_id]:[movie_id]],0),MATCH(Movies[[#Headers],[budget]],Financials[#Headers],0))</f>
        <v>850</v>
      </c>
      <c r="M30" cm="1">
        <f t="array" ref="M30">INDEX(Financials[],MATCH(Movies[[#This Row],[movie_id]:[movie_id]],Financials[[movie_id]:[movie_id]],0),MATCH(Movies[[#Headers],[revenue]],Financials[#Headers],0))</f>
        <v>8540</v>
      </c>
      <c r="N30" t="str" cm="1">
        <f t="array" ref="N30">INDEX(Financials[],MATCH(Movies[[#This Row],[movie_id]:[movie_id]],Financials[[movie_id]:[movie_id]],0),MATCH(Movies[[#Headers],[unit]],Financials[#Headers],0))</f>
        <v>Millions</v>
      </c>
      <c r="O30" t="str" cm="1">
        <f t="array" ref="O30">INDEX(Financials[],MATCH(Movies[[#This Row],[movie_id]:[movie_id]],Financials[[movie_id]:[movie_id]],0),MATCH(Movies[[#Headers],[currency]],Financials[#Headers],0))</f>
        <v>INR</v>
      </c>
      <c r="P30" cm="1">
        <f t="array" ref="P30">_xlfn.XLOOKUP(Movies[[#This Row],[movie_id]:[movie_id]],Financials[[#All],[movie_id]:[movie_id]],Financials[[#All],[budget]],"Not Avaliable",0)</f>
        <v>850</v>
      </c>
      <c r="Q30" cm="1">
        <f t="array" ref="Q30">_xlfn.XLOOKUP(Movies[[#This Row],[movie_id]:[movie_id]],Financials[[#All],[movie_id]:[movie_id]],Financials[[#All],[revenue]],"Not Avaliable",0)</f>
        <v>8540</v>
      </c>
      <c r="R30" t="str" cm="1">
        <f t="array" ref="R30">_xlfn.XLOOKUP(Movies[[#This Row],[movie_id]:[movie_id]],Financials[[#All],[movie_id]:[movie_id]],Financials[[#All],[unit]],"Not Avaliable",0)</f>
        <v>Millions</v>
      </c>
      <c r="S30" t="str" cm="1">
        <f t="array" ref="S30">_xlfn.XLOOKUP(Movies[[#This Row],[movie_id]:[movie_id]],Financials[[#All],[movie_id]:[movie_id]],Financials[[#All],[currency]],"Not Avaliable",0)</f>
        <v>INR</v>
      </c>
      <c r="T30">
        <f>IF(Movies[[#This Row],[unit2]]="Billions",Movies[[#This Row],[budget2]]*1000,Movies[[#This Row],[budget2]])</f>
        <v>850</v>
      </c>
      <c r="U30">
        <f>IF(Movies[[#This Row],[unit2]]="Billions",Movies[[#This Row],[revenue2]]*1000,Movies[[#This Row],[revenue2]])</f>
        <v>8540</v>
      </c>
      <c r="V30" s="3">
        <f>IF(Movies[[#This Row],[currency2]]="USD",Movies[[#This Row],[budget_mill]]*80,Movies[[#This Row],[budget_mill]])</f>
        <v>850</v>
      </c>
      <c r="W30" s="3">
        <f>IF(Movies[[#This Row],[currency2]]="USD",Movies[[#This Row],[Revenue_mill]]*80,Movies[[#This Row],[Revenue_mill]])</f>
        <v>8540</v>
      </c>
    </row>
    <row r="31" spans="1:23" x14ac:dyDescent="0.2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VLOOKUP(Movies[[#This Row],[movie_id]:[movie_id]],Financials[#All],2,FALSE)</f>
        <v>1</v>
      </c>
      <c r="I31" cm="1">
        <f t="array" ref="I31">VLOOKUP(Movies[[#This Row],[movie_id]:[movie_id]],Financials[#All],3,FALSE)</f>
        <v>5.9</v>
      </c>
      <c r="J31" t="str" cm="1">
        <f t="array" ref="J31">VLOOKUP(Movies[[#This Row],[movie_id]:[movie_id]],Financials[#All],4,FALSE)</f>
        <v>Billions</v>
      </c>
      <c r="K31" t="str" cm="1">
        <f t="array" ref="K31">VLOOKUP(Movies[[#This Row],[movie_id]:[movie_id]],Financials[#All],5,FALSE)</f>
        <v>INR</v>
      </c>
      <c r="L31" cm="1">
        <f t="array" ref="L31">INDEX(Financials[],MATCH(Movies[[#This Row],[movie_id]:[movie_id]],Financials[[movie_id]:[movie_id]],0),MATCH(Movies[[#Headers],[budget]],Financials[#Headers],0))</f>
        <v>1</v>
      </c>
      <c r="M31" cm="1">
        <f t="array" ref="M31">INDEX(Financials[],MATCH(Movies[[#This Row],[movie_id]:[movie_id]],Financials[[movie_id]:[movie_id]],0),MATCH(Movies[[#Headers],[revenue]],Financials[#Headers],0))</f>
        <v>5.9</v>
      </c>
      <c r="N31" t="str" cm="1">
        <f t="array" ref="N31">INDEX(Financials[],MATCH(Movies[[#This Row],[movie_id]:[movie_id]],Financials[[movie_id]:[movie_id]],0),MATCH(Movies[[#Headers],[unit]],Financials[#Headers],0))</f>
        <v>Billions</v>
      </c>
      <c r="O31" t="str" cm="1">
        <f t="array" ref="O31">INDEX(Financials[],MATCH(Movies[[#This Row],[movie_id]:[movie_id]],Financials[[movie_id]:[movie_id]],0),MATCH(Movies[[#Headers],[currency]],Financials[#Headers],0))</f>
        <v>INR</v>
      </c>
      <c r="P31" cm="1">
        <f t="array" ref="P31">_xlfn.XLOOKUP(Movies[[#This Row],[movie_id]:[movie_id]],Financials[[#All],[movie_id]:[movie_id]],Financials[[#All],[budget]],"Not Avaliable",0)</f>
        <v>1</v>
      </c>
      <c r="Q31" cm="1">
        <f t="array" ref="Q31">_xlfn.XLOOKUP(Movies[[#This Row],[movie_id]:[movie_id]],Financials[[#All],[movie_id]:[movie_id]],Financials[[#All],[revenue]],"Not Avaliable",0)</f>
        <v>5.9</v>
      </c>
      <c r="R31" t="str" cm="1">
        <f t="array" ref="R31">_xlfn.XLOOKUP(Movies[[#This Row],[movie_id]:[movie_id]],Financials[[#All],[movie_id]:[movie_id]],Financials[[#All],[unit]],"Not Avaliable",0)</f>
        <v>Billions</v>
      </c>
      <c r="S31" t="str" cm="1">
        <f t="array" ref="S31">_xlfn.XLOOKUP(Movies[[#This Row],[movie_id]:[movie_id]],Financials[[#All],[movie_id]:[movie_id]],Financials[[#All],[currency]],"Not Avaliable",0)</f>
        <v>INR</v>
      </c>
      <c r="T31">
        <f>IF(Movies[[#This Row],[unit2]]="Billions",Movies[[#This Row],[budget2]]*1000,Movies[[#This Row],[budget2]])</f>
        <v>1000</v>
      </c>
      <c r="U31">
        <f>IF(Movies[[#This Row],[unit2]]="Billions",Movies[[#This Row],[revenue2]]*1000,Movies[[#This Row],[revenue2]])</f>
        <v>5900</v>
      </c>
      <c r="V31" s="3">
        <f>IF(Movies[[#This Row],[currency2]]="USD",Movies[[#This Row],[budget_mill]]*80,Movies[[#This Row],[budget_mill]])</f>
        <v>1000</v>
      </c>
      <c r="W31" s="3">
        <f>IF(Movies[[#This Row],[currency2]]="USD",Movies[[#This Row],[Revenue_mill]]*80,Movies[[#This Row],[Revenue_mill]])</f>
        <v>5900</v>
      </c>
    </row>
    <row r="32" spans="1:23" x14ac:dyDescent="0.2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VLOOKUP(Movies[[#This Row],[movie_id]:[movie_id]],Financials[#All],2,FALSE)</f>
        <v>2</v>
      </c>
      <c r="I32" cm="1">
        <f t="array" ref="I32">VLOOKUP(Movies[[#This Row],[movie_id]:[movie_id]],Financials[#All],3,FALSE)</f>
        <v>3.6</v>
      </c>
      <c r="J32" t="str" cm="1">
        <f t="array" ref="J32">VLOOKUP(Movies[[#This Row],[movie_id]:[movie_id]],Financials[#All],4,FALSE)</f>
        <v>Billions</v>
      </c>
      <c r="K32" t="str" cm="1">
        <f t="array" ref="K32">VLOOKUP(Movies[[#This Row],[movie_id]:[movie_id]],Financials[#All],5,FALSE)</f>
        <v>INR</v>
      </c>
      <c r="L32" cm="1">
        <f t="array" ref="L32">INDEX(Financials[],MATCH(Movies[[#This Row],[movie_id]:[movie_id]],Financials[[movie_id]:[movie_id]],0),MATCH(Movies[[#Headers],[budget]],Financials[#Headers],0))</f>
        <v>2</v>
      </c>
      <c r="M32" cm="1">
        <f t="array" ref="M32">INDEX(Financials[],MATCH(Movies[[#This Row],[movie_id]:[movie_id]],Financials[[movie_id]:[movie_id]],0),MATCH(Movies[[#Headers],[revenue]],Financials[#Headers],0))</f>
        <v>3.6</v>
      </c>
      <c r="N32" t="str" cm="1">
        <f t="array" ref="N32">INDEX(Financials[],MATCH(Movies[[#This Row],[movie_id]:[movie_id]],Financials[[movie_id]:[movie_id]],0),MATCH(Movies[[#Headers],[unit]],Financials[#Headers],0))</f>
        <v>Billions</v>
      </c>
      <c r="O32" t="str" cm="1">
        <f t="array" ref="O32">INDEX(Financials[],MATCH(Movies[[#This Row],[movie_id]:[movie_id]],Financials[[movie_id]:[movie_id]],0),MATCH(Movies[[#Headers],[currency]],Financials[#Headers],0))</f>
        <v>INR</v>
      </c>
      <c r="P32" cm="1">
        <f t="array" ref="P32">_xlfn.XLOOKUP(Movies[[#This Row],[movie_id]:[movie_id]],Financials[[#All],[movie_id]:[movie_id]],Financials[[#All],[budget]],"Not Avaliable",0)</f>
        <v>2</v>
      </c>
      <c r="Q32" cm="1">
        <f t="array" ref="Q32">_xlfn.XLOOKUP(Movies[[#This Row],[movie_id]:[movie_id]],Financials[[#All],[movie_id]:[movie_id]],Financials[[#All],[revenue]],"Not Avaliable",0)</f>
        <v>3.6</v>
      </c>
      <c r="R32" t="str" cm="1">
        <f t="array" ref="R32">_xlfn.XLOOKUP(Movies[[#This Row],[movie_id]:[movie_id]],Financials[[#All],[movie_id]:[movie_id]],Financials[[#All],[unit]],"Not Avaliable",0)</f>
        <v>Billions</v>
      </c>
      <c r="S32" t="str" cm="1">
        <f t="array" ref="S32">_xlfn.XLOOKUP(Movies[[#This Row],[movie_id]:[movie_id]],Financials[[#All],[movie_id]:[movie_id]],Financials[[#All],[currency]],"Not Avaliable",0)</f>
        <v>INR</v>
      </c>
      <c r="T32">
        <f>IF(Movies[[#This Row],[unit2]]="Billions",Movies[[#This Row],[budget2]]*1000,Movies[[#This Row],[budget2]])</f>
        <v>2000</v>
      </c>
      <c r="U32">
        <f>IF(Movies[[#This Row],[unit2]]="Billions",Movies[[#This Row],[revenue2]]*1000,Movies[[#This Row],[revenue2]])</f>
        <v>3600</v>
      </c>
      <c r="V32" s="3">
        <f>IF(Movies[[#This Row],[currency2]]="USD",Movies[[#This Row],[budget_mill]]*80,Movies[[#This Row],[budget_mill]])</f>
        <v>2000</v>
      </c>
      <c r="W32" s="3">
        <f>IF(Movies[[#This Row],[currency2]]="USD",Movies[[#This Row],[Revenue_mill]]*80,Movies[[#This Row],[Revenue_mill]])</f>
        <v>3600</v>
      </c>
    </row>
    <row r="33" spans="1:23" x14ac:dyDescent="0.2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VLOOKUP(Movies[[#This Row],[movie_id]:[movie_id]],Financials[#All],2,FALSE)</f>
        <v>5.5</v>
      </c>
      <c r="I33" cm="1">
        <f t="array" ref="I33">VLOOKUP(Movies[[#This Row],[movie_id]:[movie_id]],Financials[#All],3,FALSE)</f>
        <v>12</v>
      </c>
      <c r="J33" t="str" cm="1">
        <f t="array" ref="J33">VLOOKUP(Movies[[#This Row],[movie_id]:[movie_id]],Financials[#All],4,FALSE)</f>
        <v>Billions</v>
      </c>
      <c r="K33" t="str" cm="1">
        <f t="array" ref="K33">VLOOKUP(Movies[[#This Row],[movie_id]:[movie_id]],Financials[#All],5,FALSE)</f>
        <v>INR</v>
      </c>
      <c r="L33" cm="1">
        <f t="array" ref="L33">INDEX(Financials[],MATCH(Movies[[#This Row],[movie_id]:[movie_id]],Financials[[movie_id]:[movie_id]],0),MATCH(Movies[[#Headers],[budget]],Financials[#Headers],0))</f>
        <v>5.5</v>
      </c>
      <c r="M33" cm="1">
        <f t="array" ref="M33">INDEX(Financials[],MATCH(Movies[[#This Row],[movie_id]:[movie_id]],Financials[[movie_id]:[movie_id]],0),MATCH(Movies[[#Headers],[revenue]],Financials[#Headers],0))</f>
        <v>12</v>
      </c>
      <c r="N33" t="str" cm="1">
        <f t="array" ref="N33">INDEX(Financials[],MATCH(Movies[[#This Row],[movie_id]:[movie_id]],Financials[[movie_id]:[movie_id]],0),MATCH(Movies[[#Headers],[unit]],Financials[#Headers],0))</f>
        <v>Billions</v>
      </c>
      <c r="O33" t="str" cm="1">
        <f t="array" ref="O33">INDEX(Financials[],MATCH(Movies[[#This Row],[movie_id]:[movie_id]],Financials[[movie_id]:[movie_id]],0),MATCH(Movies[[#Headers],[currency]],Financials[#Headers],0))</f>
        <v>INR</v>
      </c>
      <c r="P33" cm="1">
        <f t="array" ref="P33">_xlfn.XLOOKUP(Movies[[#This Row],[movie_id]:[movie_id]],Financials[[#All],[movie_id]:[movie_id]],Financials[[#All],[budget]],"Not Avaliable",0)</f>
        <v>5.5</v>
      </c>
      <c r="Q33" cm="1">
        <f t="array" ref="Q33">_xlfn.XLOOKUP(Movies[[#This Row],[movie_id]:[movie_id]],Financials[[#All],[movie_id]:[movie_id]],Financials[[#All],[revenue]],"Not Avaliable",0)</f>
        <v>12</v>
      </c>
      <c r="R33" t="str" cm="1">
        <f t="array" ref="R33">_xlfn.XLOOKUP(Movies[[#This Row],[movie_id]:[movie_id]],Financials[[#All],[movie_id]:[movie_id]],Financials[[#All],[unit]],"Not Avaliable",0)</f>
        <v>Billions</v>
      </c>
      <c r="S33" t="str" cm="1">
        <f t="array" ref="S33">_xlfn.XLOOKUP(Movies[[#This Row],[movie_id]:[movie_id]],Financials[[#All],[movie_id]:[movie_id]],Financials[[#All],[currency]],"Not Avaliable",0)</f>
        <v>INR</v>
      </c>
      <c r="T33">
        <f>IF(Movies[[#This Row],[unit2]]="Billions",Movies[[#This Row],[budget2]]*1000,Movies[[#This Row],[budget2]])</f>
        <v>5500</v>
      </c>
      <c r="U33">
        <f>IF(Movies[[#This Row],[unit2]]="Billions",Movies[[#This Row],[revenue2]]*1000,Movies[[#This Row],[revenue2]])</f>
        <v>12000</v>
      </c>
      <c r="V33" s="3">
        <f>IF(Movies[[#This Row],[currency2]]="USD",Movies[[#This Row],[budget_mill]]*80,Movies[[#This Row],[budget_mill]])</f>
        <v>5500</v>
      </c>
      <c r="W33" s="3">
        <f>IF(Movies[[#This Row],[currency2]]="USD",Movies[[#This Row],[Revenue_mill]]*80,Movies[[#This Row],[Revenue_mill]])</f>
        <v>12000</v>
      </c>
    </row>
    <row r="34" spans="1:23" x14ac:dyDescent="0.2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VLOOKUP(Movies[[#This Row],[movie_id]:[movie_id]],Financials[#All],2,FALSE)</f>
        <v>1.8</v>
      </c>
      <c r="I34" cm="1">
        <f t="array" ref="I34">VLOOKUP(Movies[[#This Row],[movie_id]:[movie_id]],Financials[#All],3,FALSE)</f>
        <v>6.5</v>
      </c>
      <c r="J34" t="str" cm="1">
        <f t="array" ref="J34">VLOOKUP(Movies[[#This Row],[movie_id]:[movie_id]],Financials[#All],4,FALSE)</f>
        <v>Billions</v>
      </c>
      <c r="K34" t="str" cm="1">
        <f t="array" ref="K34">VLOOKUP(Movies[[#This Row],[movie_id]:[movie_id]],Financials[#All],5,FALSE)</f>
        <v>INR</v>
      </c>
      <c r="L34" cm="1">
        <f t="array" ref="L34">INDEX(Financials[],MATCH(Movies[[#This Row],[movie_id]:[movie_id]],Financials[[movie_id]:[movie_id]],0),MATCH(Movies[[#Headers],[budget]],Financials[#Headers],0))</f>
        <v>1.8</v>
      </c>
      <c r="M34" cm="1">
        <f t="array" ref="M34">INDEX(Financials[],MATCH(Movies[[#This Row],[movie_id]:[movie_id]],Financials[[movie_id]:[movie_id]],0),MATCH(Movies[[#Headers],[revenue]],Financials[#Headers],0))</f>
        <v>6.5</v>
      </c>
      <c r="N34" t="str" cm="1">
        <f t="array" ref="N34">INDEX(Financials[],MATCH(Movies[[#This Row],[movie_id]:[movie_id]],Financials[[movie_id]:[movie_id]],0),MATCH(Movies[[#Headers],[unit]],Financials[#Headers],0))</f>
        <v>Billions</v>
      </c>
      <c r="O34" t="str" cm="1">
        <f t="array" ref="O34">INDEX(Financials[],MATCH(Movies[[#This Row],[movie_id]:[movie_id]],Financials[[movie_id]:[movie_id]],0),MATCH(Movies[[#Headers],[currency]],Financials[#Headers],0))</f>
        <v>INR</v>
      </c>
      <c r="P34" cm="1">
        <f t="array" ref="P34">_xlfn.XLOOKUP(Movies[[#This Row],[movie_id]:[movie_id]],Financials[[#All],[movie_id]:[movie_id]],Financials[[#All],[budget]],"Not Avaliable",0)</f>
        <v>1.8</v>
      </c>
      <c r="Q34" cm="1">
        <f t="array" ref="Q34">_xlfn.XLOOKUP(Movies[[#This Row],[movie_id]:[movie_id]],Financials[[#All],[movie_id]:[movie_id]],Financials[[#All],[revenue]],"Not Avaliable",0)</f>
        <v>6.5</v>
      </c>
      <c r="R34" t="str" cm="1">
        <f t="array" ref="R34">_xlfn.XLOOKUP(Movies[[#This Row],[movie_id]:[movie_id]],Financials[[#All],[movie_id]:[movie_id]],Financials[[#All],[unit]],"Not Avaliable",0)</f>
        <v>Billions</v>
      </c>
      <c r="S34" t="str" cm="1">
        <f t="array" ref="S34">_xlfn.XLOOKUP(Movies[[#This Row],[movie_id]:[movie_id]],Financials[[#All],[movie_id]:[movie_id]],Financials[[#All],[currency]],"Not Avaliable",0)</f>
        <v>INR</v>
      </c>
      <c r="T34">
        <f>IF(Movies[[#This Row],[unit2]]="Billions",Movies[[#This Row],[budget2]]*1000,Movies[[#This Row],[budget2]])</f>
        <v>1800</v>
      </c>
      <c r="U34">
        <f>IF(Movies[[#This Row],[unit2]]="Billions",Movies[[#This Row],[revenue2]]*1000,Movies[[#This Row],[revenue2]])</f>
        <v>6500</v>
      </c>
      <c r="V34" s="3">
        <f>IF(Movies[[#This Row],[currency2]]="USD",Movies[[#This Row],[budget_mill]]*80,Movies[[#This Row],[budget_mill]])</f>
        <v>1800</v>
      </c>
      <c r="W34" s="3">
        <f>IF(Movies[[#This Row],[currency2]]="USD",Movies[[#This Row],[Revenue_mill]]*80,Movies[[#This Row],[Revenue_mill]])</f>
        <v>6500</v>
      </c>
    </row>
    <row r="35" spans="1:23" x14ac:dyDescent="0.2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VLOOKUP(Movies[[#This Row],[movie_id]:[movie_id]],Financials[#All],2,FALSE)</f>
        <v>250</v>
      </c>
      <c r="I35" cm="1">
        <f t="array" ref="I35">VLOOKUP(Movies[[#This Row],[movie_id]:[movie_id]],Financials[#All],3,FALSE)</f>
        <v>3409</v>
      </c>
      <c r="J35" t="str" cm="1">
        <f t="array" ref="J35">VLOOKUP(Movies[[#This Row],[movie_id]:[movie_id]],Financials[#All],4,FALSE)</f>
        <v>Millions</v>
      </c>
      <c r="K35" t="str" cm="1">
        <f t="array" ref="K35">VLOOKUP(Movies[[#This Row],[movie_id]:[movie_id]],Financials[#All],5,FALSE)</f>
        <v>INR</v>
      </c>
      <c r="L35" cm="1">
        <f t="array" ref="L35">INDEX(Financials[],MATCH(Movies[[#This Row],[movie_id]:[movie_id]],Financials[[movie_id]:[movie_id]],0),MATCH(Movies[[#Headers],[budget]],Financials[#Headers],0))</f>
        <v>250</v>
      </c>
      <c r="M35" cm="1">
        <f t="array" ref="M35">INDEX(Financials[],MATCH(Movies[[#This Row],[movie_id]:[movie_id]],Financials[[movie_id]:[movie_id]],0),MATCH(Movies[[#Headers],[revenue]],Financials[#Headers],0))</f>
        <v>3409</v>
      </c>
      <c r="N35" t="str" cm="1">
        <f t="array" ref="N35">INDEX(Financials[],MATCH(Movies[[#This Row],[movie_id]:[movie_id]],Financials[[movie_id]:[movie_id]],0),MATCH(Movies[[#Headers],[unit]],Financials[#Headers],0))</f>
        <v>Millions</v>
      </c>
      <c r="O35" t="str" cm="1">
        <f t="array" ref="O35">INDEX(Financials[],MATCH(Movies[[#This Row],[movie_id]:[movie_id]],Financials[[movie_id]:[movie_id]],0),MATCH(Movies[[#Headers],[currency]],Financials[#Headers],0))</f>
        <v>INR</v>
      </c>
      <c r="P35" cm="1">
        <f t="array" ref="P35">_xlfn.XLOOKUP(Movies[[#This Row],[movie_id]:[movie_id]],Financials[[#All],[movie_id]:[movie_id]],Financials[[#All],[budget]],"Not Avaliable",0)</f>
        <v>250</v>
      </c>
      <c r="Q35" cm="1">
        <f t="array" ref="Q35">_xlfn.XLOOKUP(Movies[[#This Row],[movie_id]:[movie_id]],Financials[[#All],[movie_id]:[movie_id]],Financials[[#All],[revenue]],"Not Avaliable",0)</f>
        <v>3409</v>
      </c>
      <c r="R35" t="str" cm="1">
        <f t="array" ref="R35">_xlfn.XLOOKUP(Movies[[#This Row],[movie_id]:[movie_id]],Financials[[#All],[movie_id]:[movie_id]],Financials[[#All],[unit]],"Not Avaliable",0)</f>
        <v>Millions</v>
      </c>
      <c r="S35" t="str" cm="1">
        <f t="array" ref="S35">_xlfn.XLOOKUP(Movies[[#This Row],[movie_id]:[movie_id]],Financials[[#All],[movie_id]:[movie_id]],Financials[[#All],[currency]],"Not Avaliable",0)</f>
        <v>INR</v>
      </c>
      <c r="T35">
        <f>IF(Movies[[#This Row],[unit2]]="Billions",Movies[[#This Row],[budget2]]*1000,Movies[[#This Row],[budget2]])</f>
        <v>250</v>
      </c>
      <c r="U35">
        <f>IF(Movies[[#This Row],[unit2]]="Billions",Movies[[#This Row],[revenue2]]*1000,Movies[[#This Row],[revenue2]])</f>
        <v>3409</v>
      </c>
      <c r="V35" s="3">
        <f>IF(Movies[[#This Row],[currency2]]="USD",Movies[[#This Row],[budget_mill]]*80,Movies[[#This Row],[budget_mill]])</f>
        <v>250</v>
      </c>
      <c r="W35" s="3">
        <f>IF(Movies[[#This Row],[currency2]]="USD",Movies[[#This Row],[Revenue_mill]]*80,Movies[[#This Row],[Revenue_mill]])</f>
        <v>3409</v>
      </c>
    </row>
    <row r="36" spans="1:23" x14ac:dyDescent="0.2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VLOOKUP(Movies[[#This Row],[movie_id]:[movie_id]],Financials[#All],2,FALSE)</f>
        <v>900</v>
      </c>
      <c r="I36" cm="1">
        <f t="array" ref="I36">VLOOKUP(Movies[[#This Row],[movie_id]:[movie_id]],Financials[#All],3,FALSE)</f>
        <v>11690</v>
      </c>
      <c r="J36" t="str" cm="1">
        <f t="array" ref="J36">VLOOKUP(Movies[[#This Row],[movie_id]:[movie_id]],Financials[#All],4,FALSE)</f>
        <v>Millions</v>
      </c>
      <c r="K36" t="str" cm="1">
        <f t="array" ref="K36">VLOOKUP(Movies[[#This Row],[movie_id]:[movie_id]],Financials[#All],5,FALSE)</f>
        <v>INR</v>
      </c>
      <c r="L36" cm="1">
        <f t="array" ref="L36">INDEX(Financials[],MATCH(Movies[[#This Row],[movie_id]:[movie_id]],Financials[[movie_id]:[movie_id]],0),MATCH(Movies[[#Headers],[budget]],Financials[#Headers],0))</f>
        <v>900</v>
      </c>
      <c r="M36" cm="1">
        <f t="array" ref="M36">INDEX(Financials[],MATCH(Movies[[#This Row],[movie_id]:[movie_id]],Financials[[movie_id]:[movie_id]],0),MATCH(Movies[[#Headers],[revenue]],Financials[#Headers],0))</f>
        <v>11690</v>
      </c>
      <c r="N36" t="str" cm="1">
        <f t="array" ref="N36">INDEX(Financials[],MATCH(Movies[[#This Row],[movie_id]:[movie_id]],Financials[[movie_id]:[movie_id]],0),MATCH(Movies[[#Headers],[unit]],Financials[#Headers],0))</f>
        <v>Millions</v>
      </c>
      <c r="O36" t="str" cm="1">
        <f t="array" ref="O36">INDEX(Financials[],MATCH(Movies[[#This Row],[movie_id]:[movie_id]],Financials[[movie_id]:[movie_id]],0),MATCH(Movies[[#Headers],[currency]],Financials[#Headers],0))</f>
        <v>INR</v>
      </c>
      <c r="P36" cm="1">
        <f t="array" ref="P36">_xlfn.XLOOKUP(Movies[[#This Row],[movie_id]:[movie_id]],Financials[[#All],[movie_id]:[movie_id]],Financials[[#All],[budget]],"Not Avaliable",0)</f>
        <v>900</v>
      </c>
      <c r="Q36" cm="1">
        <f t="array" ref="Q36">_xlfn.XLOOKUP(Movies[[#This Row],[movie_id]:[movie_id]],Financials[[#All],[movie_id]:[movie_id]],Financials[[#All],[revenue]],"Not Avaliable",0)</f>
        <v>11690</v>
      </c>
      <c r="R36" t="str" cm="1">
        <f t="array" ref="R36">_xlfn.XLOOKUP(Movies[[#This Row],[movie_id]:[movie_id]],Financials[[#All],[movie_id]:[movie_id]],Financials[[#All],[unit]],"Not Avaliable",0)</f>
        <v>Millions</v>
      </c>
      <c r="S36" t="str" cm="1">
        <f t="array" ref="S36">_xlfn.XLOOKUP(Movies[[#This Row],[movie_id]:[movie_id]],Financials[[#All],[movie_id]:[movie_id]],Financials[[#All],[currency]],"Not Avaliable",0)</f>
        <v>INR</v>
      </c>
      <c r="T36">
        <f>IF(Movies[[#This Row],[unit2]]="Billions",Movies[[#This Row],[budget2]]*1000,Movies[[#This Row],[budget2]])</f>
        <v>900</v>
      </c>
      <c r="U36">
        <f>IF(Movies[[#This Row],[unit2]]="Billions",Movies[[#This Row],[revenue2]]*1000,Movies[[#This Row],[revenue2]])</f>
        <v>11690</v>
      </c>
      <c r="V36" s="3">
        <f>IF(Movies[[#This Row],[currency2]]="USD",Movies[[#This Row],[budget_mill]]*80,Movies[[#This Row],[budget_mill]])</f>
        <v>900</v>
      </c>
      <c r="W36" s="3">
        <f>IF(Movies[[#This Row],[currency2]]="USD",Movies[[#This Row],[Revenue_mill]]*80,Movies[[#This Row],[Revenue_mill]])</f>
        <v>11690</v>
      </c>
    </row>
    <row r="37" spans="1:23" x14ac:dyDescent="0.2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VLOOKUP(Movies[[#This Row],[movie_id]:[movie_id]],Financials[#All],2,FALSE)</f>
        <v>216.7</v>
      </c>
      <c r="I37" cm="1">
        <f t="array" ref="I37">VLOOKUP(Movies[[#This Row],[movie_id]:[movie_id]],Financials[#All],3,FALSE)</f>
        <v>370.6</v>
      </c>
      <c r="J37" t="str" cm="1">
        <f t="array" ref="J37">VLOOKUP(Movies[[#This Row],[movie_id]:[movie_id]],Financials[#All],4,FALSE)</f>
        <v>Millions</v>
      </c>
      <c r="K37" t="str" cm="1">
        <f t="array" ref="K37">VLOOKUP(Movies[[#This Row],[movie_id]:[movie_id]],Financials[#All],5,FALSE)</f>
        <v>USD</v>
      </c>
      <c r="L37" cm="1">
        <f t="array" ref="L37">INDEX(Financials[],MATCH(Movies[[#This Row],[movie_id]:[movie_id]],Financials[[movie_id]:[movie_id]],0),MATCH(Movies[[#Headers],[budget]],Financials[#Headers],0))</f>
        <v>216.7</v>
      </c>
      <c r="M37" cm="1">
        <f t="array" ref="M37">INDEX(Financials[],MATCH(Movies[[#This Row],[movie_id]:[movie_id]],Financials[[movie_id]:[movie_id]],0),MATCH(Movies[[#Headers],[revenue]],Financials[#Headers],0))</f>
        <v>370.6</v>
      </c>
      <c r="N37" t="str" cm="1">
        <f t="array" ref="N37">INDEX(Financials[],MATCH(Movies[[#This Row],[movie_id]:[movie_id]],Financials[[movie_id]:[movie_id]],0),MATCH(Movies[[#Headers],[unit]],Financials[#Headers],0))</f>
        <v>Millions</v>
      </c>
      <c r="O37" t="str" cm="1">
        <f t="array" ref="O37">INDEX(Financials[],MATCH(Movies[[#This Row],[movie_id]:[movie_id]],Financials[[movie_id]:[movie_id]],0),MATCH(Movies[[#Headers],[currency]],Financials[#Headers],0))</f>
        <v>USD</v>
      </c>
      <c r="P37" cm="1">
        <f t="array" ref="P37">_xlfn.XLOOKUP(Movies[[#This Row],[movie_id]:[movie_id]],Financials[[#All],[movie_id]:[movie_id]],Financials[[#All],[budget]],"Not Avaliable",0)</f>
        <v>216.7</v>
      </c>
      <c r="Q37" cm="1">
        <f t="array" ref="Q37">_xlfn.XLOOKUP(Movies[[#This Row],[movie_id]:[movie_id]],Financials[[#All],[movie_id]:[movie_id]],Financials[[#All],[revenue]],"Not Avaliable",0)</f>
        <v>370.6</v>
      </c>
      <c r="R37" t="str" cm="1">
        <f t="array" ref="R37">_xlfn.XLOOKUP(Movies[[#This Row],[movie_id]:[movie_id]],Financials[[#All],[movie_id]:[movie_id]],Financials[[#All],[unit]],"Not Avaliable",0)</f>
        <v>Millions</v>
      </c>
      <c r="S37" t="str" cm="1">
        <f t="array" ref="S37">_xlfn.XLOOKUP(Movies[[#This Row],[movie_id]:[movie_id]],Financials[[#All],[movie_id]:[movie_id]],Financials[[#All],[currency]],"Not Avaliable",0)</f>
        <v>USD</v>
      </c>
      <c r="T37">
        <f>IF(Movies[[#This Row],[unit2]]="Billions",Movies[[#This Row],[budget2]]*1000,Movies[[#This Row],[budget2]])</f>
        <v>216.7</v>
      </c>
      <c r="U37">
        <f>IF(Movies[[#This Row],[unit2]]="Billions",Movies[[#This Row],[revenue2]]*1000,Movies[[#This Row],[revenue2]])</f>
        <v>370.6</v>
      </c>
      <c r="V37" s="3">
        <f>IF(Movies[[#This Row],[currency2]]="USD",Movies[[#This Row],[budget_mill]]*80,Movies[[#This Row],[budget_mill]])</f>
        <v>17336</v>
      </c>
      <c r="W37" s="3">
        <f>IF(Movies[[#This Row],[currency2]]="USD",Movies[[#This Row],[Revenue_mill]]*80,Movies[[#This Row],[Revenue_mill]])</f>
        <v>29648</v>
      </c>
    </row>
    <row r="38" spans="1:23" x14ac:dyDescent="0.2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VLOOKUP(Movies[[#This Row],[movie_id]:[movie_id]],Financials[#All],2,FALSE)</f>
        <v>177</v>
      </c>
      <c r="I38" cm="1">
        <f t="array" ref="I38">VLOOKUP(Movies[[#This Row],[movie_id]:[movie_id]],Financials[#All],3,FALSE)</f>
        <v>714.4</v>
      </c>
      <c r="J38" t="str" cm="1">
        <f t="array" ref="J38">VLOOKUP(Movies[[#This Row],[movie_id]:[movie_id]],Financials[#All],4,FALSE)</f>
        <v>Millions</v>
      </c>
      <c r="K38" t="str" cm="1">
        <f t="array" ref="K38">VLOOKUP(Movies[[#This Row],[movie_id]:[movie_id]],Financials[#All],5,FALSE)</f>
        <v>USD</v>
      </c>
      <c r="L38" cm="1">
        <f t="array" ref="L38">INDEX(Financials[],MATCH(Movies[[#This Row],[movie_id]:[movie_id]],Financials[[movie_id]:[movie_id]],0),MATCH(Movies[[#Headers],[budget]],Financials[#Headers],0))</f>
        <v>177</v>
      </c>
      <c r="M38" cm="1">
        <f t="array" ref="M38">INDEX(Financials[],MATCH(Movies[[#This Row],[movie_id]:[movie_id]],Financials[[movie_id]:[movie_id]],0),MATCH(Movies[[#Headers],[revenue]],Financials[#Headers],0))</f>
        <v>714.4</v>
      </c>
      <c r="N38" t="str" cm="1">
        <f t="array" ref="N38">INDEX(Financials[],MATCH(Movies[[#This Row],[movie_id]:[movie_id]],Financials[[movie_id]:[movie_id]],0),MATCH(Movies[[#Headers],[unit]],Financials[#Headers],0))</f>
        <v>Millions</v>
      </c>
      <c r="O38" t="str" cm="1">
        <f t="array" ref="O38">INDEX(Financials[],MATCH(Movies[[#This Row],[movie_id]:[movie_id]],Financials[[movie_id]:[movie_id]],0),MATCH(Movies[[#Headers],[currency]],Financials[#Headers],0))</f>
        <v>USD</v>
      </c>
      <c r="P38" cm="1">
        <f t="array" ref="P38">_xlfn.XLOOKUP(Movies[[#This Row],[movie_id]:[movie_id]],Financials[[#All],[movie_id]:[movie_id]],Financials[[#All],[budget]],"Not Avaliable",0)</f>
        <v>177</v>
      </c>
      <c r="Q38" cm="1">
        <f t="array" ref="Q38">_xlfn.XLOOKUP(Movies[[#This Row],[movie_id]:[movie_id]],Financials[[#All],[movie_id]:[movie_id]],Financials[[#All],[revenue]],"Not Avaliable",0)</f>
        <v>714.4</v>
      </c>
      <c r="R38" t="str" cm="1">
        <f t="array" ref="R38">_xlfn.XLOOKUP(Movies[[#This Row],[movie_id]:[movie_id]],Financials[[#All],[movie_id]:[movie_id]],Financials[[#All],[unit]],"Not Avaliable",0)</f>
        <v>Millions</v>
      </c>
      <c r="S38" t="str" cm="1">
        <f t="array" ref="S38">_xlfn.XLOOKUP(Movies[[#This Row],[movie_id]:[movie_id]],Financials[[#All],[movie_id]:[movie_id]],Financials[[#All],[currency]],"Not Avaliable",0)</f>
        <v>USD</v>
      </c>
      <c r="T38">
        <f>IF(Movies[[#This Row],[unit2]]="Billions",Movies[[#This Row],[budget2]]*1000,Movies[[#This Row],[budget2]])</f>
        <v>177</v>
      </c>
      <c r="U38">
        <f>IF(Movies[[#This Row],[unit2]]="Billions",Movies[[#This Row],[revenue2]]*1000,Movies[[#This Row],[revenue2]])</f>
        <v>714.4</v>
      </c>
      <c r="V38" s="3">
        <f>IF(Movies[[#This Row],[currency2]]="USD",Movies[[#This Row],[budget_mill]]*80,Movies[[#This Row],[budget_mill]])</f>
        <v>14160</v>
      </c>
      <c r="W38" s="3">
        <f>IF(Movies[[#This Row],[currency2]]="USD",Movies[[#This Row],[Revenue_mill]]*80,Movies[[#This Row],[Revenue_mill]])</f>
        <v>57152</v>
      </c>
    </row>
    <row r="39" spans="1:23" x14ac:dyDescent="0.2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VLOOKUP(Movies[[#This Row],[movie_id]:[movie_id]],Financials[#All],2,FALSE)</f>
        <v>1.8</v>
      </c>
      <c r="I39" cm="1">
        <f t="array" ref="I39">VLOOKUP(Movies[[#This Row],[movie_id]:[movie_id]],Financials[#All],3,FALSE)</f>
        <v>3.1</v>
      </c>
      <c r="J39" t="str" cm="1">
        <f t="array" ref="J39">VLOOKUP(Movies[[#This Row],[movie_id]:[movie_id]],Financials[#All],4,FALSE)</f>
        <v>Billions</v>
      </c>
      <c r="K39" t="str" cm="1">
        <f t="array" ref="K39">VLOOKUP(Movies[[#This Row],[movie_id]:[movie_id]],Financials[#All],5,FALSE)</f>
        <v>INR</v>
      </c>
      <c r="L39" cm="1">
        <f t="array" ref="L39">INDEX(Financials[],MATCH(Movies[[#This Row],[movie_id]:[movie_id]],Financials[[movie_id]:[movie_id]],0),MATCH(Movies[[#Headers],[budget]],Financials[#Headers],0))</f>
        <v>1.8</v>
      </c>
      <c r="M39" cm="1">
        <f t="array" ref="M39">INDEX(Financials[],MATCH(Movies[[#This Row],[movie_id]:[movie_id]],Financials[[movie_id]:[movie_id]],0),MATCH(Movies[[#Headers],[revenue]],Financials[#Headers],0))</f>
        <v>3.1</v>
      </c>
      <c r="N39" t="str" cm="1">
        <f t="array" ref="N39">INDEX(Financials[],MATCH(Movies[[#This Row],[movie_id]:[movie_id]],Financials[[movie_id]:[movie_id]],0),MATCH(Movies[[#Headers],[unit]],Financials[#Headers],0))</f>
        <v>Billions</v>
      </c>
      <c r="O39" t="str" cm="1">
        <f t="array" ref="O39">INDEX(Financials[],MATCH(Movies[[#This Row],[movie_id]:[movie_id]],Financials[[movie_id]:[movie_id]],0),MATCH(Movies[[#Headers],[currency]],Financials[#Headers],0))</f>
        <v>INR</v>
      </c>
      <c r="P39" cm="1">
        <f t="array" ref="P39">_xlfn.XLOOKUP(Movies[[#This Row],[movie_id]:[movie_id]],Financials[[#All],[movie_id]:[movie_id]],Financials[[#All],[budget]],"Not Avaliable",0)</f>
        <v>1.8</v>
      </c>
      <c r="Q39" cm="1">
        <f t="array" ref="Q39">_xlfn.XLOOKUP(Movies[[#This Row],[movie_id]:[movie_id]],Financials[[#All],[movie_id]:[movie_id]],Financials[[#All],[revenue]],"Not Avaliable",0)</f>
        <v>3.1</v>
      </c>
      <c r="R39" t="str" cm="1">
        <f t="array" ref="R39">_xlfn.XLOOKUP(Movies[[#This Row],[movie_id]:[movie_id]],Financials[[#All],[movie_id]:[movie_id]],Financials[[#All],[unit]],"Not Avaliable",0)</f>
        <v>Billions</v>
      </c>
      <c r="S39" t="str" cm="1">
        <f t="array" ref="S39">_xlfn.XLOOKUP(Movies[[#This Row],[movie_id]:[movie_id]],Financials[[#All],[movie_id]:[movie_id]],Financials[[#All],[currency]],"Not Avaliable",0)</f>
        <v>INR</v>
      </c>
      <c r="T39">
        <f>IF(Movies[[#This Row],[unit2]]="Billions",Movies[[#This Row],[budget2]]*1000,Movies[[#This Row],[budget2]])</f>
        <v>1800</v>
      </c>
      <c r="U39">
        <f>IF(Movies[[#This Row],[unit2]]="Billions",Movies[[#This Row],[revenue2]]*1000,Movies[[#This Row],[revenue2]])</f>
        <v>3100</v>
      </c>
      <c r="V39" s="3">
        <f>IF(Movies[[#This Row],[currency2]]="USD",Movies[[#This Row],[budget_mill]]*80,Movies[[#This Row],[budget_mill]])</f>
        <v>1800</v>
      </c>
      <c r="W39" s="3">
        <f>IF(Movies[[#This Row],[currency2]]="USD",Movies[[#This Row],[Revenue_mill]]*80,Movies[[#This Row],[Revenue_mill]])</f>
        <v>3100</v>
      </c>
    </row>
    <row r="40" spans="1:23" x14ac:dyDescent="0.2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VLOOKUP(Movies[[#This Row],[movie_id]:[movie_id]],Financials[#All],2,FALSE)</f>
        <v>500</v>
      </c>
      <c r="I40" cm="1">
        <f t="array" ref="I40">VLOOKUP(Movies[[#This Row],[movie_id]:[movie_id]],Financials[#All],3,FALSE)</f>
        <v>950</v>
      </c>
      <c r="J40" t="str" cm="1">
        <f t="array" ref="J40">VLOOKUP(Movies[[#This Row],[movie_id]:[movie_id]],Financials[#All],4,FALSE)</f>
        <v>Millions</v>
      </c>
      <c r="K40" t="str" cm="1">
        <f t="array" ref="K40">VLOOKUP(Movies[[#This Row],[movie_id]:[movie_id]],Financials[#All],5,FALSE)</f>
        <v>INR</v>
      </c>
      <c r="L40" cm="1">
        <f t="array" ref="L40">INDEX(Financials[],MATCH(Movies[[#This Row],[movie_id]:[movie_id]],Financials[[movie_id]:[movie_id]],0),MATCH(Movies[[#Headers],[budget]],Financials[#Headers],0))</f>
        <v>500</v>
      </c>
      <c r="M40" cm="1">
        <f t="array" ref="M40">INDEX(Financials[],MATCH(Movies[[#This Row],[movie_id]:[movie_id]],Financials[[movie_id]:[movie_id]],0),MATCH(Movies[[#Headers],[revenue]],Financials[#Headers],0))</f>
        <v>950</v>
      </c>
      <c r="N40" t="str" cm="1">
        <f t="array" ref="N40">INDEX(Financials[],MATCH(Movies[[#This Row],[movie_id]:[movie_id]],Financials[[movie_id]:[movie_id]],0),MATCH(Movies[[#Headers],[unit]],Financials[#Headers],0))</f>
        <v>Millions</v>
      </c>
      <c r="O40" t="str" cm="1">
        <f t="array" ref="O40">INDEX(Financials[],MATCH(Movies[[#This Row],[movie_id]:[movie_id]],Financials[[movie_id]:[movie_id]],0),MATCH(Movies[[#Headers],[currency]],Financials[#Headers],0))</f>
        <v>INR</v>
      </c>
      <c r="P40" cm="1">
        <f t="array" ref="P40">_xlfn.XLOOKUP(Movies[[#This Row],[movie_id]:[movie_id]],Financials[[#All],[movie_id]:[movie_id]],Financials[[#All],[budget]],"Not Avaliable",0)</f>
        <v>500</v>
      </c>
      <c r="Q40" cm="1">
        <f t="array" ref="Q40">_xlfn.XLOOKUP(Movies[[#This Row],[movie_id]:[movie_id]],Financials[[#All],[movie_id]:[movie_id]],Financials[[#All],[revenue]],"Not Avaliable",0)</f>
        <v>950</v>
      </c>
      <c r="R40" t="str" cm="1">
        <f t="array" ref="R40">_xlfn.XLOOKUP(Movies[[#This Row],[movie_id]:[movie_id]],Financials[[#All],[movie_id]:[movie_id]],Financials[[#All],[unit]],"Not Avaliable",0)</f>
        <v>Millions</v>
      </c>
      <c r="S40" t="str" cm="1">
        <f t="array" ref="S40">_xlfn.XLOOKUP(Movies[[#This Row],[movie_id]:[movie_id]],Financials[[#All],[movie_id]:[movie_id]],Financials[[#All],[currency]],"Not Avaliable",0)</f>
        <v>INR</v>
      </c>
      <c r="T40">
        <f>IF(Movies[[#This Row],[unit2]]="Billions",Movies[[#This Row],[budget2]]*1000,Movies[[#This Row],[budget2]])</f>
        <v>500</v>
      </c>
      <c r="U40">
        <f>IF(Movies[[#This Row],[unit2]]="Billions",Movies[[#This Row],[revenue2]]*1000,Movies[[#This Row],[revenue2]])</f>
        <v>950</v>
      </c>
      <c r="V40" s="3">
        <f>IF(Movies[[#This Row],[currency2]]="USD",Movies[[#This Row],[budget_mill]]*80,Movies[[#This Row],[budget_mill]])</f>
        <v>500</v>
      </c>
      <c r="W40" s="3">
        <f>IF(Movies[[#This Row],[currency2]]="USD",Movies[[#This Row],[Revenue_mill]]*80,Movies[[#This Row],[Revenue_mill]])</f>
        <v>950</v>
      </c>
    </row>
    <row r="43" spans="1:23" x14ac:dyDescent="0.2">
      <c r="V43" s="4" t="s">
        <v>175</v>
      </c>
      <c r="W43" s="4" t="s">
        <v>176</v>
      </c>
    </row>
    <row r="44" spans="1:23" x14ac:dyDescent="0.2">
      <c r="V44" s="5">
        <f>SUM(Movies[Budget_mill_INR])</f>
        <v>264196.40000000002</v>
      </c>
      <c r="W44" s="5">
        <f>SUM(Movies[Revenue_mill_INR])</f>
        <v>1567141</v>
      </c>
    </row>
    <row r="46" spans="1:23" x14ac:dyDescent="0.2">
      <c r="V46" t="s">
        <v>177</v>
      </c>
      <c r="W46">
        <f>COUNT(Movies[movie_id])</f>
        <v>39</v>
      </c>
    </row>
    <row r="47" spans="1:23" x14ac:dyDescent="0.2">
      <c r="V47" t="s">
        <v>178</v>
      </c>
      <c r="W47">
        <f>COUNTIF(Movies[industry],"Bollywood")</f>
        <v>18</v>
      </c>
    </row>
    <row r="48" spans="1:23" x14ac:dyDescent="0.2">
      <c r="V48" t="s">
        <v>180</v>
      </c>
      <c r="W48" s="5">
        <f>SUMIF(Movies[industry],"Bollywood",Movies[Revenue_mill_INR])</f>
        <v>80909</v>
      </c>
    </row>
    <row r="49" spans="22:23" x14ac:dyDescent="0.2">
      <c r="V49" t="s">
        <v>179</v>
      </c>
      <c r="W49" s="5">
        <f>W48/W47</f>
        <v>4494.9444444444443</v>
      </c>
    </row>
    <row r="50" spans="22:23" x14ac:dyDescent="0.2">
      <c r="V50" t="s">
        <v>181</v>
      </c>
      <c r="W50" s="6">
        <f>W48/W44</f>
        <v>5.1628411227834639E-2</v>
      </c>
    </row>
  </sheetData>
  <phoneticPr fontId="3" type="noConversion"/>
  <conditionalFormatting sqref="A2:B40">
    <cfRule type="duplicateValues" dxfId="1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E1" sqref="E1"/>
    </sheetView>
  </sheetViews>
  <sheetFormatPr baseColWidth="10" defaultColWidth="8.83203125" defaultRowHeight="15" x14ac:dyDescent="0.2"/>
  <cols>
    <col min="1" max="1" width="9.83203125" customWidth="1"/>
    <col min="5" max="5" width="9.5" customWidth="1"/>
  </cols>
  <sheetData>
    <row r="1" spans="1:5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45" zoomScale="160" zoomScaleNormal="160" workbookViewId="0">
      <selection activeCell="E12" sqref="E12"/>
    </sheetView>
  </sheetViews>
  <sheetFormatPr baseColWidth="10" defaultColWidth="8.83203125" defaultRowHeight="15" x14ac:dyDescent="0.2"/>
  <cols>
    <col min="2" max="2" width="26.5" customWidth="1"/>
    <col min="3" max="3" width="10.83203125" customWidth="1"/>
  </cols>
  <sheetData>
    <row r="1" spans="1:3" x14ac:dyDescent="0.2">
      <c r="A1" s="2" t="s">
        <v>35</v>
      </c>
      <c r="B1" s="2" t="s">
        <v>36</v>
      </c>
      <c r="C1" s="2" t="s">
        <v>37</v>
      </c>
    </row>
    <row r="2" spans="1:3" x14ac:dyDescent="0.2">
      <c r="A2">
        <v>50</v>
      </c>
      <c r="B2" t="s">
        <v>38</v>
      </c>
      <c r="C2">
        <v>1986</v>
      </c>
    </row>
    <row r="3" spans="1:3" x14ac:dyDescent="0.2">
      <c r="A3">
        <v>51</v>
      </c>
      <c r="B3" t="s">
        <v>39</v>
      </c>
      <c r="C3">
        <v>1959</v>
      </c>
    </row>
    <row r="4" spans="1:3" x14ac:dyDescent="0.2">
      <c r="A4">
        <v>52</v>
      </c>
      <c r="B4" t="s">
        <v>40</v>
      </c>
      <c r="C4">
        <v>1976</v>
      </c>
    </row>
    <row r="5" spans="1:3" x14ac:dyDescent="0.2">
      <c r="A5">
        <v>53</v>
      </c>
      <c r="B5" t="s">
        <v>41</v>
      </c>
      <c r="C5">
        <v>1989</v>
      </c>
    </row>
    <row r="6" spans="1:3" x14ac:dyDescent="0.2">
      <c r="A6">
        <v>54</v>
      </c>
      <c r="B6" t="s">
        <v>42</v>
      </c>
      <c r="C6">
        <v>1983</v>
      </c>
    </row>
    <row r="7" spans="1:3" x14ac:dyDescent="0.2">
      <c r="A7">
        <v>55</v>
      </c>
      <c r="B7" t="s">
        <v>43</v>
      </c>
      <c r="C7">
        <v>1981</v>
      </c>
    </row>
    <row r="8" spans="1:3" x14ac:dyDescent="0.2">
      <c r="A8">
        <v>56</v>
      </c>
      <c r="B8" t="s">
        <v>44</v>
      </c>
      <c r="C8">
        <v>1981</v>
      </c>
    </row>
    <row r="9" spans="1:3" x14ac:dyDescent="0.2">
      <c r="A9">
        <v>57</v>
      </c>
      <c r="B9" t="s">
        <v>45</v>
      </c>
      <c r="C9">
        <v>1942</v>
      </c>
    </row>
    <row r="10" spans="1:3" x14ac:dyDescent="0.2">
      <c r="A10">
        <v>58</v>
      </c>
      <c r="B10" t="s">
        <v>46</v>
      </c>
      <c r="C10">
        <v>1948</v>
      </c>
    </row>
    <row r="11" spans="1:3" x14ac:dyDescent="0.2">
      <c r="A11">
        <v>59</v>
      </c>
      <c r="B11" t="s">
        <v>47</v>
      </c>
      <c r="C11">
        <v>1965</v>
      </c>
    </row>
    <row r="12" spans="1:3" x14ac:dyDescent="0.2">
      <c r="A12">
        <v>60</v>
      </c>
      <c r="B12" t="s">
        <v>48</v>
      </c>
      <c r="C12">
        <v>1974</v>
      </c>
    </row>
    <row r="13" spans="1:3" x14ac:dyDescent="0.2">
      <c r="A13">
        <v>61</v>
      </c>
      <c r="B13" t="s">
        <v>49</v>
      </c>
      <c r="C13">
        <v>1965</v>
      </c>
    </row>
    <row r="14" spans="1:3" x14ac:dyDescent="0.2">
      <c r="A14">
        <v>62</v>
      </c>
      <c r="B14" t="s">
        <v>50</v>
      </c>
      <c r="C14">
        <v>1970</v>
      </c>
    </row>
    <row r="15" spans="1:3" x14ac:dyDescent="0.2">
      <c r="A15">
        <v>63</v>
      </c>
      <c r="B15" t="s">
        <v>51</v>
      </c>
      <c r="C15">
        <v>1979</v>
      </c>
    </row>
    <row r="16" spans="1:3" x14ac:dyDescent="0.2">
      <c r="A16">
        <v>64</v>
      </c>
      <c r="B16" t="s">
        <v>52</v>
      </c>
      <c r="C16">
        <v>1974</v>
      </c>
    </row>
    <row r="17" spans="1:3" x14ac:dyDescent="0.2">
      <c r="A17">
        <v>65</v>
      </c>
      <c r="B17" t="s">
        <v>53</v>
      </c>
      <c r="C17">
        <v>1985</v>
      </c>
    </row>
    <row r="18" spans="1:3" x14ac:dyDescent="0.2">
      <c r="A18">
        <v>66</v>
      </c>
      <c r="B18" t="s">
        <v>54</v>
      </c>
      <c r="C18">
        <v>1986</v>
      </c>
    </row>
    <row r="19" spans="1:3" x14ac:dyDescent="0.2">
      <c r="A19">
        <v>67</v>
      </c>
      <c r="B19" t="s">
        <v>55</v>
      </c>
      <c r="C19">
        <v>1958</v>
      </c>
    </row>
    <row r="20" spans="1:3" x14ac:dyDescent="0.2">
      <c r="A20">
        <v>68</v>
      </c>
      <c r="B20" t="s">
        <v>56</v>
      </c>
      <c r="C20">
        <v>1937</v>
      </c>
    </row>
    <row r="21" spans="1:3" x14ac:dyDescent="0.2">
      <c r="A21">
        <v>69</v>
      </c>
      <c r="B21" t="s">
        <v>57</v>
      </c>
      <c r="C21">
        <v>1974</v>
      </c>
    </row>
    <row r="22" spans="1:3" x14ac:dyDescent="0.2">
      <c r="A22">
        <v>70</v>
      </c>
      <c r="B22" t="s">
        <v>58</v>
      </c>
      <c r="C22">
        <v>1959</v>
      </c>
    </row>
    <row r="23" spans="1:3" x14ac:dyDescent="0.2">
      <c r="A23">
        <v>71</v>
      </c>
      <c r="B23" t="s">
        <v>59</v>
      </c>
      <c r="C23">
        <v>1969</v>
      </c>
    </row>
    <row r="24" spans="1:3" x14ac:dyDescent="0.2">
      <c r="A24">
        <v>72</v>
      </c>
      <c r="B24" t="s">
        <v>60</v>
      </c>
      <c r="C24">
        <v>1982</v>
      </c>
    </row>
    <row r="25" spans="1:3" x14ac:dyDescent="0.2">
      <c r="A25">
        <v>73</v>
      </c>
      <c r="B25" t="s">
        <v>61</v>
      </c>
      <c r="C25">
        <v>1984</v>
      </c>
    </row>
    <row r="26" spans="1:3" x14ac:dyDescent="0.2">
      <c r="A26">
        <v>74</v>
      </c>
      <c r="B26" t="s">
        <v>62</v>
      </c>
      <c r="C26">
        <v>1986</v>
      </c>
    </row>
    <row r="27" spans="1:3" x14ac:dyDescent="0.2">
      <c r="A27">
        <v>75</v>
      </c>
      <c r="B27" t="s">
        <v>63</v>
      </c>
      <c r="C27">
        <v>1968</v>
      </c>
    </row>
    <row r="28" spans="1:3" x14ac:dyDescent="0.2">
      <c r="A28">
        <v>76</v>
      </c>
      <c r="B28" t="s">
        <v>64</v>
      </c>
      <c r="C28">
        <v>1972</v>
      </c>
    </row>
    <row r="29" spans="1:3" x14ac:dyDescent="0.2">
      <c r="A29">
        <v>77</v>
      </c>
      <c r="B29" t="s">
        <v>65</v>
      </c>
      <c r="C29">
        <v>1964</v>
      </c>
    </row>
    <row r="30" spans="1:3" x14ac:dyDescent="0.2">
      <c r="A30">
        <v>78</v>
      </c>
      <c r="B30" t="s">
        <v>66</v>
      </c>
      <c r="C30">
        <v>1974</v>
      </c>
    </row>
    <row r="31" spans="1:3" x14ac:dyDescent="0.2">
      <c r="A31">
        <v>79</v>
      </c>
      <c r="B31" t="s">
        <v>67</v>
      </c>
      <c r="C31">
        <v>1975</v>
      </c>
    </row>
    <row r="32" spans="1:3" x14ac:dyDescent="0.2">
      <c r="A32">
        <v>80</v>
      </c>
      <c r="B32" t="s">
        <v>68</v>
      </c>
      <c r="C32">
        <v>1908</v>
      </c>
    </row>
    <row r="33" spans="1:3" x14ac:dyDescent="0.2">
      <c r="A33">
        <v>81</v>
      </c>
      <c r="B33" t="s">
        <v>69</v>
      </c>
      <c r="C33">
        <v>1921</v>
      </c>
    </row>
    <row r="34" spans="1:3" x14ac:dyDescent="0.2">
      <c r="A34">
        <v>82</v>
      </c>
      <c r="B34" t="s">
        <v>70</v>
      </c>
      <c r="C34">
        <v>1976</v>
      </c>
    </row>
    <row r="35" spans="1:3" x14ac:dyDescent="0.2">
      <c r="A35">
        <v>83</v>
      </c>
      <c r="B35" t="s">
        <v>71</v>
      </c>
      <c r="C35">
        <v>1978</v>
      </c>
    </row>
    <row r="36" spans="1:3" x14ac:dyDescent="0.2">
      <c r="A36">
        <v>84</v>
      </c>
      <c r="B36" t="s">
        <v>72</v>
      </c>
      <c r="C36">
        <v>1924</v>
      </c>
    </row>
    <row r="37" spans="1:3" x14ac:dyDescent="0.2">
      <c r="A37">
        <v>85</v>
      </c>
      <c r="B37" t="s">
        <v>73</v>
      </c>
      <c r="C37">
        <v>1940</v>
      </c>
    </row>
    <row r="38" spans="1:3" x14ac:dyDescent="0.2">
      <c r="A38">
        <v>86</v>
      </c>
      <c r="B38" t="s">
        <v>74</v>
      </c>
      <c r="C38">
        <v>1974</v>
      </c>
    </row>
    <row r="39" spans="1:3" x14ac:dyDescent="0.2">
      <c r="A39">
        <v>87</v>
      </c>
      <c r="B39" t="s">
        <v>75</v>
      </c>
      <c r="C39">
        <v>1979</v>
      </c>
    </row>
    <row r="40" spans="1:3" x14ac:dyDescent="0.2">
      <c r="A40">
        <v>88</v>
      </c>
      <c r="B40" t="s">
        <v>76</v>
      </c>
      <c r="C40">
        <v>1952</v>
      </c>
    </row>
    <row r="41" spans="1:3" x14ac:dyDescent="0.2">
      <c r="A41">
        <v>89</v>
      </c>
      <c r="B41" t="s">
        <v>77</v>
      </c>
      <c r="C41">
        <v>1943</v>
      </c>
    </row>
    <row r="42" spans="1:3" x14ac:dyDescent="0.2">
      <c r="A42">
        <v>90</v>
      </c>
      <c r="B42" t="s">
        <v>78</v>
      </c>
      <c r="C42">
        <v>1947</v>
      </c>
    </row>
    <row r="43" spans="1:3" x14ac:dyDescent="0.2">
      <c r="A43">
        <v>91</v>
      </c>
      <c r="B43" t="s">
        <v>79</v>
      </c>
      <c r="C43">
        <v>1967</v>
      </c>
    </row>
    <row r="44" spans="1:3" x14ac:dyDescent="0.2">
      <c r="A44">
        <v>92</v>
      </c>
      <c r="B44" t="s">
        <v>80</v>
      </c>
      <c r="C44">
        <v>1967</v>
      </c>
    </row>
    <row r="45" spans="1:3" x14ac:dyDescent="0.2">
      <c r="A45">
        <v>93</v>
      </c>
      <c r="B45" t="s">
        <v>81</v>
      </c>
      <c r="C45">
        <v>1975</v>
      </c>
    </row>
    <row r="46" spans="1:3" x14ac:dyDescent="0.2">
      <c r="A46">
        <v>94</v>
      </c>
      <c r="B46" t="s">
        <v>82</v>
      </c>
      <c r="C46">
        <v>1965</v>
      </c>
    </row>
    <row r="47" spans="1:3" x14ac:dyDescent="0.2">
      <c r="A47">
        <v>95</v>
      </c>
      <c r="B47" t="s">
        <v>83</v>
      </c>
      <c r="C47">
        <v>1981</v>
      </c>
    </row>
    <row r="48" spans="1:3" x14ac:dyDescent="0.2">
      <c r="A48">
        <v>150</v>
      </c>
      <c r="B48" t="s">
        <v>84</v>
      </c>
      <c r="C48">
        <v>1905</v>
      </c>
    </row>
    <row r="49" spans="1:3" x14ac:dyDescent="0.2">
      <c r="A49">
        <v>151</v>
      </c>
      <c r="B49" t="s">
        <v>85</v>
      </c>
      <c r="C49">
        <v>1919</v>
      </c>
    </row>
    <row r="50" spans="1:3" x14ac:dyDescent="0.2">
      <c r="A50">
        <v>152</v>
      </c>
      <c r="B50" t="s">
        <v>86</v>
      </c>
      <c r="C50">
        <v>1997</v>
      </c>
    </row>
    <row r="51" spans="1:3" x14ac:dyDescent="0.2">
      <c r="A51">
        <v>153</v>
      </c>
      <c r="B51" t="s">
        <v>87</v>
      </c>
      <c r="C51">
        <v>1929</v>
      </c>
    </row>
    <row r="52" spans="1:3" x14ac:dyDescent="0.2">
      <c r="A52">
        <v>154</v>
      </c>
      <c r="B52" t="s">
        <v>88</v>
      </c>
      <c r="C52">
        <v>1988</v>
      </c>
    </row>
    <row r="53" spans="1:3" x14ac:dyDescent="0.2">
      <c r="A53">
        <v>155</v>
      </c>
      <c r="B53" t="s">
        <v>89</v>
      </c>
      <c r="C53">
        <v>1982</v>
      </c>
    </row>
    <row r="54" spans="1:3" x14ac:dyDescent="0.2">
      <c r="A54">
        <v>156</v>
      </c>
      <c r="B54" t="s">
        <v>90</v>
      </c>
      <c r="C54">
        <v>1982</v>
      </c>
    </row>
    <row r="55" spans="1:3" x14ac:dyDescent="0.2">
      <c r="A55">
        <v>157</v>
      </c>
      <c r="B55" t="s">
        <v>91</v>
      </c>
      <c r="C55">
        <v>1982</v>
      </c>
    </row>
    <row r="56" spans="1:3" x14ac:dyDescent="0.2">
      <c r="A56">
        <v>158</v>
      </c>
      <c r="B56" t="s">
        <v>92</v>
      </c>
      <c r="C56">
        <v>1983</v>
      </c>
    </row>
    <row r="57" spans="1:3" x14ac:dyDescent="0.2">
      <c r="A57">
        <v>159</v>
      </c>
      <c r="B57" t="s">
        <v>93</v>
      </c>
      <c r="C57">
        <v>1985</v>
      </c>
    </row>
    <row r="58" spans="1:3" x14ac:dyDescent="0.2">
      <c r="A58">
        <v>160</v>
      </c>
      <c r="B58" t="s">
        <v>94</v>
      </c>
      <c r="C58">
        <v>1979</v>
      </c>
    </row>
    <row r="59" spans="1:3" x14ac:dyDescent="0.2">
      <c r="A59">
        <v>161</v>
      </c>
      <c r="B59" t="s">
        <v>95</v>
      </c>
      <c r="C59">
        <v>1984</v>
      </c>
    </row>
    <row r="60" spans="1:3" x14ac:dyDescent="0.2">
      <c r="A60">
        <v>162</v>
      </c>
      <c r="B60" t="s">
        <v>96</v>
      </c>
      <c r="C60">
        <v>1950</v>
      </c>
    </row>
    <row r="61" spans="1:3" x14ac:dyDescent="0.2">
      <c r="A61">
        <v>163</v>
      </c>
      <c r="B61" t="s">
        <v>97</v>
      </c>
      <c r="C61">
        <v>1955</v>
      </c>
    </row>
    <row r="62" spans="1:3" x14ac:dyDescent="0.2">
      <c r="A62">
        <v>164</v>
      </c>
      <c r="B62" t="s">
        <v>98</v>
      </c>
      <c r="C62">
        <v>1965</v>
      </c>
    </row>
    <row r="63" spans="1:3" x14ac:dyDescent="0.2">
      <c r="A63">
        <v>165</v>
      </c>
      <c r="B63" t="s">
        <v>99</v>
      </c>
      <c r="C63">
        <v>1967</v>
      </c>
    </row>
    <row r="64" spans="1:3" x14ac:dyDescent="0.2">
      <c r="A64">
        <v>166</v>
      </c>
      <c r="B64" t="s">
        <v>100</v>
      </c>
      <c r="C64">
        <v>1946</v>
      </c>
    </row>
    <row r="65" spans="1:3" x14ac:dyDescent="0.2">
      <c r="A65">
        <v>167</v>
      </c>
      <c r="B65" t="s">
        <v>101</v>
      </c>
      <c r="C65">
        <v>1982</v>
      </c>
    </row>
    <row r="66" spans="1:3" x14ac:dyDescent="0.2">
      <c r="A66">
        <v>168</v>
      </c>
      <c r="B66" t="s">
        <v>102</v>
      </c>
      <c r="C66">
        <v>1956</v>
      </c>
    </row>
    <row r="67" spans="1:3" x14ac:dyDescent="0.2">
      <c r="A67">
        <v>169</v>
      </c>
      <c r="B67" t="s">
        <v>103</v>
      </c>
      <c r="C67">
        <v>1985</v>
      </c>
    </row>
    <row r="68" spans="1:3" x14ac:dyDescent="0.2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baseColWidth="10" defaultColWidth="8.83203125" defaultRowHeight="15" x14ac:dyDescent="0.2"/>
  <cols>
    <col min="1" max="1" width="9.83203125" customWidth="1"/>
  </cols>
  <sheetData>
    <row r="1" spans="1:2" x14ac:dyDescent="0.2">
      <c r="A1" s="2" t="s">
        <v>0</v>
      </c>
      <c r="B1" s="2" t="s">
        <v>35</v>
      </c>
    </row>
    <row r="2" spans="1:2" x14ac:dyDescent="0.2">
      <c r="A2">
        <v>101</v>
      </c>
      <c r="B2">
        <v>50</v>
      </c>
    </row>
    <row r="3" spans="1:2" x14ac:dyDescent="0.2">
      <c r="A3">
        <v>101</v>
      </c>
      <c r="B3">
        <v>51</v>
      </c>
    </row>
    <row r="4" spans="1:2" x14ac:dyDescent="0.2">
      <c r="A4">
        <v>102</v>
      </c>
      <c r="B4">
        <v>52</v>
      </c>
    </row>
    <row r="5" spans="1:2" x14ac:dyDescent="0.2">
      <c r="A5">
        <v>102</v>
      </c>
      <c r="B5">
        <v>53</v>
      </c>
    </row>
    <row r="6" spans="1:2" x14ac:dyDescent="0.2">
      <c r="A6">
        <v>103</v>
      </c>
      <c r="B6">
        <v>54</v>
      </c>
    </row>
    <row r="7" spans="1:2" x14ac:dyDescent="0.2">
      <c r="A7">
        <v>103</v>
      </c>
      <c r="B7">
        <v>55</v>
      </c>
    </row>
    <row r="8" spans="1:2" x14ac:dyDescent="0.2">
      <c r="A8">
        <v>103</v>
      </c>
      <c r="B8">
        <v>56</v>
      </c>
    </row>
    <row r="9" spans="1:2" x14ac:dyDescent="0.2">
      <c r="A9">
        <v>104</v>
      </c>
      <c r="B9">
        <v>54</v>
      </c>
    </row>
    <row r="10" spans="1:2" x14ac:dyDescent="0.2">
      <c r="A10">
        <v>104</v>
      </c>
      <c r="B10">
        <v>56</v>
      </c>
    </row>
    <row r="11" spans="1:2" x14ac:dyDescent="0.2">
      <c r="A11">
        <v>105</v>
      </c>
      <c r="B11">
        <v>54</v>
      </c>
    </row>
    <row r="12" spans="1:2" x14ac:dyDescent="0.2">
      <c r="A12">
        <v>105</v>
      </c>
      <c r="B12">
        <v>55</v>
      </c>
    </row>
    <row r="13" spans="1:2" x14ac:dyDescent="0.2">
      <c r="A13">
        <v>106</v>
      </c>
      <c r="B13">
        <v>57</v>
      </c>
    </row>
    <row r="14" spans="1:2" x14ac:dyDescent="0.2">
      <c r="A14">
        <v>106</v>
      </c>
      <c r="B14">
        <v>58</v>
      </c>
    </row>
    <row r="15" spans="1:2" x14ac:dyDescent="0.2">
      <c r="A15">
        <v>107</v>
      </c>
      <c r="B15">
        <v>59</v>
      </c>
    </row>
    <row r="16" spans="1:2" x14ac:dyDescent="0.2">
      <c r="A16">
        <v>107</v>
      </c>
      <c r="B16">
        <v>60</v>
      </c>
    </row>
    <row r="17" spans="1:2" x14ac:dyDescent="0.2">
      <c r="A17">
        <v>108</v>
      </c>
      <c r="B17">
        <v>61</v>
      </c>
    </row>
    <row r="18" spans="1:2" x14ac:dyDescent="0.2">
      <c r="A18">
        <v>108</v>
      </c>
      <c r="B18">
        <v>62</v>
      </c>
    </row>
    <row r="19" spans="1:2" x14ac:dyDescent="0.2">
      <c r="A19">
        <v>108</v>
      </c>
      <c r="B19">
        <v>63</v>
      </c>
    </row>
    <row r="20" spans="1:2" x14ac:dyDescent="0.2">
      <c r="A20">
        <v>109</v>
      </c>
      <c r="B20">
        <v>59</v>
      </c>
    </row>
    <row r="21" spans="1:2" x14ac:dyDescent="0.2">
      <c r="A21">
        <v>109</v>
      </c>
      <c r="B21">
        <v>57</v>
      </c>
    </row>
    <row r="22" spans="1:2" x14ac:dyDescent="0.2">
      <c r="A22">
        <v>109</v>
      </c>
      <c r="B22">
        <v>64</v>
      </c>
    </row>
    <row r="23" spans="1:2" x14ac:dyDescent="0.2">
      <c r="A23">
        <v>110</v>
      </c>
      <c r="B23">
        <v>65</v>
      </c>
    </row>
    <row r="24" spans="1:2" x14ac:dyDescent="0.2">
      <c r="A24">
        <v>110</v>
      </c>
      <c r="B24">
        <v>66</v>
      </c>
    </row>
    <row r="25" spans="1:2" x14ac:dyDescent="0.2">
      <c r="A25">
        <v>111</v>
      </c>
      <c r="B25">
        <v>67</v>
      </c>
    </row>
    <row r="26" spans="1:2" x14ac:dyDescent="0.2">
      <c r="A26">
        <v>111</v>
      </c>
      <c r="B26">
        <v>68</v>
      </c>
    </row>
    <row r="27" spans="1:2" x14ac:dyDescent="0.2">
      <c r="A27">
        <v>112</v>
      </c>
      <c r="B27">
        <v>69</v>
      </c>
    </row>
    <row r="28" spans="1:2" x14ac:dyDescent="0.2">
      <c r="A28">
        <v>112</v>
      </c>
      <c r="B28">
        <v>70</v>
      </c>
    </row>
    <row r="29" spans="1:2" x14ac:dyDescent="0.2">
      <c r="A29">
        <v>113</v>
      </c>
      <c r="B29">
        <v>71</v>
      </c>
    </row>
    <row r="30" spans="1:2" x14ac:dyDescent="0.2">
      <c r="A30">
        <v>113</v>
      </c>
      <c r="B30">
        <v>72</v>
      </c>
    </row>
    <row r="31" spans="1:2" x14ac:dyDescent="0.2">
      <c r="A31">
        <v>114</v>
      </c>
      <c r="B31">
        <v>73</v>
      </c>
    </row>
    <row r="32" spans="1:2" x14ac:dyDescent="0.2">
      <c r="A32">
        <v>114</v>
      </c>
      <c r="B32">
        <v>74</v>
      </c>
    </row>
    <row r="33" spans="1:2" x14ac:dyDescent="0.2">
      <c r="A33">
        <v>115</v>
      </c>
      <c r="B33">
        <v>75</v>
      </c>
    </row>
    <row r="34" spans="1:2" x14ac:dyDescent="0.2">
      <c r="A34">
        <v>115</v>
      </c>
      <c r="B34">
        <v>76</v>
      </c>
    </row>
    <row r="35" spans="1:2" x14ac:dyDescent="0.2">
      <c r="A35">
        <v>116</v>
      </c>
      <c r="B35">
        <v>77</v>
      </c>
    </row>
    <row r="36" spans="1:2" x14ac:dyDescent="0.2">
      <c r="A36">
        <v>116</v>
      </c>
      <c r="B36">
        <v>78</v>
      </c>
    </row>
    <row r="37" spans="1:2" x14ac:dyDescent="0.2">
      <c r="A37">
        <v>117</v>
      </c>
      <c r="B37">
        <v>69</v>
      </c>
    </row>
    <row r="38" spans="1:2" x14ac:dyDescent="0.2">
      <c r="A38">
        <v>117</v>
      </c>
      <c r="B38">
        <v>79</v>
      </c>
    </row>
    <row r="39" spans="1:2" x14ac:dyDescent="0.2">
      <c r="A39">
        <v>118</v>
      </c>
      <c r="B39">
        <v>80</v>
      </c>
    </row>
    <row r="40" spans="1:2" x14ac:dyDescent="0.2">
      <c r="A40">
        <v>118</v>
      </c>
      <c r="B40">
        <v>81</v>
      </c>
    </row>
    <row r="41" spans="1:2" x14ac:dyDescent="0.2">
      <c r="A41">
        <v>119</v>
      </c>
      <c r="B41">
        <v>82</v>
      </c>
    </row>
    <row r="42" spans="1:2" x14ac:dyDescent="0.2">
      <c r="A42">
        <v>119</v>
      </c>
      <c r="B42">
        <v>83</v>
      </c>
    </row>
    <row r="43" spans="1:2" x14ac:dyDescent="0.2">
      <c r="A43">
        <v>120</v>
      </c>
      <c r="B43">
        <v>84</v>
      </c>
    </row>
    <row r="44" spans="1:2" x14ac:dyDescent="0.2">
      <c r="A44">
        <v>120</v>
      </c>
      <c r="B44">
        <v>85</v>
      </c>
    </row>
    <row r="45" spans="1:2" x14ac:dyDescent="0.2">
      <c r="A45">
        <v>121</v>
      </c>
      <c r="B45">
        <v>86</v>
      </c>
    </row>
    <row r="46" spans="1:2" x14ac:dyDescent="0.2">
      <c r="A46">
        <v>121</v>
      </c>
      <c r="B46">
        <v>87</v>
      </c>
    </row>
    <row r="47" spans="1:2" x14ac:dyDescent="0.2">
      <c r="A47">
        <v>122</v>
      </c>
      <c r="B47">
        <v>88</v>
      </c>
    </row>
    <row r="48" spans="1:2" x14ac:dyDescent="0.2">
      <c r="A48">
        <v>122</v>
      </c>
      <c r="B48">
        <v>89</v>
      </c>
    </row>
    <row r="49" spans="1:2" x14ac:dyDescent="0.2">
      <c r="A49">
        <v>123</v>
      </c>
      <c r="B49">
        <v>90</v>
      </c>
    </row>
    <row r="50" spans="1:2" x14ac:dyDescent="0.2">
      <c r="A50">
        <v>123</v>
      </c>
      <c r="B50">
        <v>91</v>
      </c>
    </row>
    <row r="51" spans="1:2" x14ac:dyDescent="0.2">
      <c r="A51">
        <v>124</v>
      </c>
      <c r="B51">
        <v>92</v>
      </c>
    </row>
    <row r="52" spans="1:2" x14ac:dyDescent="0.2">
      <c r="A52">
        <v>124</v>
      </c>
      <c r="B52">
        <v>93</v>
      </c>
    </row>
    <row r="53" spans="1:2" x14ac:dyDescent="0.2">
      <c r="A53">
        <v>125</v>
      </c>
      <c r="B53">
        <v>94</v>
      </c>
    </row>
    <row r="54" spans="1:2" x14ac:dyDescent="0.2">
      <c r="A54">
        <v>125</v>
      </c>
      <c r="B54">
        <v>95</v>
      </c>
    </row>
    <row r="55" spans="1:2" x14ac:dyDescent="0.2">
      <c r="A55">
        <v>125</v>
      </c>
      <c r="B55">
        <v>54</v>
      </c>
    </row>
    <row r="56" spans="1:2" x14ac:dyDescent="0.2">
      <c r="A56">
        <v>126</v>
      </c>
      <c r="B56">
        <v>94</v>
      </c>
    </row>
    <row r="57" spans="1:2" x14ac:dyDescent="0.2">
      <c r="A57">
        <v>126</v>
      </c>
      <c r="B57">
        <v>95</v>
      </c>
    </row>
    <row r="58" spans="1:2" x14ac:dyDescent="0.2">
      <c r="A58">
        <v>126</v>
      </c>
      <c r="B58">
        <v>54</v>
      </c>
    </row>
    <row r="59" spans="1:2" x14ac:dyDescent="0.2">
      <c r="A59">
        <v>127</v>
      </c>
      <c r="B59">
        <v>150</v>
      </c>
    </row>
    <row r="60" spans="1:2" x14ac:dyDescent="0.2">
      <c r="A60">
        <v>127</v>
      </c>
      <c r="B60">
        <v>151</v>
      </c>
    </row>
    <row r="61" spans="1:2" x14ac:dyDescent="0.2">
      <c r="A61">
        <v>128</v>
      </c>
      <c r="B61">
        <v>61</v>
      </c>
    </row>
    <row r="62" spans="1:2" x14ac:dyDescent="0.2">
      <c r="A62">
        <v>128</v>
      </c>
      <c r="B62">
        <v>152</v>
      </c>
    </row>
    <row r="63" spans="1:2" x14ac:dyDescent="0.2">
      <c r="A63">
        <v>129</v>
      </c>
      <c r="B63">
        <v>51</v>
      </c>
    </row>
    <row r="64" spans="1:2" x14ac:dyDescent="0.2">
      <c r="A64">
        <v>129</v>
      </c>
      <c r="B64">
        <v>153</v>
      </c>
    </row>
    <row r="65" spans="1:2" x14ac:dyDescent="0.2">
      <c r="A65">
        <v>130</v>
      </c>
      <c r="B65">
        <v>61</v>
      </c>
    </row>
    <row r="66" spans="1:2" x14ac:dyDescent="0.2">
      <c r="A66">
        <v>130</v>
      </c>
      <c r="B66">
        <v>154</v>
      </c>
    </row>
    <row r="67" spans="1:2" x14ac:dyDescent="0.2">
      <c r="A67">
        <v>131</v>
      </c>
      <c r="B67">
        <v>155</v>
      </c>
    </row>
    <row r="68" spans="1:2" x14ac:dyDescent="0.2">
      <c r="A68">
        <v>131</v>
      </c>
      <c r="B68">
        <v>154</v>
      </c>
    </row>
    <row r="69" spans="1:2" x14ac:dyDescent="0.2">
      <c r="A69">
        <v>132</v>
      </c>
      <c r="B69">
        <v>156</v>
      </c>
    </row>
    <row r="70" spans="1:2" x14ac:dyDescent="0.2">
      <c r="A70">
        <v>132</v>
      </c>
      <c r="B70">
        <v>157</v>
      </c>
    </row>
    <row r="71" spans="1:2" x14ac:dyDescent="0.2">
      <c r="A71">
        <v>133</v>
      </c>
      <c r="B71">
        <v>158</v>
      </c>
    </row>
    <row r="72" spans="1:2" x14ac:dyDescent="0.2">
      <c r="A72">
        <v>133</v>
      </c>
      <c r="B72">
        <v>159</v>
      </c>
    </row>
    <row r="73" spans="1:2" x14ac:dyDescent="0.2">
      <c r="A73">
        <v>134</v>
      </c>
      <c r="B73">
        <v>160</v>
      </c>
    </row>
    <row r="74" spans="1:2" x14ac:dyDescent="0.2">
      <c r="A74">
        <v>134</v>
      </c>
      <c r="B74">
        <v>161</v>
      </c>
    </row>
    <row r="75" spans="1:2" x14ac:dyDescent="0.2">
      <c r="A75">
        <v>135</v>
      </c>
      <c r="B75">
        <v>162</v>
      </c>
    </row>
    <row r="76" spans="1:2" x14ac:dyDescent="0.2">
      <c r="A76">
        <v>135</v>
      </c>
      <c r="B76">
        <v>163</v>
      </c>
    </row>
    <row r="77" spans="1:2" x14ac:dyDescent="0.2">
      <c r="A77">
        <v>136</v>
      </c>
      <c r="B77">
        <v>164</v>
      </c>
    </row>
    <row r="78" spans="1:2" x14ac:dyDescent="0.2">
      <c r="A78">
        <v>136</v>
      </c>
      <c r="B78">
        <v>165</v>
      </c>
    </row>
    <row r="79" spans="1:2" x14ac:dyDescent="0.2">
      <c r="A79">
        <v>137</v>
      </c>
      <c r="B79">
        <v>95</v>
      </c>
    </row>
    <row r="80" spans="1:2" x14ac:dyDescent="0.2">
      <c r="A80">
        <v>137</v>
      </c>
      <c r="B80">
        <v>166</v>
      </c>
    </row>
    <row r="81" spans="1:2" x14ac:dyDescent="0.2">
      <c r="A81">
        <v>138</v>
      </c>
      <c r="B81">
        <v>95</v>
      </c>
    </row>
    <row r="82" spans="1:2" x14ac:dyDescent="0.2">
      <c r="A82">
        <v>138</v>
      </c>
      <c r="B82">
        <v>167</v>
      </c>
    </row>
    <row r="83" spans="1:2" x14ac:dyDescent="0.2">
      <c r="A83">
        <v>139</v>
      </c>
      <c r="B83">
        <v>164</v>
      </c>
    </row>
    <row r="84" spans="1:2" x14ac:dyDescent="0.2">
      <c r="A84">
        <v>139</v>
      </c>
      <c r="B84">
        <v>168</v>
      </c>
    </row>
    <row r="85" spans="1:2" x14ac:dyDescent="0.2">
      <c r="A85">
        <v>140</v>
      </c>
      <c r="B85">
        <v>169</v>
      </c>
    </row>
    <row r="86" spans="1:2" x14ac:dyDescent="0.2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s="2" t="s">
        <v>5</v>
      </c>
      <c r="B1" s="2" t="s">
        <v>36</v>
      </c>
    </row>
    <row r="2" spans="1:2" x14ac:dyDescent="0.2">
      <c r="A2">
        <v>1</v>
      </c>
      <c r="B2" t="s">
        <v>105</v>
      </c>
    </row>
    <row r="3" spans="1:2" x14ac:dyDescent="0.2">
      <c r="A3">
        <v>2</v>
      </c>
      <c r="B3" t="s">
        <v>106</v>
      </c>
    </row>
    <row r="4" spans="1:2" x14ac:dyDescent="0.2">
      <c r="A4">
        <v>3</v>
      </c>
      <c r="B4" t="s">
        <v>107</v>
      </c>
    </row>
    <row r="5" spans="1:2" x14ac:dyDescent="0.2">
      <c r="A5">
        <v>4</v>
      </c>
      <c r="B5" t="s">
        <v>108</v>
      </c>
    </row>
    <row r="6" spans="1:2" x14ac:dyDescent="0.2">
      <c r="A6">
        <v>5</v>
      </c>
      <c r="B6" t="s">
        <v>109</v>
      </c>
    </row>
    <row r="7" spans="1:2" x14ac:dyDescent="0.2">
      <c r="A7">
        <v>6</v>
      </c>
      <c r="B7" t="s">
        <v>110</v>
      </c>
    </row>
    <row r="8" spans="1:2" x14ac:dyDescent="0.2">
      <c r="A8">
        <v>7</v>
      </c>
      <c r="B8" t="s">
        <v>111</v>
      </c>
    </row>
    <row r="9" spans="1:2" x14ac:dyDescent="0.2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C482-D61A-B546-8FA8-83883F2FCCEE}">
  <dimension ref="A1:D9"/>
  <sheetViews>
    <sheetView zoomScale="150" zoomScaleNormal="150" workbookViewId="0">
      <selection activeCell="D9" sqref="D9"/>
    </sheetView>
  </sheetViews>
  <sheetFormatPr baseColWidth="10" defaultRowHeight="15" x14ac:dyDescent="0.2"/>
  <sheetData>
    <row r="1" spans="1:4" x14ac:dyDescent="0.2">
      <c r="A1" t="s">
        <v>157</v>
      </c>
      <c r="B1" t="s">
        <v>158</v>
      </c>
    </row>
    <row r="2" spans="1:4" x14ac:dyDescent="0.2">
      <c r="A2" t="s">
        <v>159</v>
      </c>
      <c r="B2">
        <v>20</v>
      </c>
    </row>
    <row r="3" spans="1:4" x14ac:dyDescent="0.2">
      <c r="A3" t="s">
        <v>160</v>
      </c>
      <c r="B3">
        <v>15</v>
      </c>
    </row>
    <row r="4" spans="1:4" x14ac:dyDescent="0.2">
      <c r="A4" t="s">
        <v>161</v>
      </c>
      <c r="B4">
        <v>13</v>
      </c>
    </row>
    <row r="5" spans="1:4" x14ac:dyDescent="0.2">
      <c r="A5" t="s">
        <v>162</v>
      </c>
      <c r="B5">
        <v>7</v>
      </c>
      <c r="D5">
        <f>INDEX(Table6[],2,2)</f>
        <v>15</v>
      </c>
    </row>
    <row r="7" spans="1:4" x14ac:dyDescent="0.2">
      <c r="D7">
        <f>MATCH("samosa",Table6[Item],0)</f>
        <v>4</v>
      </c>
    </row>
    <row r="9" spans="1:4" x14ac:dyDescent="0.2">
      <c r="D9">
        <f>MATCH("Price",Table6[#Headers],0)</f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3BBD-4347-9747-905E-8242DFFA7228}">
  <dimension ref="A1:E7"/>
  <sheetViews>
    <sheetView zoomScale="150" zoomScaleNormal="150" workbookViewId="0">
      <selection activeCell="G7" sqref="G7"/>
    </sheetView>
  </sheetViews>
  <sheetFormatPr baseColWidth="10" defaultRowHeight="15" x14ac:dyDescent="0.2"/>
  <cols>
    <col min="1" max="1" width="13.33203125" bestFit="1" customWidth="1"/>
    <col min="2" max="2" width="20.6640625" bestFit="1" customWidth="1"/>
    <col min="3" max="3" width="12.33203125" bestFit="1" customWidth="1"/>
    <col min="4" max="4" width="13.1640625" bestFit="1" customWidth="1"/>
    <col min="5" max="5" width="15" bestFit="1" customWidth="1"/>
  </cols>
  <sheetData>
    <row r="1" spans="1:5" x14ac:dyDescent="0.2">
      <c r="A1" s="7" t="s">
        <v>182</v>
      </c>
      <c r="B1" s="7" t="s">
        <v>183</v>
      </c>
      <c r="C1" s="7" t="s">
        <v>190</v>
      </c>
      <c r="D1" s="7" t="s">
        <v>191</v>
      </c>
      <c r="E1" s="7" t="s">
        <v>192</v>
      </c>
    </row>
    <row r="2" spans="1:5" x14ac:dyDescent="0.2">
      <c r="A2" t="s">
        <v>184</v>
      </c>
      <c r="B2" s="5">
        <f>SUMIF(Movies[studio],"Marvel Studios",Movies[Revenue_mill_INR])</f>
        <v>724368</v>
      </c>
      <c r="C2" s="5">
        <f>8000*80</f>
        <v>640000</v>
      </c>
      <c r="D2" s="5">
        <f>B2-C2</f>
        <v>84368</v>
      </c>
      <c r="E2" s="6">
        <f>D2/B2</f>
        <v>0.1164711859165507</v>
      </c>
    </row>
    <row r="3" spans="1:5" x14ac:dyDescent="0.2">
      <c r="A3" t="s">
        <v>185</v>
      </c>
      <c r="B3" s="5">
        <f>SUMIF(Movies[studio],"Marvel Studios",Movies[Budget_mill_INR])</f>
        <v>159096</v>
      </c>
      <c r="C3" s="5">
        <f>2000*80</f>
        <v>160000</v>
      </c>
      <c r="D3" s="5">
        <f>B3-C3</f>
        <v>-904</v>
      </c>
      <c r="E3" s="6">
        <f t="shared" ref="E3:E7" si="0">D3/B3</f>
        <v>-5.6821038869613316E-3</v>
      </c>
    </row>
    <row r="4" spans="1:5" x14ac:dyDescent="0.2">
      <c r="A4" t="s">
        <v>186</v>
      </c>
      <c r="B4" s="5">
        <f>B2-B3</f>
        <v>565272</v>
      </c>
      <c r="C4" s="5">
        <f>5500*80</f>
        <v>440000</v>
      </c>
      <c r="D4" s="5">
        <f>B4-C4</f>
        <v>125272</v>
      </c>
      <c r="E4" s="6">
        <f t="shared" si="0"/>
        <v>0.22161366563353571</v>
      </c>
    </row>
    <row r="5" spans="1:5" x14ac:dyDescent="0.2">
      <c r="A5" t="s">
        <v>187</v>
      </c>
      <c r="B5" s="6">
        <f>B4/B3</f>
        <v>3.5530245889274399</v>
      </c>
      <c r="C5" s="6">
        <v>2.75</v>
      </c>
      <c r="D5" s="10">
        <f>B5-C5</f>
        <v>0.80302458892743989</v>
      </c>
      <c r="E5" s="6">
        <f t="shared" si="0"/>
        <v>0.22601154842270621</v>
      </c>
    </row>
    <row r="6" spans="1:5" ht="48" x14ac:dyDescent="0.2">
      <c r="A6" s="8" t="s">
        <v>189</v>
      </c>
      <c r="B6" s="5">
        <f>SUMIF(Movies[industry],"Hollywood",Movies[Revenue_mill_INR])</f>
        <v>1486232</v>
      </c>
      <c r="D6" s="5"/>
    </row>
    <row r="7" spans="1:5" x14ac:dyDescent="0.2">
      <c r="A7" t="s">
        <v>188</v>
      </c>
      <c r="B7" s="9">
        <f>B2/B6</f>
        <v>0.48738554949698298</v>
      </c>
      <c r="C7" s="6">
        <v>0.55000000000000004</v>
      </c>
      <c r="D7" s="11">
        <f>B7-C7</f>
        <v>-6.2614450503017061E-2</v>
      </c>
      <c r="E7" s="6">
        <f t="shared" si="0"/>
        <v>-0.12847005941731282</v>
      </c>
    </row>
  </sheetData>
  <conditionalFormatting sqref="E2:E7">
    <cfRule type="cellIs" dxfId="0" priority="1" operator="lessThan">
      <formula>-0.1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8406-D3F0-ED4F-9073-E04326B800B6}">
  <dimension ref="A1:B4"/>
  <sheetViews>
    <sheetView zoomScale="140" zoomScaleNormal="140" workbookViewId="0">
      <selection activeCell="E22" sqref="E22"/>
    </sheetView>
  </sheetViews>
  <sheetFormatPr baseColWidth="10" defaultRowHeight="15" x14ac:dyDescent="0.2"/>
  <cols>
    <col min="2" max="2" width="11.6640625" bestFit="1" customWidth="1"/>
  </cols>
  <sheetData>
    <row r="1" spans="1:2" x14ac:dyDescent="0.2">
      <c r="A1" s="12" t="s">
        <v>193</v>
      </c>
      <c r="B1" s="12" t="s">
        <v>194</v>
      </c>
    </row>
    <row r="2" spans="1:2" x14ac:dyDescent="0.2">
      <c r="A2" t="s">
        <v>195</v>
      </c>
      <c r="B2" s="3">
        <f>AVERAGE(Movies[imdb_rating])</f>
        <v>7.9473684210526319</v>
      </c>
    </row>
    <row r="3" spans="1:2" x14ac:dyDescent="0.2">
      <c r="A3" t="s">
        <v>196</v>
      </c>
      <c r="B3">
        <f>MEDIAN(Movies[imdb_rating])</f>
        <v>8.1</v>
      </c>
    </row>
    <row r="4" spans="1:2" x14ac:dyDescent="0.2">
      <c r="A4" t="s">
        <v>197</v>
      </c>
      <c r="B4">
        <f>MODE(Movies[imdb_rating])</f>
        <v>8.4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E00A-A823-574D-869E-1255A34C5DD5}">
  <dimension ref="A1:J14"/>
  <sheetViews>
    <sheetView zoomScale="150" zoomScaleNormal="150" workbookViewId="0">
      <selection activeCell="I24" sqref="I24"/>
    </sheetView>
  </sheetViews>
  <sheetFormatPr baseColWidth="10" defaultRowHeight="15" x14ac:dyDescent="0.2"/>
  <cols>
    <col min="1" max="1" width="7.6640625" bestFit="1" customWidth="1"/>
    <col min="2" max="2" width="11.33203125" bestFit="1" customWidth="1"/>
    <col min="3" max="3" width="11.6640625" bestFit="1" customWidth="1"/>
    <col min="4" max="4" width="14.6640625" bestFit="1" customWidth="1"/>
    <col min="7" max="7" width="7.6640625" bestFit="1" customWidth="1"/>
    <col min="8" max="8" width="11.33203125" bestFit="1" customWidth="1"/>
    <col min="9" max="9" width="11.6640625" bestFit="1" customWidth="1"/>
    <col min="10" max="10" width="14.6640625" bestFit="1" customWidth="1"/>
  </cols>
  <sheetData>
    <row r="1" spans="1:10" x14ac:dyDescent="0.2">
      <c r="A1" s="15" t="s">
        <v>212</v>
      </c>
      <c r="B1" s="15"/>
      <c r="C1" s="15"/>
      <c r="D1" s="15"/>
      <c r="G1" s="16" t="s">
        <v>213</v>
      </c>
      <c r="H1" s="16"/>
      <c r="I1" s="16"/>
      <c r="J1" s="16"/>
    </row>
    <row r="2" spans="1:10" x14ac:dyDescent="0.2">
      <c r="A2" s="14" t="s">
        <v>198</v>
      </c>
      <c r="B2" s="14" t="s">
        <v>199</v>
      </c>
      <c r="C2" s="14" t="s">
        <v>210</v>
      </c>
      <c r="D2" s="14" t="s">
        <v>211</v>
      </c>
      <c r="G2" s="2" t="s">
        <v>198</v>
      </c>
      <c r="H2" s="2" t="s">
        <v>199</v>
      </c>
      <c r="I2" s="2" t="s">
        <v>210</v>
      </c>
      <c r="J2" s="2" t="s">
        <v>211</v>
      </c>
    </row>
    <row r="3" spans="1:10" x14ac:dyDescent="0.2">
      <c r="A3" t="s">
        <v>200</v>
      </c>
      <c r="B3" s="3">
        <v>71</v>
      </c>
      <c r="C3" s="3">
        <f>B3-$B$12</f>
        <v>7.75</v>
      </c>
      <c r="D3">
        <f>C3*C3</f>
        <v>60.0625</v>
      </c>
      <c r="G3" t="s">
        <v>214</v>
      </c>
      <c r="H3" s="3">
        <v>99</v>
      </c>
      <c r="I3" s="3">
        <f>H3-$H$12</f>
        <v>37</v>
      </c>
      <c r="J3">
        <f>I3*I3</f>
        <v>1369</v>
      </c>
    </row>
    <row r="4" spans="1:10" x14ac:dyDescent="0.2">
      <c r="A4" t="s">
        <v>201</v>
      </c>
      <c r="B4" s="3">
        <v>62</v>
      </c>
      <c r="C4" s="3">
        <f>B4-$B$12</f>
        <v>-1.25</v>
      </c>
      <c r="D4">
        <f>C4*C4</f>
        <v>1.5625</v>
      </c>
      <c r="G4" t="s">
        <v>215</v>
      </c>
      <c r="H4" s="3">
        <v>14</v>
      </c>
      <c r="I4" s="3">
        <f>H4-$H$12</f>
        <v>-48</v>
      </c>
      <c r="J4">
        <f t="shared" ref="J4:J10" si="0">I4*I4</f>
        <v>2304</v>
      </c>
    </row>
    <row r="5" spans="1:10" x14ac:dyDescent="0.2">
      <c r="A5" t="s">
        <v>202</v>
      </c>
      <c r="B5" s="3">
        <v>66</v>
      </c>
      <c r="C5" s="3">
        <f>B5-$B$12</f>
        <v>2.75</v>
      </c>
      <c r="D5">
        <f>C5*C5</f>
        <v>7.5625</v>
      </c>
      <c r="G5" t="s">
        <v>216</v>
      </c>
      <c r="H5" s="3">
        <v>75</v>
      </c>
      <c r="I5" s="3">
        <f t="shared" ref="I4:I10" si="1">H5-$H$12</f>
        <v>13</v>
      </c>
      <c r="J5">
        <f t="shared" si="0"/>
        <v>169</v>
      </c>
    </row>
    <row r="6" spans="1:10" x14ac:dyDescent="0.2">
      <c r="A6" t="s">
        <v>203</v>
      </c>
      <c r="B6" s="3">
        <v>61</v>
      </c>
      <c r="C6" s="3">
        <f>B6-$B$12</f>
        <v>-2.25</v>
      </c>
      <c r="D6">
        <f>C6*C6</f>
        <v>5.0625</v>
      </c>
      <c r="G6" t="s">
        <v>217</v>
      </c>
      <c r="H6" s="3">
        <v>84</v>
      </c>
      <c r="I6" s="3">
        <f t="shared" si="1"/>
        <v>22</v>
      </c>
      <c r="J6">
        <f t="shared" si="0"/>
        <v>484</v>
      </c>
    </row>
    <row r="7" spans="1:10" x14ac:dyDescent="0.2">
      <c r="A7" t="s">
        <v>204</v>
      </c>
      <c r="B7" s="3">
        <v>64</v>
      </c>
      <c r="C7" s="3">
        <f>B7-$B$12</f>
        <v>0.75</v>
      </c>
      <c r="D7">
        <f>C7*C7</f>
        <v>0.5625</v>
      </c>
      <c r="G7" t="s">
        <v>218</v>
      </c>
      <c r="H7" s="3">
        <v>44</v>
      </c>
      <c r="I7" s="3">
        <f t="shared" si="1"/>
        <v>-18</v>
      </c>
      <c r="J7">
        <f t="shared" si="0"/>
        <v>324</v>
      </c>
    </row>
    <row r="8" spans="1:10" x14ac:dyDescent="0.2">
      <c r="A8" t="s">
        <v>205</v>
      </c>
      <c r="B8" s="3">
        <v>67</v>
      </c>
      <c r="C8" s="3">
        <f>B8-$B$12</f>
        <v>3.75</v>
      </c>
      <c r="D8">
        <f>C8*C8</f>
        <v>14.0625</v>
      </c>
      <c r="G8" t="s">
        <v>219</v>
      </c>
      <c r="H8" s="3">
        <v>54</v>
      </c>
      <c r="I8" s="3">
        <f t="shared" si="1"/>
        <v>-8</v>
      </c>
      <c r="J8">
        <f t="shared" si="0"/>
        <v>64</v>
      </c>
    </row>
    <row r="9" spans="1:10" x14ac:dyDescent="0.2">
      <c r="A9" t="s">
        <v>206</v>
      </c>
      <c r="B9" s="3">
        <v>55</v>
      </c>
      <c r="C9" s="3">
        <f>B9-$B$12</f>
        <v>-8.25</v>
      </c>
      <c r="D9">
        <f>C9*C9</f>
        <v>68.0625</v>
      </c>
      <c r="G9" t="s">
        <v>220</v>
      </c>
      <c r="H9" s="3">
        <v>98</v>
      </c>
      <c r="I9" s="3">
        <f t="shared" si="1"/>
        <v>36</v>
      </c>
      <c r="J9">
        <f t="shared" si="0"/>
        <v>1296</v>
      </c>
    </row>
    <row r="10" spans="1:10" x14ac:dyDescent="0.2">
      <c r="A10" t="s">
        <v>207</v>
      </c>
      <c r="B10" s="3">
        <v>60</v>
      </c>
      <c r="C10" s="3">
        <f>B10-$B$12</f>
        <v>-3.25</v>
      </c>
      <c r="D10">
        <f>C10*C10</f>
        <v>10.5625</v>
      </c>
      <c r="G10" t="s">
        <v>221</v>
      </c>
      <c r="H10" s="3">
        <v>28</v>
      </c>
      <c r="I10" s="3">
        <f t="shared" si="1"/>
        <v>-34</v>
      </c>
      <c r="J10">
        <f t="shared" si="0"/>
        <v>1156</v>
      </c>
    </row>
    <row r="11" spans="1:10" x14ac:dyDescent="0.2">
      <c r="H11" s="3"/>
    </row>
    <row r="12" spans="1:10" x14ac:dyDescent="0.2">
      <c r="A12" t="s">
        <v>195</v>
      </c>
      <c r="B12" s="3">
        <f>AVERAGE(B3:B10)</f>
        <v>63.25</v>
      </c>
      <c r="G12" t="s">
        <v>195</v>
      </c>
      <c r="H12" s="3">
        <f>AVERAGE(H3:H10)</f>
        <v>62</v>
      </c>
    </row>
    <row r="13" spans="1:10" x14ac:dyDescent="0.2">
      <c r="A13" t="s">
        <v>208</v>
      </c>
      <c r="B13" s="3">
        <f>_xlfn.VAR.P(B3:B10)</f>
        <v>20.9375</v>
      </c>
      <c r="D13" s="3">
        <f>SUM(D3:D10)/COUNT(D3:D10)</f>
        <v>20.9375</v>
      </c>
      <c r="G13" t="s">
        <v>208</v>
      </c>
      <c r="H13" s="3">
        <f>_xlfn.VAR.P(H3:H10)</f>
        <v>895.75</v>
      </c>
      <c r="J13">
        <f>SUM(J3:J10)/COUNT(J3:J10)</f>
        <v>895.75</v>
      </c>
    </row>
    <row r="14" spans="1:10" x14ac:dyDescent="0.2">
      <c r="A14" t="s">
        <v>209</v>
      </c>
      <c r="B14" s="3">
        <f>_xlfn.STDEV.P(B3:B10)</f>
        <v>4.5757513044307814</v>
      </c>
      <c r="D14" s="3">
        <f>SQRT(D13)</f>
        <v>4.5757513044307814</v>
      </c>
      <c r="G14" t="s">
        <v>209</v>
      </c>
      <c r="H14" s="3">
        <f>_xlfn.STDEV.P(H3:H10)</f>
        <v>29.929082845954369</v>
      </c>
      <c r="J14" s="3">
        <f>SQRT(J13)</f>
        <v>29.929082845954369</v>
      </c>
    </row>
  </sheetData>
  <mergeCells count="2">
    <mergeCell ref="A1:D1"/>
    <mergeCell ref="G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CBCC-807E-ED48-B92D-32A0140585F0}">
  <dimension ref="A1:B10"/>
  <sheetViews>
    <sheetView tabSelected="1" zoomScale="140" zoomScaleNormal="140" workbookViewId="0">
      <selection activeCell="L14" sqref="L14"/>
    </sheetView>
  </sheetViews>
  <sheetFormatPr baseColWidth="10" defaultRowHeight="15" x14ac:dyDescent="0.2"/>
  <cols>
    <col min="1" max="1" width="9.83203125" bestFit="1" customWidth="1"/>
    <col min="2" max="2" width="11" bestFit="1" customWidth="1"/>
  </cols>
  <sheetData>
    <row r="1" spans="1:2" x14ac:dyDescent="0.2">
      <c r="A1" s="13" t="s">
        <v>222</v>
      </c>
      <c r="B1" s="13"/>
    </row>
    <row r="2" spans="1:2" x14ac:dyDescent="0.2">
      <c r="A2" t="s">
        <v>223</v>
      </c>
      <c r="B2" t="s">
        <v>224</v>
      </c>
    </row>
    <row r="3" spans="1:2" x14ac:dyDescent="0.2">
      <c r="A3">
        <v>1760</v>
      </c>
      <c r="B3">
        <v>2.64</v>
      </c>
    </row>
    <row r="4" spans="1:2" x14ac:dyDescent="0.2">
      <c r="A4">
        <v>1943</v>
      </c>
      <c r="B4">
        <v>2.98</v>
      </c>
    </row>
    <row r="5" spans="1:2" x14ac:dyDescent="0.2">
      <c r="A5">
        <v>1914</v>
      </c>
      <c r="B5">
        <v>3.13</v>
      </c>
    </row>
    <row r="6" spans="1:2" x14ac:dyDescent="0.2">
      <c r="A6">
        <v>1618</v>
      </c>
      <c r="B6">
        <v>1.76</v>
      </c>
    </row>
    <row r="7" spans="1:2" x14ac:dyDescent="0.2">
      <c r="A7">
        <v>1369</v>
      </c>
      <c r="B7">
        <v>1.99</v>
      </c>
    </row>
    <row r="10" spans="1:2" x14ac:dyDescent="0.2">
      <c r="A10" t="s">
        <v>225</v>
      </c>
      <c r="B10" s="3">
        <f>CORREL(A3:A7,B3:B7)</f>
        <v>0.86003793983378041</v>
      </c>
    </row>
  </sheetData>
  <mergeCells count="1">
    <mergeCell ref="A1:B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movies</vt:lpstr>
      <vt:lpstr>financials</vt:lpstr>
      <vt:lpstr>actors</vt:lpstr>
      <vt:lpstr>movie_actor</vt:lpstr>
      <vt:lpstr>languages</vt:lpstr>
      <vt:lpstr>Sheet1</vt:lpstr>
      <vt:lpstr>Marvel Financials</vt:lpstr>
      <vt:lpstr>Mean_Median_Mode</vt:lpstr>
      <vt:lpstr>STD_Varience</vt:lpstr>
      <vt:lpstr>Correlation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aakash pokkanayil</cp:lastModifiedBy>
  <dcterms:created xsi:type="dcterms:W3CDTF">2015-06-05T18:17:20Z</dcterms:created>
  <dcterms:modified xsi:type="dcterms:W3CDTF">2024-03-15T06:47:05Z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