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d4e9b9b367109/DataAnalytics/Excel_Projects/PersonalBudget/"/>
    </mc:Choice>
  </mc:AlternateContent>
  <xr:revisionPtr revIDLastSave="212" documentId="8_{51B459D3-0BE3-8447-A883-410779CBEF19}" xr6:coauthVersionLast="47" xr6:coauthVersionMax="47" xr10:uidLastSave="{3388B46F-66F3-5E44-8150-62959FB92010}"/>
  <bookViews>
    <workbookView xWindow="38400" yWindow="0" windowWidth="38400" windowHeight="21600" xr2:uid="{F72E81A8-6363-F341-B4F4-051FF0EBA6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M33" i="1"/>
  <c r="N33" i="1"/>
  <c r="O33" i="1"/>
  <c r="D33" i="1"/>
  <c r="E12" i="1"/>
  <c r="F12" i="1"/>
  <c r="G12" i="1"/>
  <c r="H12" i="1"/>
  <c r="I12" i="1"/>
  <c r="J12" i="1"/>
  <c r="K12" i="1"/>
  <c r="L12" i="1"/>
  <c r="M12" i="1"/>
  <c r="N12" i="1"/>
  <c r="O12" i="1"/>
  <c r="P12" i="1"/>
  <c r="P11" i="1"/>
  <c r="P8" i="1"/>
  <c r="P9" i="1"/>
  <c r="P10" i="1"/>
  <c r="D12" i="1"/>
  <c r="P21" i="1"/>
  <c r="P25" i="1"/>
  <c r="P29" i="1"/>
  <c r="N30" i="1"/>
  <c r="L30" i="1"/>
  <c r="K30" i="1"/>
  <c r="J30" i="1"/>
  <c r="I30" i="1"/>
  <c r="H30" i="1"/>
  <c r="G30" i="1"/>
  <c r="F30" i="1"/>
  <c r="E30" i="1"/>
  <c r="D30" i="1"/>
  <c r="O30" i="1"/>
  <c r="P18" i="1"/>
  <c r="P19" i="1"/>
  <c r="P20" i="1"/>
  <c r="P22" i="1"/>
  <c r="P24" i="1"/>
  <c r="P27" i="1"/>
  <c r="P28" i="1"/>
  <c r="M30" i="1"/>
  <c r="P30" i="1" l="1"/>
  <c r="P33" i="1" s="1"/>
</calcChain>
</file>

<file path=xl/sharedStrings.xml><?xml version="1.0" encoding="utf-8"?>
<sst xmlns="http://schemas.openxmlformats.org/spreadsheetml/2006/main" count="52" uniqueCount="38">
  <si>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</si>
  <si>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</si>
  <si>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</si>
  <si>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</si>
  <si>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</si>
  <si>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</si>
  <si>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</si>
  <si>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</si>
  <si>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</si>
  <si>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</si>
  <si>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</si>
  <si>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</si>
  <si>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</si>
  <si>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</si>
  <si>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Income</t>
  </si>
  <si>
    <t>Salary</t>
  </si>
  <si>
    <t>Rental Income</t>
  </si>
  <si>
    <t>Dividend, Stock Gain</t>
  </si>
  <si>
    <t>Freelancing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</si>
  <si>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</si>
  <si>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</si>
  <si>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</si>
  <si>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</si>
  <si>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</si>
  <si>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</si>
  <si>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</si>
  <si>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</si>
  <si>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Dinning Out</t>
  </si>
  <si>
    <t>Transportation</t>
  </si>
  <si>
    <t>Fuel Expenses</t>
  </si>
  <si>
    <t xml:space="preserve">Bus/Train/Taxi/Flight </t>
  </si>
  <si>
    <t xml:space="preserve">Vehicle maintenance </t>
  </si>
  <si>
    <t>Expenses</t>
  </si>
  <si>
    <t>Monthly Saving Target</t>
  </si>
  <si>
    <t>Personal Income, Expense Tracker</t>
  </si>
  <si>
    <t>Total Expenses</t>
  </si>
  <si>
    <t>Total Income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</si>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</sst>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0" fillId="2" borderId="1" xfId="0" applyFill="1" applyBorder="1" applyAlignment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0" borderId="0" xfId="0" applyBorder="1" applyAlignment="1"/>
    <xf numFmtId="164" fontId="0" fillId="0" borderId="0" xfId="0" applyNumberFormat="1" applyBorder="1"/>
    <xf numFmtId="164" fontId="2" fillId="5" borderId="0" xfId="0" applyNumberFormat="1" applyFont="1" applyFill="1" applyBorder="1"/>
    <xf numFmtId="0" fontId="0" fillId="0" borderId="7" xfId="0" applyBorder="1"/>
    <xf numFmtId="0" fontId="0" fillId="0" borderId="9" xfId="0" applyBorder="1" applyAlignment="1"/>
    <xf numFmtId="164" fontId="0" fillId="0" borderId="9" xfId="0" applyNumberFormat="1" applyBorder="1"/>
    <xf numFmtId="0" fontId="0" fillId="0" borderId="10" xfId="0" applyBorder="1" applyAlignment="1"/>
    <xf numFmtId="164" fontId="0" fillId="0" borderId="10" xfId="0" applyNumberFormat="1" applyBorder="1"/>
    <xf numFmtId="0" fontId="0" fillId="0" borderId="11" xfId="0" applyBorder="1" applyAlignment="1"/>
    <xf numFmtId="164" fontId="0" fillId="0" borderId="12" xfId="0" applyNumberFormat="1" applyBorder="1"/>
    <xf numFmtId="164" fontId="0" fillId="0" borderId="13" xfId="0" applyNumberFormat="1" applyBorder="1"/>
    <xf numFmtId="0" fontId="0" fillId="0" borderId="0" xfId="0" applyBorder="1"/>
    <xf numFmtId="0" fontId="2" fillId="5" borderId="16" xfId="0" applyFont="1" applyFill="1" applyBorder="1"/>
    <xf numFmtId="0" fontId="0" fillId="0" borderId="16" xfId="0" applyBorder="1" applyAlignment="1"/>
    <xf numFmtId="164" fontId="0" fillId="0" borderId="17" xfId="0" applyNumberFormat="1" applyBorder="1"/>
    <xf numFmtId="164" fontId="2" fillId="5" borderId="17" xfId="0" applyNumberFormat="1" applyFont="1" applyFill="1" applyBorder="1"/>
    <xf numFmtId="0" fontId="2" fillId="5" borderId="14" xfId="0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0" fillId="6" borderId="14" xfId="0" applyFill="1" applyBorder="1" applyAlignment="1"/>
    <xf numFmtId="0" fontId="0" fillId="6" borderId="8" xfId="0" applyFill="1" applyBorder="1"/>
    <xf numFmtId="0" fontId="0" fillId="6" borderId="15" xfId="0" applyFill="1" applyBorder="1"/>
    <xf numFmtId="0" fontId="0" fillId="6" borderId="9" xfId="0" applyFill="1" applyBorder="1" applyAlignment="1"/>
    <xf numFmtId="0" fontId="0" fillId="6" borderId="9" xfId="0" applyFill="1" applyBorder="1"/>
  </cellXfs>
  <cellStyles count="1">
    <cellStyle name="Normal" xfId="0" builtinId="0"/>
  </cellStyles>
  <dxfs count="38"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numFmt numFmtId="164" formatCode="&quot;₹&quot;#,##0.00"/>
    </dxf>
    <dxf>
      <alignment horizontal="general" vertical="bottom" textRotation="0" wrapText="0" indent="0" justifyLastLine="0" shrinkToFit="0" readingOrder="0"/>
    </dxf>
    <dxf>
      <border>
        <top style="medium">
          <color theme="1"/>
        </top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border diagonalUp="0" diagonalDown="0">
        <left/>
        <right style="thin">
          <color theme="0" tint="-0.14999847407452621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border>
        <top style="medium">
          <color theme="1"/>
        </top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numFmt numFmtId="164" formatCode="&quot;₹&quot;#,##0.0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font>
        <color rgb="FF9C0006"/>
      </font>
      <fill>
        <patternFill>
          <bgColor rgb="FFFFC7CE"/>
        </patternFill>
      </fill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FFF9E1"/>
      <color rgb="FFF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FD12F9-202C-324C-8678-8075365A6C72}" name="Table2" displayName="Table2" ref="C7:P12" totalsRowCount="1" headerRowDxfId="15" tableBorderDxfId="37" totalsRowBorderDxfId="20">
  <autoFilter ref="C7:P11" xr:uid="{2FFD12F9-202C-324C-8678-8075365A6C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8087506-6FE4-C546-91BD-A298F9563C66}" name="Item" totalsRowLabel="Total Income" dataDxfId="34" totalsRowDxfId="19"/>
    <tableColumn id="2" xr3:uid="{A2DF7E70-4989-9B40-B8A5-7BC03ED92F21}" name="Jan" totalsRowFunction="sum" dataDxfId="33"/>
    <tableColumn id="3" xr3:uid="{E1323620-B19F-E74C-BE57-D9FF2BD75591}" name="Feb" totalsRowFunction="sum" dataDxfId="32"/>
    <tableColumn id="4" xr3:uid="{CF06E606-3D34-9D4B-9A7E-053308F2532F}" name="Mar" totalsRowFunction="sum" dataDxfId="31"/>
    <tableColumn id="5" xr3:uid="{F2F9A7D3-809A-A94D-8479-70DCC620B796}" name="Apr" totalsRowFunction="sum" dataDxfId="30"/>
    <tableColumn id="6" xr3:uid="{14F29556-1280-E748-8D9C-192ACC9EE71D}" name="May" totalsRowFunction="sum" dataDxfId="29"/>
    <tableColumn id="7" xr3:uid="{892E6FF4-DBBD-B94A-9763-79D2E71DF3CD}" name="Jun" totalsRowFunction="sum" dataDxfId="28"/>
    <tableColumn id="8" xr3:uid="{E5ABB006-AD0D-3341-B019-3300CD67C726}" name="Jul" totalsRowFunction="sum" dataDxfId="27"/>
    <tableColumn id="9" xr3:uid="{E057FF95-077C-9842-A9E1-4739AEBB17C9}" name="Aug" totalsRowFunction="sum" dataDxfId="26"/>
    <tableColumn id="10" xr3:uid="{C5A145DA-D0AD-BF4E-A877-166645EBCE05}" name="Sep" totalsRowFunction="sum" dataDxfId="25"/>
    <tableColumn id="11" xr3:uid="{2F635DB9-EB52-8749-B36A-4D3BB251A454}" name="Oct" totalsRowFunction="sum" dataDxfId="24"/>
    <tableColumn id="12" xr3:uid="{39714932-124D-244A-8890-E0760278464D}" name="Nov" totalsRowFunction="sum" dataDxfId="23"/>
    <tableColumn id="13" xr3:uid="{4AAA50C5-8FF1-E244-B778-83111F2E3079}" name="Dec" totalsRowFunction="sum" dataDxfId="22"/>
    <tableColumn id="14" xr3:uid="{86A09DA7-E3BD-FF4F-9B17-3280B290B2D9}" name="Year To Date" totalsRowFunction="sum" dataDxfId="21">
      <calculatedColumnFormula>SUM(Table2[[#This Row],[Jan]:[Dec]])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42882C-8351-F24C-8812-4E09A548F00D}" name="Table5" displayName="Table5" ref="C16:P30" totalsRowCount="1" headerRowDxfId="16" tableBorderDxfId="36" totalsRowBorderDxfId="14">
  <autoFilter ref="C16:P29" xr:uid="{C842882C-8351-F24C-8812-4E09A548F0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A34EDBD-DE85-6A48-A189-0300EF621793}" name="Item" totalsRowLabel="Total Expenses" dataDxfId="18" totalsRowDxfId="13"/>
    <tableColumn id="2" xr3:uid="{4422A7C1-30DF-3A41-87AB-A8B72CB70AF1}" name="Jan" totalsRowFunction="sum" totalsRowDxfId="12"/>
    <tableColumn id="3" xr3:uid="{C75FF572-5CE7-CC49-BEB8-56670CABDDAC}" name="Feb" totalsRowFunction="sum" totalsRowDxfId="11"/>
    <tableColumn id="4" xr3:uid="{5C75C11A-9366-E64D-9A56-87E8F3624937}" name="Mar" totalsRowFunction="sum" totalsRowDxfId="10"/>
    <tableColumn id="5" xr3:uid="{643FA034-CDAE-014C-8153-33E3A94107BC}" name="Apr" totalsRowFunction="sum" totalsRowDxfId="9"/>
    <tableColumn id="6" xr3:uid="{C9F9FBE5-94E0-3441-9C4B-EA1AA5F4A863}" name="May" totalsRowFunction="sum" totalsRowDxfId="8"/>
    <tableColumn id="7" xr3:uid="{71704425-3C06-014B-A653-B89FFC93D09C}" name="Jun" totalsRowFunction="sum" totalsRowDxfId="7"/>
    <tableColumn id="8" xr3:uid="{8DBBB63C-64E3-3C4C-83E6-92CFCAAC7820}" name="Jul" totalsRowFunction="sum" totalsRowDxfId="6"/>
    <tableColumn id="9" xr3:uid="{5142590D-B8B1-8742-B07D-1A986E9B9ED0}" name="Aug" totalsRowFunction="sum" totalsRowDxfId="5"/>
    <tableColumn id="10" xr3:uid="{E769684D-DE7E-284E-A419-77662D4338EC}" name="Sep" totalsRowFunction="sum" totalsRowDxfId="4"/>
    <tableColumn id="11" xr3:uid="{87ACEC62-9FAA-E54D-9067-39826032407E}" name="Oct" totalsRowFunction="sum" totalsRowDxfId="3"/>
    <tableColumn id="12" xr3:uid="{608948F9-538F-784D-9F3E-B6EBC9F95076}" name="Nov" totalsRowFunction="sum" totalsRowDxfId="2"/>
    <tableColumn id="13" xr3:uid="{C709944B-F93E-3145-972D-8AE44A43F0BC}" name="Dec" totalsRowFunction="sum" totalsRowDxfId="1"/>
    <tableColumn id="14" xr3:uid="{8C25D314-6EB7-224A-8B76-2521009DC382}" name="Year To Date" totalsRowFunction="sum" dataDxfId="17" totalsRowDxfId="0">
      <calculatedColumnFormula>SUM(Table5[[#This Row],[Jan]:[Dec]])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07FC-A5C7-EF44-934A-340E5F8BD9B8}">
  <dimension ref="A1:R33"/>
  <sheetViews>
    <sheetView showGridLines="0" showRowColHeaders="0" tabSelected="1" zoomScale="140" zoomScaleNormal="140" workbookViewId="0">
      <selection activeCell="R23" sqref="R23"/>
    </sheetView>
  </sheetViews>
  <sheetFormatPr baseColWidth="10" defaultRowHeight="16" x14ac:dyDescent="0.2"/>
  <cols>
    <col min="3" max="3" width="19.5" style="1" bestFit="1" customWidth="1"/>
    <col min="4" max="9" width="11" bestFit="1" customWidth="1"/>
    <col min="10" max="11" width="12" bestFit="1" customWidth="1"/>
    <col min="12" max="12" width="11" bestFit="1" customWidth="1"/>
    <col min="13" max="14" width="12" bestFit="1" customWidth="1"/>
    <col min="15" max="15" width="11" bestFit="1" customWidth="1"/>
    <col min="16" max="16" width="13.33203125" customWidth="1"/>
  </cols>
  <sheetData>
    <row r="1" spans="1:16" x14ac:dyDescent="0.2">
      <c r="C1" s="2" t="s">
        <v>34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16" x14ac:dyDescent="0.2">
      <c r="C4" s="6" t="s">
        <v>33</v>
      </c>
      <c r="D4" s="7"/>
      <c r="E4" s="7">
        <v>40000</v>
      </c>
    </row>
    <row r="5" spans="1:16" ht="17" thickBot="1" x14ac:dyDescent="0.25"/>
    <row r="6" spans="1:16" x14ac:dyDescent="0.2">
      <c r="C6" s="3" t="s">
        <v>14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1:16" x14ac:dyDescent="0.2">
      <c r="C7" s="33" t="s">
        <v>0</v>
      </c>
      <c r="D7" s="34" t="s">
        <v>1</v>
      </c>
      <c r="E7" s="34" t="s">
        <v>2</v>
      </c>
      <c r="F7" s="34" t="s">
        <v>3</v>
      </c>
      <c r="G7" s="34" t="s">
        <v>4</v>
      </c>
      <c r="H7" s="34" t="s">
        <v>5</v>
      </c>
      <c r="I7" s="34" t="s">
        <v>6</v>
      </c>
      <c r="J7" s="34" t="s">
        <v>7</v>
      </c>
      <c r="K7" s="34" t="s">
        <v>8</v>
      </c>
      <c r="L7" s="34" t="s">
        <v>9</v>
      </c>
      <c r="M7" s="34" t="s">
        <v>10</v>
      </c>
      <c r="N7" s="34" t="s">
        <v>11</v>
      </c>
      <c r="O7" s="34" t="s">
        <v>12</v>
      </c>
      <c r="P7" s="34" t="s">
        <v>13</v>
      </c>
    </row>
    <row r="8" spans="1:16" x14ac:dyDescent="0.2">
      <c r="C8" s="15" t="s">
        <v>15</v>
      </c>
      <c r="D8" s="16">
        <v>60000</v>
      </c>
      <c r="E8" s="16">
        <v>60000</v>
      </c>
      <c r="F8" s="16">
        <v>60000</v>
      </c>
      <c r="G8" s="16">
        <v>60000</v>
      </c>
      <c r="H8" s="16">
        <v>60000</v>
      </c>
      <c r="I8" s="16">
        <v>60000</v>
      </c>
      <c r="J8" s="16">
        <v>80000</v>
      </c>
      <c r="K8" s="16">
        <v>80000</v>
      </c>
      <c r="L8" s="16">
        <v>80000</v>
      </c>
      <c r="M8" s="16">
        <v>80000</v>
      </c>
      <c r="N8" s="16">
        <v>80000</v>
      </c>
      <c r="O8" s="16">
        <v>80000</v>
      </c>
      <c r="P8" s="16">
        <f>SUM(Table2[[#This Row],[Jan]:[Dec]])</f>
        <v>840000</v>
      </c>
    </row>
    <row r="9" spans="1:16" x14ac:dyDescent="0.2">
      <c r="C9" s="15" t="s">
        <v>16</v>
      </c>
      <c r="D9" s="16">
        <v>14000</v>
      </c>
      <c r="E9" s="16">
        <v>14000</v>
      </c>
      <c r="F9" s="16">
        <v>14000</v>
      </c>
      <c r="G9" s="16">
        <v>14000</v>
      </c>
      <c r="H9" s="16">
        <v>15000</v>
      </c>
      <c r="I9" s="16">
        <v>15000</v>
      </c>
      <c r="J9" s="16">
        <v>15000</v>
      </c>
      <c r="K9" s="16">
        <v>15000</v>
      </c>
      <c r="L9" s="16">
        <v>0</v>
      </c>
      <c r="M9" s="16">
        <v>16000</v>
      </c>
      <c r="N9" s="16">
        <v>16000</v>
      </c>
      <c r="O9" s="16">
        <v>16000</v>
      </c>
      <c r="P9" s="16">
        <f>SUM(Table2[[#This Row],[Jan]:[Dec]])</f>
        <v>164000</v>
      </c>
    </row>
    <row r="10" spans="1:16" x14ac:dyDescent="0.2">
      <c r="A10" s="14"/>
      <c r="C10" s="15" t="s">
        <v>17</v>
      </c>
      <c r="D10" s="16">
        <v>200</v>
      </c>
      <c r="E10" s="16">
        <v>2000</v>
      </c>
      <c r="F10" s="16">
        <v>600</v>
      </c>
      <c r="G10" s="16">
        <v>800</v>
      </c>
      <c r="H10" s="16">
        <v>1000</v>
      </c>
      <c r="I10" s="16">
        <v>5000</v>
      </c>
      <c r="J10" s="16">
        <v>80000</v>
      </c>
      <c r="K10" s="16">
        <v>30</v>
      </c>
      <c r="L10" s="16">
        <v>120</v>
      </c>
      <c r="M10" s="16">
        <v>340</v>
      </c>
      <c r="N10" s="16">
        <v>588</v>
      </c>
      <c r="O10" s="16">
        <v>478</v>
      </c>
      <c r="P10" s="16">
        <f>SUM(Table2[[#This Row],[Jan]:[Dec]])</f>
        <v>91156</v>
      </c>
    </row>
    <row r="11" spans="1:16" ht="17" thickBot="1" x14ac:dyDescent="0.25">
      <c r="C11" s="17" t="s">
        <v>18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5000</v>
      </c>
      <c r="L11" s="18">
        <v>4000</v>
      </c>
      <c r="M11" s="18">
        <v>5000</v>
      </c>
      <c r="N11" s="18">
        <v>7000</v>
      </c>
      <c r="O11" s="18">
        <v>3000</v>
      </c>
      <c r="P11" s="18">
        <f>SUM(Table2[[#This Row],[Jan]:[Dec]])</f>
        <v>24000</v>
      </c>
    </row>
    <row r="12" spans="1:16" ht="17" thickBot="1" x14ac:dyDescent="0.25">
      <c r="C12" s="19" t="s">
        <v>36</v>
      </c>
      <c r="D12" s="20">
        <f>SUBTOTAL(109,Table2[Jan])</f>
        <v>74200</v>
      </c>
      <c r="E12" s="20">
        <f>SUBTOTAL(109,Table2[Feb])</f>
        <v>76000</v>
      </c>
      <c r="F12" s="20">
        <f>SUBTOTAL(109,Table2[Mar])</f>
        <v>74600</v>
      </c>
      <c r="G12" s="20">
        <f>SUBTOTAL(109,Table2[Apr])</f>
        <v>74800</v>
      </c>
      <c r="H12" s="20">
        <f>SUBTOTAL(109,Table2[May])</f>
        <v>76000</v>
      </c>
      <c r="I12" s="20">
        <f>SUBTOTAL(109,Table2[Jun])</f>
        <v>80000</v>
      </c>
      <c r="J12" s="20">
        <f>SUBTOTAL(109,Table2[Jul])</f>
        <v>175000</v>
      </c>
      <c r="K12" s="20">
        <f>SUBTOTAL(109,Table2[Aug])</f>
        <v>100030</v>
      </c>
      <c r="L12" s="20">
        <f>SUBTOTAL(109,Table2[Sep])</f>
        <v>84120</v>
      </c>
      <c r="M12" s="20">
        <f>SUBTOTAL(109,Table2[Oct])</f>
        <v>101340</v>
      </c>
      <c r="N12" s="20">
        <f>SUBTOTAL(109,Table2[Nov])</f>
        <v>103588</v>
      </c>
      <c r="O12" s="20">
        <f>SUBTOTAL(109,Table2[Dec])</f>
        <v>99478</v>
      </c>
      <c r="P12" s="21">
        <f>SUBTOTAL(109,Table2[Year To Date])</f>
        <v>1119156</v>
      </c>
    </row>
    <row r="14" spans="1:16" ht="17" thickBot="1" x14ac:dyDescent="0.25"/>
    <row r="15" spans="1:16" x14ac:dyDescent="0.2">
      <c r="C15" s="3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x14ac:dyDescent="0.2">
      <c r="C16" s="30" t="s">
        <v>0</v>
      </c>
      <c r="D16" s="31" t="s">
        <v>1</v>
      </c>
      <c r="E16" s="31" t="s">
        <v>2</v>
      </c>
      <c r="F16" s="31" t="s">
        <v>3</v>
      </c>
      <c r="G16" s="31" t="s">
        <v>4</v>
      </c>
      <c r="H16" s="31" t="s">
        <v>5</v>
      </c>
      <c r="I16" s="31" t="s">
        <v>6</v>
      </c>
      <c r="J16" s="31" t="s">
        <v>7</v>
      </c>
      <c r="K16" s="31" t="s">
        <v>8</v>
      </c>
      <c r="L16" s="31" t="s">
        <v>9</v>
      </c>
      <c r="M16" s="31" t="s">
        <v>10</v>
      </c>
      <c r="N16" s="31" t="s">
        <v>11</v>
      </c>
      <c r="O16" s="31" t="s">
        <v>12</v>
      </c>
      <c r="P16" s="32" t="s">
        <v>13</v>
      </c>
    </row>
    <row r="17" spans="2:18" x14ac:dyDescent="0.2">
      <c r="C17" s="27" t="s">
        <v>19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</row>
    <row r="18" spans="2:18" x14ac:dyDescent="0.2">
      <c r="C18" s="24" t="s">
        <v>20</v>
      </c>
      <c r="D18" s="12">
        <v>23000</v>
      </c>
      <c r="E18" s="12">
        <v>23000</v>
      </c>
      <c r="F18" s="12">
        <v>23000</v>
      </c>
      <c r="G18" s="12">
        <v>23000</v>
      </c>
      <c r="H18" s="12">
        <v>27000</v>
      </c>
      <c r="I18" s="12">
        <v>27000</v>
      </c>
      <c r="J18" s="12">
        <v>27000</v>
      </c>
      <c r="K18" s="12">
        <v>27000</v>
      </c>
      <c r="L18" s="12">
        <v>30000</v>
      </c>
      <c r="M18" s="12">
        <v>30000</v>
      </c>
      <c r="N18" s="12">
        <v>30000</v>
      </c>
      <c r="O18" s="12">
        <v>30000</v>
      </c>
      <c r="P18" s="25">
        <f>SUM(Table5[[#This Row],[Jan]:[Dec]])</f>
        <v>320000</v>
      </c>
    </row>
    <row r="19" spans="2:18" x14ac:dyDescent="0.2">
      <c r="C19" s="24" t="s">
        <v>21</v>
      </c>
      <c r="D19" s="12">
        <v>500</v>
      </c>
      <c r="E19" s="12">
        <v>500</v>
      </c>
      <c r="F19" s="12">
        <v>500</v>
      </c>
      <c r="G19" s="12">
        <v>500</v>
      </c>
      <c r="H19" s="12">
        <v>500</v>
      </c>
      <c r="I19" s="12">
        <v>500</v>
      </c>
      <c r="J19" s="12">
        <v>500</v>
      </c>
      <c r="K19" s="12">
        <v>500</v>
      </c>
      <c r="L19" s="12">
        <v>500</v>
      </c>
      <c r="M19" s="12">
        <v>500</v>
      </c>
      <c r="N19" s="12">
        <v>500</v>
      </c>
      <c r="O19" s="12">
        <v>500</v>
      </c>
      <c r="P19" s="25">
        <f>SUM(Table5[[#This Row],[Jan]:[Dec]])</f>
        <v>6000</v>
      </c>
    </row>
    <row r="20" spans="2:18" x14ac:dyDescent="0.2">
      <c r="B20" s="22"/>
      <c r="C20" s="11" t="s">
        <v>22</v>
      </c>
      <c r="D20" s="12">
        <v>1600</v>
      </c>
      <c r="E20" s="12">
        <v>1900</v>
      </c>
      <c r="F20" s="12">
        <v>2300</v>
      </c>
      <c r="G20" s="12">
        <v>2500</v>
      </c>
      <c r="H20" s="12">
        <v>2600</v>
      </c>
      <c r="I20" s="12">
        <v>2500</v>
      </c>
      <c r="J20" s="12">
        <v>2300</v>
      </c>
      <c r="K20" s="12">
        <v>2000</v>
      </c>
      <c r="L20" s="12">
        <v>1800</v>
      </c>
      <c r="M20" s="12">
        <v>1700</v>
      </c>
      <c r="N20" s="12">
        <v>1600</v>
      </c>
      <c r="O20" s="12">
        <v>1500</v>
      </c>
      <c r="P20" s="25">
        <f>SUM(Table5[[#This Row],[Jan]:[Dec]])</f>
        <v>24300</v>
      </c>
      <c r="R20" s="22"/>
    </row>
    <row r="21" spans="2:18" x14ac:dyDescent="0.2">
      <c r="C21" s="24" t="s">
        <v>23</v>
      </c>
      <c r="D21" s="12">
        <v>1000</v>
      </c>
      <c r="E21" s="12">
        <v>1000</v>
      </c>
      <c r="F21" s="12">
        <v>1000</v>
      </c>
      <c r="G21" s="12">
        <v>1000</v>
      </c>
      <c r="H21" s="12">
        <v>1000</v>
      </c>
      <c r="I21" s="12">
        <v>1000</v>
      </c>
      <c r="J21" s="12">
        <v>1000</v>
      </c>
      <c r="K21" s="12">
        <v>1000</v>
      </c>
      <c r="L21" s="12">
        <v>1000</v>
      </c>
      <c r="M21" s="12">
        <v>1000</v>
      </c>
      <c r="N21" s="12">
        <v>1000</v>
      </c>
      <c r="O21" s="12">
        <v>1000</v>
      </c>
      <c r="P21" s="25">
        <f>SUM(Table5[[#This Row],[Jan]:[Dec]])</f>
        <v>12000</v>
      </c>
      <c r="R21" s="22"/>
    </row>
    <row r="22" spans="2:18" x14ac:dyDescent="0.2">
      <c r="C22" s="24" t="s">
        <v>24</v>
      </c>
      <c r="D22" s="12">
        <v>2000</v>
      </c>
      <c r="E22" s="12">
        <v>2000</v>
      </c>
      <c r="F22" s="12">
        <v>2000</v>
      </c>
      <c r="G22" s="12">
        <v>2000</v>
      </c>
      <c r="H22" s="12">
        <v>2000</v>
      </c>
      <c r="I22" s="12">
        <v>2000</v>
      </c>
      <c r="J22" s="12">
        <v>2000</v>
      </c>
      <c r="K22" s="12">
        <v>2000</v>
      </c>
      <c r="L22" s="12">
        <v>2000</v>
      </c>
      <c r="M22" s="12">
        <v>2000</v>
      </c>
      <c r="N22" s="12">
        <v>2000</v>
      </c>
      <c r="O22" s="12">
        <v>2000</v>
      </c>
      <c r="P22" s="25">
        <f>SUM(Table5[[#This Row],[Jan]:[Dec]])</f>
        <v>24000</v>
      </c>
    </row>
    <row r="23" spans="2:18" x14ac:dyDescent="0.2">
      <c r="C23" s="23" t="s">
        <v>25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26"/>
    </row>
    <row r="24" spans="2:18" x14ac:dyDescent="0.2">
      <c r="C24" s="24" t="s">
        <v>26</v>
      </c>
      <c r="D24" s="12">
        <v>200</v>
      </c>
      <c r="E24" s="12">
        <v>300</v>
      </c>
      <c r="F24" s="12">
        <v>250</v>
      </c>
      <c r="G24" s="12">
        <v>200</v>
      </c>
      <c r="H24" s="12">
        <v>240</v>
      </c>
      <c r="I24" s="12">
        <v>340</v>
      </c>
      <c r="J24" s="12">
        <v>330</v>
      </c>
      <c r="K24" s="12">
        <v>300</v>
      </c>
      <c r="L24" s="12">
        <v>210</v>
      </c>
      <c r="M24" s="12">
        <v>240</v>
      </c>
      <c r="N24" s="12">
        <v>290</v>
      </c>
      <c r="O24" s="12">
        <v>500</v>
      </c>
      <c r="P24" s="25">
        <f>SUM(Table5[[#This Row],[Jan]:[Dec]])</f>
        <v>3400</v>
      </c>
    </row>
    <row r="25" spans="2:18" x14ac:dyDescent="0.2">
      <c r="C25" s="24" t="s">
        <v>27</v>
      </c>
      <c r="D25" s="12">
        <v>300</v>
      </c>
      <c r="E25" s="12">
        <v>500</v>
      </c>
      <c r="F25" s="12">
        <v>1000</v>
      </c>
      <c r="G25" s="12">
        <v>1500</v>
      </c>
      <c r="H25" s="12">
        <v>300</v>
      </c>
      <c r="I25" s="12">
        <v>3000</v>
      </c>
      <c r="J25" s="12">
        <v>1000</v>
      </c>
      <c r="K25" s="12">
        <v>200</v>
      </c>
      <c r="L25" s="12">
        <v>400</v>
      </c>
      <c r="M25" s="12">
        <v>500</v>
      </c>
      <c r="N25" s="12">
        <v>300</v>
      </c>
      <c r="O25" s="12">
        <v>600</v>
      </c>
      <c r="P25" s="25">
        <f>SUM(Table5[[#This Row],[Jan]:[Dec]])</f>
        <v>9600</v>
      </c>
    </row>
    <row r="26" spans="2:18" x14ac:dyDescent="0.2">
      <c r="C26" s="23" t="s">
        <v>28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26"/>
    </row>
    <row r="27" spans="2:18" x14ac:dyDescent="0.2">
      <c r="C27" s="24" t="s">
        <v>29</v>
      </c>
      <c r="D27" s="12">
        <v>5000</v>
      </c>
      <c r="E27" s="12">
        <v>5000</v>
      </c>
      <c r="F27" s="12">
        <v>5000</v>
      </c>
      <c r="G27" s="12">
        <v>5000</v>
      </c>
      <c r="H27" s="12">
        <v>5000</v>
      </c>
      <c r="I27" s="12">
        <v>5000</v>
      </c>
      <c r="J27" s="12">
        <v>5000</v>
      </c>
      <c r="K27" s="12">
        <v>5000</v>
      </c>
      <c r="L27" s="12">
        <v>5000</v>
      </c>
      <c r="M27" s="12">
        <v>5000</v>
      </c>
      <c r="N27" s="12">
        <v>5000</v>
      </c>
      <c r="O27" s="12">
        <v>5000</v>
      </c>
      <c r="P27" s="25">
        <f>SUM(Table5[[#This Row],[Jan]:[Dec]])</f>
        <v>60000</v>
      </c>
    </row>
    <row r="28" spans="2:18" x14ac:dyDescent="0.2">
      <c r="C28" s="24" t="s">
        <v>30</v>
      </c>
      <c r="D28" s="12">
        <v>500</v>
      </c>
      <c r="E28" s="12">
        <v>500</v>
      </c>
      <c r="F28" s="12">
        <v>500</v>
      </c>
      <c r="G28" s="12">
        <v>500</v>
      </c>
      <c r="H28" s="12">
        <v>500</v>
      </c>
      <c r="I28" s="12">
        <v>500</v>
      </c>
      <c r="J28" s="12">
        <v>500</v>
      </c>
      <c r="K28" s="12">
        <v>500</v>
      </c>
      <c r="L28" s="12">
        <v>500</v>
      </c>
      <c r="M28" s="12">
        <v>500</v>
      </c>
      <c r="N28" s="12">
        <v>500</v>
      </c>
      <c r="O28" s="12">
        <v>500</v>
      </c>
      <c r="P28" s="25">
        <f>SUM(Table5[[#This Row],[Jan]:[Dec]])</f>
        <v>6000</v>
      </c>
    </row>
    <row r="29" spans="2:18" ht="17" thickBot="1" x14ac:dyDescent="0.25">
      <c r="C29" s="24" t="s">
        <v>31</v>
      </c>
      <c r="D29" s="12">
        <v>400</v>
      </c>
      <c r="E29" s="12">
        <v>400</v>
      </c>
      <c r="F29" s="12">
        <v>5000</v>
      </c>
      <c r="G29" s="12">
        <v>400</v>
      </c>
      <c r="H29" s="12">
        <v>450</v>
      </c>
      <c r="I29" s="12">
        <v>5000</v>
      </c>
      <c r="J29" s="12">
        <v>400</v>
      </c>
      <c r="K29" s="12">
        <v>500</v>
      </c>
      <c r="L29" s="12">
        <v>5000</v>
      </c>
      <c r="M29" s="12">
        <v>300</v>
      </c>
      <c r="N29" s="12">
        <v>340</v>
      </c>
      <c r="O29" s="12">
        <v>500</v>
      </c>
      <c r="P29" s="25">
        <f>SUM(Table5[[#This Row],[Jan]:[Dec]])</f>
        <v>18690</v>
      </c>
    </row>
    <row r="30" spans="2:18" ht="17" thickBot="1" x14ac:dyDescent="0.25">
      <c r="C30" s="19" t="s">
        <v>35</v>
      </c>
      <c r="D30" s="20">
        <f>SUBTOTAL(109,Table5[Jan])</f>
        <v>34500</v>
      </c>
      <c r="E30" s="20">
        <f>SUBTOTAL(109,Table5[Feb])</f>
        <v>35100</v>
      </c>
      <c r="F30" s="20">
        <f>SUBTOTAL(109,Table5[Mar])</f>
        <v>40550</v>
      </c>
      <c r="G30" s="20">
        <f>SUBTOTAL(109,Table5[Apr])</f>
        <v>36600</v>
      </c>
      <c r="H30" s="20">
        <f>SUBTOTAL(109,Table5[May])</f>
        <v>39590</v>
      </c>
      <c r="I30" s="20">
        <f>SUBTOTAL(109,Table5[Jun])</f>
        <v>46840</v>
      </c>
      <c r="J30" s="20">
        <f>SUBTOTAL(109,Table5[Jul])</f>
        <v>40030</v>
      </c>
      <c r="K30" s="20">
        <f>SUBTOTAL(109,Table5[Aug])</f>
        <v>39000</v>
      </c>
      <c r="L30" s="20">
        <f>SUBTOTAL(109,Table5[Sep])</f>
        <v>46410</v>
      </c>
      <c r="M30" s="20">
        <f>SUBTOTAL(109,Table5[Oct])</f>
        <v>41740</v>
      </c>
      <c r="N30" s="20">
        <f>SUBTOTAL(109,Table5[Nov])</f>
        <v>41530</v>
      </c>
      <c r="O30" s="20">
        <f>SUBTOTAL(109,Table5[Dec])</f>
        <v>42100</v>
      </c>
      <c r="P30" s="21">
        <f>SUBTOTAL(109,Table5[Year To Date])</f>
        <v>483990</v>
      </c>
    </row>
    <row r="32" spans="2:18" ht="17" thickBot="1" x14ac:dyDescent="0.25"/>
    <row r="33" spans="3:16" ht="17" thickBot="1" x14ac:dyDescent="0.25">
      <c r="C33" s="8" t="s">
        <v>37</v>
      </c>
      <c r="D33" s="9">
        <f>Table2[[#Totals],[Jan]]-Table5[[#Totals],[Jan]]</f>
        <v>39700</v>
      </c>
      <c r="E33" s="9">
        <f>Table2[[#Totals],[Feb]]-Table5[[#Totals],[Feb]]</f>
        <v>40900</v>
      </c>
      <c r="F33" s="9">
        <f>Table2[[#Totals],[Mar]]-Table5[[#Totals],[Mar]]</f>
        <v>34050</v>
      </c>
      <c r="G33" s="9">
        <f>Table2[[#Totals],[Apr]]-Table5[[#Totals],[Apr]]</f>
        <v>38200</v>
      </c>
      <c r="H33" s="9">
        <f>Table2[[#Totals],[May]]-Table5[[#Totals],[May]]</f>
        <v>36410</v>
      </c>
      <c r="I33" s="9">
        <f>Table2[[#Totals],[Jun]]-Table5[[#Totals],[Jun]]</f>
        <v>33160</v>
      </c>
      <c r="J33" s="9">
        <f>Table2[[#Totals],[Jul]]-Table5[[#Totals],[Jul]]</f>
        <v>134970</v>
      </c>
      <c r="K33" s="9">
        <f>Table2[[#Totals],[Aug]]-Table5[[#Totals],[Aug]]</f>
        <v>61030</v>
      </c>
      <c r="L33" s="9">
        <f>Table2[[#Totals],[Sep]]-Table5[[#Totals],[Sep]]</f>
        <v>37710</v>
      </c>
      <c r="M33" s="9">
        <f>Table2[[#Totals],[Oct]]-Table5[[#Totals],[Oct]]</f>
        <v>59600</v>
      </c>
      <c r="N33" s="9">
        <f>Table2[[#Totals],[Nov]]-Table5[[#Totals],[Nov]]</f>
        <v>62058</v>
      </c>
      <c r="O33" s="9">
        <f>Table2[[#Totals],[Dec]]-Table5[[#Totals],[Dec]]</f>
        <v>57378</v>
      </c>
      <c r="P33" s="10">
        <f>Table2[[#Totals],[Year To Date]]-Table5[[#Totals],[Year To Date]]</f>
        <v>635166</v>
      </c>
    </row>
  </sheetData>
  <mergeCells count="3">
    <mergeCell ref="C6:P6"/>
    <mergeCell ref="C15:P15"/>
    <mergeCell ref="C1:P2"/>
  </mergeCells>
  <phoneticPr fontId="1" type="noConversion"/>
  <conditionalFormatting sqref="D33:P33">
    <cfRule type="cellIs" dxfId="35" priority="1" operator="lessThan">
      <formula>$E$4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pokkanayil</dc:creator>
  <cp:lastModifiedBy>aakash pokkanayil</cp:lastModifiedBy>
  <dcterms:created xsi:type="dcterms:W3CDTF">2024-02-25T03:18:47Z</dcterms:created>
  <dcterms:modified xsi:type="dcterms:W3CDTF">2024-02-25T04:43:02Z</dcterms:modified>
</cp:coreProperties>
</file>