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G48" i="4"/>
  <c r="G49"/>
  <c r="G50"/>
  <c r="G51"/>
  <c r="G52"/>
  <c r="G53"/>
  <c r="G54"/>
  <c r="G55"/>
  <c r="G56"/>
  <c r="G57"/>
  <c r="G47"/>
  <c r="F47"/>
  <c r="F48"/>
  <c r="F49"/>
  <c r="F50"/>
  <c r="F51"/>
  <c r="F52"/>
  <c r="F53"/>
  <c r="F54"/>
  <c r="F55"/>
  <c r="F56"/>
  <c r="F57"/>
  <c r="E34"/>
  <c r="D44"/>
  <c r="F44" s="1"/>
  <c r="D43"/>
  <c r="E43" s="1"/>
  <c r="D42"/>
  <c r="F42" s="1"/>
  <c r="D41"/>
  <c r="F41" s="1"/>
  <c r="D40"/>
  <c r="F40" s="1"/>
  <c r="D39"/>
  <c r="E39" s="1"/>
  <c r="D38"/>
  <c r="F38" s="1"/>
  <c r="D37"/>
  <c r="F37" s="1"/>
  <c r="D36"/>
  <c r="F36" s="1"/>
  <c r="D35"/>
  <c r="E35" s="1"/>
  <c r="D34"/>
  <c r="O34"/>
  <c r="P35"/>
  <c r="P36"/>
  <c r="P37"/>
  <c r="P38"/>
  <c r="P39"/>
  <c r="P40"/>
  <c r="P41"/>
  <c r="P42"/>
  <c r="P43"/>
  <c r="P44"/>
  <c r="P34"/>
  <c r="O35"/>
  <c r="O36"/>
  <c r="O37"/>
  <c r="O38"/>
  <c r="O39"/>
  <c r="O40"/>
  <c r="O41"/>
  <c r="O42"/>
  <c r="O43"/>
  <c r="O44"/>
  <c r="L22"/>
  <c r="L23"/>
  <c r="L24"/>
  <c r="L25"/>
  <c r="L26"/>
  <c r="L27"/>
  <c r="L28"/>
  <c r="L29"/>
  <c r="L30"/>
  <c r="L31"/>
  <c r="L21"/>
  <c r="K22"/>
  <c r="K23"/>
  <c r="K24"/>
  <c r="K25"/>
  <c r="K26"/>
  <c r="K27"/>
  <c r="K28"/>
  <c r="K29"/>
  <c r="K30"/>
  <c r="K31"/>
  <c r="K21"/>
  <c r="G21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D22"/>
  <c r="D23"/>
  <c r="D24"/>
  <c r="D25"/>
  <c r="D26"/>
  <c r="D27"/>
  <c r="D28"/>
  <c r="D29"/>
  <c r="D30"/>
  <c r="D31"/>
  <c r="D21"/>
  <c r="E41" l="1"/>
  <c r="F43"/>
  <c r="F35"/>
  <c r="E37"/>
  <c r="F39"/>
  <c r="N31"/>
  <c r="N29"/>
  <c r="N27"/>
  <c r="N25"/>
  <c r="N23"/>
  <c r="N21"/>
  <c r="N30"/>
  <c r="N28"/>
  <c r="N26"/>
  <c r="N24"/>
  <c r="N22"/>
  <c r="F34"/>
  <c r="E44"/>
  <c r="E42"/>
  <c r="E40"/>
  <c r="E38"/>
  <c r="E36"/>
  <c r="C22"/>
  <c r="M22" s="1"/>
  <c r="C23"/>
  <c r="M23" s="1"/>
  <c r="C24"/>
  <c r="M24" s="1"/>
  <c r="C25"/>
  <c r="M25" s="1"/>
  <c r="C26"/>
  <c r="M26" s="1"/>
  <c r="C27"/>
  <c r="M27" s="1"/>
  <c r="C28"/>
  <c r="M28" s="1"/>
  <c r="C29"/>
  <c r="M29" s="1"/>
  <c r="C30"/>
  <c r="M30" s="1"/>
  <c r="C31"/>
  <c r="M31" s="1"/>
  <c r="C21"/>
  <c r="M21" s="1"/>
  <c r="Y34" i="1" l="1"/>
  <c r="Z31"/>
  <c r="Z32"/>
  <c r="Z33"/>
  <c r="Z34"/>
  <c r="Z35"/>
  <c r="Z36"/>
  <c r="Z37"/>
  <c r="Z38"/>
  <c r="Z39"/>
  <c r="Z40"/>
  <c r="Z30"/>
  <c r="Y31"/>
  <c r="Y32"/>
  <c r="Y33"/>
  <c r="Y35"/>
  <c r="Y36"/>
  <c r="Y37"/>
  <c r="Y38"/>
  <c r="Y39"/>
  <c r="Y40"/>
  <c r="Y30"/>
  <c r="X31"/>
  <c r="X32"/>
  <c r="X33"/>
  <c r="X34"/>
  <c r="X35"/>
  <c r="X36"/>
  <c r="X37"/>
  <c r="X38"/>
  <c r="X39"/>
  <c r="X40"/>
  <c r="X30"/>
  <c r="W31"/>
  <c r="W32"/>
  <c r="W33"/>
  <c r="W34"/>
  <c r="W35"/>
  <c r="W36"/>
  <c r="W37"/>
  <c r="W38"/>
  <c r="W39"/>
  <c r="W40"/>
  <c r="W30"/>
  <c r="V31"/>
  <c r="V32"/>
  <c r="V33"/>
  <c r="V34"/>
  <c r="V35"/>
  <c r="V36"/>
  <c r="V37"/>
  <c r="V38"/>
  <c r="V39"/>
  <c r="V40"/>
  <c r="V30"/>
  <c r="U31"/>
  <c r="U32"/>
  <c r="U33"/>
  <c r="U34"/>
  <c r="U35"/>
  <c r="U36"/>
  <c r="U37"/>
  <c r="U38"/>
  <c r="U39"/>
  <c r="U40"/>
  <c r="U30"/>
  <c r="V22"/>
  <c r="U22"/>
  <c r="V21"/>
  <c r="U21"/>
  <c r="T31"/>
  <c r="T32"/>
  <c r="T33"/>
  <c r="T34"/>
  <c r="T35"/>
  <c r="T36"/>
  <c r="T37"/>
  <c r="T38"/>
  <c r="T39"/>
  <c r="T40"/>
  <c r="T30"/>
  <c r="Q11" l="1"/>
  <c r="F9"/>
  <c r="F3"/>
  <c r="F4"/>
  <c r="F5"/>
  <c r="F6"/>
  <c r="F7"/>
  <c r="F8"/>
  <c r="F10"/>
  <c r="F11"/>
  <c r="F12"/>
  <c r="F13"/>
  <c r="F2"/>
  <c r="Q3"/>
  <c r="Q4"/>
  <c r="Q5"/>
  <c r="Q6"/>
  <c r="Q7"/>
  <c r="Q8"/>
  <c r="Q9"/>
  <c r="Q10"/>
  <c r="Q12"/>
  <c r="Q13"/>
  <c r="Q2"/>
  <c r="F13" i="2"/>
  <c r="D13"/>
  <c r="E19"/>
  <c r="E20"/>
  <c r="E21"/>
  <c r="E22"/>
  <c r="E23"/>
  <c r="E24"/>
  <c r="E25"/>
  <c r="E26"/>
  <c r="E27"/>
  <c r="E28"/>
  <c r="E29"/>
  <c r="E18"/>
  <c r="E3"/>
  <c r="E4"/>
  <c r="E5"/>
  <c r="E6"/>
  <c r="E7"/>
  <c r="E8"/>
  <c r="E9"/>
  <c r="E10"/>
  <c r="E11"/>
  <c r="E12"/>
  <c r="E13"/>
  <c r="E2"/>
  <c r="D19"/>
  <c r="F19" s="1"/>
  <c r="D20"/>
  <c r="F20" s="1"/>
  <c r="D21"/>
  <c r="F21" s="1"/>
  <c r="D22"/>
  <c r="F22" s="1"/>
  <c r="D23"/>
  <c r="F23" s="1"/>
  <c r="D24"/>
  <c r="F24" s="1"/>
  <c r="D25"/>
  <c r="F25" s="1"/>
  <c r="D26"/>
  <c r="F26" s="1"/>
  <c r="D27"/>
  <c r="F27" s="1"/>
  <c r="D28"/>
  <c r="F28" s="1"/>
  <c r="D29"/>
  <c r="F29" s="1"/>
  <c r="D18"/>
  <c r="F18" s="1"/>
  <c r="D3"/>
  <c r="F3" s="1"/>
  <c r="D4"/>
  <c r="F4" s="1"/>
  <c r="D5"/>
  <c r="F5" s="1"/>
  <c r="D6"/>
  <c r="F6" s="1"/>
  <c r="D7"/>
  <c r="F7" s="1"/>
  <c r="D8"/>
  <c r="F8" s="1"/>
  <c r="D9"/>
  <c r="F9" s="1"/>
  <c r="D10"/>
  <c r="F10" s="1"/>
  <c r="D11"/>
  <c r="F11" s="1"/>
  <c r="D12"/>
  <c r="F12" s="1"/>
  <c r="D2"/>
  <c r="F2" s="1"/>
</calcChain>
</file>

<file path=xl/sharedStrings.xml><?xml version="1.0" encoding="utf-8"?>
<sst xmlns="http://schemas.openxmlformats.org/spreadsheetml/2006/main" count="146" uniqueCount="55">
  <si>
    <t>source</t>
  </si>
  <si>
    <t>energy</t>
  </si>
  <si>
    <t>22na</t>
  </si>
  <si>
    <t>60co</t>
  </si>
  <si>
    <t>133ba</t>
  </si>
  <si>
    <t>137cs</t>
  </si>
  <si>
    <t>57 co</t>
  </si>
  <si>
    <t>57co</t>
  </si>
  <si>
    <t>AREA</t>
  </si>
  <si>
    <t>XO POSITION</t>
  </si>
  <si>
    <t>HWHM</t>
  </si>
  <si>
    <t>energy (2.1)</t>
  </si>
  <si>
    <t>FWHM</t>
  </si>
  <si>
    <t>RESOLUTION</t>
  </si>
  <si>
    <t>1/sqrt(energy)</t>
  </si>
  <si>
    <t>1/sqrt(energy (2.1))</t>
  </si>
  <si>
    <t>e</t>
  </si>
  <si>
    <t>XO POSITION(2.1)</t>
  </si>
  <si>
    <t>AREA/TIME(600)</t>
  </si>
  <si>
    <t>D=2.1CM</t>
  </si>
  <si>
    <t>D=0.7CM</t>
  </si>
  <si>
    <t>DECAY FRACTION</t>
  </si>
  <si>
    <t>ACTIVITY(dps)</t>
  </si>
  <si>
    <t>N_e</t>
  </si>
  <si>
    <t>omega</t>
  </si>
  <si>
    <t>omega/4pi</t>
  </si>
  <si>
    <t>D(cm)</t>
  </si>
  <si>
    <t>a(cm)</t>
  </si>
  <si>
    <t>N_d(0.7cm)</t>
  </si>
  <si>
    <t>N_d(2.8cm)</t>
  </si>
  <si>
    <t>EFF_INT(0.7)</t>
  </si>
  <si>
    <t>EFF_INT(2.8)</t>
  </si>
  <si>
    <t>EFF_ABS(0.7)</t>
  </si>
  <si>
    <t>EFF_ABS(2.8)</t>
  </si>
  <si>
    <t>Energy</t>
  </si>
  <si>
    <t>H=0.7</t>
  </si>
  <si>
    <t>H=2.8</t>
  </si>
  <si>
    <t>EFF_2(0.7)</t>
  </si>
  <si>
    <t>EFF_2(2.8)</t>
  </si>
  <si>
    <t>Total Area (D=0.7cm)</t>
  </si>
  <si>
    <t>Total Area (D=2.8cm)</t>
  </si>
  <si>
    <t>T.A./600 (D=2.8cm)</t>
  </si>
  <si>
    <t>T.A./600 (D=0.7cm)</t>
  </si>
  <si>
    <t>PEAK AREA (0.7CM)</t>
  </si>
  <si>
    <t>PEAK AREA (2.8)</t>
  </si>
  <si>
    <t>PEAK TO TOTAL(0.7)</t>
  </si>
  <si>
    <t>PEAK TO TOTAL(2.8)</t>
  </si>
  <si>
    <t>EIFF TL(0.7)</t>
  </si>
  <si>
    <t>EIFF TL(2.8)</t>
  </si>
  <si>
    <t xml:space="preserve"> RELATIVE ERROR(0.7)</t>
  </si>
  <si>
    <t xml:space="preserve"> RELATIVE ERROR(2.8)</t>
  </si>
  <si>
    <t>ABS_ EFFI_ ERROR_0.7</t>
  </si>
  <si>
    <t>ABS_ EFFI_ ERROR_2.8</t>
  </si>
  <si>
    <t>INT_ EFFI_ ERROR_0.7</t>
  </si>
  <si>
    <t>INT_ EFFI_ ERROR_2.8</t>
  </si>
</sst>
</file>

<file path=xl/styles.xml><?xml version="1.0" encoding="utf-8"?>
<styleSheet xmlns="http://schemas.openxmlformats.org/spreadsheetml/2006/main">
  <numFmts count="1">
    <numFmt numFmtId="164" formatCode="0.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/>
      <c:scatterChart>
        <c:scatterStyle val="smoothMarker"/>
        <c:ser>
          <c:idx val="0"/>
          <c:order val="0"/>
          <c:tx>
            <c:strRef>
              <c:f>Sheet1!$C$16</c:f>
              <c:strCache>
                <c:ptCount val="1"/>
                <c:pt idx="0">
                  <c:v>XO POSITION</c:v>
                </c:pt>
              </c:strCache>
            </c:strRef>
          </c:tx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Sheet1!$B$17:$B$28</c:f>
              <c:numCache>
                <c:formatCode>General</c:formatCode>
                <c:ptCount val="12"/>
                <c:pt idx="0">
                  <c:v>511</c:v>
                </c:pt>
                <c:pt idx="1">
                  <c:v>1274.537</c:v>
                </c:pt>
                <c:pt idx="2">
                  <c:v>1173.2280000000001</c:v>
                </c:pt>
                <c:pt idx="3">
                  <c:v>1332.492</c:v>
                </c:pt>
                <c:pt idx="4">
                  <c:v>80.997900000000001</c:v>
                </c:pt>
                <c:pt idx="5">
                  <c:v>276.39890000000003</c:v>
                </c:pt>
                <c:pt idx="6">
                  <c:v>302.85079999999999</c:v>
                </c:pt>
                <c:pt idx="7">
                  <c:v>356.0129</c:v>
                </c:pt>
                <c:pt idx="8">
                  <c:v>383.8485</c:v>
                </c:pt>
                <c:pt idx="9">
                  <c:v>661.65700000000004</c:v>
                </c:pt>
                <c:pt idx="10" formatCode="0.00000">
                  <c:v>122.06065</c:v>
                </c:pt>
                <c:pt idx="11" formatCode="0.00000">
                  <c:v>136.47355999999999</c:v>
                </c:pt>
              </c:numCache>
            </c:numRef>
          </c:xVal>
          <c:yVal>
            <c:numRef>
              <c:f>Sheet1!$C$17:$C$28</c:f>
              <c:numCache>
                <c:formatCode>General</c:formatCode>
                <c:ptCount val="12"/>
                <c:pt idx="0">
                  <c:v>2048.4832623349298</c:v>
                </c:pt>
                <c:pt idx="1">
                  <c:v>4950.7989108848597</c:v>
                </c:pt>
                <c:pt idx="2">
                  <c:v>4551.3643176277701</c:v>
                </c:pt>
                <c:pt idx="3">
                  <c:v>5182.2246143864004</c:v>
                </c:pt>
                <c:pt idx="4">
                  <c:v>364.37428827770998</c:v>
                </c:pt>
                <c:pt idx="5">
                  <c:v>1136.0877869999999</c:v>
                </c:pt>
                <c:pt idx="6">
                  <c:v>1237.3985640000001</c:v>
                </c:pt>
                <c:pt idx="7">
                  <c:v>1450.2648998944401</c:v>
                </c:pt>
                <c:pt idx="8">
                  <c:v>1547.6197549999999</c:v>
                </c:pt>
                <c:pt idx="9">
                  <c:v>2624.7344351855199</c:v>
                </c:pt>
                <c:pt idx="10">
                  <c:v>533.25438213847497</c:v>
                </c:pt>
                <c:pt idx="11">
                  <c:v>599.93401855126899</c:v>
                </c:pt>
              </c:numCache>
            </c:numRef>
          </c:yVal>
          <c:smooth val="1"/>
        </c:ser>
        <c:axId val="95019392"/>
        <c:axId val="95020928"/>
      </c:scatterChart>
      <c:valAx>
        <c:axId val="95019392"/>
        <c:scaling>
          <c:orientation val="minMax"/>
        </c:scaling>
        <c:axPos val="b"/>
        <c:numFmt formatCode="General" sourceLinked="1"/>
        <c:tickLblPos val="nextTo"/>
        <c:crossAx val="95020928"/>
        <c:crosses val="autoZero"/>
        <c:crossBetween val="midCat"/>
      </c:valAx>
      <c:valAx>
        <c:axId val="95020928"/>
        <c:scaling>
          <c:orientation val="minMax"/>
        </c:scaling>
        <c:axPos val="l"/>
        <c:majorGridlines/>
        <c:numFmt formatCode="General" sourceLinked="1"/>
        <c:tickLblPos val="nextTo"/>
        <c:crossAx val="95019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>
        <c:manualLayout>
          <c:xMode val="edge"/>
          <c:yMode val="edge"/>
          <c:x val="0.45229155730533649"/>
          <c:y val="3.2407407407407447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Sheet1!$J$16</c:f>
              <c:strCache>
                <c:ptCount val="1"/>
                <c:pt idx="0">
                  <c:v>XO POSITION(2.1)</c:v>
                </c:pt>
              </c:strCache>
            </c:strRef>
          </c:tx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Sheet1!$I$17:$I$28</c:f>
              <c:numCache>
                <c:formatCode>General</c:formatCode>
                <c:ptCount val="12"/>
                <c:pt idx="0">
                  <c:v>511</c:v>
                </c:pt>
                <c:pt idx="1">
                  <c:v>1274.537</c:v>
                </c:pt>
                <c:pt idx="2">
                  <c:v>1173.2280000000001</c:v>
                </c:pt>
                <c:pt idx="3">
                  <c:v>1332.492</c:v>
                </c:pt>
                <c:pt idx="4">
                  <c:v>80.997900000000001</c:v>
                </c:pt>
                <c:pt idx="5">
                  <c:v>276.39890000000003</c:v>
                </c:pt>
                <c:pt idx="6">
                  <c:v>302.85079999999999</c:v>
                </c:pt>
                <c:pt idx="7">
                  <c:v>356.0129</c:v>
                </c:pt>
                <c:pt idx="8">
                  <c:v>383.8485</c:v>
                </c:pt>
                <c:pt idx="9">
                  <c:v>661.65700000000004</c:v>
                </c:pt>
                <c:pt idx="10" formatCode="0.00000">
                  <c:v>122.06065</c:v>
                </c:pt>
                <c:pt idx="11" formatCode="0.00000">
                  <c:v>136.47355999999999</c:v>
                </c:pt>
              </c:numCache>
            </c:numRef>
          </c:xVal>
          <c:yVal>
            <c:numRef>
              <c:f>Sheet1!$J$17:$J$28</c:f>
              <c:numCache>
                <c:formatCode>General</c:formatCode>
                <c:ptCount val="12"/>
                <c:pt idx="0">
                  <c:v>2046.38906907103</c:v>
                </c:pt>
                <c:pt idx="1">
                  <c:v>4927.5041925077703</c:v>
                </c:pt>
                <c:pt idx="2">
                  <c:v>4543.6972840540602</c:v>
                </c:pt>
                <c:pt idx="3">
                  <c:v>5184.6897341711001</c:v>
                </c:pt>
                <c:pt idx="4">
                  <c:v>362.00259684275198</c:v>
                </c:pt>
                <c:pt idx="5">
                  <c:v>1148.7145402071401</c:v>
                </c:pt>
                <c:pt idx="6">
                  <c:v>1208.18274105606</c:v>
                </c:pt>
                <c:pt idx="7">
                  <c:v>1440.53854973027</c:v>
                </c:pt>
                <c:pt idx="8">
                  <c:v>1563.21400559169</c:v>
                </c:pt>
                <c:pt idx="9">
                  <c:v>2623.2585579531101</c:v>
                </c:pt>
                <c:pt idx="10">
                  <c:v>531.07061759930298</c:v>
                </c:pt>
                <c:pt idx="11">
                  <c:v>600.128173983132</c:v>
                </c:pt>
              </c:numCache>
            </c:numRef>
          </c:yVal>
          <c:smooth val="1"/>
        </c:ser>
        <c:axId val="94935296"/>
        <c:axId val="94949376"/>
      </c:scatterChart>
      <c:valAx>
        <c:axId val="94935296"/>
        <c:scaling>
          <c:orientation val="minMax"/>
        </c:scaling>
        <c:axPos val="b"/>
        <c:numFmt formatCode="General" sourceLinked="1"/>
        <c:tickLblPos val="nextTo"/>
        <c:crossAx val="94949376"/>
        <c:crosses val="autoZero"/>
        <c:crossBetween val="midCat"/>
      </c:valAx>
      <c:valAx>
        <c:axId val="94949376"/>
        <c:scaling>
          <c:orientation val="minMax"/>
        </c:scaling>
        <c:axPos val="l"/>
        <c:majorGridlines/>
        <c:numFmt formatCode="General" sourceLinked="1"/>
        <c:tickLblPos val="nextTo"/>
        <c:crossAx val="94935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>
        <c:manualLayout>
          <c:xMode val="edge"/>
          <c:yMode val="edge"/>
          <c:x val="0.39988188976378009"/>
          <c:y val="0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Sheet2!$F$1</c:f>
              <c:strCache>
                <c:ptCount val="1"/>
                <c:pt idx="0">
                  <c:v>RESOLUTION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Sheet2!$E$2:$E$13</c:f>
              <c:numCache>
                <c:formatCode>General</c:formatCode>
                <c:ptCount val="12"/>
                <c:pt idx="0">
                  <c:v>4.4237395520380883E-2</c:v>
                </c:pt>
                <c:pt idx="1">
                  <c:v>2.8010688004535496E-2</c:v>
                </c:pt>
                <c:pt idx="2">
                  <c:v>2.9195020893793493E-2</c:v>
                </c:pt>
                <c:pt idx="3">
                  <c:v>2.739477228978731E-2</c:v>
                </c:pt>
                <c:pt idx="4">
                  <c:v>0.11111255146833623</c:v>
                </c:pt>
                <c:pt idx="5">
                  <c:v>6.0149475523664168E-2</c:v>
                </c:pt>
                <c:pt idx="6">
                  <c:v>5.746264827367898E-2</c:v>
                </c:pt>
                <c:pt idx="7">
                  <c:v>5.2998933775525427E-2</c:v>
                </c:pt>
                <c:pt idx="8">
                  <c:v>5.1041105956945942E-2</c:v>
                </c:pt>
                <c:pt idx="9">
                  <c:v>3.8876176417883546E-2</c:v>
                </c:pt>
                <c:pt idx="10">
                  <c:v>9.0513250359987696E-2</c:v>
                </c:pt>
                <c:pt idx="11">
                  <c:v>8.5600389285707054E-2</c:v>
                </c:pt>
              </c:numCache>
            </c:numRef>
          </c:xVal>
          <c:yVal>
            <c:numRef>
              <c:f>Sheet2!$F$2:$F$13</c:f>
              <c:numCache>
                <c:formatCode>General</c:formatCode>
                <c:ptCount val="12"/>
                <c:pt idx="0">
                  <c:v>0.12258062765641484</c:v>
                </c:pt>
                <c:pt idx="1">
                  <c:v>8.6730328773821239E-2</c:v>
                </c:pt>
                <c:pt idx="2">
                  <c:v>8.1401940232698436E-2</c:v>
                </c:pt>
                <c:pt idx="3">
                  <c:v>7.0287139541873017E-2</c:v>
                </c:pt>
                <c:pt idx="4">
                  <c:v>0.23108786858089611</c:v>
                </c:pt>
                <c:pt idx="5">
                  <c:v>0.14125067757250506</c:v>
                </c:pt>
                <c:pt idx="6">
                  <c:v>0.13029304842538833</c:v>
                </c:pt>
                <c:pt idx="7">
                  <c:v>0.11532048921906379</c:v>
                </c:pt>
                <c:pt idx="8">
                  <c:v>0.13590805871584005</c:v>
                </c:pt>
                <c:pt idx="9">
                  <c:v>0.11261564181803846</c:v>
                </c:pt>
                <c:pt idx="10">
                  <c:v>0.18123966480010745</c:v>
                </c:pt>
                <c:pt idx="11">
                  <c:v>0.16763116233152017</c:v>
                </c:pt>
              </c:numCache>
            </c:numRef>
          </c:yVal>
        </c:ser>
        <c:axId val="95822592"/>
        <c:axId val="95824128"/>
      </c:scatterChart>
      <c:valAx>
        <c:axId val="95822592"/>
        <c:scaling>
          <c:orientation val="minMax"/>
        </c:scaling>
        <c:axPos val="b"/>
        <c:numFmt formatCode="General" sourceLinked="1"/>
        <c:tickLblPos val="nextTo"/>
        <c:crossAx val="95824128"/>
        <c:crosses val="autoZero"/>
        <c:crossBetween val="midCat"/>
      </c:valAx>
      <c:valAx>
        <c:axId val="95824128"/>
        <c:scaling>
          <c:orientation val="minMax"/>
        </c:scaling>
        <c:axPos val="l"/>
        <c:majorGridlines/>
        <c:numFmt formatCode="General" sourceLinked="1"/>
        <c:tickLblPos val="nextTo"/>
        <c:crossAx val="958225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>
        <c:manualLayout>
          <c:xMode val="edge"/>
          <c:yMode val="edge"/>
          <c:x val="0.38043744531933521"/>
          <c:y val="1.38888888888889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Sheet2!$F$17</c:f>
              <c:strCache>
                <c:ptCount val="1"/>
                <c:pt idx="0">
                  <c:v>RESOLUTION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Sheet2!$E$18:$E$29</c:f>
              <c:numCache>
                <c:formatCode>General</c:formatCode>
                <c:ptCount val="12"/>
                <c:pt idx="0">
                  <c:v>4.4237395520380883E-2</c:v>
                </c:pt>
                <c:pt idx="1">
                  <c:v>2.8010688004535496E-2</c:v>
                </c:pt>
                <c:pt idx="2">
                  <c:v>2.9195020893793493E-2</c:v>
                </c:pt>
                <c:pt idx="3">
                  <c:v>2.739477228978731E-2</c:v>
                </c:pt>
                <c:pt idx="4">
                  <c:v>0.11111255146833623</c:v>
                </c:pt>
                <c:pt idx="5">
                  <c:v>6.0149475523664168E-2</c:v>
                </c:pt>
                <c:pt idx="6">
                  <c:v>5.746264827367898E-2</c:v>
                </c:pt>
                <c:pt idx="7">
                  <c:v>5.2998933775525427E-2</c:v>
                </c:pt>
                <c:pt idx="8">
                  <c:v>5.1041105956945942E-2</c:v>
                </c:pt>
                <c:pt idx="9">
                  <c:v>3.8876176417883546E-2</c:v>
                </c:pt>
                <c:pt idx="10">
                  <c:v>9.0513250359987696E-2</c:v>
                </c:pt>
                <c:pt idx="11">
                  <c:v>8.5600389285707054E-2</c:v>
                </c:pt>
              </c:numCache>
            </c:numRef>
          </c:xVal>
          <c:yVal>
            <c:numRef>
              <c:f>Sheet2!$F$18:$F$29</c:f>
              <c:numCache>
                <c:formatCode>General</c:formatCode>
                <c:ptCount val="12"/>
                <c:pt idx="0">
                  <c:v>0.12429359543083418</c:v>
                </c:pt>
                <c:pt idx="1">
                  <c:v>8.8604460450379119E-2</c:v>
                </c:pt>
                <c:pt idx="2">
                  <c:v>9.7005284301767733E-2</c:v>
                </c:pt>
                <c:pt idx="3">
                  <c:v>7.7116643747548369E-2</c:v>
                </c:pt>
                <c:pt idx="4">
                  <c:v>0.22209647449527614</c:v>
                </c:pt>
                <c:pt idx="5">
                  <c:v>0.1462387027765463</c:v>
                </c:pt>
                <c:pt idx="6">
                  <c:v>0.15361748122460822</c:v>
                </c:pt>
                <c:pt idx="7">
                  <c:v>0.13772127848373064</c:v>
                </c:pt>
                <c:pt idx="8">
                  <c:v>0.13526149834699383</c:v>
                </c:pt>
                <c:pt idx="9">
                  <c:v>0.11338967367128849</c:v>
                </c:pt>
                <c:pt idx="10">
                  <c:v>0.21131763476468723</c:v>
                </c:pt>
                <c:pt idx="11">
                  <c:v>0.17681093912114157</c:v>
                </c:pt>
              </c:numCache>
            </c:numRef>
          </c:yVal>
        </c:ser>
        <c:axId val="95865472"/>
        <c:axId val="95871360"/>
      </c:scatterChart>
      <c:valAx>
        <c:axId val="95865472"/>
        <c:scaling>
          <c:orientation val="minMax"/>
        </c:scaling>
        <c:axPos val="b"/>
        <c:numFmt formatCode="General" sourceLinked="1"/>
        <c:tickLblPos val="nextTo"/>
        <c:crossAx val="95871360"/>
        <c:crosses val="autoZero"/>
        <c:crossBetween val="midCat"/>
      </c:valAx>
      <c:valAx>
        <c:axId val="95871360"/>
        <c:scaling>
          <c:orientation val="minMax"/>
        </c:scaling>
        <c:axPos val="l"/>
        <c:majorGridlines/>
        <c:numFmt formatCode="General" sourceLinked="1"/>
        <c:tickLblPos val="nextTo"/>
        <c:crossAx val="95865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9.1502187226596671E-2"/>
          <c:y val="5.1400554097404488E-2"/>
          <c:w val="0.63033814523184606"/>
          <c:h val="0.79822506561679785"/>
        </c:manualLayout>
      </c:layout>
      <c:scatterChart>
        <c:scatterStyle val="lineMarker"/>
        <c:ser>
          <c:idx val="0"/>
          <c:order val="0"/>
          <c:tx>
            <c:strRef>
              <c:f>Sheet3!$B$1</c:f>
              <c:strCache>
                <c:ptCount val="1"/>
                <c:pt idx="0">
                  <c:v>EFF_INT(0.7)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</c:trendline>
          <c:xVal>
            <c:numRef>
              <c:f>Sheet3!$A$2:$A$12</c:f>
              <c:numCache>
                <c:formatCode>General</c:formatCode>
                <c:ptCount val="11"/>
                <c:pt idx="0">
                  <c:v>1274.537</c:v>
                </c:pt>
                <c:pt idx="1">
                  <c:v>1173.2280000000001</c:v>
                </c:pt>
                <c:pt idx="2">
                  <c:v>1332.492</c:v>
                </c:pt>
                <c:pt idx="3">
                  <c:v>80.997900000000001</c:v>
                </c:pt>
                <c:pt idx="4">
                  <c:v>276.39890000000003</c:v>
                </c:pt>
                <c:pt idx="5">
                  <c:v>302.85079999999999</c:v>
                </c:pt>
                <c:pt idx="6">
                  <c:v>356.0129</c:v>
                </c:pt>
                <c:pt idx="7">
                  <c:v>383.8485</c:v>
                </c:pt>
                <c:pt idx="8">
                  <c:v>661.65700000000004</c:v>
                </c:pt>
                <c:pt idx="9" formatCode="0.00000">
                  <c:v>122.06065</c:v>
                </c:pt>
                <c:pt idx="10" formatCode="0.00000">
                  <c:v>136.47355999999999</c:v>
                </c:pt>
              </c:numCache>
            </c:numRef>
          </c:xVal>
          <c:yVal>
            <c:numRef>
              <c:f>Sheet3!$B$2:$B$12</c:f>
              <c:numCache>
                <c:formatCode>General</c:formatCode>
                <c:ptCount val="11"/>
                <c:pt idx="0">
                  <c:v>7.7963036810348336E-3</c:v>
                </c:pt>
                <c:pt idx="1">
                  <c:v>4.1443369661461312E-3</c:v>
                </c:pt>
                <c:pt idx="2">
                  <c:v>3.6104533107602439E-3</c:v>
                </c:pt>
                <c:pt idx="3">
                  <c:v>0.14688444141105056</c:v>
                </c:pt>
                <c:pt idx="4">
                  <c:v>1.5938120531055521E-3</c:v>
                </c:pt>
                <c:pt idx="5">
                  <c:v>7.543294760836973E-2</c:v>
                </c:pt>
                <c:pt idx="6">
                  <c:v>3.3272342098091233E-2</c:v>
                </c:pt>
                <c:pt idx="7">
                  <c:v>3.0586786023733995E-2</c:v>
                </c:pt>
                <c:pt idx="8">
                  <c:v>2.0264341635054799E-2</c:v>
                </c:pt>
                <c:pt idx="9">
                  <c:v>0.26662243645331857</c:v>
                </c:pt>
                <c:pt idx="10">
                  <c:v>0.23301400220466967</c:v>
                </c:pt>
              </c:numCache>
            </c:numRef>
          </c:y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EFF_INT(2.8)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</c:marker>
          <c:trendline>
            <c:spPr>
              <a:ln>
                <a:solidFill>
                  <a:srgbClr val="1F497D">
                    <a:lumMod val="50000"/>
                  </a:srgbClr>
                </a:solidFill>
              </a:ln>
            </c:spPr>
            <c:trendlineType val="power"/>
          </c:trendline>
          <c:xVal>
            <c:numRef>
              <c:f>Sheet3!$A$2:$A$12</c:f>
              <c:numCache>
                <c:formatCode>General</c:formatCode>
                <c:ptCount val="11"/>
                <c:pt idx="0">
                  <c:v>1274.537</c:v>
                </c:pt>
                <c:pt idx="1">
                  <c:v>1173.2280000000001</c:v>
                </c:pt>
                <c:pt idx="2">
                  <c:v>1332.492</c:v>
                </c:pt>
                <c:pt idx="3">
                  <c:v>80.997900000000001</c:v>
                </c:pt>
                <c:pt idx="4">
                  <c:v>276.39890000000003</c:v>
                </c:pt>
                <c:pt idx="5">
                  <c:v>302.85079999999999</c:v>
                </c:pt>
                <c:pt idx="6">
                  <c:v>356.0129</c:v>
                </c:pt>
                <c:pt idx="7">
                  <c:v>383.8485</c:v>
                </c:pt>
                <c:pt idx="8">
                  <c:v>661.65700000000004</c:v>
                </c:pt>
                <c:pt idx="9" formatCode="0.00000">
                  <c:v>122.06065</c:v>
                </c:pt>
                <c:pt idx="10" formatCode="0.00000">
                  <c:v>136.47355999999999</c:v>
                </c:pt>
              </c:numCache>
            </c:numRef>
          </c:xVal>
          <c:yVal>
            <c:numRef>
              <c:f>Sheet3!$C$2:$C$12</c:f>
              <c:numCache>
                <c:formatCode>General</c:formatCode>
                <c:ptCount val="11"/>
                <c:pt idx="0">
                  <c:v>1.6001577204733931E-2</c:v>
                </c:pt>
                <c:pt idx="1">
                  <c:v>8.7105611821388512E-3</c:v>
                </c:pt>
                <c:pt idx="2">
                  <c:v>7.060106578607026E-3</c:v>
                </c:pt>
                <c:pt idx="3">
                  <c:v>0.24521900335753508</c:v>
                </c:pt>
                <c:pt idx="4">
                  <c:v>2.0189907248389205E-2</c:v>
                </c:pt>
                <c:pt idx="5">
                  <c:v>9.4344701929555935E-2</c:v>
                </c:pt>
                <c:pt idx="6">
                  <c:v>7.3264143811666516E-2</c:v>
                </c:pt>
                <c:pt idx="7">
                  <c:v>7.2141348617443091E-2</c:v>
                </c:pt>
                <c:pt idx="8">
                  <c:v>2.8020196244981862E-2</c:v>
                </c:pt>
                <c:pt idx="9">
                  <c:v>0.52291238925620409</c:v>
                </c:pt>
                <c:pt idx="10">
                  <c:v>0.44428977333707831</c:v>
                </c:pt>
              </c:numCache>
            </c:numRef>
          </c:yVal>
        </c:ser>
        <c:axId val="95910528"/>
        <c:axId val="95920512"/>
      </c:scatterChart>
      <c:valAx>
        <c:axId val="95910528"/>
        <c:scaling>
          <c:orientation val="minMax"/>
        </c:scaling>
        <c:axPos val="b"/>
        <c:numFmt formatCode="General" sourceLinked="1"/>
        <c:tickLblPos val="nextTo"/>
        <c:crossAx val="95920512"/>
        <c:crosses val="autoZero"/>
        <c:crossBetween val="midCat"/>
      </c:valAx>
      <c:valAx>
        <c:axId val="95920512"/>
        <c:scaling>
          <c:orientation val="minMax"/>
        </c:scaling>
        <c:axPos val="l"/>
        <c:majorGridlines/>
        <c:numFmt formatCode="General" sourceLinked="1"/>
        <c:tickLblPos val="nextTo"/>
        <c:crossAx val="95910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tx>
            <c:strRef>
              <c:f>Sheet3!$B$17</c:f>
              <c:strCache>
                <c:ptCount val="1"/>
                <c:pt idx="0">
                  <c:v>EFF_ABS(0.7)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</c:trendline>
          <c:xVal>
            <c:numRef>
              <c:f>Sheet3!$A$18:$A$28</c:f>
              <c:numCache>
                <c:formatCode>General</c:formatCode>
                <c:ptCount val="11"/>
                <c:pt idx="0">
                  <c:v>1274.537</c:v>
                </c:pt>
                <c:pt idx="1">
                  <c:v>1173.2280000000001</c:v>
                </c:pt>
                <c:pt idx="2">
                  <c:v>1332.492</c:v>
                </c:pt>
                <c:pt idx="3">
                  <c:v>80.997900000000001</c:v>
                </c:pt>
                <c:pt idx="4">
                  <c:v>276.39890000000003</c:v>
                </c:pt>
                <c:pt idx="5">
                  <c:v>302.85079999999999</c:v>
                </c:pt>
                <c:pt idx="6">
                  <c:v>356.0129</c:v>
                </c:pt>
                <c:pt idx="7">
                  <c:v>383.8485</c:v>
                </c:pt>
                <c:pt idx="8">
                  <c:v>661.65700000000004</c:v>
                </c:pt>
                <c:pt idx="9" formatCode="0.00000">
                  <c:v>122.06065</c:v>
                </c:pt>
                <c:pt idx="10" formatCode="0.00000">
                  <c:v>136.47355999999999</c:v>
                </c:pt>
              </c:numCache>
            </c:numRef>
          </c:xVal>
          <c:yVal>
            <c:numRef>
              <c:f>Sheet3!$B$18:$B$28</c:f>
              <c:numCache>
                <c:formatCode>General</c:formatCode>
                <c:ptCount val="11"/>
                <c:pt idx="0">
                  <c:v>2.0164644405712851E-3</c:v>
                </c:pt>
                <c:pt idx="1">
                  <c:v>1.0719064397539618E-3</c:v>
                </c:pt>
                <c:pt idx="2">
                  <c:v>9.3382082244961376E-4</c:v>
                </c:pt>
                <c:pt idx="3">
                  <c:v>3.799072805476527E-2</c:v>
                </c:pt>
                <c:pt idx="4">
                  <c:v>4.1222936682921383E-4</c:v>
                </c:pt>
                <c:pt idx="5">
                  <c:v>1.9510252899687518E-2</c:v>
                </c:pt>
                <c:pt idx="6">
                  <c:v>8.6056800042989753E-3</c:v>
                </c:pt>
                <c:pt idx="7">
                  <c:v>7.911077978947547E-3</c:v>
                </c:pt>
                <c:pt idx="8">
                  <c:v>5.2412432853375423E-3</c:v>
                </c:pt>
                <c:pt idx="9">
                  <c:v>6.8960200136179373E-2</c:v>
                </c:pt>
                <c:pt idx="10">
                  <c:v>6.0267592031323806E-2</c:v>
                </c:pt>
              </c:numCache>
            </c:numRef>
          </c:yVal>
        </c:ser>
        <c:ser>
          <c:idx val="1"/>
          <c:order val="1"/>
          <c:tx>
            <c:strRef>
              <c:f>Sheet3!$C$17</c:f>
              <c:strCache>
                <c:ptCount val="1"/>
                <c:pt idx="0">
                  <c:v>EFF_ABS(2.8)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</c:marker>
          <c:trendline>
            <c:trendlineType val="power"/>
          </c:trendline>
          <c:xVal>
            <c:numRef>
              <c:f>Sheet3!$A$18:$A$28</c:f>
              <c:numCache>
                <c:formatCode>General</c:formatCode>
                <c:ptCount val="11"/>
                <c:pt idx="0">
                  <c:v>1274.537</c:v>
                </c:pt>
                <c:pt idx="1">
                  <c:v>1173.2280000000001</c:v>
                </c:pt>
                <c:pt idx="2">
                  <c:v>1332.492</c:v>
                </c:pt>
                <c:pt idx="3">
                  <c:v>80.997900000000001</c:v>
                </c:pt>
                <c:pt idx="4">
                  <c:v>276.39890000000003</c:v>
                </c:pt>
                <c:pt idx="5">
                  <c:v>302.85079999999999</c:v>
                </c:pt>
                <c:pt idx="6">
                  <c:v>356.0129</c:v>
                </c:pt>
                <c:pt idx="7">
                  <c:v>383.8485</c:v>
                </c:pt>
                <c:pt idx="8">
                  <c:v>661.65700000000004</c:v>
                </c:pt>
                <c:pt idx="9" formatCode="0.00000">
                  <c:v>122.06065</c:v>
                </c:pt>
                <c:pt idx="10" formatCode="0.00000">
                  <c:v>136.47355999999999</c:v>
                </c:pt>
              </c:numCache>
            </c:numRef>
          </c:xVal>
          <c:yVal>
            <c:numRef>
              <c:f>Sheet3!$C$18:$C$28</c:f>
              <c:numCache>
                <c:formatCode>General</c:formatCode>
                <c:ptCount val="11"/>
                <c:pt idx="0">
                  <c:v>7.1446770192324521E-4</c:v>
                </c:pt>
                <c:pt idx="1">
                  <c:v>3.8892507598709876E-4</c:v>
                </c:pt>
                <c:pt idx="2">
                  <c:v>3.1523255851668535E-4</c:v>
                </c:pt>
                <c:pt idx="3">
                  <c:v>1.0948986812683371E-2</c:v>
                </c:pt>
                <c:pt idx="4">
                  <c:v>9.014759263563458E-4</c:v>
                </c:pt>
                <c:pt idx="5">
                  <c:v>4.2124749025553446E-3</c:v>
                </c:pt>
                <c:pt idx="6">
                  <c:v>3.2712315662864616E-3</c:v>
                </c:pt>
                <c:pt idx="7">
                  <c:v>3.2210989517395695E-3</c:v>
                </c:pt>
                <c:pt idx="8">
                  <c:v>1.2510969989050786E-3</c:v>
                </c:pt>
                <c:pt idx="9">
                  <c:v>2.3347949285183339E-2</c:v>
                </c:pt>
                <c:pt idx="10">
                  <c:v>1.9837462850239077E-2</c:v>
                </c:pt>
              </c:numCache>
            </c:numRef>
          </c:yVal>
        </c:ser>
        <c:axId val="95946624"/>
        <c:axId val="95948160"/>
      </c:scatterChart>
      <c:valAx>
        <c:axId val="95946624"/>
        <c:scaling>
          <c:orientation val="minMax"/>
        </c:scaling>
        <c:axPos val="b"/>
        <c:numFmt formatCode="General" sourceLinked="1"/>
        <c:tickLblPos val="nextTo"/>
        <c:crossAx val="95948160"/>
        <c:crosses val="autoZero"/>
        <c:crossBetween val="midCat"/>
      </c:valAx>
      <c:valAx>
        <c:axId val="95948160"/>
        <c:scaling>
          <c:orientation val="minMax"/>
        </c:scaling>
        <c:axPos val="l"/>
        <c:majorGridlines/>
        <c:numFmt formatCode="General" sourceLinked="1"/>
        <c:tickLblPos val="nextTo"/>
        <c:crossAx val="95946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vert="horz"/>
          <a:lstStyle/>
          <a:p>
            <a:pPr>
              <a:defRPr sz="2400"/>
            </a:pPr>
            <a:r>
              <a:rPr lang="en-IN" sz="2400"/>
              <a:t>for H=2.8</a:t>
            </a:r>
          </a:p>
        </c:rich>
      </c:tx>
      <c:layout>
        <c:manualLayout>
          <c:xMode val="edge"/>
          <c:yMode val="edge"/>
          <c:x val="0.68475032531394064"/>
          <c:y val="0.69807396821275491"/>
        </c:manualLayout>
      </c:layout>
    </c:title>
    <c:plotArea>
      <c:layout>
        <c:manualLayout>
          <c:layoutTarget val="inner"/>
          <c:xMode val="edge"/>
          <c:yMode val="edge"/>
          <c:x val="8.0357971756281565E-2"/>
          <c:y val="0.15151111111111137"/>
          <c:w val="0.85411081744771433"/>
          <c:h val="0.6980815398075240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5"/>
          </c:trendline>
          <c:trendline>
            <c:trendlineType val="poly"/>
            <c:order val="5"/>
            <c:dispEq val="1"/>
            <c:trendlineLbl>
              <c:layout>
                <c:manualLayout>
                  <c:x val="-0.36568630704075838"/>
                  <c:y val="-0.66371161705160664"/>
                </c:manualLayout>
              </c:layout>
              <c:numFmt formatCode="General" sourceLinked="0"/>
            </c:trendlineLbl>
          </c:trendline>
          <c:xVal>
            <c:numRef>
              <c:f>[1]Sheet3!$G$3:$G$16</c:f>
              <c:numCache>
                <c:formatCode>General</c:formatCode>
                <c:ptCount val="14"/>
                <c:pt idx="0">
                  <c:v>5500</c:v>
                </c:pt>
                <c:pt idx="1">
                  <c:v>3800</c:v>
                </c:pt>
                <c:pt idx="2">
                  <c:v>2040</c:v>
                </c:pt>
                <c:pt idx="3">
                  <c:v>1100</c:v>
                </c:pt>
                <c:pt idx="4">
                  <c:v>566</c:v>
                </c:pt>
                <c:pt idx="5">
                  <c:v>332</c:v>
                </c:pt>
                <c:pt idx="6">
                  <c:v>212</c:v>
                </c:pt>
                <c:pt idx="7">
                  <c:v>152</c:v>
                </c:pt>
                <c:pt idx="8">
                  <c:v>129</c:v>
                </c:pt>
                <c:pt idx="9">
                  <c:v>105</c:v>
                </c:pt>
                <c:pt idx="10">
                  <c:v>81</c:v>
                </c:pt>
                <c:pt idx="11">
                  <c:v>29.5</c:v>
                </c:pt>
                <c:pt idx="12">
                  <c:v>23.7</c:v>
                </c:pt>
                <c:pt idx="13">
                  <c:v>8.9</c:v>
                </c:pt>
              </c:numCache>
            </c:numRef>
          </c:xVal>
          <c:yVal>
            <c:numRef>
              <c:f>[1]Sheet3!$I$3:$I$16</c:f>
              <c:numCache>
                <c:formatCode>General</c:formatCode>
                <c:ptCount val="14"/>
                <c:pt idx="0">
                  <c:v>7.5220000000000009E-3</c:v>
                </c:pt>
                <c:pt idx="1">
                  <c:v>7.6820000000000005E-3</c:v>
                </c:pt>
                <c:pt idx="2">
                  <c:v>8.6899999999999998E-3</c:v>
                </c:pt>
                <c:pt idx="3">
                  <c:v>1.1058000000000002E-2</c:v>
                </c:pt>
                <c:pt idx="4">
                  <c:v>1.5152000000000001E-2</c:v>
                </c:pt>
                <c:pt idx="5">
                  <c:v>2.1372000000000002E-2</c:v>
                </c:pt>
                <c:pt idx="6">
                  <c:v>3.0168000000000004E-2</c:v>
                </c:pt>
                <c:pt idx="7">
                  <c:v>3.6998000000000003E-2</c:v>
                </c:pt>
                <c:pt idx="8">
                  <c:v>3.9826000000000007E-2</c:v>
                </c:pt>
                <c:pt idx="9">
                  <c:v>4.2448000000000007E-2</c:v>
                </c:pt>
                <c:pt idx="10">
                  <c:v>4.4738E-2</c:v>
                </c:pt>
                <c:pt idx="11">
                  <c:v>4.6038000000000009E-2</c:v>
                </c:pt>
                <c:pt idx="12">
                  <c:v>4.6778000000000007E-2</c:v>
                </c:pt>
                <c:pt idx="13">
                  <c:v>4.7230000000000008E-2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0C0-486C-B790-65B47CDA5AF2}"/>
            </c:ext>
          </c:extLst>
        </c:ser>
        <c:axId val="96117888"/>
        <c:axId val="96119424"/>
      </c:scatterChart>
      <c:valAx>
        <c:axId val="96117888"/>
        <c:scaling>
          <c:orientation val="minMax"/>
          <c:max val="2100"/>
          <c:min val="0"/>
        </c:scaling>
        <c:axPos val="b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96119424"/>
        <c:crosses val="autoZero"/>
        <c:crossBetween val="midCat"/>
      </c:valAx>
      <c:valAx>
        <c:axId val="96119424"/>
        <c:scaling>
          <c:orientation val="minMax"/>
          <c:max val="5.0000000000000024E-2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96117888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 b="1"/>
              <a:t>for H=0.7</a:t>
            </a:r>
          </a:p>
        </c:rich>
      </c:tx>
      <c:layout>
        <c:manualLayout>
          <c:xMode val="edge"/>
          <c:yMode val="edge"/>
          <c:x val="0.5459416446698182"/>
          <c:y val="0.229071657138748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0316606534702819"/>
          <c:y val="0.1983264743988353"/>
          <c:w val="0.85860163124706923"/>
          <c:h val="0.67990863988293571"/>
        </c:manualLayout>
      </c:layout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Eq val="1"/>
            <c:trendlineLbl>
              <c:layout>
                <c:manualLayout>
                  <c:x val="-9.2189055952757629E-2"/>
                  <c:y val="-0.68834286125193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[1]Sheet3!$G$3:$G$16</c:f>
              <c:numCache>
                <c:formatCode>General</c:formatCode>
                <c:ptCount val="14"/>
                <c:pt idx="0">
                  <c:v>5500</c:v>
                </c:pt>
                <c:pt idx="1">
                  <c:v>3800</c:v>
                </c:pt>
                <c:pt idx="2">
                  <c:v>2040</c:v>
                </c:pt>
                <c:pt idx="3">
                  <c:v>1100</c:v>
                </c:pt>
                <c:pt idx="4">
                  <c:v>566</c:v>
                </c:pt>
                <c:pt idx="5">
                  <c:v>332</c:v>
                </c:pt>
                <c:pt idx="6">
                  <c:v>212</c:v>
                </c:pt>
                <c:pt idx="7">
                  <c:v>152</c:v>
                </c:pt>
                <c:pt idx="8">
                  <c:v>129</c:v>
                </c:pt>
                <c:pt idx="9">
                  <c:v>105</c:v>
                </c:pt>
                <c:pt idx="10">
                  <c:v>81</c:v>
                </c:pt>
                <c:pt idx="11">
                  <c:v>29.5</c:v>
                </c:pt>
                <c:pt idx="12">
                  <c:v>23.7</c:v>
                </c:pt>
                <c:pt idx="13">
                  <c:v>8.9</c:v>
                </c:pt>
              </c:numCache>
            </c:numRef>
          </c:xVal>
          <c:yVal>
            <c:numRef>
              <c:f>[1]Sheet3!$H$3:$H$16</c:f>
              <c:numCache>
                <c:formatCode>General</c:formatCode>
                <c:ptCount val="14"/>
                <c:pt idx="0">
                  <c:v>3.4000000000000002E-2</c:v>
                </c:pt>
                <c:pt idx="1">
                  <c:v>3.5029999999999999E-2</c:v>
                </c:pt>
                <c:pt idx="2">
                  <c:v>3.9750000000000001E-2</c:v>
                </c:pt>
                <c:pt idx="3">
                  <c:v>5.0900000000000001E-2</c:v>
                </c:pt>
                <c:pt idx="4">
                  <c:v>7.0639999999999994E-2</c:v>
                </c:pt>
                <c:pt idx="5">
                  <c:v>0.10194</c:v>
                </c:pt>
                <c:pt idx="6">
                  <c:v>0.15062999999999999</c:v>
                </c:pt>
                <c:pt idx="7">
                  <c:v>0.19444</c:v>
                </c:pt>
                <c:pt idx="8">
                  <c:v>0.21403</c:v>
                </c:pt>
                <c:pt idx="9">
                  <c:v>0.23179</c:v>
                </c:pt>
                <c:pt idx="10">
                  <c:v>0.246</c:v>
                </c:pt>
                <c:pt idx="11">
                  <c:v>0.25337999999999999</c:v>
                </c:pt>
                <c:pt idx="12">
                  <c:v>0.25717000000000001</c:v>
                </c:pt>
                <c:pt idx="13">
                  <c:v>0.25866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E4E-4187-8EBF-3C62E0FEAE51}"/>
            </c:ext>
          </c:extLst>
        </c:ser>
        <c:axId val="96254592"/>
        <c:axId val="96256384"/>
      </c:scatterChart>
      <c:valAx>
        <c:axId val="96254592"/>
        <c:scaling>
          <c:orientation val="minMax"/>
          <c:max val="2100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6384"/>
        <c:crosses val="autoZero"/>
        <c:crossBetween val="midCat"/>
      </c:valAx>
      <c:valAx>
        <c:axId val="96256384"/>
        <c:scaling>
          <c:orientation val="minMax"/>
          <c:max val="0.3000000000000003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28</xdr:row>
      <xdr:rowOff>88900</xdr:rowOff>
    </xdr:from>
    <xdr:to>
      <xdr:col>5</xdr:col>
      <xdr:colOff>555625</xdr:colOff>
      <xdr:row>41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28</xdr:row>
      <xdr:rowOff>114300</xdr:rowOff>
    </xdr:from>
    <xdr:to>
      <xdr:col>12</xdr:col>
      <xdr:colOff>38100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0</xdr:rowOff>
    </xdr:from>
    <xdr:to>
      <xdr:col>16</xdr:col>
      <xdr:colOff>85725</xdr:colOff>
      <xdr:row>15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15</xdr:row>
      <xdr:rowOff>123825</xdr:rowOff>
    </xdr:from>
    <xdr:to>
      <xdr:col>15</xdr:col>
      <xdr:colOff>561975</xdr:colOff>
      <xdr:row>30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11</xdr:col>
      <xdr:colOff>438150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14</xdr:row>
      <xdr:rowOff>152400</xdr:rowOff>
    </xdr:from>
    <xdr:to>
      <xdr:col>11</xdr:col>
      <xdr:colOff>447675</xdr:colOff>
      <xdr:row>29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227734</xdr:colOff>
      <xdr:row>0</xdr:row>
      <xdr:rowOff>65809</xdr:rowOff>
    </xdr:from>
    <xdr:to>
      <xdr:col>15</xdr:col>
      <xdr:colOff>32271</xdr:colOff>
      <xdr:row>14</xdr:row>
      <xdr:rowOff>164132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85DAC2E-67B8-4BEA-9039-CEDCA01CB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1458221</xdr:colOff>
      <xdr:row>0</xdr:row>
      <xdr:rowOff>90670</xdr:rowOff>
    </xdr:from>
    <xdr:to>
      <xdr:col>9</xdr:col>
      <xdr:colOff>523039</xdr:colOff>
      <xdr:row>15</xdr:row>
      <xdr:rowOff>12934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7A697EA-5B41-4E79-81BB-E6E3BDB14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/Downloads/Experiment%20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ith Background"/>
      <sheetName val="Without Background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G3">
            <v>5500</v>
          </cell>
          <cell r="H3">
            <v>3.4000000000000002E-2</v>
          </cell>
          <cell r="I3">
            <v>7.5220000000000009E-3</v>
          </cell>
        </row>
        <row r="4">
          <cell r="G4">
            <v>3800</v>
          </cell>
          <cell r="H4">
            <v>3.5029999999999999E-2</v>
          </cell>
          <cell r="I4">
            <v>7.6820000000000005E-3</v>
          </cell>
        </row>
        <row r="5">
          <cell r="G5">
            <v>2040</v>
          </cell>
          <cell r="H5">
            <v>3.9750000000000001E-2</v>
          </cell>
          <cell r="I5">
            <v>8.6899999999999998E-3</v>
          </cell>
        </row>
        <row r="6">
          <cell r="G6">
            <v>1100</v>
          </cell>
          <cell r="H6">
            <v>5.0900000000000001E-2</v>
          </cell>
          <cell r="I6">
            <v>1.1058000000000002E-2</v>
          </cell>
        </row>
        <row r="7">
          <cell r="G7">
            <v>566</v>
          </cell>
          <cell r="H7">
            <v>7.0639999999999994E-2</v>
          </cell>
          <cell r="I7">
            <v>1.5152000000000001E-2</v>
          </cell>
        </row>
        <row r="8">
          <cell r="G8">
            <v>332</v>
          </cell>
          <cell r="H8">
            <v>0.10194</v>
          </cell>
          <cell r="I8">
            <v>2.1372000000000002E-2</v>
          </cell>
        </row>
        <row r="9">
          <cell r="G9">
            <v>212</v>
          </cell>
          <cell r="H9">
            <v>0.15062999999999999</v>
          </cell>
          <cell r="I9">
            <v>3.0168000000000004E-2</v>
          </cell>
        </row>
        <row r="10">
          <cell r="G10">
            <v>152</v>
          </cell>
          <cell r="H10">
            <v>0.19444</v>
          </cell>
          <cell r="I10">
            <v>3.6998000000000003E-2</v>
          </cell>
        </row>
        <row r="11">
          <cell r="G11">
            <v>129</v>
          </cell>
          <cell r="H11">
            <v>0.21403</v>
          </cell>
          <cell r="I11">
            <v>3.9826000000000007E-2</v>
          </cell>
        </row>
        <row r="12">
          <cell r="G12">
            <v>105</v>
          </cell>
          <cell r="H12">
            <v>0.23179</v>
          </cell>
          <cell r="I12">
            <v>4.2448000000000007E-2</v>
          </cell>
        </row>
        <row r="13">
          <cell r="G13">
            <v>81</v>
          </cell>
          <cell r="H13">
            <v>0.246</v>
          </cell>
          <cell r="I13">
            <v>4.4738E-2</v>
          </cell>
        </row>
        <row r="14">
          <cell r="G14">
            <v>29.5</v>
          </cell>
          <cell r="H14">
            <v>0.25337999999999999</v>
          </cell>
          <cell r="I14">
            <v>4.6038000000000009E-2</v>
          </cell>
        </row>
        <row r="15">
          <cell r="G15">
            <v>23.7</v>
          </cell>
          <cell r="H15">
            <v>0.25717000000000001</v>
          </cell>
          <cell r="I15">
            <v>4.6778000000000007E-2</v>
          </cell>
        </row>
        <row r="16">
          <cell r="G16">
            <v>8.9</v>
          </cell>
          <cell r="H16">
            <v>0.25866</v>
          </cell>
          <cell r="I16">
            <v>4.7230000000000008E-2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0"/>
  <sheetViews>
    <sheetView topLeftCell="H22" zoomScale="78" zoomScaleNormal="78" workbookViewId="0">
      <selection activeCell="T29" sqref="T29:T40"/>
    </sheetView>
  </sheetViews>
  <sheetFormatPr defaultRowHeight="15"/>
  <cols>
    <col min="2" max="2" width="14.28515625" customWidth="1"/>
    <col min="3" max="3" width="15.28515625" customWidth="1"/>
    <col min="4" max="4" width="13.5703125" customWidth="1"/>
    <col min="5" max="5" width="11.28515625" customWidth="1"/>
    <col min="6" max="6" width="20" customWidth="1"/>
    <col min="7" max="7" width="15.140625" customWidth="1"/>
    <col min="8" max="8" width="19.7109375" customWidth="1"/>
    <col min="9" max="9" width="17.28515625" customWidth="1"/>
    <col min="10" max="10" width="15.85546875" customWidth="1"/>
    <col min="13" max="13" width="11.140625" bestFit="1" customWidth="1"/>
    <col min="15" max="15" width="18.7109375" customWidth="1"/>
    <col min="16" max="16" width="18.140625" customWidth="1"/>
    <col min="17" max="17" width="19.5703125" customWidth="1"/>
    <col min="18" max="18" width="17.28515625" customWidth="1"/>
    <col min="19" max="19" width="16.85546875" customWidth="1"/>
    <col min="20" max="20" width="12.28515625" customWidth="1"/>
    <col min="21" max="21" width="14.28515625" customWidth="1"/>
    <col min="22" max="22" width="17.42578125" customWidth="1"/>
    <col min="23" max="23" width="13" customWidth="1"/>
    <col min="24" max="24" width="13.85546875" customWidth="1"/>
    <col min="25" max="26" width="15" customWidth="1"/>
  </cols>
  <sheetData>
    <row r="1" spans="1:17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18</v>
      </c>
      <c r="L1" t="s">
        <v>0</v>
      </c>
      <c r="M1" t="s">
        <v>1</v>
      </c>
      <c r="N1" t="s">
        <v>8</v>
      </c>
      <c r="O1" t="s">
        <v>9</v>
      </c>
      <c r="P1" t="s">
        <v>10</v>
      </c>
      <c r="Q1" t="s">
        <v>18</v>
      </c>
    </row>
    <row r="2" spans="1:17">
      <c r="A2" t="s">
        <v>2</v>
      </c>
      <c r="B2">
        <v>511</v>
      </c>
      <c r="C2">
        <v>240878.04647032599</v>
      </c>
      <c r="D2">
        <v>2048.4832623349298</v>
      </c>
      <c r="E2">
        <v>125.55218202033799</v>
      </c>
      <c r="F2">
        <f>C2/600</f>
        <v>401.46341078387667</v>
      </c>
      <c r="L2" t="s">
        <v>2</v>
      </c>
      <c r="M2">
        <v>511</v>
      </c>
      <c r="N2">
        <v>68466.547146195298</v>
      </c>
      <c r="O2">
        <v>2046.38906907103</v>
      </c>
      <c r="P2">
        <v>127.17652752259799</v>
      </c>
      <c r="Q2">
        <f>N2/600</f>
        <v>114.1109119103255</v>
      </c>
    </row>
    <row r="3" spans="1:17">
      <c r="A3" t="s">
        <v>2</v>
      </c>
      <c r="B3">
        <v>1274.537</v>
      </c>
      <c r="C3">
        <v>27679.311416607099</v>
      </c>
      <c r="D3">
        <v>4950.7989108848597</v>
      </c>
      <c r="E3">
        <v>214.69220861706</v>
      </c>
      <c r="F3">
        <f t="shared" ref="F3:F13" si="0">C3/600</f>
        <v>46.132185694345168</v>
      </c>
      <c r="L3" t="s">
        <v>2</v>
      </c>
      <c r="M3">
        <v>1274.537</v>
      </c>
      <c r="N3">
        <v>9807.2515541302491</v>
      </c>
      <c r="O3">
        <v>4927.5041925077703</v>
      </c>
      <c r="P3">
        <v>218.29942517206601</v>
      </c>
      <c r="Q3">
        <f t="shared" ref="Q3:Q13" si="1">N3/600</f>
        <v>16.345419256883748</v>
      </c>
    </row>
    <row r="4" spans="1:17">
      <c r="A4" t="s">
        <v>3</v>
      </c>
      <c r="B4">
        <v>1173.2280000000001</v>
      </c>
      <c r="C4">
        <v>43472.565477931697</v>
      </c>
      <c r="D4">
        <v>4551.3643176277701</v>
      </c>
      <c r="E4">
        <v>185.24494308038601</v>
      </c>
      <c r="F4">
        <f t="shared" si="0"/>
        <v>72.454275796552835</v>
      </c>
      <c r="L4" t="s">
        <v>3</v>
      </c>
      <c r="M4">
        <v>1173.2280000000001</v>
      </c>
      <c r="N4">
        <v>15773.3643579374</v>
      </c>
      <c r="O4">
        <v>4543.6972840540602</v>
      </c>
      <c r="P4">
        <v>220.381323410417</v>
      </c>
      <c r="Q4">
        <f t="shared" si="1"/>
        <v>26.288940596562334</v>
      </c>
    </row>
    <row r="5" spans="1:17">
      <c r="A5" t="s">
        <v>3</v>
      </c>
      <c r="B5">
        <v>1332.492</v>
      </c>
      <c r="C5">
        <v>37921.630922513199</v>
      </c>
      <c r="D5">
        <v>5182.2246143864004</v>
      </c>
      <c r="E5">
        <v>182.12187230435299</v>
      </c>
      <c r="F5">
        <f t="shared" si="0"/>
        <v>63.202718204188663</v>
      </c>
      <c r="L5" t="s">
        <v>3</v>
      </c>
      <c r="M5">
        <v>1332.492</v>
      </c>
      <c r="N5">
        <v>12801.3131121568</v>
      </c>
      <c r="O5">
        <v>5184.6897341711001</v>
      </c>
      <c r="P5">
        <v>199.912935585822</v>
      </c>
      <c r="Q5">
        <f t="shared" si="1"/>
        <v>21.335521853594667</v>
      </c>
    </row>
    <row r="6" spans="1:17">
      <c r="A6" t="s">
        <v>4</v>
      </c>
      <c r="B6">
        <v>80.997900000000001</v>
      </c>
      <c r="C6">
        <v>733913.48343895201</v>
      </c>
      <c r="D6">
        <v>364.37428827770998</v>
      </c>
      <c r="E6">
        <v>42.101238821888501</v>
      </c>
      <c r="F6">
        <f t="shared" si="0"/>
        <v>1223.18913906492</v>
      </c>
      <c r="L6" t="s">
        <v>4</v>
      </c>
      <c r="M6">
        <v>80.997900000000001</v>
      </c>
      <c r="N6">
        <v>211515.005457119</v>
      </c>
      <c r="O6">
        <v>362.00259684275198</v>
      </c>
      <c r="P6">
        <v>40.199750258454998</v>
      </c>
      <c r="Q6">
        <f t="shared" si="1"/>
        <v>352.52500909519836</v>
      </c>
    </row>
    <row r="7" spans="1:17">
      <c r="A7" t="s">
        <v>4</v>
      </c>
      <c r="B7">
        <v>276.39890000000003</v>
      </c>
      <c r="C7">
        <v>1704.59446768916</v>
      </c>
      <c r="D7">
        <v>1136.0877869999999</v>
      </c>
      <c r="E7">
        <v>80.236584847798895</v>
      </c>
      <c r="F7">
        <f t="shared" si="0"/>
        <v>2.8409907794819333</v>
      </c>
      <c r="L7" t="s">
        <v>4</v>
      </c>
      <c r="M7">
        <v>276.39890000000003</v>
      </c>
      <c r="N7">
        <v>3727.6598914861402</v>
      </c>
      <c r="O7">
        <v>1148.7145402071401</v>
      </c>
      <c r="P7">
        <v>83.993262110224507</v>
      </c>
      <c r="Q7">
        <f t="shared" si="1"/>
        <v>6.2127664858102341</v>
      </c>
    </row>
    <row r="8" spans="1:17">
      <c r="A8" t="s">
        <v>4</v>
      </c>
      <c r="B8">
        <v>302.85079999999999</v>
      </c>
      <c r="C8">
        <v>207178.10706034501</v>
      </c>
      <c r="D8">
        <v>1237.3985640000001</v>
      </c>
      <c r="E8">
        <v>80.612215510379002</v>
      </c>
      <c r="F8">
        <f t="shared" si="0"/>
        <v>345.29684510057501</v>
      </c>
      <c r="L8" t="s">
        <v>4</v>
      </c>
      <c r="M8">
        <v>302.85079999999999</v>
      </c>
      <c r="N8">
        <v>44731.997111354998</v>
      </c>
      <c r="O8">
        <v>1208.18274105606</v>
      </c>
      <c r="P8">
        <v>92.798994770037496</v>
      </c>
      <c r="Q8">
        <f t="shared" si="1"/>
        <v>74.553328518924999</v>
      </c>
    </row>
    <row r="9" spans="1:17">
      <c r="A9" t="s">
        <v>4</v>
      </c>
      <c r="B9">
        <v>356.0129</v>
      </c>
      <c r="C9">
        <v>309684.59083497903</v>
      </c>
      <c r="D9">
        <v>1450.2648998944401</v>
      </c>
      <c r="E9">
        <v>83.622628876531707</v>
      </c>
      <c r="F9">
        <f>C9/600</f>
        <v>516.14098472496505</v>
      </c>
      <c r="L9" t="s">
        <v>4</v>
      </c>
      <c r="M9">
        <v>356.0129</v>
      </c>
      <c r="N9">
        <v>117718.76349409</v>
      </c>
      <c r="O9">
        <v>1440.53854973027</v>
      </c>
      <c r="P9">
        <v>99.196405386975997</v>
      </c>
      <c r="Q9">
        <f t="shared" si="1"/>
        <v>196.19793915681666</v>
      </c>
    </row>
    <row r="10" spans="1:17">
      <c r="A10" t="s">
        <v>4</v>
      </c>
      <c r="B10">
        <v>383.8485</v>
      </c>
      <c r="C10">
        <v>41017.180285811097</v>
      </c>
      <c r="D10">
        <v>1547.6197549999999</v>
      </c>
      <c r="E10">
        <v>105.166998266167</v>
      </c>
      <c r="F10">
        <f t="shared" si="0"/>
        <v>68.361967143018489</v>
      </c>
      <c r="L10" t="s">
        <v>4</v>
      </c>
      <c r="M10">
        <v>383.8485</v>
      </c>
      <c r="N10">
        <v>16700.681850631401</v>
      </c>
      <c r="O10">
        <v>1563.21400559169</v>
      </c>
      <c r="P10">
        <v>105.721334316669</v>
      </c>
      <c r="Q10">
        <f t="shared" si="1"/>
        <v>27.834469751052335</v>
      </c>
    </row>
    <row r="11" spans="1:17">
      <c r="A11" t="s">
        <v>5</v>
      </c>
      <c r="B11">
        <v>661.65700000000004</v>
      </c>
      <c r="C11">
        <v>219378.92557836199</v>
      </c>
      <c r="D11">
        <v>2624.7344351855199</v>
      </c>
      <c r="E11">
        <v>147.793076510162</v>
      </c>
      <c r="F11">
        <f t="shared" si="0"/>
        <v>365.63154263060329</v>
      </c>
      <c r="L11" t="s">
        <v>5</v>
      </c>
      <c r="M11">
        <v>661.65700000000004</v>
      </c>
      <c r="N11">
        <v>52366.261299475897</v>
      </c>
      <c r="O11">
        <v>2623.2585579531101</v>
      </c>
      <c r="P11">
        <v>148.725215920859</v>
      </c>
      <c r="Q11">
        <f>N11/600</f>
        <v>87.277102165793167</v>
      </c>
    </row>
    <row r="12" spans="1:17">
      <c r="A12" t="s">
        <v>6</v>
      </c>
      <c r="B12" s="1">
        <v>122.06065</v>
      </c>
      <c r="C12">
        <v>33909.129912423501</v>
      </c>
      <c r="D12">
        <v>533.25438213847497</v>
      </c>
      <c r="E12">
        <v>48.323422735982803</v>
      </c>
      <c r="F12">
        <f t="shared" si="0"/>
        <v>56.515216520705835</v>
      </c>
      <c r="L12" t="s">
        <v>6</v>
      </c>
      <c r="M12" s="1">
        <v>122.06065</v>
      </c>
      <c r="N12">
        <v>11480.6604960039</v>
      </c>
      <c r="O12">
        <v>531.07061759930298</v>
      </c>
      <c r="P12">
        <v>56.112293402053197</v>
      </c>
      <c r="Q12">
        <f t="shared" si="1"/>
        <v>19.134434160006499</v>
      </c>
    </row>
    <row r="13" spans="1:17">
      <c r="A13" t="s">
        <v>7</v>
      </c>
      <c r="B13" s="1">
        <v>136.47355999999999</v>
      </c>
      <c r="C13">
        <v>3712.58261327325</v>
      </c>
      <c r="D13">
        <v>599.93401855126899</v>
      </c>
      <c r="E13">
        <v>50.283818425984499</v>
      </c>
      <c r="F13">
        <f t="shared" si="0"/>
        <v>6.1876376887887501</v>
      </c>
      <c r="L13" t="s">
        <v>7</v>
      </c>
      <c r="M13" s="1">
        <v>136.47355999999999</v>
      </c>
      <c r="N13">
        <v>1222.0202796715901</v>
      </c>
      <c r="O13">
        <v>600.128173983132</v>
      </c>
      <c r="P13">
        <v>53.054613017506703</v>
      </c>
      <c r="Q13">
        <f t="shared" si="1"/>
        <v>2.0367004661193167</v>
      </c>
    </row>
    <row r="16" spans="1:17">
      <c r="B16" t="s">
        <v>1</v>
      </c>
      <c r="C16" t="s">
        <v>9</v>
      </c>
      <c r="I16" t="s">
        <v>11</v>
      </c>
      <c r="J16" t="s">
        <v>17</v>
      </c>
    </row>
    <row r="17" spans="2:26">
      <c r="B17">
        <v>511</v>
      </c>
      <c r="C17">
        <v>2048.4832623349298</v>
      </c>
      <c r="I17">
        <v>511</v>
      </c>
      <c r="J17">
        <v>2046.38906907103</v>
      </c>
    </row>
    <row r="18" spans="2:26">
      <c r="B18">
        <v>1274.537</v>
      </c>
      <c r="C18">
        <v>4950.7989108848597</v>
      </c>
      <c r="I18">
        <v>1274.537</v>
      </c>
      <c r="J18">
        <v>4927.5041925077703</v>
      </c>
    </row>
    <row r="19" spans="2:26">
      <c r="B19">
        <v>1173.2280000000001</v>
      </c>
      <c r="C19">
        <v>4551.3643176277701</v>
      </c>
      <c r="I19">
        <v>1173.2280000000001</v>
      </c>
      <c r="J19">
        <v>4543.6972840540602</v>
      </c>
    </row>
    <row r="20" spans="2:26">
      <c r="B20">
        <v>1332.492</v>
      </c>
      <c r="C20">
        <v>5182.2246143864004</v>
      </c>
      <c r="I20">
        <v>1332.492</v>
      </c>
      <c r="J20">
        <v>5184.6897341711001</v>
      </c>
      <c r="S20" t="s">
        <v>26</v>
      </c>
      <c r="T20" t="s">
        <v>27</v>
      </c>
      <c r="U20" t="s">
        <v>24</v>
      </c>
      <c r="V20" t="s">
        <v>25</v>
      </c>
    </row>
    <row r="21" spans="2:26">
      <c r="B21">
        <v>80.997900000000001</v>
      </c>
      <c r="C21">
        <v>364.37428827770998</v>
      </c>
      <c r="I21">
        <v>80.997900000000001</v>
      </c>
      <c r="J21">
        <v>362.00259684275198</v>
      </c>
      <c r="S21">
        <v>0.7</v>
      </c>
      <c r="T21">
        <v>1.27</v>
      </c>
      <c r="U21">
        <f>2*(3.141592653589)*(1-(S21/(SQRT((S21*S21)+(T21*T21)))))</f>
        <v>3.2502119321677561</v>
      </c>
      <c r="V21">
        <f>U21/(4*3.141592653589)</f>
        <v>0.2586436475504445</v>
      </c>
    </row>
    <row r="22" spans="2:26">
      <c r="B22">
        <v>276.39890000000003</v>
      </c>
      <c r="C22">
        <v>1136.0877869999999</v>
      </c>
      <c r="I22">
        <v>276.39890000000003</v>
      </c>
      <c r="J22">
        <v>1148.7145402071401</v>
      </c>
      <c r="S22">
        <v>2.8</v>
      </c>
      <c r="T22">
        <v>1.27</v>
      </c>
      <c r="U22">
        <f>2*(3.141592653589)*(1-(S22/(SQRT((S22*S22)+(T22*T22)))))</f>
        <v>0.56108630087387446</v>
      </c>
      <c r="V22">
        <f>U22/(4*3.141592653589)</f>
        <v>4.4649829142623054E-2</v>
      </c>
    </row>
    <row r="23" spans="2:26">
      <c r="B23">
        <v>302.85079999999999</v>
      </c>
      <c r="C23">
        <v>1237.3985640000001</v>
      </c>
      <c r="I23">
        <v>302.85079999999999</v>
      </c>
      <c r="J23">
        <v>1208.18274105606</v>
      </c>
    </row>
    <row r="24" spans="2:26">
      <c r="B24">
        <v>356.0129</v>
      </c>
      <c r="C24">
        <v>1450.2648998944401</v>
      </c>
      <c r="I24">
        <v>356.0129</v>
      </c>
      <c r="J24">
        <v>1440.53854973027</v>
      </c>
    </row>
    <row r="25" spans="2:26">
      <c r="B25">
        <v>383.8485</v>
      </c>
      <c r="C25">
        <v>1547.6197549999999</v>
      </c>
      <c r="I25">
        <v>383.8485</v>
      </c>
      <c r="J25">
        <v>1563.21400559169</v>
      </c>
    </row>
    <row r="26" spans="2:26">
      <c r="B26">
        <v>661.65700000000004</v>
      </c>
      <c r="C26">
        <v>2624.7344351855199</v>
      </c>
      <c r="I26">
        <v>661.65700000000004</v>
      </c>
      <c r="J26">
        <v>2623.2585579531101</v>
      </c>
    </row>
    <row r="27" spans="2:26">
      <c r="B27" s="1">
        <v>122.06065</v>
      </c>
      <c r="C27">
        <v>533.25438213847497</v>
      </c>
      <c r="I27" s="1">
        <v>122.06065</v>
      </c>
      <c r="J27">
        <v>531.07061759930298</v>
      </c>
    </row>
    <row r="28" spans="2:26">
      <c r="B28" s="1">
        <v>136.47355999999999</v>
      </c>
      <c r="C28">
        <v>599.93401855126899</v>
      </c>
      <c r="I28" s="1">
        <v>136.47355999999999</v>
      </c>
      <c r="J28">
        <v>600.128173983132</v>
      </c>
    </row>
    <row r="29" spans="2:26">
      <c r="N29" t="s">
        <v>0</v>
      </c>
      <c r="O29" t="s">
        <v>1</v>
      </c>
      <c r="P29" t="s">
        <v>20</v>
      </c>
      <c r="Q29" t="s">
        <v>19</v>
      </c>
      <c r="R29" t="s">
        <v>21</v>
      </c>
      <c r="S29" t="s">
        <v>22</v>
      </c>
      <c r="T29" t="s">
        <v>23</v>
      </c>
      <c r="U29" t="s">
        <v>28</v>
      </c>
      <c r="V29" t="s">
        <v>29</v>
      </c>
      <c r="W29" t="s">
        <v>30</v>
      </c>
      <c r="X29" t="s">
        <v>31</v>
      </c>
      <c r="Y29" t="s">
        <v>32</v>
      </c>
      <c r="Z29" t="s">
        <v>33</v>
      </c>
    </row>
    <row r="30" spans="2:26">
      <c r="N30" t="s">
        <v>2</v>
      </c>
      <c r="O30">
        <v>1274.537</v>
      </c>
      <c r="P30">
        <v>46.132185694345168</v>
      </c>
      <c r="Q30">
        <v>16.345419256883748</v>
      </c>
      <c r="R30">
        <v>0.99939999999999996</v>
      </c>
      <c r="S30">
        <v>22891.492998627633</v>
      </c>
      <c r="T30">
        <f>S30*R30</f>
        <v>22877.758102828455</v>
      </c>
      <c r="U30">
        <f>0.25864365*T30</f>
        <v>5917.1868595326268</v>
      </c>
      <c r="V30">
        <f>0.04464983*T30</f>
        <v>1021.4880100724131</v>
      </c>
      <c r="W30">
        <f>P30/U30</f>
        <v>7.7963036810348336E-3</v>
      </c>
      <c r="X30">
        <f>Q30/V30</f>
        <v>1.6001577204733931E-2</v>
      </c>
      <c r="Y30">
        <f>P30/T30</f>
        <v>2.0164644405712851E-3</v>
      </c>
      <c r="Z30">
        <f>Q30/T30</f>
        <v>7.1446770192324521E-4</v>
      </c>
    </row>
    <row r="31" spans="2:26">
      <c r="N31" t="s">
        <v>3</v>
      </c>
      <c r="O31">
        <v>1173.2280000000001</v>
      </c>
      <c r="P31">
        <v>72.454275796552835</v>
      </c>
      <c r="Q31">
        <v>26.288940596562334</v>
      </c>
      <c r="R31">
        <v>0.99850000000000005</v>
      </c>
      <c r="S31">
        <v>67695.386263305205</v>
      </c>
      <c r="T31">
        <f t="shared" ref="T31:T40" si="2">S31*R31</f>
        <v>67593.843183910256</v>
      </c>
      <c r="U31">
        <f t="shared" ref="U31:U40" si="3">0.25864365*T31</f>
        <v>17482.71831861417</v>
      </c>
      <c r="V31">
        <f t="shared" ref="V31:V40" si="4">0.04464983*T31</f>
        <v>3018.0536072082518</v>
      </c>
      <c r="W31">
        <f t="shared" ref="W31:W40" si="5">P31/U31</f>
        <v>4.1443369661461312E-3</v>
      </c>
      <c r="X31">
        <f t="shared" ref="X31:X40" si="6">Q31/V31</f>
        <v>8.7105611821388512E-3</v>
      </c>
      <c r="Y31">
        <f t="shared" ref="Y31:Y40" si="7">P31/T31</f>
        <v>1.0719064397539618E-3</v>
      </c>
      <c r="Z31">
        <f t="shared" ref="Z31:Z40" si="8">Q31/T31</f>
        <v>3.8892507598709876E-4</v>
      </c>
    </row>
    <row r="32" spans="2:26">
      <c r="N32" t="s">
        <v>3</v>
      </c>
      <c r="O32">
        <v>1332.492</v>
      </c>
      <c r="P32">
        <v>63.202718204188663</v>
      </c>
      <c r="Q32">
        <v>21.335521853594667</v>
      </c>
      <c r="R32">
        <v>0.99980000000000002</v>
      </c>
      <c r="S32">
        <v>67695.386263305205</v>
      </c>
      <c r="T32">
        <f t="shared" si="2"/>
        <v>67681.847186052546</v>
      </c>
      <c r="U32">
        <f t="shared" si="3"/>
        <v>17505.47999494286</v>
      </c>
      <c r="V32">
        <f t="shared" si="4"/>
        <v>3021.9829709432247</v>
      </c>
      <c r="W32">
        <f t="shared" si="5"/>
        <v>3.6104533107602439E-3</v>
      </c>
      <c r="X32">
        <f t="shared" si="6"/>
        <v>7.060106578607026E-3</v>
      </c>
      <c r="Y32">
        <f t="shared" si="7"/>
        <v>9.3382082244961376E-4</v>
      </c>
      <c r="Z32">
        <f t="shared" si="8"/>
        <v>3.1523255851668535E-4</v>
      </c>
    </row>
    <row r="33" spans="14:26">
      <c r="N33" t="s">
        <v>4</v>
      </c>
      <c r="O33">
        <v>80.997900000000001</v>
      </c>
      <c r="P33">
        <v>1223.18913906492</v>
      </c>
      <c r="Q33">
        <v>352.52500909519836</v>
      </c>
      <c r="R33">
        <v>0.33310000000000001</v>
      </c>
      <c r="S33">
        <v>96658.792862322327</v>
      </c>
      <c r="T33">
        <f t="shared" si="2"/>
        <v>32197.043902439567</v>
      </c>
      <c r="U33">
        <f t="shared" si="3"/>
        <v>8327.5609541372141</v>
      </c>
      <c r="V33">
        <f t="shared" si="4"/>
        <v>1437.5925367464633</v>
      </c>
      <c r="W33">
        <f t="shared" si="5"/>
        <v>0.14688444141105056</v>
      </c>
      <c r="X33">
        <f t="shared" si="6"/>
        <v>0.24521900335753508</v>
      </c>
      <c r="Y33">
        <f t="shared" si="7"/>
        <v>3.799072805476527E-2</v>
      </c>
      <c r="Z33">
        <f t="shared" si="8"/>
        <v>1.0948986812683371E-2</v>
      </c>
    </row>
    <row r="34" spans="14:26">
      <c r="N34" t="s">
        <v>4</v>
      </c>
      <c r="O34">
        <v>276.39890000000003</v>
      </c>
      <c r="P34">
        <v>2.8409907794819333</v>
      </c>
      <c r="Q34">
        <v>6.2127664858102341</v>
      </c>
      <c r="R34">
        <v>7.1300000000000002E-2</v>
      </c>
      <c r="S34">
        <v>96658.792862322327</v>
      </c>
      <c r="T34">
        <f t="shared" si="2"/>
        <v>6891.7719310835819</v>
      </c>
      <c r="U34">
        <f t="shared" si="3"/>
        <v>1782.5130472230062</v>
      </c>
      <c r="V34">
        <f t="shared" si="4"/>
        <v>307.71644512165363</v>
      </c>
      <c r="W34">
        <f t="shared" si="5"/>
        <v>1.5938120531055521E-3</v>
      </c>
      <c r="X34">
        <f t="shared" si="6"/>
        <v>2.0189907248389205E-2</v>
      </c>
      <c r="Y34">
        <f>P34/T34</f>
        <v>4.1222936682921383E-4</v>
      </c>
      <c r="Z34">
        <f t="shared" si="8"/>
        <v>9.014759263563458E-4</v>
      </c>
    </row>
    <row r="35" spans="14:26">
      <c r="N35" t="s">
        <v>4</v>
      </c>
      <c r="O35">
        <v>302.85079999999999</v>
      </c>
      <c r="P35">
        <v>345.29684510057501</v>
      </c>
      <c r="Q35">
        <v>74.553328518924999</v>
      </c>
      <c r="R35">
        <v>0.18310000000000001</v>
      </c>
      <c r="S35">
        <v>96658.792862322327</v>
      </c>
      <c r="T35">
        <f t="shared" si="2"/>
        <v>17698.224973091219</v>
      </c>
      <c r="U35">
        <f t="shared" si="3"/>
        <v>4577.5335055614651</v>
      </c>
      <c r="V35">
        <f t="shared" si="4"/>
        <v>790.2227363502775</v>
      </c>
      <c r="W35">
        <f t="shared" si="5"/>
        <v>7.543294760836973E-2</v>
      </c>
      <c r="X35">
        <f t="shared" si="6"/>
        <v>9.4344701929555935E-2</v>
      </c>
      <c r="Y35">
        <f t="shared" si="7"/>
        <v>1.9510252899687518E-2</v>
      </c>
      <c r="Z35">
        <f t="shared" si="8"/>
        <v>4.2124749025553446E-3</v>
      </c>
    </row>
    <row r="36" spans="14:26">
      <c r="N36" t="s">
        <v>4</v>
      </c>
      <c r="O36">
        <v>356.0129</v>
      </c>
      <c r="P36">
        <v>516.14098472496505</v>
      </c>
      <c r="Q36">
        <v>196.19793915681666</v>
      </c>
      <c r="R36">
        <v>0.62050000000000005</v>
      </c>
      <c r="S36">
        <v>96658.792862322327</v>
      </c>
      <c r="T36">
        <f t="shared" si="2"/>
        <v>59976.780971071006</v>
      </c>
      <c r="U36">
        <f t="shared" si="3"/>
        <v>15512.61354560835</v>
      </c>
      <c r="V36">
        <f t="shared" si="4"/>
        <v>2677.9530743055552</v>
      </c>
      <c r="W36">
        <f t="shared" si="5"/>
        <v>3.3272342098091233E-2</v>
      </c>
      <c r="X36">
        <f t="shared" si="6"/>
        <v>7.3264143811666516E-2</v>
      </c>
      <c r="Y36">
        <f t="shared" si="7"/>
        <v>8.6056800042989753E-3</v>
      </c>
      <c r="Z36">
        <f t="shared" si="8"/>
        <v>3.2712315662864616E-3</v>
      </c>
    </row>
    <row r="37" spans="14:26">
      <c r="N37" t="s">
        <v>4</v>
      </c>
      <c r="O37">
        <v>383.8485</v>
      </c>
      <c r="P37">
        <v>68.361967143018489</v>
      </c>
      <c r="Q37">
        <v>27.834469751052335</v>
      </c>
      <c r="R37">
        <v>8.9399999999999993E-2</v>
      </c>
      <c r="S37">
        <v>96658.792862322327</v>
      </c>
      <c r="T37">
        <f t="shared" si="2"/>
        <v>8641.2960818916163</v>
      </c>
      <c r="U37">
        <f t="shared" si="3"/>
        <v>2235.0163593511465</v>
      </c>
      <c r="V37">
        <f t="shared" si="4"/>
        <v>385.83240103612678</v>
      </c>
      <c r="W37">
        <f t="shared" si="5"/>
        <v>3.0586786023733995E-2</v>
      </c>
      <c r="X37">
        <f t="shared" si="6"/>
        <v>7.2141348617443091E-2</v>
      </c>
      <c r="Y37">
        <f t="shared" si="7"/>
        <v>7.911077978947547E-3</v>
      </c>
      <c r="Z37">
        <f t="shared" si="8"/>
        <v>3.2210989517395695E-3</v>
      </c>
    </row>
    <row r="38" spans="14:26">
      <c r="N38" t="s">
        <v>5</v>
      </c>
      <c r="O38">
        <v>661.65700000000004</v>
      </c>
      <c r="P38">
        <v>365.63154263060329</v>
      </c>
      <c r="Q38">
        <v>87.277102165793167</v>
      </c>
      <c r="R38">
        <v>0.84989999999999999</v>
      </c>
      <c r="S38">
        <v>82080.785991330747</v>
      </c>
      <c r="T38">
        <f t="shared" si="2"/>
        <v>69760.460014031996</v>
      </c>
      <c r="U38">
        <f t="shared" si="3"/>
        <v>18043.100003708289</v>
      </c>
      <c r="V38">
        <f t="shared" si="4"/>
        <v>3114.7926803483265</v>
      </c>
      <c r="W38">
        <f t="shared" si="5"/>
        <v>2.0264341635054799E-2</v>
      </c>
      <c r="X38">
        <f t="shared" si="6"/>
        <v>2.8020196244981862E-2</v>
      </c>
      <c r="Y38">
        <f t="shared" si="7"/>
        <v>5.2412432853375423E-3</v>
      </c>
      <c r="Z38">
        <f t="shared" si="8"/>
        <v>1.2510969989050786E-3</v>
      </c>
    </row>
    <row r="39" spans="14:26">
      <c r="N39" t="s">
        <v>6</v>
      </c>
      <c r="O39" s="1">
        <v>122.06065</v>
      </c>
      <c r="P39">
        <v>56.515216520705835</v>
      </c>
      <c r="Q39">
        <v>19.134434160006499</v>
      </c>
      <c r="R39">
        <v>0.85489999999999999</v>
      </c>
      <c r="S39">
        <v>958.63121299545219</v>
      </c>
      <c r="T39">
        <f t="shared" si="2"/>
        <v>819.53382398981205</v>
      </c>
      <c r="U39">
        <f t="shared" si="3"/>
        <v>211.96721953518255</v>
      </c>
      <c r="V39">
        <f t="shared" si="4"/>
        <v>36.59204592039503</v>
      </c>
      <c r="W39">
        <f t="shared" si="5"/>
        <v>0.26662243645331857</v>
      </c>
      <c r="X39">
        <f t="shared" si="6"/>
        <v>0.52291238925620409</v>
      </c>
      <c r="Y39">
        <f t="shared" si="7"/>
        <v>6.8960200136179373E-2</v>
      </c>
      <c r="Z39">
        <f t="shared" si="8"/>
        <v>2.3347949285183339E-2</v>
      </c>
    </row>
    <row r="40" spans="14:26">
      <c r="N40" t="s">
        <v>7</v>
      </c>
      <c r="O40" s="1">
        <v>136.47355999999999</v>
      </c>
      <c r="P40">
        <v>6.1876376887887501</v>
      </c>
      <c r="Q40">
        <v>2.0367004661193167</v>
      </c>
      <c r="R40">
        <v>0.1071</v>
      </c>
      <c r="S40">
        <v>958.63121299545219</v>
      </c>
      <c r="T40">
        <f t="shared" si="2"/>
        <v>102.66940291181292</v>
      </c>
      <c r="U40">
        <f t="shared" si="3"/>
        <v>26.554789112431923</v>
      </c>
      <c r="V40">
        <f t="shared" si="4"/>
        <v>4.5841713862139519</v>
      </c>
      <c r="W40">
        <f t="shared" si="5"/>
        <v>0.23301400220466967</v>
      </c>
      <c r="X40">
        <f t="shared" si="6"/>
        <v>0.44428977333707831</v>
      </c>
      <c r="Y40">
        <f t="shared" si="7"/>
        <v>6.0267592031323806E-2</v>
      </c>
      <c r="Z40">
        <f t="shared" si="8"/>
        <v>1.9837462850239077E-2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C31" sqref="C31"/>
    </sheetView>
  </sheetViews>
  <sheetFormatPr defaultRowHeight="15"/>
  <cols>
    <col min="1" max="1" width="12.85546875" customWidth="1"/>
    <col min="2" max="2" width="15" customWidth="1"/>
    <col min="4" max="4" width="12.42578125" customWidth="1"/>
    <col min="5" max="5" width="20.140625" customWidth="1"/>
    <col min="6" max="6" width="16.28515625" customWidth="1"/>
  </cols>
  <sheetData>
    <row r="1" spans="1:7">
      <c r="A1" t="s">
        <v>1</v>
      </c>
      <c r="B1" t="s">
        <v>9</v>
      </c>
      <c r="C1" t="s">
        <v>10</v>
      </c>
      <c r="D1" t="s">
        <v>12</v>
      </c>
      <c r="E1" t="s">
        <v>14</v>
      </c>
      <c r="F1" t="s">
        <v>13</v>
      </c>
    </row>
    <row r="2" spans="1:7">
      <c r="A2">
        <v>511</v>
      </c>
      <c r="B2">
        <v>2048.4832623349298</v>
      </c>
      <c r="C2">
        <v>125.55218202033799</v>
      </c>
      <c r="D2">
        <f>2*C2</f>
        <v>251.10436404067599</v>
      </c>
      <c r="E2">
        <f>1/SQRT(A2)</f>
        <v>4.4237395520380883E-2</v>
      </c>
      <c r="F2">
        <f>D2/B2</f>
        <v>0.12258062765641484</v>
      </c>
    </row>
    <row r="3" spans="1:7">
      <c r="A3">
        <v>1274.537</v>
      </c>
      <c r="B3">
        <v>4950.7989108848597</v>
      </c>
      <c r="C3">
        <v>214.69220861706</v>
      </c>
      <c r="D3">
        <f t="shared" ref="D3:D12" si="0">2*C3</f>
        <v>429.38441723412001</v>
      </c>
      <c r="E3">
        <f t="shared" ref="E3:E13" si="1">1/SQRT(A3)</f>
        <v>2.8010688004535496E-2</v>
      </c>
      <c r="F3">
        <f t="shared" ref="F3:F12" si="2">D3/B3</f>
        <v>8.6730328773821239E-2</v>
      </c>
    </row>
    <row r="4" spans="1:7">
      <c r="A4">
        <v>1173.2280000000001</v>
      </c>
      <c r="B4">
        <v>4551.3643176277701</v>
      </c>
      <c r="C4">
        <v>185.24494308038601</v>
      </c>
      <c r="D4">
        <f t="shared" si="0"/>
        <v>370.48988616077202</v>
      </c>
      <c r="E4">
        <f t="shared" si="1"/>
        <v>2.9195020893793493E-2</v>
      </c>
      <c r="F4">
        <f t="shared" si="2"/>
        <v>8.1401940232698436E-2</v>
      </c>
    </row>
    <row r="5" spans="1:7">
      <c r="A5">
        <v>1332.492</v>
      </c>
      <c r="B5">
        <v>5182.2246143864004</v>
      </c>
      <c r="C5">
        <v>182.12187230435299</v>
      </c>
      <c r="D5">
        <f t="shared" si="0"/>
        <v>364.24374460870598</v>
      </c>
      <c r="E5">
        <f t="shared" si="1"/>
        <v>2.739477228978731E-2</v>
      </c>
      <c r="F5">
        <f t="shared" si="2"/>
        <v>7.0287139541873017E-2</v>
      </c>
    </row>
    <row r="6" spans="1:7">
      <c r="A6">
        <v>80.997900000000001</v>
      </c>
      <c r="B6">
        <v>364.37428827770998</v>
      </c>
      <c r="C6">
        <v>42.101238821888501</v>
      </c>
      <c r="D6">
        <f t="shared" si="0"/>
        <v>84.202477643777002</v>
      </c>
      <c r="E6">
        <f t="shared" si="1"/>
        <v>0.11111255146833623</v>
      </c>
      <c r="F6">
        <f t="shared" si="2"/>
        <v>0.23108786858089611</v>
      </c>
    </row>
    <row r="7" spans="1:7">
      <c r="A7">
        <v>276.39890000000003</v>
      </c>
      <c r="B7">
        <v>1136.0877869999999</v>
      </c>
      <c r="C7">
        <v>80.236584847798895</v>
      </c>
      <c r="D7">
        <f t="shared" si="0"/>
        <v>160.47316969559779</v>
      </c>
      <c r="E7">
        <f t="shared" si="1"/>
        <v>6.0149475523664168E-2</v>
      </c>
      <c r="F7">
        <f t="shared" si="2"/>
        <v>0.14125067757250506</v>
      </c>
      <c r="G7" t="s">
        <v>16</v>
      </c>
    </row>
    <row r="8" spans="1:7">
      <c r="A8">
        <v>302.85079999999999</v>
      </c>
      <c r="B8">
        <v>1237.3985640000001</v>
      </c>
      <c r="C8">
        <v>80.612215510379002</v>
      </c>
      <c r="D8">
        <f t="shared" si="0"/>
        <v>161.224431020758</v>
      </c>
      <c r="E8">
        <f t="shared" si="1"/>
        <v>5.746264827367898E-2</v>
      </c>
      <c r="F8">
        <f t="shared" si="2"/>
        <v>0.13029304842538833</v>
      </c>
      <c r="G8" t="s">
        <v>16</v>
      </c>
    </row>
    <row r="9" spans="1:7">
      <c r="A9">
        <v>356.0129</v>
      </c>
      <c r="B9">
        <v>1450.2648998944401</v>
      </c>
      <c r="C9">
        <v>83.622628876531707</v>
      </c>
      <c r="D9">
        <f t="shared" si="0"/>
        <v>167.24525775306341</v>
      </c>
      <c r="E9">
        <f t="shared" si="1"/>
        <v>5.2998933775525427E-2</v>
      </c>
      <c r="F9">
        <f t="shared" si="2"/>
        <v>0.11532048921906379</v>
      </c>
    </row>
    <row r="10" spans="1:7">
      <c r="A10">
        <v>383.8485</v>
      </c>
      <c r="B10">
        <v>1547.6197549999999</v>
      </c>
      <c r="C10">
        <v>105.166998266167</v>
      </c>
      <c r="D10">
        <f t="shared" si="0"/>
        <v>210.333996532334</v>
      </c>
      <c r="E10">
        <f t="shared" si="1"/>
        <v>5.1041105956945942E-2</v>
      </c>
      <c r="F10">
        <f t="shared" si="2"/>
        <v>0.13590805871584005</v>
      </c>
      <c r="G10" t="s">
        <v>16</v>
      </c>
    </row>
    <row r="11" spans="1:7">
      <c r="A11">
        <v>661.65700000000004</v>
      </c>
      <c r="B11">
        <v>2624.7344351855199</v>
      </c>
      <c r="C11">
        <v>147.793076510162</v>
      </c>
      <c r="D11">
        <f t="shared" si="0"/>
        <v>295.58615302032399</v>
      </c>
      <c r="E11">
        <f t="shared" si="1"/>
        <v>3.8876176417883546E-2</v>
      </c>
      <c r="F11">
        <f t="shared" si="2"/>
        <v>0.11261564181803846</v>
      </c>
    </row>
    <row r="12" spans="1:7">
      <c r="A12" s="1">
        <v>122.06065</v>
      </c>
      <c r="B12">
        <v>533.25438213847497</v>
      </c>
      <c r="C12">
        <v>48.323422735982803</v>
      </c>
      <c r="D12">
        <f t="shared" si="0"/>
        <v>96.646845471965605</v>
      </c>
      <c r="E12">
        <f t="shared" si="1"/>
        <v>9.0513250359987696E-2</v>
      </c>
      <c r="F12">
        <f t="shared" si="2"/>
        <v>0.18123966480010745</v>
      </c>
    </row>
    <row r="13" spans="1:7">
      <c r="A13" s="1">
        <v>136.47355999999999</v>
      </c>
      <c r="B13">
        <v>599.93401855126899</v>
      </c>
      <c r="C13">
        <v>50.283818425984499</v>
      </c>
      <c r="D13">
        <f>2*C13</f>
        <v>100.567636851969</v>
      </c>
      <c r="E13">
        <f t="shared" si="1"/>
        <v>8.5600389285707054E-2</v>
      </c>
      <c r="F13">
        <f>D13/B13</f>
        <v>0.16763116233152017</v>
      </c>
      <c r="G13" t="s">
        <v>16</v>
      </c>
    </row>
    <row r="17" spans="1:7">
      <c r="A17" t="s">
        <v>11</v>
      </c>
      <c r="B17" t="s">
        <v>9</v>
      </c>
      <c r="C17" t="s">
        <v>10</v>
      </c>
      <c r="D17" t="s">
        <v>12</v>
      </c>
      <c r="E17" t="s">
        <v>15</v>
      </c>
      <c r="F17" t="s">
        <v>13</v>
      </c>
    </row>
    <row r="18" spans="1:7">
      <c r="A18">
        <v>511</v>
      </c>
      <c r="B18">
        <v>2046.38906907103</v>
      </c>
      <c r="C18">
        <v>127.17652752259799</v>
      </c>
      <c r="D18">
        <f>2*C18</f>
        <v>254.35305504519599</v>
      </c>
      <c r="E18">
        <f>1/SQRT(A18)</f>
        <v>4.4237395520380883E-2</v>
      </c>
      <c r="F18">
        <f>D18/B18</f>
        <v>0.12429359543083418</v>
      </c>
    </row>
    <row r="19" spans="1:7">
      <c r="A19">
        <v>1274.537</v>
      </c>
      <c r="B19">
        <v>4927.5041925077703</v>
      </c>
      <c r="C19">
        <v>218.29942517206601</v>
      </c>
      <c r="D19">
        <f t="shared" ref="D19:D29" si="3">2*C19</f>
        <v>436.59885034413202</v>
      </c>
      <c r="E19">
        <f t="shared" ref="E19:E29" si="4">1/SQRT(A19)</f>
        <v>2.8010688004535496E-2</v>
      </c>
      <c r="F19">
        <f t="shared" ref="F19:F28" si="5">D19/B19</f>
        <v>8.8604460450379119E-2</v>
      </c>
    </row>
    <row r="20" spans="1:7">
      <c r="A20">
        <v>1173.2280000000001</v>
      </c>
      <c r="B20">
        <v>4543.6972840540602</v>
      </c>
      <c r="C20">
        <v>220.381323410417</v>
      </c>
      <c r="D20">
        <f t="shared" si="3"/>
        <v>440.76264682083399</v>
      </c>
      <c r="E20">
        <f t="shared" si="4"/>
        <v>2.9195020893793493E-2</v>
      </c>
      <c r="F20">
        <f t="shared" si="5"/>
        <v>9.7005284301767733E-2</v>
      </c>
    </row>
    <row r="21" spans="1:7">
      <c r="A21">
        <v>1332.492</v>
      </c>
      <c r="B21">
        <v>5184.6897341711001</v>
      </c>
      <c r="C21">
        <v>199.912935585822</v>
      </c>
      <c r="D21">
        <f t="shared" si="3"/>
        <v>399.825871171644</v>
      </c>
      <c r="E21">
        <f t="shared" si="4"/>
        <v>2.739477228978731E-2</v>
      </c>
      <c r="F21">
        <f t="shared" si="5"/>
        <v>7.7116643747548369E-2</v>
      </c>
    </row>
    <row r="22" spans="1:7">
      <c r="A22">
        <v>80.997900000000001</v>
      </c>
      <c r="B22">
        <v>362.00259684275198</v>
      </c>
      <c r="C22">
        <v>40.199750258454998</v>
      </c>
      <c r="D22">
        <f t="shared" si="3"/>
        <v>80.399500516909995</v>
      </c>
      <c r="E22">
        <f t="shared" si="4"/>
        <v>0.11111255146833623</v>
      </c>
      <c r="F22">
        <f t="shared" si="5"/>
        <v>0.22209647449527614</v>
      </c>
      <c r="G22" t="s">
        <v>16</v>
      </c>
    </row>
    <row r="23" spans="1:7">
      <c r="A23">
        <v>276.39890000000003</v>
      </c>
      <c r="B23">
        <v>1148.7145402071401</v>
      </c>
      <c r="C23">
        <v>83.993262110224507</v>
      </c>
      <c r="D23">
        <f t="shared" si="3"/>
        <v>167.98652422044901</v>
      </c>
      <c r="E23">
        <f t="shared" si="4"/>
        <v>6.0149475523664168E-2</v>
      </c>
      <c r="F23">
        <f t="shared" si="5"/>
        <v>0.1462387027765463</v>
      </c>
      <c r="G23" t="s">
        <v>16</v>
      </c>
    </row>
    <row r="24" spans="1:7">
      <c r="A24">
        <v>302.85079999999999</v>
      </c>
      <c r="B24">
        <v>1208.18274105606</v>
      </c>
      <c r="C24">
        <v>92.798994770037496</v>
      </c>
      <c r="D24">
        <f t="shared" si="3"/>
        <v>185.59798954007499</v>
      </c>
      <c r="E24">
        <f t="shared" si="4"/>
        <v>5.746264827367898E-2</v>
      </c>
      <c r="F24">
        <f t="shared" si="5"/>
        <v>0.15361748122460822</v>
      </c>
    </row>
    <row r="25" spans="1:7">
      <c r="A25">
        <v>356.0129</v>
      </c>
      <c r="B25">
        <v>1440.53854973027</v>
      </c>
      <c r="C25">
        <v>99.196405386975997</v>
      </c>
      <c r="D25">
        <f t="shared" si="3"/>
        <v>198.39281077395199</v>
      </c>
      <c r="E25">
        <f t="shared" si="4"/>
        <v>5.2998933775525427E-2</v>
      </c>
      <c r="F25">
        <f t="shared" si="5"/>
        <v>0.13772127848373064</v>
      </c>
    </row>
    <row r="26" spans="1:7">
      <c r="A26">
        <v>383.8485</v>
      </c>
      <c r="B26">
        <v>1563.21400559169</v>
      </c>
      <c r="C26">
        <v>105.721334316669</v>
      </c>
      <c r="D26">
        <f t="shared" si="3"/>
        <v>211.442668633338</v>
      </c>
      <c r="E26">
        <f t="shared" si="4"/>
        <v>5.1041105956945942E-2</v>
      </c>
      <c r="F26">
        <f t="shared" si="5"/>
        <v>0.13526149834699383</v>
      </c>
      <c r="G26" t="s">
        <v>16</v>
      </c>
    </row>
    <row r="27" spans="1:7">
      <c r="A27">
        <v>661.65700000000004</v>
      </c>
      <c r="B27">
        <v>2623.2585579531101</v>
      </c>
      <c r="C27">
        <v>148.725215920859</v>
      </c>
      <c r="D27">
        <f t="shared" si="3"/>
        <v>297.450431841718</v>
      </c>
      <c r="E27">
        <f t="shared" si="4"/>
        <v>3.8876176417883546E-2</v>
      </c>
      <c r="F27">
        <f t="shared" si="5"/>
        <v>0.11338967367128849</v>
      </c>
    </row>
    <row r="28" spans="1:7">
      <c r="A28" s="1">
        <v>122.06065</v>
      </c>
      <c r="B28">
        <v>531.07061759930298</v>
      </c>
      <c r="C28">
        <v>56.112293402053197</v>
      </c>
      <c r="D28">
        <f t="shared" si="3"/>
        <v>112.22458680410639</v>
      </c>
      <c r="E28">
        <f t="shared" si="4"/>
        <v>9.0513250359987696E-2</v>
      </c>
      <c r="F28">
        <f t="shared" si="5"/>
        <v>0.21131763476468723</v>
      </c>
    </row>
    <row r="29" spans="1:7">
      <c r="A29" s="1">
        <v>136.47355999999999</v>
      </c>
      <c r="B29">
        <v>600.128173983132</v>
      </c>
      <c r="C29">
        <v>53.054613017506703</v>
      </c>
      <c r="D29">
        <f t="shared" si="3"/>
        <v>106.10922603501341</v>
      </c>
      <c r="E29">
        <f t="shared" si="4"/>
        <v>8.5600389285707054E-2</v>
      </c>
      <c r="F29">
        <f>D29/B29</f>
        <v>0.17681093912114157</v>
      </c>
      <c r="G29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B1" sqref="B1:C12"/>
    </sheetView>
  </sheetViews>
  <sheetFormatPr defaultRowHeight="15"/>
  <cols>
    <col min="1" max="1" width="9.5703125" bestFit="1" customWidth="1"/>
    <col min="2" max="2" width="13" customWidth="1"/>
    <col min="3" max="3" width="12.28515625" customWidth="1"/>
  </cols>
  <sheetData>
    <row r="1" spans="1:3">
      <c r="A1" t="s">
        <v>1</v>
      </c>
      <c r="B1" t="s">
        <v>30</v>
      </c>
      <c r="C1" t="s">
        <v>31</v>
      </c>
    </row>
    <row r="2" spans="1:3">
      <c r="A2">
        <v>1274.537</v>
      </c>
      <c r="B2">
        <v>7.7963036810348336E-3</v>
      </c>
      <c r="C2">
        <v>1.6001577204733931E-2</v>
      </c>
    </row>
    <row r="3" spans="1:3">
      <c r="A3">
        <v>1173.2280000000001</v>
      </c>
      <c r="B3">
        <v>4.1443369661461312E-3</v>
      </c>
      <c r="C3">
        <v>8.7105611821388512E-3</v>
      </c>
    </row>
    <row r="4" spans="1:3">
      <c r="A4">
        <v>1332.492</v>
      </c>
      <c r="B4">
        <v>3.6104533107602439E-3</v>
      </c>
      <c r="C4">
        <v>7.060106578607026E-3</v>
      </c>
    </row>
    <row r="5" spans="1:3">
      <c r="A5">
        <v>80.997900000000001</v>
      </c>
      <c r="B5">
        <v>0.14688444141105056</v>
      </c>
      <c r="C5">
        <v>0.24521900335753508</v>
      </c>
    </row>
    <row r="6" spans="1:3">
      <c r="A6">
        <v>276.39890000000003</v>
      </c>
      <c r="B6">
        <v>1.5938120531055521E-3</v>
      </c>
      <c r="C6">
        <v>2.0189907248389205E-2</v>
      </c>
    </row>
    <row r="7" spans="1:3">
      <c r="A7">
        <v>302.85079999999999</v>
      </c>
      <c r="B7">
        <v>7.543294760836973E-2</v>
      </c>
      <c r="C7">
        <v>9.4344701929555935E-2</v>
      </c>
    </row>
    <row r="8" spans="1:3">
      <c r="A8">
        <v>356.0129</v>
      </c>
      <c r="B8">
        <v>3.3272342098091233E-2</v>
      </c>
      <c r="C8">
        <v>7.3264143811666516E-2</v>
      </c>
    </row>
    <row r="9" spans="1:3">
      <c r="A9">
        <v>383.8485</v>
      </c>
      <c r="B9">
        <v>3.0586786023733995E-2</v>
      </c>
      <c r="C9">
        <v>7.2141348617443091E-2</v>
      </c>
    </row>
    <row r="10" spans="1:3">
      <c r="A10">
        <v>661.65700000000004</v>
      </c>
      <c r="B10">
        <v>2.0264341635054799E-2</v>
      </c>
      <c r="C10">
        <v>2.8020196244981862E-2</v>
      </c>
    </row>
    <row r="11" spans="1:3">
      <c r="A11" s="1">
        <v>122.06065</v>
      </c>
      <c r="B11">
        <v>0.26662243645331857</v>
      </c>
      <c r="C11">
        <v>0.52291238925620409</v>
      </c>
    </row>
    <row r="12" spans="1:3">
      <c r="A12" s="1">
        <v>136.47355999999999</v>
      </c>
      <c r="B12">
        <v>0.23301400220466967</v>
      </c>
      <c r="C12">
        <v>0.44428977333707831</v>
      </c>
    </row>
    <row r="17" spans="1:3">
      <c r="A17" t="s">
        <v>1</v>
      </c>
      <c r="B17" t="s">
        <v>32</v>
      </c>
      <c r="C17" t="s">
        <v>33</v>
      </c>
    </row>
    <row r="18" spans="1:3">
      <c r="A18">
        <v>1274.537</v>
      </c>
      <c r="B18">
        <v>2.0164644405712851E-3</v>
      </c>
      <c r="C18">
        <v>7.1446770192324521E-4</v>
      </c>
    </row>
    <row r="19" spans="1:3">
      <c r="A19">
        <v>1173.2280000000001</v>
      </c>
      <c r="B19">
        <v>1.0719064397539618E-3</v>
      </c>
      <c r="C19">
        <v>3.8892507598709876E-4</v>
      </c>
    </row>
    <row r="20" spans="1:3">
      <c r="A20">
        <v>1332.492</v>
      </c>
      <c r="B20">
        <v>9.3382082244961376E-4</v>
      </c>
      <c r="C20">
        <v>3.1523255851668535E-4</v>
      </c>
    </row>
    <row r="21" spans="1:3">
      <c r="A21">
        <v>80.997900000000001</v>
      </c>
      <c r="B21">
        <v>3.799072805476527E-2</v>
      </c>
      <c r="C21">
        <v>1.0948986812683371E-2</v>
      </c>
    </row>
    <row r="22" spans="1:3">
      <c r="A22">
        <v>276.39890000000003</v>
      </c>
      <c r="B22">
        <v>4.1222936682921383E-4</v>
      </c>
      <c r="C22">
        <v>9.014759263563458E-4</v>
      </c>
    </row>
    <row r="23" spans="1:3">
      <c r="A23">
        <v>302.85079999999999</v>
      </c>
      <c r="B23">
        <v>1.9510252899687518E-2</v>
      </c>
      <c r="C23">
        <v>4.2124749025553446E-3</v>
      </c>
    </row>
    <row r="24" spans="1:3">
      <c r="A24">
        <v>356.0129</v>
      </c>
      <c r="B24">
        <v>8.6056800042989753E-3</v>
      </c>
      <c r="C24">
        <v>3.2712315662864616E-3</v>
      </c>
    </row>
    <row r="25" spans="1:3">
      <c r="A25">
        <v>383.8485</v>
      </c>
      <c r="B25">
        <v>7.911077978947547E-3</v>
      </c>
      <c r="C25">
        <v>3.2210989517395695E-3</v>
      </c>
    </row>
    <row r="26" spans="1:3">
      <c r="A26">
        <v>661.65700000000004</v>
      </c>
      <c r="B26">
        <v>5.2412432853375423E-3</v>
      </c>
      <c r="C26">
        <v>1.2510969989050786E-3</v>
      </c>
    </row>
    <row r="27" spans="1:3">
      <c r="A27" s="1">
        <v>122.06065</v>
      </c>
      <c r="B27">
        <v>6.8960200136179373E-2</v>
      </c>
      <c r="C27">
        <v>2.3347949285183339E-2</v>
      </c>
    </row>
    <row r="28" spans="1:3">
      <c r="A28" s="1">
        <v>136.47355999999999</v>
      </c>
      <c r="B28">
        <v>6.0267592031323806E-2</v>
      </c>
      <c r="C28">
        <v>1.9837462850239077E-2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9"/>
  <sheetViews>
    <sheetView tabSelected="1" topLeftCell="F1" zoomScale="124" zoomScaleNormal="124" workbookViewId="0">
      <selection activeCell="M48" sqref="M48:O59"/>
    </sheetView>
  </sheetViews>
  <sheetFormatPr defaultRowHeight="15"/>
  <cols>
    <col min="1" max="1" width="11.5703125" customWidth="1"/>
    <col min="2" max="2" width="22.42578125" customWidth="1"/>
    <col min="3" max="3" width="20.85546875" customWidth="1"/>
    <col min="4" max="4" width="24" customWidth="1"/>
    <col min="5" max="5" width="26.5703125" customWidth="1"/>
    <col min="6" max="6" width="26.85546875" customWidth="1"/>
    <col min="7" max="7" width="25.85546875" customWidth="1"/>
    <col min="8" max="8" width="20" customWidth="1"/>
    <col min="9" max="9" width="20.85546875" customWidth="1"/>
    <col min="10" max="10" width="18.28515625" customWidth="1"/>
    <col min="11" max="11" width="22.85546875" customWidth="1"/>
    <col min="12" max="12" width="23.140625" customWidth="1"/>
    <col min="13" max="13" width="14.42578125" customWidth="1"/>
    <col min="14" max="14" width="15.85546875" customWidth="1"/>
    <col min="15" max="15" width="25.42578125" customWidth="1"/>
    <col min="16" max="16" width="25" customWidth="1"/>
  </cols>
  <sheetData>
    <row r="1" spans="1:3">
      <c r="A1" t="s">
        <v>34</v>
      </c>
      <c r="B1" t="s">
        <v>35</v>
      </c>
      <c r="C1" t="s">
        <v>36</v>
      </c>
    </row>
    <row r="2" spans="1:3">
      <c r="A2">
        <v>5500</v>
      </c>
      <c r="B2">
        <v>3.4000000000000002E-2</v>
      </c>
      <c r="C2">
        <v>7.5220000000000009E-3</v>
      </c>
    </row>
    <row r="3" spans="1:3">
      <c r="A3">
        <v>3800</v>
      </c>
      <c r="B3">
        <v>3.5029999999999999E-2</v>
      </c>
      <c r="C3">
        <v>7.6819999999999996E-3</v>
      </c>
    </row>
    <row r="4" spans="1:3">
      <c r="A4">
        <v>2040</v>
      </c>
      <c r="B4">
        <v>3.9750000000000001E-2</v>
      </c>
      <c r="C4">
        <v>8.6899999999999998E-3</v>
      </c>
    </row>
    <row r="5" spans="1:3">
      <c r="A5">
        <v>1100</v>
      </c>
      <c r="B5">
        <v>5.0900000000000001E-2</v>
      </c>
      <c r="C5">
        <v>1.1058000000000002E-2</v>
      </c>
    </row>
    <row r="6" spans="1:3">
      <c r="A6">
        <v>566</v>
      </c>
      <c r="B6">
        <v>7.0639999999999994E-2</v>
      </c>
      <c r="C6">
        <v>1.5152000000000001E-2</v>
      </c>
    </row>
    <row r="7" spans="1:3">
      <c r="A7">
        <v>332</v>
      </c>
      <c r="B7">
        <v>0.10194</v>
      </c>
      <c r="C7">
        <v>2.1372000000000002E-2</v>
      </c>
    </row>
    <row r="8" spans="1:3">
      <c r="A8">
        <v>212</v>
      </c>
      <c r="B8">
        <v>0.15062999999999999</v>
      </c>
      <c r="C8">
        <v>3.0168000000000004E-2</v>
      </c>
    </row>
    <row r="9" spans="1:3">
      <c r="A9">
        <v>152</v>
      </c>
      <c r="B9">
        <v>0.19444</v>
      </c>
      <c r="C9">
        <v>3.6998000000000003E-2</v>
      </c>
    </row>
    <row r="10" spans="1:3">
      <c r="A10">
        <v>129</v>
      </c>
      <c r="B10">
        <v>0.21403</v>
      </c>
      <c r="C10">
        <v>3.9826000000000007E-2</v>
      </c>
    </row>
    <row r="11" spans="1:3">
      <c r="A11">
        <v>105</v>
      </c>
      <c r="B11">
        <v>0.23179</v>
      </c>
      <c r="C11">
        <v>4.2448000000000007E-2</v>
      </c>
    </row>
    <row r="12" spans="1:3">
      <c r="A12">
        <v>81</v>
      </c>
      <c r="B12">
        <v>0.246</v>
      </c>
      <c r="C12">
        <v>4.4738E-2</v>
      </c>
    </row>
    <row r="13" spans="1:3">
      <c r="A13">
        <v>29.5</v>
      </c>
      <c r="B13">
        <v>0.25337999999999999</v>
      </c>
      <c r="C13">
        <v>4.6038000000000009E-2</v>
      </c>
    </row>
    <row r="14" spans="1:3">
      <c r="A14">
        <v>23.7</v>
      </c>
      <c r="B14">
        <v>0.25717000000000001</v>
      </c>
      <c r="C14">
        <v>4.6778000000000007E-2</v>
      </c>
    </row>
    <row r="15" spans="1:3">
      <c r="A15">
        <v>8.9</v>
      </c>
      <c r="B15">
        <v>0.25866</v>
      </c>
      <c r="C15">
        <v>4.7230000000000008E-2</v>
      </c>
    </row>
    <row r="20" spans="1:14">
      <c r="A20" t="s">
        <v>0</v>
      </c>
      <c r="B20" t="s">
        <v>1</v>
      </c>
      <c r="C20" t="s">
        <v>37</v>
      </c>
      <c r="D20" t="s">
        <v>38</v>
      </c>
      <c r="E20" t="s">
        <v>39</v>
      </c>
      <c r="F20" t="s">
        <v>40</v>
      </c>
      <c r="G20" t="s">
        <v>42</v>
      </c>
      <c r="H20" t="s">
        <v>41</v>
      </c>
      <c r="I20" t="s">
        <v>43</v>
      </c>
      <c r="J20" t="s">
        <v>44</v>
      </c>
      <c r="K20" t="s">
        <v>45</v>
      </c>
      <c r="L20" t="s">
        <v>46</v>
      </c>
      <c r="M20" t="s">
        <v>47</v>
      </c>
      <c r="N20" t="s">
        <v>48</v>
      </c>
    </row>
    <row r="21" spans="1:14">
      <c r="A21" t="s">
        <v>2</v>
      </c>
      <c r="B21">
        <v>1274.537</v>
      </c>
      <c r="C21">
        <f>-0.000000000000000006*B21^5+0.00000000000008*B21^4-0.0000000004*B21^3+0.0000008*B21^2-0.0007*B21+0.2802</f>
        <v>5.0339838767610723E-2</v>
      </c>
      <c r="D21">
        <f>-0.0000000000000000009*B21^5+0.00000000000001*B21^4-0.00000000006*B21^3+0.0000001*B21^2-0.0001*B21+0.0505</f>
        <v>-1.537287075765438E-2</v>
      </c>
      <c r="E21" s="2">
        <v>6081036.3880348401</v>
      </c>
      <c r="F21" s="2">
        <v>3720594.64703047</v>
      </c>
      <c r="G21" s="3">
        <f>E21/600</f>
        <v>10135.060646724734</v>
      </c>
      <c r="H21">
        <f t="shared" ref="G21:H31" si="0">F21/600</f>
        <v>6200.9910783841169</v>
      </c>
      <c r="I21">
        <v>27679.311416607099</v>
      </c>
      <c r="J21">
        <v>9807.2515541302491</v>
      </c>
      <c r="K21">
        <f>I21/E21</f>
        <v>4.5517424416452144E-3</v>
      </c>
      <c r="L21">
        <f>J21/F21</f>
        <v>2.6359365866307802E-3</v>
      </c>
      <c r="M21">
        <f>K21*C21</f>
        <v>2.2913398062411085E-4</v>
      </c>
      <c r="N21">
        <f>L21*D21</f>
        <v>-4.0521912471647625E-5</v>
      </c>
    </row>
    <row r="22" spans="1:14">
      <c r="A22" t="s">
        <v>3</v>
      </c>
      <c r="B22">
        <v>1173.2280000000001</v>
      </c>
      <c r="C22">
        <f t="shared" ref="C22:C31" si="1">-0.000000000000000006*B22^5+0.00000000000008*B22^4-0.0000000004*B22^3+0.0000008*B22^2-0.0007*B22+0.2802</f>
        <v>5.2384216536507822E-2</v>
      </c>
      <c r="D22">
        <f t="shared" ref="D22:D31" si="2">-0.0000000000000000009*B22^5+0.00000000000001*B22^4-0.00000000006*B22^3+0.0000001*B22^2-0.0001*B22+0.0505</f>
        <v>-9.1248122753563865E-3</v>
      </c>
      <c r="E22" s="2">
        <v>786783.21879134898</v>
      </c>
      <c r="F22" s="2">
        <v>406566.65183868998</v>
      </c>
      <c r="G22" s="3">
        <f t="shared" si="0"/>
        <v>1311.3053646522483</v>
      </c>
      <c r="H22">
        <f t="shared" si="0"/>
        <v>677.61108639781662</v>
      </c>
      <c r="I22">
        <v>43472.565477931697</v>
      </c>
      <c r="J22">
        <v>15773.3643579374</v>
      </c>
      <c r="K22">
        <f t="shared" ref="K22:K31" si="3">I22/E22</f>
        <v>5.5253549439849461E-2</v>
      </c>
      <c r="L22">
        <f t="shared" ref="L22:L31" si="4">J22/F22</f>
        <v>3.8796503074225733E-2</v>
      </c>
      <c r="M22">
        <f t="shared" ref="M22:M31" si="5">K22*C22</f>
        <v>2.8944138982677147E-3</v>
      </c>
      <c r="N22">
        <f t="shared" ref="N22:N31" si="6">L22*D22</f>
        <v>-3.5401080749259675E-4</v>
      </c>
    </row>
    <row r="23" spans="1:14">
      <c r="A23" t="s">
        <v>3</v>
      </c>
      <c r="B23">
        <v>1332.492</v>
      </c>
      <c r="C23">
        <f t="shared" si="1"/>
        <v>4.852677070864031E-2</v>
      </c>
      <c r="D23">
        <f t="shared" si="2"/>
        <v>-1.9404271570738721E-2</v>
      </c>
      <c r="E23" s="2">
        <v>786783.21879134898</v>
      </c>
      <c r="F23" s="2">
        <v>406566.65183868998</v>
      </c>
      <c r="G23" s="3">
        <f t="shared" si="0"/>
        <v>1311.3053646522483</v>
      </c>
      <c r="H23">
        <f t="shared" si="0"/>
        <v>677.61108639781662</v>
      </c>
      <c r="I23">
        <v>37921.630922513199</v>
      </c>
      <c r="J23">
        <v>12801.3131121568</v>
      </c>
      <c r="K23">
        <f t="shared" si="3"/>
        <v>4.8198321998743375E-2</v>
      </c>
      <c r="L23">
        <f t="shared" si="4"/>
        <v>3.1486382501523684E-2</v>
      </c>
      <c r="M23">
        <f t="shared" si="5"/>
        <v>2.3389089201742339E-3</v>
      </c>
      <c r="N23">
        <f t="shared" si="6"/>
        <v>-6.1097031683972119E-4</v>
      </c>
    </row>
    <row r="24" spans="1:14">
      <c r="A24" t="s">
        <v>4</v>
      </c>
      <c r="B24">
        <v>80.997900000000001</v>
      </c>
      <c r="C24">
        <f t="shared" si="1"/>
        <v>0.22854086043939029</v>
      </c>
      <c r="D24">
        <f t="shared" si="2"/>
        <v>4.3024819285306208E-2</v>
      </c>
      <c r="E24" s="2">
        <v>6081036.3880348401</v>
      </c>
      <c r="F24" s="2">
        <v>3720594.64703047</v>
      </c>
      <c r="G24" s="3">
        <f t="shared" si="0"/>
        <v>10135.060646724734</v>
      </c>
      <c r="H24">
        <f t="shared" si="0"/>
        <v>6200.9910783841169</v>
      </c>
      <c r="I24">
        <v>733913.48343895201</v>
      </c>
      <c r="J24">
        <v>211515.005457119</v>
      </c>
      <c r="K24">
        <f t="shared" si="3"/>
        <v>0.12068888206013925</v>
      </c>
      <c r="L24">
        <f t="shared" si="4"/>
        <v>5.6849784919713341E-2</v>
      </c>
      <c r="M24">
        <f t="shared" si="5"/>
        <v>2.7582340951492319E-2</v>
      </c>
      <c r="N24">
        <f t="shared" si="6"/>
        <v>2.4459517225791927E-3</v>
      </c>
    </row>
    <row r="25" spans="1:14">
      <c r="A25" t="s">
        <v>4</v>
      </c>
      <c r="B25">
        <v>276.39890000000003</v>
      </c>
      <c r="C25">
        <f t="shared" si="1"/>
        <v>0.13984873763837358</v>
      </c>
      <c r="D25">
        <f t="shared" si="2"/>
        <v>2.9289705302158103E-2</v>
      </c>
      <c r="E25" s="2">
        <v>6081036.3880348401</v>
      </c>
      <c r="F25" s="2">
        <v>3720594.64703047</v>
      </c>
      <c r="G25" s="3">
        <f t="shared" si="0"/>
        <v>10135.060646724734</v>
      </c>
      <c r="H25">
        <f t="shared" si="0"/>
        <v>6200.9910783841169</v>
      </c>
      <c r="I25">
        <v>1704.59446768916</v>
      </c>
      <c r="J25">
        <v>3727.6598914861402</v>
      </c>
      <c r="K25">
        <f t="shared" si="3"/>
        <v>2.8031315041020829E-4</v>
      </c>
      <c r="L25">
        <f t="shared" si="4"/>
        <v>1.0018989557116385E-3</v>
      </c>
      <c r="M25">
        <f t="shared" si="5"/>
        <v>3.9201440228303172E-5</v>
      </c>
      <c r="N25">
        <f t="shared" si="6"/>
        <v>2.9345325155333845E-5</v>
      </c>
    </row>
    <row r="26" spans="1:14">
      <c r="A26" t="s">
        <v>4</v>
      </c>
      <c r="B26">
        <v>302.85079999999999</v>
      </c>
      <c r="C26">
        <f t="shared" si="1"/>
        <v>0.13112620243377895</v>
      </c>
      <c r="D26">
        <f t="shared" si="2"/>
        <v>2.7801987618091755E-2</v>
      </c>
      <c r="E26" s="2">
        <v>6081036.3880348401</v>
      </c>
      <c r="F26" s="2">
        <v>3720594.64703047</v>
      </c>
      <c r="G26" s="3">
        <f t="shared" si="0"/>
        <v>10135.060646724734</v>
      </c>
      <c r="H26">
        <f t="shared" si="0"/>
        <v>6200.9910783841169</v>
      </c>
      <c r="I26">
        <v>207178.10706034501</v>
      </c>
      <c r="J26">
        <v>44731.997111354998</v>
      </c>
      <c r="K26">
        <f t="shared" si="3"/>
        <v>3.4069539111456805E-2</v>
      </c>
      <c r="L26">
        <f t="shared" si="4"/>
        <v>1.2022808544074289E-2</v>
      </c>
      <c r="M26">
        <f t="shared" si="5"/>
        <v>4.4674092823544344E-3</v>
      </c>
      <c r="N26">
        <f t="shared" si="6"/>
        <v>3.3425797427704112E-4</v>
      </c>
    </row>
    <row r="27" spans="1:14">
      <c r="A27" t="s">
        <v>4</v>
      </c>
      <c r="B27">
        <v>356.0129</v>
      </c>
      <c r="C27">
        <f t="shared" si="1"/>
        <v>0.11558878230402589</v>
      </c>
      <c r="D27">
        <f t="shared" si="2"/>
        <v>2.5021349462451346E-2</v>
      </c>
      <c r="E27" s="2">
        <v>6081036.3880348401</v>
      </c>
      <c r="F27" s="2">
        <v>3720594.64703047</v>
      </c>
      <c r="G27" s="3">
        <f t="shared" si="0"/>
        <v>10135.060646724734</v>
      </c>
      <c r="H27">
        <f t="shared" si="0"/>
        <v>6200.9910783841169</v>
      </c>
      <c r="I27">
        <v>309684.59083497903</v>
      </c>
      <c r="J27">
        <v>117718.76349409</v>
      </c>
      <c r="K27">
        <f t="shared" si="3"/>
        <v>5.0926284776772621E-2</v>
      </c>
      <c r="L27">
        <f t="shared" si="4"/>
        <v>3.1639771236042939E-2</v>
      </c>
      <c r="M27">
        <f t="shared" si="5"/>
        <v>5.8865072446151979E-3</v>
      </c>
      <c r="N27">
        <f t="shared" si="6"/>
        <v>7.9166977300904658E-4</v>
      </c>
    </row>
    <row r="28" spans="1:14">
      <c r="A28" t="s">
        <v>4</v>
      </c>
      <c r="B28">
        <v>383.8485</v>
      </c>
      <c r="C28">
        <f t="shared" si="1"/>
        <v>0.10844206262518297</v>
      </c>
      <c r="D28">
        <f t="shared" si="2"/>
        <v>2.3665340517459811E-2</v>
      </c>
      <c r="E28" s="2">
        <v>1276280.6116772401</v>
      </c>
      <c r="F28" s="2">
        <v>329525.736422154</v>
      </c>
      <c r="G28" s="3">
        <f t="shared" si="0"/>
        <v>2127.1343527954</v>
      </c>
      <c r="H28">
        <f t="shared" si="0"/>
        <v>549.20956070359</v>
      </c>
      <c r="I28">
        <v>41017.180285811097</v>
      </c>
      <c r="J28">
        <v>16700.681850631401</v>
      </c>
      <c r="K28">
        <f t="shared" si="3"/>
        <v>3.2138057971364035E-2</v>
      </c>
      <c r="L28">
        <f t="shared" si="4"/>
        <v>5.0680963593193309E-2</v>
      </c>
      <c r="M28">
        <f t="shared" si="5"/>
        <v>3.4851172951824196E-3</v>
      </c>
      <c r="N28">
        <f t="shared" si="6"/>
        <v>1.1993822611859031E-3</v>
      </c>
    </row>
    <row r="29" spans="1:14">
      <c r="A29" t="s">
        <v>5</v>
      </c>
      <c r="B29">
        <v>661.65700000000004</v>
      </c>
      <c r="C29">
        <f t="shared" si="1"/>
        <v>6.5977291460431936E-2</v>
      </c>
      <c r="D29">
        <f t="shared" si="2"/>
        <v>1.2535758863015681E-2</v>
      </c>
      <c r="E29" s="2">
        <v>1067148.5</v>
      </c>
      <c r="F29" s="2">
        <v>355273.5</v>
      </c>
      <c r="G29" s="3">
        <f t="shared" si="0"/>
        <v>1778.5808333333334</v>
      </c>
      <c r="H29">
        <f t="shared" si="0"/>
        <v>592.12249999999995</v>
      </c>
      <c r="I29">
        <v>219378.92557836199</v>
      </c>
      <c r="J29">
        <v>52366.261299475897</v>
      </c>
      <c r="K29">
        <f t="shared" si="3"/>
        <v>0.20557488070157245</v>
      </c>
      <c r="L29">
        <f t="shared" si="4"/>
        <v>0.14739703721070077</v>
      </c>
      <c r="M29">
        <f t="shared" si="5"/>
        <v>1.356327382099117E-2</v>
      </c>
      <c r="N29">
        <f t="shared" si="6"/>
        <v>1.8477337155962943E-3</v>
      </c>
    </row>
    <row r="30" spans="1:14">
      <c r="A30" t="s">
        <v>6</v>
      </c>
      <c r="B30" s="1">
        <v>122.06065</v>
      </c>
      <c r="C30">
        <f t="shared" si="1"/>
        <v>0.20596675920538335</v>
      </c>
      <c r="D30">
        <f t="shared" si="2"/>
        <v>3.9676897136620391E-2</v>
      </c>
      <c r="E30" s="2">
        <v>1103220.5</v>
      </c>
      <c r="F30" s="2">
        <v>326439.32028563501</v>
      </c>
      <c r="G30" s="3">
        <f t="shared" si="0"/>
        <v>1838.7008333333333</v>
      </c>
      <c r="H30">
        <f t="shared" si="0"/>
        <v>544.0655338093917</v>
      </c>
      <c r="I30">
        <v>33909.129912423501</v>
      </c>
      <c r="J30">
        <v>11480.6604960039</v>
      </c>
      <c r="K30">
        <f t="shared" si="3"/>
        <v>3.0736493667787627E-2</v>
      </c>
      <c r="L30">
        <f t="shared" si="4"/>
        <v>3.5169355474574268E-2</v>
      </c>
      <c r="M30">
        <f t="shared" si="5"/>
        <v>6.3306959900910047E-3</v>
      </c>
      <c r="N30">
        <f t="shared" si="6"/>
        <v>1.3954108995259205E-3</v>
      </c>
    </row>
    <row r="31" spans="1:14">
      <c r="A31" t="s">
        <v>7</v>
      </c>
      <c r="B31" s="1">
        <v>136.47355999999999</v>
      </c>
      <c r="C31">
        <f t="shared" si="1"/>
        <v>0.19857927156048688</v>
      </c>
      <c r="D31">
        <f t="shared" si="2"/>
        <v>3.8566064098814419E-2</v>
      </c>
      <c r="E31" s="2">
        <v>1067148.5</v>
      </c>
      <c r="F31" s="2">
        <v>355273.5</v>
      </c>
      <c r="G31" s="3">
        <f t="shared" si="0"/>
        <v>1778.5808333333334</v>
      </c>
      <c r="H31">
        <f t="shared" si="0"/>
        <v>592.12249999999995</v>
      </c>
      <c r="I31">
        <v>3712.58261327325</v>
      </c>
      <c r="J31">
        <v>1222.0202796715901</v>
      </c>
      <c r="K31">
        <f t="shared" si="3"/>
        <v>3.4789746818491055E-3</v>
      </c>
      <c r="L31">
        <f t="shared" si="4"/>
        <v>3.4396606548802262E-3</v>
      </c>
      <c r="M31">
        <f t="shared" si="5"/>
        <v>6.9085225809897193E-4</v>
      </c>
      <c r="N31">
        <f t="shared" si="6"/>
        <v>1.3265417329428079E-4</v>
      </c>
    </row>
    <row r="33" spans="2:16">
      <c r="B33" t="s">
        <v>43</v>
      </c>
      <c r="C33" t="s">
        <v>44</v>
      </c>
      <c r="D33" t="s">
        <v>23</v>
      </c>
      <c r="E33" t="s">
        <v>51</v>
      </c>
      <c r="F33" t="s">
        <v>52</v>
      </c>
      <c r="H33" t="s">
        <v>32</v>
      </c>
      <c r="I33" t="s">
        <v>33</v>
      </c>
      <c r="K33" t="s">
        <v>32</v>
      </c>
      <c r="L33" t="s">
        <v>33</v>
      </c>
      <c r="M33" t="s">
        <v>47</v>
      </c>
      <c r="N33" t="s">
        <v>48</v>
      </c>
      <c r="O33" t="s">
        <v>49</v>
      </c>
      <c r="P33" t="s">
        <v>50</v>
      </c>
    </row>
    <row r="34" spans="2:16">
      <c r="B34">
        <v>27679.311416607099</v>
      </c>
      <c r="C34">
        <v>9807.2515541302491</v>
      </c>
      <c r="D34">
        <f>C34*B34</f>
        <v>271457969.9077751</v>
      </c>
      <c r="E34">
        <f t="shared" ref="E34:E44" si="7">(1/SQRT(B34)+1/SQRT(D34))*H34</f>
        <v>1.2242675767259066E-5</v>
      </c>
      <c r="F34">
        <f t="shared" ref="F34:F44" si="8">(1/SQRT(C34)+1/SQRT(D34))*I34</f>
        <v>7.2579091434413239E-6</v>
      </c>
      <c r="H34">
        <v>2.0164644405712851E-3</v>
      </c>
      <c r="I34">
        <v>7.1446770192324521E-4</v>
      </c>
      <c r="K34">
        <v>2.0164644405712851E-3</v>
      </c>
      <c r="L34">
        <v>7.1446770192324521E-4</v>
      </c>
      <c r="M34">
        <v>2.2913398062411085E-4</v>
      </c>
      <c r="N34">
        <v>-4.0521912471647625E-5</v>
      </c>
      <c r="O34">
        <f>ABS((M34-K34)/K34)</f>
        <v>0.88636844964189165</v>
      </c>
      <c r="P34">
        <f>ABS((N34-L34)/L34)</f>
        <v>1.0567162271472432</v>
      </c>
    </row>
    <row r="35" spans="2:16">
      <c r="B35">
        <v>43472.565477931697</v>
      </c>
      <c r="C35">
        <v>15773.3643579374</v>
      </c>
      <c r="D35">
        <f t="shared" ref="D35:D44" si="9">C35*B35</f>
        <v>685708614.85770774</v>
      </c>
      <c r="E35">
        <f t="shared" si="7"/>
        <v>5.1819536987915295E-6</v>
      </c>
      <c r="F35">
        <f t="shared" si="8"/>
        <v>3.1115854926385814E-6</v>
      </c>
      <c r="H35">
        <v>1.0719064397539618E-3</v>
      </c>
      <c r="I35">
        <v>3.8892507598709876E-4</v>
      </c>
      <c r="K35">
        <v>1.0719064397539618E-3</v>
      </c>
      <c r="L35">
        <v>3.8892507598709876E-4</v>
      </c>
      <c r="M35">
        <v>2.8944138982677147E-3</v>
      </c>
      <c r="N35">
        <v>-3.5401080749259675E-4</v>
      </c>
      <c r="O35">
        <f t="shared" ref="O35:O44" si="10">ABS((M35-K35)/K35)</f>
        <v>1.7002486326437958</v>
      </c>
      <c r="P35">
        <f t="shared" ref="P35:P44" si="11">ABS((N35-L35)/L35)</f>
        <v>1.9102288058801842</v>
      </c>
    </row>
    <row r="36" spans="2:16">
      <c r="B36">
        <v>37921.630922513199</v>
      </c>
      <c r="C36">
        <v>12801.3131121568</v>
      </c>
      <c r="D36">
        <f t="shared" si="9"/>
        <v>485446671.16273898</v>
      </c>
      <c r="E36">
        <f t="shared" si="7"/>
        <v>4.8377302298845486E-6</v>
      </c>
      <c r="F36">
        <f t="shared" si="8"/>
        <v>2.8004529761840063E-6</v>
      </c>
      <c r="H36">
        <v>9.3382082244961376E-4</v>
      </c>
      <c r="I36">
        <v>3.1523255851668535E-4</v>
      </c>
      <c r="K36">
        <v>9.3382082244961376E-4</v>
      </c>
      <c r="L36">
        <v>3.1523255851668535E-4</v>
      </c>
      <c r="M36">
        <v>2.3389089201742339E-3</v>
      </c>
      <c r="N36">
        <v>-6.1097031683972119E-4</v>
      </c>
      <c r="O36">
        <f t="shared" si="10"/>
        <v>1.504665631720195</v>
      </c>
      <c r="P36">
        <f t="shared" si="11"/>
        <v>2.9381574026319441</v>
      </c>
    </row>
    <row r="37" spans="2:16">
      <c r="B37">
        <v>733913.48343895201</v>
      </c>
      <c r="C37">
        <v>211515.005457119</v>
      </c>
      <c r="D37">
        <f t="shared" si="9"/>
        <v>155233714454.64316</v>
      </c>
      <c r="E37">
        <f t="shared" si="7"/>
        <v>4.4442498467904864E-5</v>
      </c>
      <c r="F37">
        <f t="shared" si="8"/>
        <v>2.3834716566463588E-5</v>
      </c>
      <c r="H37">
        <v>3.799072805476527E-2</v>
      </c>
      <c r="I37">
        <v>1.0948986812683371E-2</v>
      </c>
      <c r="K37">
        <v>3.799072805476527E-2</v>
      </c>
      <c r="L37">
        <v>1.0948986812683371E-2</v>
      </c>
      <c r="M37">
        <v>2.7582340951492319E-2</v>
      </c>
      <c r="N37">
        <v>2.4459517225791927E-3</v>
      </c>
      <c r="O37">
        <f t="shared" si="10"/>
        <v>0.27397177248798216</v>
      </c>
      <c r="P37">
        <f t="shared" si="11"/>
        <v>0.77660474303012328</v>
      </c>
    </row>
    <row r="38" spans="2:16">
      <c r="B38">
        <v>1704.59446768916</v>
      </c>
      <c r="C38">
        <v>3727.6598914861402</v>
      </c>
      <c r="D38">
        <f t="shared" si="9"/>
        <v>6354148.4284540489</v>
      </c>
      <c r="E38">
        <f t="shared" si="7"/>
        <v>1.0148082383535208E-5</v>
      </c>
      <c r="F38">
        <f t="shared" si="8"/>
        <v>1.5122709426626951E-5</v>
      </c>
      <c r="H38">
        <v>4.1222936682921383E-4</v>
      </c>
      <c r="I38">
        <v>9.014759263563458E-4</v>
      </c>
      <c r="K38">
        <v>4.1222936682921383E-4</v>
      </c>
      <c r="L38">
        <v>9.014759263563458E-4</v>
      </c>
      <c r="M38">
        <v>3.9201440228303172E-5</v>
      </c>
      <c r="N38">
        <v>2.9345325155333845E-5</v>
      </c>
      <c r="O38">
        <f t="shared" si="10"/>
        <v>0.90490381476256077</v>
      </c>
      <c r="P38">
        <f t="shared" si="11"/>
        <v>0.9674474666517785</v>
      </c>
    </row>
    <row r="39" spans="2:16">
      <c r="B39">
        <v>207178.10706034501</v>
      </c>
      <c r="C39">
        <v>44731.997111354998</v>
      </c>
      <c r="D39">
        <f t="shared" si="9"/>
        <v>9267490486.5593491</v>
      </c>
      <c r="E39">
        <f t="shared" si="7"/>
        <v>4.3066495914590938E-5</v>
      </c>
      <c r="F39">
        <f t="shared" si="8"/>
        <v>1.9960953196929047E-5</v>
      </c>
      <c r="H39">
        <v>1.9510252899687518E-2</v>
      </c>
      <c r="I39">
        <v>4.2124749025553446E-3</v>
      </c>
      <c r="K39">
        <v>1.9510252899687518E-2</v>
      </c>
      <c r="L39">
        <v>4.2124749025553446E-3</v>
      </c>
      <c r="M39">
        <v>4.4674092823544344E-3</v>
      </c>
      <c r="N39">
        <v>3.3425797427704112E-4</v>
      </c>
      <c r="O39">
        <f t="shared" si="10"/>
        <v>0.77102248211113733</v>
      </c>
      <c r="P39">
        <f t="shared" si="11"/>
        <v>0.92065045323492001</v>
      </c>
    </row>
    <row r="40" spans="2:16">
      <c r="B40">
        <v>309684.59083497903</v>
      </c>
      <c r="C40">
        <v>117718.76349409</v>
      </c>
      <c r="D40">
        <f t="shared" si="9"/>
        <v>36455687106.26693</v>
      </c>
      <c r="E40">
        <f t="shared" si="7"/>
        <v>1.5509198100438038E-5</v>
      </c>
      <c r="F40">
        <f t="shared" si="8"/>
        <v>9.5514246780025797E-6</v>
      </c>
      <c r="H40">
        <v>8.6056800042989753E-3</v>
      </c>
      <c r="I40">
        <v>3.2712315662864616E-3</v>
      </c>
      <c r="K40">
        <v>8.6056800042989753E-3</v>
      </c>
      <c r="L40">
        <v>3.2712315662864616E-3</v>
      </c>
      <c r="M40">
        <v>5.8865072446151979E-3</v>
      </c>
      <c r="N40">
        <v>7.9166977300904658E-4</v>
      </c>
      <c r="O40">
        <f t="shared" si="10"/>
        <v>0.31597418894560481</v>
      </c>
      <c r="P40">
        <f t="shared" si="11"/>
        <v>0.75799029907633264</v>
      </c>
    </row>
    <row r="41" spans="2:16">
      <c r="B41">
        <v>41017.180285811097</v>
      </c>
      <c r="C41">
        <v>16700.681850631401</v>
      </c>
      <c r="D41">
        <f t="shared" si="9"/>
        <v>685014878.36332154</v>
      </c>
      <c r="E41">
        <f t="shared" si="7"/>
        <v>3.9364109563521366E-5</v>
      </c>
      <c r="F41">
        <f t="shared" si="8"/>
        <v>2.5048173726562309E-5</v>
      </c>
      <c r="H41">
        <v>7.911077978947547E-3</v>
      </c>
      <c r="I41">
        <v>3.2210989517395695E-3</v>
      </c>
      <c r="K41">
        <v>7.911077978947547E-3</v>
      </c>
      <c r="L41">
        <v>3.2210989517395695E-3</v>
      </c>
      <c r="M41">
        <v>3.4851172951824196E-3</v>
      </c>
      <c r="N41">
        <v>1.1993822611859031E-3</v>
      </c>
      <c r="O41">
        <f t="shared" si="10"/>
        <v>0.55946366545029769</v>
      </c>
      <c r="P41">
        <f t="shared" si="11"/>
        <v>0.62764811663479902</v>
      </c>
    </row>
    <row r="42" spans="2:16">
      <c r="B42">
        <v>219378.92557836199</v>
      </c>
      <c r="C42">
        <v>52366.261299475897</v>
      </c>
      <c r="D42">
        <f t="shared" si="9"/>
        <v>11488054140.43478</v>
      </c>
      <c r="E42">
        <f t="shared" si="7"/>
        <v>1.123907494249883E-5</v>
      </c>
      <c r="F42">
        <f t="shared" si="8"/>
        <v>5.4788755827561843E-6</v>
      </c>
      <c r="H42">
        <v>5.2412432853375423E-3</v>
      </c>
      <c r="I42">
        <v>1.2510969989050786E-3</v>
      </c>
      <c r="K42">
        <v>5.2412432853375423E-3</v>
      </c>
      <c r="L42">
        <v>1.2510969989050786E-3</v>
      </c>
      <c r="M42">
        <v>1.356327382099117E-2</v>
      </c>
      <c r="N42">
        <v>1.8477337155962943E-3</v>
      </c>
      <c r="O42">
        <f t="shared" si="10"/>
        <v>1.5877970326114481</v>
      </c>
      <c r="P42">
        <f t="shared" si="11"/>
        <v>0.47689085435691536</v>
      </c>
    </row>
    <row r="43" spans="2:16">
      <c r="B43">
        <v>33909.129912423501</v>
      </c>
      <c r="C43">
        <v>11480.6604960039</v>
      </c>
      <c r="D43">
        <f t="shared" si="9"/>
        <v>389299208.23942471</v>
      </c>
      <c r="E43">
        <f t="shared" si="7"/>
        <v>3.7798504677278682E-4</v>
      </c>
      <c r="F43">
        <f t="shared" si="8"/>
        <v>2.1908738400578149E-4</v>
      </c>
      <c r="H43">
        <v>6.8960200136179373E-2</v>
      </c>
      <c r="I43">
        <v>2.3347949285183339E-2</v>
      </c>
      <c r="K43">
        <v>6.8960200136179373E-2</v>
      </c>
      <c r="L43">
        <v>2.3347949285183339E-2</v>
      </c>
      <c r="M43">
        <v>6.3306959900910047E-3</v>
      </c>
      <c r="N43">
        <v>1.3954108995259205E-3</v>
      </c>
      <c r="O43">
        <f t="shared" si="10"/>
        <v>0.90819783037767521</v>
      </c>
      <c r="P43">
        <f t="shared" si="11"/>
        <v>0.94023411296291215</v>
      </c>
    </row>
    <row r="44" spans="2:16">
      <c r="B44">
        <v>3712.58261327325</v>
      </c>
      <c r="C44">
        <v>1222.0202796715901</v>
      </c>
      <c r="D44">
        <f t="shared" si="9"/>
        <v>4536851.2433760595</v>
      </c>
      <c r="E44">
        <f t="shared" si="7"/>
        <v>1.0174074924640625E-3</v>
      </c>
      <c r="F44">
        <f t="shared" si="8"/>
        <v>5.7678865637273498E-4</v>
      </c>
      <c r="H44">
        <v>6.0267592031323806E-2</v>
      </c>
      <c r="I44">
        <v>1.9837462850239077E-2</v>
      </c>
      <c r="K44">
        <v>6.0267592031323806E-2</v>
      </c>
      <c r="L44">
        <v>1.9837462850239077E-2</v>
      </c>
      <c r="M44">
        <v>6.9085225809897193E-4</v>
      </c>
      <c r="N44">
        <v>1.3265417329428079E-4</v>
      </c>
      <c r="O44">
        <f t="shared" si="10"/>
        <v>0.98853691951488776</v>
      </c>
      <c r="P44">
        <f t="shared" si="11"/>
        <v>0.99331294660533254</v>
      </c>
    </row>
    <row r="46" spans="2:16">
      <c r="B46" t="s">
        <v>43</v>
      </c>
      <c r="C46" t="s">
        <v>44</v>
      </c>
      <c r="D46" t="s">
        <v>39</v>
      </c>
      <c r="E46" t="s">
        <v>40</v>
      </c>
      <c r="F46" t="s">
        <v>53</v>
      </c>
      <c r="G46" t="s">
        <v>54</v>
      </c>
      <c r="J46" t="s">
        <v>30</v>
      </c>
      <c r="K46" t="s">
        <v>31</v>
      </c>
    </row>
    <row r="47" spans="2:16">
      <c r="B47">
        <v>27679.311416607099</v>
      </c>
      <c r="C47">
        <v>9807.2515541302491</v>
      </c>
      <c r="D47" s="2">
        <v>6081036.3880348401</v>
      </c>
      <c r="E47" s="2">
        <v>3720594.64703047</v>
      </c>
      <c r="F47">
        <f t="shared" ref="F47:F57" si="12">(1/SQRT(B47)+1/SQRT(D47))*J47</f>
        <v>5.0022501126206791E-5</v>
      </c>
      <c r="G47">
        <f t="shared" ref="G47:G57" si="13">(1/SQRT(C47)+1/SQRT(E47))*K47</f>
        <v>1.6987633750395345E-4</v>
      </c>
      <c r="J47">
        <v>7.7963036810348336E-3</v>
      </c>
      <c r="K47">
        <v>1.6001577204733931E-2</v>
      </c>
    </row>
    <row r="48" spans="2:16">
      <c r="B48">
        <v>43472.565477931697</v>
      </c>
      <c r="C48">
        <v>15773.3643579374</v>
      </c>
      <c r="D48" s="2">
        <v>786783.21879134898</v>
      </c>
      <c r="E48" s="2">
        <v>406566.65183868998</v>
      </c>
      <c r="F48">
        <f t="shared" si="12"/>
        <v>2.454910930339001E-5</v>
      </c>
      <c r="G48">
        <f t="shared" si="13"/>
        <v>8.3016918581358892E-5</v>
      </c>
      <c r="J48">
        <v>4.1443369661461312E-3</v>
      </c>
      <c r="K48">
        <v>8.7105611821388512E-3</v>
      </c>
      <c r="M48" t="s">
        <v>1</v>
      </c>
      <c r="N48" t="s">
        <v>47</v>
      </c>
      <c r="O48" t="s">
        <v>48</v>
      </c>
    </row>
    <row r="49" spans="2:15">
      <c r="B49">
        <v>37921.630922513199</v>
      </c>
      <c r="C49">
        <v>12801.3131121568</v>
      </c>
      <c r="D49" s="2">
        <v>786783.21879134898</v>
      </c>
      <c r="E49" s="2">
        <v>406566.65183868998</v>
      </c>
      <c r="F49">
        <f t="shared" si="12"/>
        <v>2.2610735676461748E-5</v>
      </c>
      <c r="G49">
        <f t="shared" si="13"/>
        <v>7.3472406982647511E-5</v>
      </c>
      <c r="J49">
        <v>3.6104533107602439E-3</v>
      </c>
      <c r="K49">
        <v>7.060106578607026E-3</v>
      </c>
      <c r="M49">
        <v>1274.537</v>
      </c>
      <c r="N49">
        <v>2.2913398062411085E-4</v>
      </c>
      <c r="O49">
        <v>-4.0521912471647625E-5</v>
      </c>
    </row>
    <row r="50" spans="2:15">
      <c r="B50">
        <v>733913.48343895201</v>
      </c>
      <c r="C50">
        <v>211515.005457119</v>
      </c>
      <c r="D50" s="2">
        <v>6081036.3880348401</v>
      </c>
      <c r="E50" s="2">
        <v>3720594.64703047</v>
      </c>
      <c r="F50">
        <f t="shared" si="12"/>
        <v>2.3102069718104358E-4</v>
      </c>
      <c r="G50">
        <f t="shared" si="13"/>
        <v>6.6032185574384596E-4</v>
      </c>
      <c r="J50">
        <v>0.14688444141105056</v>
      </c>
      <c r="K50">
        <v>0.24521900335753508</v>
      </c>
      <c r="M50">
        <v>1173.2280000000001</v>
      </c>
      <c r="N50">
        <v>2.8944138982677147E-3</v>
      </c>
      <c r="O50">
        <v>-3.5401080749259675E-4</v>
      </c>
    </row>
    <row r="51" spans="2:15">
      <c r="B51">
        <v>1704.59446768916</v>
      </c>
      <c r="C51">
        <v>3727.6598914861402</v>
      </c>
      <c r="D51" s="2">
        <v>6081036.3880348401</v>
      </c>
      <c r="E51" s="2">
        <v>3720594.64703047</v>
      </c>
      <c r="F51">
        <f t="shared" si="12"/>
        <v>3.9249811067468385E-5</v>
      </c>
      <c r="G51">
        <f t="shared" si="13"/>
        <v>3.4115342785916673E-4</v>
      </c>
      <c r="J51">
        <v>1.5938120531055521E-3</v>
      </c>
      <c r="K51">
        <v>2.0189907248389205E-2</v>
      </c>
      <c r="M51">
        <v>1332.492</v>
      </c>
      <c r="N51">
        <v>2.3389089201742339E-3</v>
      </c>
      <c r="O51">
        <v>-6.1097031683972119E-4</v>
      </c>
    </row>
    <row r="52" spans="2:15">
      <c r="B52">
        <v>207178.10706034501</v>
      </c>
      <c r="C52">
        <v>44731.997111354998</v>
      </c>
      <c r="D52" s="2">
        <v>6081036.3880348401</v>
      </c>
      <c r="E52" s="2">
        <v>3720594.64703047</v>
      </c>
      <c r="F52">
        <f t="shared" si="12"/>
        <v>1.9631492045094412E-4</v>
      </c>
      <c r="G52">
        <f t="shared" si="13"/>
        <v>4.9498704186745081E-4</v>
      </c>
      <c r="J52">
        <v>7.543294760836973E-2</v>
      </c>
      <c r="K52">
        <v>9.4344701929555935E-2</v>
      </c>
      <c r="M52">
        <v>80.997900000000001</v>
      </c>
      <c r="N52">
        <v>2.7582340951492319E-2</v>
      </c>
      <c r="O52">
        <v>2.4459517225791927E-3</v>
      </c>
    </row>
    <row r="53" spans="2:15">
      <c r="B53">
        <v>309684.59083497903</v>
      </c>
      <c r="C53">
        <v>117718.76349409</v>
      </c>
      <c r="D53" s="2">
        <v>6081036.3880348401</v>
      </c>
      <c r="E53" s="2">
        <v>3720594.64703047</v>
      </c>
      <c r="F53">
        <f t="shared" si="12"/>
        <v>7.328188118011487E-5</v>
      </c>
      <c r="G53">
        <f t="shared" si="13"/>
        <v>2.515174387540158E-4</v>
      </c>
      <c r="J53">
        <v>3.3272342098091233E-2</v>
      </c>
      <c r="K53">
        <v>7.3264143811666516E-2</v>
      </c>
      <c r="M53">
        <v>276.39890000000003</v>
      </c>
      <c r="N53">
        <v>3.9201440228303172E-5</v>
      </c>
      <c r="O53">
        <v>2.9345325155333845E-5</v>
      </c>
    </row>
    <row r="54" spans="2:15">
      <c r="B54">
        <v>41017.180285811097</v>
      </c>
      <c r="C54">
        <v>16700.681850631401</v>
      </c>
      <c r="D54" s="2">
        <v>1276280.6116772401</v>
      </c>
      <c r="E54" s="2">
        <v>329525.736422154</v>
      </c>
      <c r="F54">
        <f t="shared" si="12"/>
        <v>1.7810024973995169E-4</v>
      </c>
      <c r="G54">
        <f t="shared" si="13"/>
        <v>6.8390742665666853E-4</v>
      </c>
      <c r="J54">
        <v>3.0586786023733995E-2</v>
      </c>
      <c r="K54">
        <v>7.2141348617443091E-2</v>
      </c>
      <c r="M54">
        <v>302.85079999999999</v>
      </c>
      <c r="N54">
        <v>4.4674092823544344E-3</v>
      </c>
      <c r="O54">
        <v>3.3425797427704112E-4</v>
      </c>
    </row>
    <row r="55" spans="2:15">
      <c r="B55">
        <v>219378.92557836199</v>
      </c>
      <c r="C55">
        <v>52366.261299475897</v>
      </c>
      <c r="D55" s="2">
        <v>1067148.5</v>
      </c>
      <c r="E55" s="2">
        <v>355273.5</v>
      </c>
      <c r="F55">
        <f t="shared" si="12"/>
        <v>6.2881268787682388E-5</v>
      </c>
      <c r="G55">
        <f t="shared" si="13"/>
        <v>1.6945616902212896E-4</v>
      </c>
      <c r="J55">
        <v>2.0264341635054799E-2</v>
      </c>
      <c r="K55">
        <v>2.8020196244981862E-2</v>
      </c>
      <c r="M55">
        <v>356.0129</v>
      </c>
      <c r="N55">
        <v>5.8865072446151979E-3</v>
      </c>
      <c r="O55">
        <v>7.9166977300904658E-4</v>
      </c>
    </row>
    <row r="56" spans="2:15">
      <c r="B56">
        <v>33909.129912423501</v>
      </c>
      <c r="C56">
        <v>11480.6604960039</v>
      </c>
      <c r="D56" s="2">
        <v>1103220.5</v>
      </c>
      <c r="E56" s="2">
        <v>326439.32028563501</v>
      </c>
      <c r="F56">
        <f t="shared" si="12"/>
        <v>1.7017425368331016E-3</v>
      </c>
      <c r="G56">
        <f t="shared" si="13"/>
        <v>5.7955131103384367E-3</v>
      </c>
      <c r="J56">
        <v>0.26662243645331857</v>
      </c>
      <c r="K56">
        <v>0.52291238925620409</v>
      </c>
      <c r="M56">
        <v>383.8485</v>
      </c>
      <c r="N56">
        <v>3.4851172951824196E-3</v>
      </c>
      <c r="O56">
        <v>1.1993822611859031E-3</v>
      </c>
    </row>
    <row r="57" spans="2:15">
      <c r="B57">
        <v>3712.58261327325</v>
      </c>
      <c r="C57">
        <v>1222.0202796715901</v>
      </c>
      <c r="D57" s="2">
        <v>1067148.5</v>
      </c>
      <c r="E57" s="2">
        <v>355273.5</v>
      </c>
      <c r="F57">
        <f t="shared" si="12"/>
        <v>4.0497934747044289E-3</v>
      </c>
      <c r="G57">
        <f t="shared" si="13"/>
        <v>1.3454852650798609E-2</v>
      </c>
      <c r="J57">
        <v>0.23301400220466967</v>
      </c>
      <c r="K57">
        <v>0.44428977333707831</v>
      </c>
      <c r="M57">
        <v>661.65700000000004</v>
      </c>
      <c r="N57">
        <v>1.356327382099117E-2</v>
      </c>
      <c r="O57">
        <v>1.8477337155962943E-3</v>
      </c>
    </row>
    <row r="58" spans="2:15">
      <c r="M58" s="1">
        <v>122.06065</v>
      </c>
      <c r="N58">
        <v>6.3306959900910047E-3</v>
      </c>
      <c r="O58">
        <v>1.3954108995259205E-3</v>
      </c>
    </row>
    <row r="59" spans="2:15">
      <c r="M59" s="1">
        <v>136.47355999999999</v>
      </c>
      <c r="N59">
        <v>6.9085225809897193E-4</v>
      </c>
      <c r="O59">
        <v>1.3265417329428079E-4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</dc:creator>
  <cp:lastModifiedBy>Des</cp:lastModifiedBy>
  <dcterms:created xsi:type="dcterms:W3CDTF">2021-01-31T09:22:50Z</dcterms:created>
  <dcterms:modified xsi:type="dcterms:W3CDTF">2021-02-05T10:39:27Z</dcterms:modified>
</cp:coreProperties>
</file>