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bdullahalibrahim/Repositories/COSMIC-Bypass-Public/"/>
    </mc:Choice>
  </mc:AlternateContent>
  <xr:revisionPtr revIDLastSave="0" documentId="13_ncr:1_{E81911A9-E027-5E4E-997D-2287F332B898}" xr6:coauthVersionLast="47" xr6:coauthVersionMax="47" xr10:uidLastSave="{00000000-0000-0000-0000-000000000000}"/>
  <bookViews>
    <workbookView xWindow="0" yWindow="760" windowWidth="33500" windowHeight="21580" xr2:uid="{00000000-000D-0000-FFFF-FFFF00000000}"/>
  </bookViews>
  <sheets>
    <sheet name="Facility Variables" sheetId="4" r:id="rId1"/>
    <sheet name="Catchment" sheetId="5" r:id="rId2"/>
    <sheet name="WomenChar" sheetId="9" r:id="rId3"/>
    <sheet name="PaymentEventSchedule" sheetId="6" r:id="rId4"/>
    <sheet name="Parity census 12" sheetId="8" r:id="rId5"/>
  </sheets>
  <definedNames>
    <definedName name="_xlchart.v1.0" hidden="1">PaymentEventSchedule!$E$2:$E$8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5" i="4" l="1"/>
  <c r="L45" i="4"/>
  <c r="K45" i="4"/>
  <c r="J45" i="4"/>
  <c r="I45" i="4"/>
  <c r="H45" i="4"/>
  <c r="G45" i="4"/>
  <c r="F45" i="4"/>
  <c r="E45" i="4"/>
  <c r="D45" i="4"/>
  <c r="C45" i="4"/>
  <c r="B45" i="4"/>
  <c r="B13" i="5"/>
  <c r="B12" i="5"/>
  <c r="B9" i="5"/>
  <c r="B8" i="5"/>
  <c r="B6" i="5"/>
  <c r="B5" i="5"/>
  <c r="D11" i="5" l="1"/>
  <c r="D10" i="5"/>
  <c r="D7" i="5"/>
  <c r="D6" i="5"/>
  <c r="D5" i="5"/>
  <c r="D4" i="5"/>
  <c r="C4" i="5"/>
  <c r="C5" i="5"/>
  <c r="C6" i="5"/>
  <c r="C7" i="5"/>
  <c r="C8" i="5"/>
  <c r="C10" i="5"/>
  <c r="C11" i="5"/>
  <c r="F1" i="5"/>
  <c r="C2" i="5"/>
  <c r="D2" i="5"/>
  <c r="D8" i="5" l="1"/>
  <c r="C9" i="5"/>
  <c r="D9" i="5"/>
  <c r="F4" i="5"/>
  <c r="G8" i="8"/>
  <c r="G9" i="8"/>
  <c r="B15" i="8"/>
  <c r="C12" i="8"/>
  <c r="D12" i="8" s="1"/>
  <c r="C11" i="8"/>
  <c r="D11" i="8" s="1"/>
  <c r="C10" i="8"/>
  <c r="D10" i="8" s="1"/>
  <c r="D9" i="8"/>
  <c r="C9" i="8"/>
  <c r="C8" i="8"/>
  <c r="D8" i="8" s="1"/>
  <c r="C7" i="8"/>
  <c r="D7" i="8" s="1"/>
  <c r="C6" i="8"/>
  <c r="D6" i="8" s="1"/>
  <c r="C5" i="8"/>
  <c r="D5" i="8" s="1"/>
  <c r="D4" i="8"/>
  <c r="C4" i="8"/>
  <c r="C3" i="8"/>
  <c r="D3" i="8" s="1"/>
  <c r="C2" i="8"/>
  <c r="C15" i="8" s="1"/>
  <c r="E3" i="6"/>
  <c r="E4" i="6"/>
  <c r="E5" i="6"/>
  <c r="E6" i="6"/>
  <c r="E7" i="6"/>
  <c r="E2" i="6"/>
  <c r="C3" i="5"/>
  <c r="D3" i="5"/>
  <c r="D12" i="5" l="1"/>
  <c r="C12" i="5"/>
  <c r="G4" i="8"/>
  <c r="G7" i="8"/>
  <c r="G5" i="8"/>
  <c r="G2" i="8"/>
  <c r="G3" i="8"/>
  <c r="G6" i="8"/>
  <c r="G12" i="8"/>
  <c r="G11" i="8"/>
  <c r="G10" i="8"/>
  <c r="D2" i="8"/>
  <c r="D15" i="8" s="1"/>
  <c r="C13" i="5" l="1"/>
  <c r="D13" i="5"/>
  <c r="D20" i="5" s="1"/>
  <c r="E11" i="8"/>
  <c r="E6" i="8"/>
  <c r="E8" i="8"/>
  <c r="F8" i="8" s="1"/>
  <c r="E3" i="8"/>
  <c r="F3" i="8" s="1"/>
  <c r="E4" i="8"/>
  <c r="E12" i="8"/>
  <c r="E7" i="8"/>
  <c r="F7" i="8" s="1"/>
  <c r="E2" i="8"/>
  <c r="F2" i="8" s="1"/>
  <c r="E10" i="8"/>
  <c r="F10" i="8" s="1"/>
  <c r="E5" i="8"/>
  <c r="F5" i="8" s="1"/>
  <c r="E9" i="8"/>
  <c r="E13" i="5" l="1"/>
  <c r="E11" i="5"/>
  <c r="E5" i="5"/>
  <c r="E10" i="5"/>
  <c r="E2" i="5"/>
  <c r="E7" i="5"/>
  <c r="E3" i="5"/>
  <c r="E8" i="5"/>
  <c r="E9" i="5"/>
  <c r="E12" i="5"/>
  <c r="E6" i="5"/>
  <c r="E4" i="5"/>
  <c r="C20" i="5"/>
  <c r="F4" i="8"/>
  <c r="F6" i="8"/>
  <c r="F9" i="8"/>
  <c r="F11" i="8"/>
  <c r="F12" i="8" s="1"/>
  <c r="F13" i="8" s="1"/>
  <c r="F14" i="8" s="1"/>
</calcChain>
</file>

<file path=xl/sharedStrings.xml><?xml version="1.0" encoding="utf-8"?>
<sst xmlns="http://schemas.openxmlformats.org/spreadsheetml/2006/main" count="73" uniqueCount="62">
  <si>
    <t>Baseline</t>
  </si>
  <si>
    <t xml:space="preserve">ANC  (4+ visits) </t>
  </si>
  <si>
    <t xml:space="preserve">ANC  (&lt;4 visits) </t>
  </si>
  <si>
    <t xml:space="preserve">Muslim religion </t>
  </si>
  <si>
    <t>Non-Muslim religion</t>
  </si>
  <si>
    <t>Tercile 1 wealth (poorest)</t>
  </si>
  <si>
    <t>Tercile 2 wealth (middle)</t>
  </si>
  <si>
    <t>Tercile 3 wealth (least poor)</t>
  </si>
  <si>
    <t>No education</t>
  </si>
  <si>
    <t>Some primary education</t>
  </si>
  <si>
    <t>Primary/some secondary education</t>
  </si>
  <si>
    <t>Secondary/above education</t>
  </si>
  <si>
    <t>Share of facility birth deliveries</t>
  </si>
  <si>
    <t>Facility</t>
  </si>
  <si>
    <t>Population</t>
  </si>
  <si>
    <t>WRA (15%)</t>
  </si>
  <si>
    <t>WRA(20%)</t>
  </si>
  <si>
    <t>Payment Cycle</t>
  </si>
  <si>
    <t>Performance Calculated to Month x</t>
  </si>
  <si>
    <t>Payment should be issued by month x</t>
  </si>
  <si>
    <t>When it was actually received</t>
  </si>
  <si>
    <t>Delay</t>
  </si>
  <si>
    <t>&gt;50</t>
  </si>
  <si>
    <t>Parity</t>
  </si>
  <si>
    <t>Percentage</t>
  </si>
  <si>
    <t>Fraction</t>
  </si>
  <si>
    <t>Total</t>
  </si>
  <si>
    <t>wi</t>
  </si>
  <si>
    <t>PPR</t>
  </si>
  <si>
    <t>TOTAL</t>
  </si>
  <si>
    <t>Proportion</t>
  </si>
  <si>
    <t>trans_time (min)</t>
  </si>
  <si>
    <t>Travel time</t>
  </si>
  <si>
    <t>Baseline Indicator (2010)</t>
  </si>
  <si>
    <t>hf_staffing</t>
  </si>
  <si>
    <t xml:space="preserve">Sum = </t>
  </si>
  <si>
    <t>waitmin (min)</t>
  </si>
  <si>
    <t>consultmin (min)</t>
  </si>
  <si>
    <t>hf_outreach (=1 if yes)</t>
  </si>
  <si>
    <t>hf_OOP (share of responses)</t>
  </si>
  <si>
    <t>staff_index2/ interpersonal quality (score)</t>
  </si>
  <si>
    <t>hf_ancq/ ANC quality (score)</t>
  </si>
  <si>
    <t>hf_oxytocic_index/ del. drug index (score)</t>
  </si>
  <si>
    <t>hf_kindness (rating 1-10)</t>
  </si>
  <si>
    <t>hf_matbeds</t>
  </si>
  <si>
    <t xml:space="preserve"> </t>
  </si>
  <si>
    <t>Lat (introduced random pertubations)</t>
  </si>
  <si>
    <t>Long  (introduced random pertubations)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</si>
  <si>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</si>
  <si>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</si>
  <si>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</si>
  <si>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</si>
  <si>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</si>
  <si>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</si>
  <si>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</si>
  <si>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</si>
  <si>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</si>
  <si>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</si>
  <si>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</si>
  <si>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</si>
  <si>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DistanceFromFacility</t>
  </si>
  <si>
    <t>P(+ Facility Experience)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</si>
</sst>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00"/>
    <numFmt numFmtId="167" formatCode="[$TZS]\ #,##0_);[Red]\([$TZS]\ #,##0\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7" fontId="5" fillId="0" borderId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Border="1"/>
    <xf numFmtId="166" fontId="2" fillId="0" borderId="1" xfId="0" applyNumberFormat="1" applyFont="1" applyBorder="1"/>
    <xf numFmtId="166" fontId="0" fillId="0" borderId="0" xfId="0" applyNumberFormat="1"/>
    <xf numFmtId="164" fontId="0" fillId="2" borderId="0" xfId="0" applyNumberFormat="1" applyFill="1"/>
    <xf numFmtId="0" fontId="0" fillId="0" borderId="0" xfId="2" applyNumberFormat="1" applyFont="1"/>
    <xf numFmtId="0" fontId="6" fillId="0" borderId="1" xfId="4" applyBorder="1"/>
    <xf numFmtId="0" fontId="6" fillId="2" borderId="1" xfId="4" applyFill="1" applyBorder="1"/>
    <xf numFmtId="165" fontId="6" fillId="0" borderId="1" xfId="4" applyNumberFormat="1" applyBorder="1"/>
    <xf numFmtId="164" fontId="6" fillId="0" borderId="1" xfId="5" applyNumberFormat="1" applyFont="1" applyBorder="1"/>
    <xf numFmtId="0" fontId="6" fillId="0" borderId="1" xfId="4" applyBorder="1" applyAlignment="1">
      <alignment wrapText="1"/>
    </xf>
    <xf numFmtId="0" fontId="1" fillId="0" borderId="0" xfId="4" applyFont="1"/>
    <xf numFmtId="9" fontId="0" fillId="0" borderId="0" xfId="1" applyFont="1"/>
    <xf numFmtId="9" fontId="0" fillId="0" borderId="1" xfId="1" applyFont="1" applyBorder="1"/>
    <xf numFmtId="9" fontId="3" fillId="0" borderId="1" xfId="1" applyFont="1" applyFill="1" applyBorder="1"/>
  </cellXfs>
  <cellStyles count="7">
    <cellStyle name="Comma" xfId="2" builtinId="3"/>
    <cellStyle name="Normal" xfId="0" builtinId="0"/>
    <cellStyle name="Normal 17" xfId="6" xr:uid="{3D56E8E6-C341-3E46-AC85-1FEF890F9FB0}"/>
    <cellStyle name="Normal 2" xfId="4" xr:uid="{06D25B3D-5E85-4197-94D8-902CEAA1FF3A}"/>
    <cellStyle name="Percent" xfId="1" builtinId="5"/>
    <cellStyle name="Percent 2" xfId="5" xr:uid="{93C7D685-3407-49BF-8E65-DE106DA74BB0}"/>
    <cellStyle name="Percent 4" xfId="3" xr:uid="{C405DCE4-B146-024A-91B7-A5BC49C14A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census 12'!$F$1</c:f>
              <c:strCache>
                <c:ptCount val="1"/>
                <c:pt idx="0">
                  <c:v>PPR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'Parity census 12'!$A$2:$A$14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'Parity census 12'!$F$2:$F$14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0.82608695652173914</c:v>
                </c:pt>
                <c:pt idx="2">
                  <c:v>0.79904306220095689</c:v>
                </c:pt>
                <c:pt idx="3">
                  <c:v>0.78243512974051899</c:v>
                </c:pt>
                <c:pt idx="4">
                  <c:v>0.75765306122448972</c:v>
                </c:pt>
                <c:pt idx="5">
                  <c:v>0.75084175084175098</c:v>
                </c:pt>
                <c:pt idx="6">
                  <c:v>0.71748878923766812</c:v>
                </c:pt>
                <c:pt idx="7">
                  <c:v>0.70625000000000004</c:v>
                </c:pt>
                <c:pt idx="8">
                  <c:v>0.67256637168141586</c:v>
                </c:pt>
                <c:pt idx="9">
                  <c:v>0.64473684210526316</c:v>
                </c:pt>
                <c:pt idx="10">
                  <c:v>0.42982456140350878</c:v>
                </c:pt>
                <c:pt idx="11">
                  <c:v>0.21491228070175439</c:v>
                </c:pt>
                <c:pt idx="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2-0044-8D66-D42F09DE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61135"/>
        <c:axId val="1229306447"/>
      </c:lineChart>
      <c:catAx>
        <c:axId val="12486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06447"/>
        <c:crosses val="autoZero"/>
        <c:auto val="1"/>
        <c:lblAlgn val="ctr"/>
        <c:lblOffset val="100"/>
        <c:noMultiLvlLbl val="0"/>
      </c:catAx>
      <c:valAx>
        <c:axId val="12293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6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Delays in Months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Delays in Months</a:t>
          </a:r>
        </a:p>
      </cx:txPr>
    </cx:title>
    <cx:plotArea>
      <cx:plotAreaRegion>
        <cx:series layoutId="clusteredColumn" uniqueId="{CF40C025-FC74-454F-861C-10B798F995CC}">
          <cx:dataId val="0"/>
          <cx:layoutPr>
            <cx:binning intervalClosed="r" overflow="auto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150978</xdr:rowOff>
    </xdr:from>
    <xdr:to>
      <xdr:col>7</xdr:col>
      <xdr:colOff>184944</xdr:colOff>
      <xdr:row>52</xdr:row>
      <xdr:rowOff>42362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CFF851-1A75-3D01-D681-EDEA5D1DC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8600"/>
          <a:ext cx="5966552" cy="6232503"/>
        </a:xfrm>
        <a:prstGeom prst="rect">
          <a:avLst/>
        </a:prstGeom>
      </xdr:spPr>
    </xdr:pic>
    <xdr:clientData/>
  </xdr:twoCellAnchor>
  <xdr:twoCellAnchor>
    <xdr:from>
      <xdr:col>5</xdr:col>
      <xdr:colOff>595924</xdr:colOff>
      <xdr:row>0</xdr:row>
      <xdr:rowOff>613331</xdr:rowOff>
    </xdr:from>
    <xdr:to>
      <xdr:col>11</xdr:col>
      <xdr:colOff>212259</xdr:colOff>
      <xdr:row>14</xdr:row>
      <xdr:rowOff>114923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1D4D29-20EB-454C-0051-EE182A253E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7424" y="613331"/>
              <a:ext cx="4874135" cy="2790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180731</xdr:colOff>
      <xdr:row>5</xdr:row>
      <xdr:rowOff>10746</xdr:rowOff>
    </xdr:from>
    <xdr:to>
      <xdr:col>12</xdr:col>
      <xdr:colOff>600808</xdr:colOff>
      <xdr:row>19</xdr:row>
      <xdr:rowOff>18561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F231A-B5EC-3147-8A23-CC097CE24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800F-DF29-4107-B2D2-9C530BEF1BED}">
  <dimension ref="A1:M45"/>
  <sheetViews>
    <sheetView tabSelected="1" zoomScale="172" workbookViewId="0">
      <pane xSplit="1" ySplit="3" topLeftCell="B23" activePane="bottomRight" state="frozen"/>
      <selection pane="topRight" activeCell="B1" sqref="B1"/>
      <selection pane="bottomLeft" activeCell="A4" sqref="A4"/>
      <selection pane="bottomRight" activeCell="E42" sqref="E42"/>
    </sheetView>
  </sheetViews>
  <sheetFormatPr baseColWidth="10" defaultColWidth="8.83203125" defaultRowHeight="15" x14ac:dyDescent="0.2"/>
  <cols>
    <col min="1" max="1" width="36.33203125" customWidth="1"/>
    <col min="2" max="2" width="11.6640625" bestFit="1" customWidth="1"/>
    <col min="3" max="4" width="12.6640625" bestFit="1" customWidth="1"/>
    <col min="5" max="5" width="12.1640625" bestFit="1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x14ac:dyDescent="0.2">
      <c r="A2" s="1"/>
      <c r="B2" s="2" t="s">
        <v>0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ht="16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6" x14ac:dyDescent="0.2">
      <c r="A4" s="13"/>
      <c r="B4" s="14">
        <v>19</v>
      </c>
      <c r="C4" s="14">
        <v>21</v>
      </c>
      <c r="D4" s="14">
        <v>19</v>
      </c>
      <c r="E4" s="14">
        <v>17</v>
      </c>
      <c r="F4" s="14">
        <v>17</v>
      </c>
      <c r="G4" s="14">
        <v>17</v>
      </c>
      <c r="H4" s="14">
        <v>17</v>
      </c>
      <c r="I4" s="14">
        <v>14</v>
      </c>
      <c r="J4" s="14">
        <v>16</v>
      </c>
      <c r="K4" s="14">
        <v>17</v>
      </c>
      <c r="L4" s="14">
        <v>19</v>
      </c>
      <c r="M4" s="14">
        <v>13</v>
      </c>
    </row>
    <row r="5" spans="1:13" ht="16" x14ac:dyDescent="0.2">
      <c r="A5" s="13" t="s">
        <v>36</v>
      </c>
      <c r="B5" s="15">
        <v>91</v>
      </c>
      <c r="C5" s="15">
        <v>42.5</v>
      </c>
      <c r="D5" s="15">
        <v>20.714279999999999</v>
      </c>
      <c r="E5" s="15">
        <v>25.5</v>
      </c>
      <c r="F5" s="15">
        <v>78.7</v>
      </c>
      <c r="G5" s="15">
        <v>21.692309999999999</v>
      </c>
      <c r="H5" s="15">
        <v>74</v>
      </c>
      <c r="I5" s="15">
        <v>53.727269999999997</v>
      </c>
      <c r="J5" s="15">
        <v>38.266669999999998</v>
      </c>
      <c r="K5" s="15">
        <v>52.6</v>
      </c>
      <c r="L5" s="15">
        <v>53.090910000000001</v>
      </c>
      <c r="M5" s="15">
        <v>72.222219999999993</v>
      </c>
    </row>
    <row r="6" spans="1:13" ht="16" x14ac:dyDescent="0.2">
      <c r="A6" s="13" t="s">
        <v>37</v>
      </c>
      <c r="B6" s="15">
        <v>10.33333</v>
      </c>
      <c r="C6" s="15">
        <v>13.375</v>
      </c>
      <c r="D6" s="15">
        <v>9.2857140000000005</v>
      </c>
      <c r="E6" s="15">
        <v>15.4</v>
      </c>
      <c r="F6" s="15">
        <v>22.44444</v>
      </c>
      <c r="G6" s="15">
        <v>8.1538459999999997</v>
      </c>
      <c r="H6" s="15">
        <v>11.6</v>
      </c>
      <c r="I6" s="15">
        <v>10.090909999999999</v>
      </c>
      <c r="J6" s="15">
        <v>16.307690000000001</v>
      </c>
      <c r="K6" s="15">
        <v>7.8888889999999998</v>
      </c>
      <c r="L6" s="15">
        <v>19.5</v>
      </c>
      <c r="M6" s="15">
        <v>10.8</v>
      </c>
    </row>
    <row r="7" spans="1:13" ht="16" x14ac:dyDescent="0.2">
      <c r="A7" s="13" t="s">
        <v>38</v>
      </c>
      <c r="B7" s="13">
        <v>0</v>
      </c>
      <c r="C7" s="13">
        <v>1</v>
      </c>
      <c r="D7" s="13">
        <v>1</v>
      </c>
      <c r="E7" s="13">
        <v>1</v>
      </c>
      <c r="F7" s="13">
        <v>0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</row>
    <row r="8" spans="1:13" ht="16" x14ac:dyDescent="0.2">
      <c r="A8" s="13" t="s">
        <v>39</v>
      </c>
      <c r="B8" s="16">
        <v>0.1666667</v>
      </c>
      <c r="C8" s="16">
        <v>0.2</v>
      </c>
      <c r="D8" s="16">
        <v>0.27777780000000002</v>
      </c>
      <c r="E8" s="16">
        <v>0.26666669999999998</v>
      </c>
      <c r="F8" s="16">
        <v>0.23529410000000001</v>
      </c>
      <c r="G8" s="16">
        <v>0.41176469999999998</v>
      </c>
      <c r="H8" s="16">
        <v>0.23529410000000001</v>
      </c>
      <c r="I8" s="16">
        <v>0.71428570000000002</v>
      </c>
      <c r="J8" s="16">
        <v>0.28571429999999998</v>
      </c>
      <c r="K8" s="16">
        <v>0.1666667</v>
      </c>
      <c r="L8" s="16">
        <v>0.2105263</v>
      </c>
      <c r="M8" s="16">
        <v>7.6923099999999994E-2</v>
      </c>
    </row>
    <row r="9" spans="1:13" ht="16" x14ac:dyDescent="0.2">
      <c r="A9" s="13" t="s">
        <v>31</v>
      </c>
      <c r="B9" s="15">
        <v>13.33333</v>
      </c>
      <c r="C9" s="15">
        <v>30</v>
      </c>
      <c r="D9" s="15">
        <v>37.5</v>
      </c>
      <c r="E9" s="15">
        <v>32.299999999999997</v>
      </c>
      <c r="F9" s="15">
        <v>31.428570000000001</v>
      </c>
      <c r="G9" s="15">
        <v>22.153849999999998</v>
      </c>
      <c r="H9" s="15">
        <v>30.625</v>
      </c>
      <c r="I9" s="15">
        <v>36</v>
      </c>
      <c r="J9" s="15">
        <v>20.66667</v>
      </c>
      <c r="K9" s="15">
        <v>70.571430000000007</v>
      </c>
      <c r="L9" s="15">
        <v>40.625</v>
      </c>
      <c r="M9" s="15">
        <v>21.428570000000001</v>
      </c>
    </row>
    <row r="10" spans="1:13" ht="16" x14ac:dyDescent="0.2">
      <c r="A10" s="13" t="s">
        <v>40</v>
      </c>
      <c r="B10" s="16">
        <v>0.97142859999999998</v>
      </c>
      <c r="C10" s="16">
        <v>0.71428570000000002</v>
      </c>
      <c r="D10" s="16">
        <v>0.76530609999999999</v>
      </c>
      <c r="E10" s="16">
        <v>0.52571429999999997</v>
      </c>
      <c r="F10" s="16">
        <v>0.61428570000000005</v>
      </c>
      <c r="G10" s="16">
        <v>0.7032967</v>
      </c>
      <c r="H10" s="16">
        <v>0.66904770000000002</v>
      </c>
      <c r="I10" s="16">
        <v>0.61688310000000002</v>
      </c>
      <c r="J10" s="16">
        <v>0.72585029999999995</v>
      </c>
      <c r="K10" s="16">
        <v>0.64285709999999996</v>
      </c>
      <c r="L10" s="16">
        <v>0.76103900000000002</v>
      </c>
      <c r="M10" s="16">
        <v>0.7571428</v>
      </c>
    </row>
    <row r="11" spans="1:13" ht="16" x14ac:dyDescent="0.2">
      <c r="A11" s="13" t="s">
        <v>41</v>
      </c>
      <c r="B11" s="16">
        <v>0.8070176</v>
      </c>
      <c r="C11" s="16">
        <v>0.62811790000000001</v>
      </c>
      <c r="D11" s="16">
        <v>0.74074079999999998</v>
      </c>
      <c r="E11" s="16">
        <v>0.80952380000000002</v>
      </c>
      <c r="F11" s="16">
        <v>0.63736269999999995</v>
      </c>
      <c r="G11" s="16">
        <v>0.77030810000000005</v>
      </c>
      <c r="H11" s="16">
        <v>0.70028009999999996</v>
      </c>
      <c r="I11" s="16">
        <v>0.62770559999999997</v>
      </c>
      <c r="J11" s="16">
        <v>0.78869049999999996</v>
      </c>
      <c r="K11" s="16">
        <v>0.73280420000000002</v>
      </c>
      <c r="L11" s="16">
        <v>0.82957389999999998</v>
      </c>
      <c r="M11" s="16">
        <v>0.67857149999999999</v>
      </c>
    </row>
    <row r="12" spans="1:13" ht="16" x14ac:dyDescent="0.2">
      <c r="A12" s="13" t="s">
        <v>42</v>
      </c>
      <c r="B12" s="16">
        <v>0</v>
      </c>
      <c r="C12" s="16">
        <v>0.66666669999999995</v>
      </c>
      <c r="D12" s="16">
        <v>0.66666669999999995</v>
      </c>
      <c r="E12" s="16">
        <v>0.66666669999999995</v>
      </c>
      <c r="F12" s="16">
        <v>0.3333333</v>
      </c>
      <c r="G12" s="16">
        <v>0.66666669999999995</v>
      </c>
      <c r="H12" s="16">
        <v>0.3333333</v>
      </c>
      <c r="I12" s="16">
        <v>0.3333333</v>
      </c>
      <c r="J12" s="16">
        <v>0</v>
      </c>
      <c r="K12" s="16">
        <v>0.66666669999999995</v>
      </c>
      <c r="L12" s="16">
        <v>0</v>
      </c>
      <c r="M12" s="16">
        <v>0.3333333</v>
      </c>
    </row>
    <row r="13" spans="1:13" ht="16" x14ac:dyDescent="0.2">
      <c r="A13" s="13" t="s">
        <v>43</v>
      </c>
      <c r="B13" s="15">
        <v>6.3846150000000002</v>
      </c>
      <c r="C13" s="15">
        <v>5.1333330000000004</v>
      </c>
      <c r="D13" s="15">
        <v>9.0714279999999992</v>
      </c>
      <c r="E13" s="15">
        <v>6.8</v>
      </c>
      <c r="F13" s="15">
        <v>6.2222220000000004</v>
      </c>
      <c r="G13" s="15">
        <v>7.2222220000000004</v>
      </c>
      <c r="H13" s="15">
        <v>7.5333329999999998</v>
      </c>
      <c r="I13" s="15">
        <v>4.1111110000000002</v>
      </c>
      <c r="J13" s="15">
        <v>6.1875</v>
      </c>
      <c r="K13" s="15">
        <v>9</v>
      </c>
      <c r="L13" s="15">
        <v>6</v>
      </c>
      <c r="M13" s="15">
        <v>7.5</v>
      </c>
    </row>
    <row r="14" spans="1:13" ht="16" x14ac:dyDescent="0.2">
      <c r="A14" s="13" t="s">
        <v>44</v>
      </c>
      <c r="B14" s="13">
        <v>2</v>
      </c>
      <c r="C14" s="13">
        <v>1</v>
      </c>
      <c r="D14" s="13">
        <v>1</v>
      </c>
      <c r="E14" s="13">
        <v>1</v>
      </c>
      <c r="F14" s="13">
        <v>3</v>
      </c>
      <c r="G14" s="13">
        <v>1</v>
      </c>
      <c r="H14" s="13">
        <v>3</v>
      </c>
      <c r="I14" s="13">
        <v>1</v>
      </c>
      <c r="J14" s="13">
        <v>1</v>
      </c>
      <c r="K14" s="13">
        <v>2</v>
      </c>
      <c r="L14" s="13">
        <v>1</v>
      </c>
      <c r="M14" s="13">
        <v>2</v>
      </c>
    </row>
    <row r="15" spans="1:13" ht="16" x14ac:dyDescent="0.2">
      <c r="A15" s="13" t="s">
        <v>34</v>
      </c>
      <c r="B15" s="13">
        <v>2</v>
      </c>
      <c r="C15" s="13">
        <v>2</v>
      </c>
      <c r="D15" s="13">
        <v>3</v>
      </c>
      <c r="E15" s="13">
        <v>2</v>
      </c>
      <c r="F15" s="13">
        <v>3</v>
      </c>
      <c r="G15" s="13">
        <v>2</v>
      </c>
      <c r="H15" s="13">
        <v>8</v>
      </c>
      <c r="I15" s="13">
        <v>5</v>
      </c>
      <c r="J15" s="13">
        <v>2</v>
      </c>
      <c r="K15" s="13">
        <v>2</v>
      </c>
      <c r="L15" s="13">
        <v>3</v>
      </c>
      <c r="M15" s="13">
        <v>4</v>
      </c>
    </row>
    <row r="16" spans="1:13" ht="16" x14ac:dyDescent="0.2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16" x14ac:dyDescent="0.2">
      <c r="A17" s="13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6" x14ac:dyDescent="0.2">
      <c r="A18" s="13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6" x14ac:dyDescent="0.2">
      <c r="A19" s="13" t="s">
        <v>1</v>
      </c>
      <c r="B19" s="16">
        <v>0.73684210000000006</v>
      </c>
      <c r="C19" s="16">
        <v>0.71428570000000002</v>
      </c>
      <c r="D19" s="16">
        <v>0.5263158</v>
      </c>
      <c r="E19" s="16">
        <v>0.64705880000000005</v>
      </c>
      <c r="F19" s="16">
        <v>0.47058820000000001</v>
      </c>
      <c r="G19" s="16">
        <v>0.94117649999999997</v>
      </c>
      <c r="H19" s="16">
        <v>0.64705880000000005</v>
      </c>
      <c r="I19" s="16">
        <v>0.64285709999999996</v>
      </c>
      <c r="J19" s="16">
        <v>0.5</v>
      </c>
      <c r="K19" s="16">
        <v>0.52941179999999999</v>
      </c>
      <c r="L19" s="16">
        <v>0.5263158</v>
      </c>
      <c r="M19" s="16">
        <v>0.61538459999999995</v>
      </c>
    </row>
    <row r="20" spans="1:13" ht="16" x14ac:dyDescent="0.2">
      <c r="A20" s="13" t="s">
        <v>2</v>
      </c>
      <c r="B20" s="16">
        <v>0.26315789999999994</v>
      </c>
      <c r="C20" s="16">
        <v>0.28571429999999998</v>
      </c>
      <c r="D20" s="16">
        <v>0.4736842</v>
      </c>
      <c r="E20" s="16">
        <v>0.35294119999999995</v>
      </c>
      <c r="F20" s="16">
        <v>0.52941179999999999</v>
      </c>
      <c r="G20" s="16">
        <v>5.8823500000000029E-2</v>
      </c>
      <c r="H20" s="16">
        <v>0.35294119999999995</v>
      </c>
      <c r="I20" s="16">
        <v>0.35714290000000004</v>
      </c>
      <c r="J20" s="16">
        <v>0.5</v>
      </c>
      <c r="K20" s="16">
        <v>0.47058820000000001</v>
      </c>
      <c r="L20" s="16">
        <v>0.4736842</v>
      </c>
      <c r="M20" s="16">
        <v>0.38461540000000005</v>
      </c>
    </row>
    <row r="21" spans="1:13" ht="16" x14ac:dyDescent="0.2">
      <c r="A21" s="13" t="s">
        <v>3</v>
      </c>
      <c r="B21" s="16">
        <v>0.78947369999999994</v>
      </c>
      <c r="C21" s="16">
        <v>0.47619050000000002</v>
      </c>
      <c r="D21" s="16">
        <v>0.68421050000000005</v>
      </c>
      <c r="E21" s="16">
        <v>0.82352939999999997</v>
      </c>
      <c r="F21" s="16">
        <v>1</v>
      </c>
      <c r="G21" s="16">
        <v>0.82352939999999997</v>
      </c>
      <c r="H21" s="16">
        <v>0.94117649999999997</v>
      </c>
      <c r="I21" s="16">
        <v>0.28571429999999998</v>
      </c>
      <c r="J21" s="16">
        <v>0.875</v>
      </c>
      <c r="K21" s="16">
        <v>1</v>
      </c>
      <c r="L21" s="16">
        <v>0.3684211</v>
      </c>
      <c r="M21" s="16">
        <v>0.69230769999999997</v>
      </c>
    </row>
    <row r="22" spans="1:13" ht="16" x14ac:dyDescent="0.2">
      <c r="A22" s="13" t="s">
        <v>4</v>
      </c>
      <c r="B22" s="16">
        <v>0.21052630000000006</v>
      </c>
      <c r="C22" s="16">
        <v>0.52380950000000004</v>
      </c>
      <c r="D22" s="16">
        <v>0.31578949999999995</v>
      </c>
      <c r="E22" s="16">
        <v>0.17647060000000003</v>
      </c>
      <c r="F22" s="16">
        <v>0</v>
      </c>
      <c r="G22" s="16">
        <v>0.17647060000000003</v>
      </c>
      <c r="H22" s="16">
        <v>5.8823500000000029E-2</v>
      </c>
      <c r="I22" s="16">
        <v>0.71428570000000002</v>
      </c>
      <c r="J22" s="16">
        <v>0.125</v>
      </c>
      <c r="K22" s="16">
        <v>0</v>
      </c>
      <c r="L22" s="16">
        <v>0.63157890000000005</v>
      </c>
      <c r="M22" s="16">
        <v>0.30769230000000003</v>
      </c>
    </row>
    <row r="23" spans="1:13" ht="16" x14ac:dyDescent="0.2">
      <c r="A23" s="13" t="s">
        <v>5</v>
      </c>
      <c r="B23" s="16">
        <v>5.2631600000000001E-2</v>
      </c>
      <c r="C23" s="16">
        <v>0.23809520000000001</v>
      </c>
      <c r="D23" s="16">
        <v>0.4736842</v>
      </c>
      <c r="E23" s="16">
        <v>0.52941179999999999</v>
      </c>
      <c r="F23" s="16">
        <v>0.41176469999999998</v>
      </c>
      <c r="G23" s="16">
        <v>0.64705880000000005</v>
      </c>
      <c r="H23" s="16">
        <v>0.1176471</v>
      </c>
      <c r="I23" s="16">
        <v>0.35714289999999999</v>
      </c>
      <c r="J23" s="16">
        <v>0.375</v>
      </c>
      <c r="K23" s="16">
        <v>0.29411759999999998</v>
      </c>
      <c r="L23" s="16">
        <v>0.4736842</v>
      </c>
      <c r="M23" s="16">
        <v>0.15384619999999999</v>
      </c>
    </row>
    <row r="24" spans="1:13" ht="16" x14ac:dyDescent="0.2">
      <c r="A24" s="13" t="s">
        <v>6</v>
      </c>
      <c r="B24" s="16">
        <v>0.3684211</v>
      </c>
      <c r="C24" s="16">
        <v>0.52380950000000004</v>
      </c>
      <c r="D24" s="16">
        <v>0.3684211</v>
      </c>
      <c r="E24" s="16">
        <v>0.35294120000000001</v>
      </c>
      <c r="F24" s="16">
        <v>0.41176469999999998</v>
      </c>
      <c r="G24" s="16">
        <v>0.23529410000000001</v>
      </c>
      <c r="H24" s="16">
        <v>0.58823530000000002</v>
      </c>
      <c r="I24" s="16">
        <v>0.5</v>
      </c>
      <c r="J24" s="16">
        <v>0.4375</v>
      </c>
      <c r="K24" s="16">
        <v>0.47058820000000001</v>
      </c>
      <c r="L24" s="16">
        <v>0.3684211</v>
      </c>
      <c r="M24" s="16">
        <v>0.46153850000000002</v>
      </c>
    </row>
    <row r="25" spans="1:13" ht="16" x14ac:dyDescent="0.2">
      <c r="A25" s="13" t="s">
        <v>7</v>
      </c>
      <c r="B25" s="16">
        <v>0.5789474</v>
      </c>
      <c r="C25" s="16">
        <v>0.23809520000000001</v>
      </c>
      <c r="D25" s="16">
        <v>0.1578947</v>
      </c>
      <c r="E25" s="16">
        <v>0.1176471</v>
      </c>
      <c r="F25" s="16">
        <v>0.17647060000000001</v>
      </c>
      <c r="G25" s="16">
        <v>0.1176471</v>
      </c>
      <c r="H25" s="16">
        <v>0.29411759999999998</v>
      </c>
      <c r="I25" s="16">
        <v>0.14285709999999999</v>
      </c>
      <c r="J25" s="16">
        <v>0.1875</v>
      </c>
      <c r="K25" s="16">
        <v>0.23529410000000001</v>
      </c>
      <c r="L25" s="16">
        <v>0.1578947</v>
      </c>
      <c r="M25" s="16">
        <v>0.3846154</v>
      </c>
    </row>
    <row r="26" spans="1:13" ht="16" x14ac:dyDescent="0.2">
      <c r="A26" s="13" t="s">
        <v>8</v>
      </c>
      <c r="B26" s="16">
        <v>0.1578947</v>
      </c>
      <c r="C26" s="16">
        <v>0.28571429999999998</v>
      </c>
      <c r="D26" s="16">
        <v>0.1578947</v>
      </c>
      <c r="E26" s="16">
        <v>5.8823500000000001E-2</v>
      </c>
      <c r="F26" s="16">
        <v>0.1176471</v>
      </c>
      <c r="G26" s="16">
        <v>0.1176471</v>
      </c>
      <c r="H26" s="16">
        <v>0.41176469999999998</v>
      </c>
      <c r="I26" s="16">
        <v>7.1428599999999995E-2</v>
      </c>
      <c r="J26" s="16">
        <v>6.25E-2</v>
      </c>
      <c r="K26" s="16">
        <v>0.35294120000000001</v>
      </c>
      <c r="L26" s="16">
        <v>0.2105263</v>
      </c>
      <c r="M26" s="16">
        <v>0.15384619999999999</v>
      </c>
    </row>
    <row r="27" spans="1:13" ht="16" x14ac:dyDescent="0.2">
      <c r="A27" s="13" t="s">
        <v>9</v>
      </c>
      <c r="B27" s="16">
        <v>0</v>
      </c>
      <c r="C27" s="16">
        <v>0.19047620000000001</v>
      </c>
      <c r="D27" s="16">
        <v>0</v>
      </c>
      <c r="E27" s="16">
        <v>0.35294120000000001</v>
      </c>
      <c r="F27" s="16">
        <v>5.8823500000000001E-2</v>
      </c>
      <c r="G27" s="16">
        <v>5.8823500000000001E-2</v>
      </c>
      <c r="H27" s="16">
        <v>5.8823500000000001E-2</v>
      </c>
      <c r="I27" s="16">
        <v>7.1428599999999995E-2</v>
      </c>
      <c r="J27" s="16">
        <v>6.25E-2</v>
      </c>
      <c r="K27" s="16">
        <v>0.1176471</v>
      </c>
      <c r="L27" s="16">
        <v>5.2631600000000001E-2</v>
      </c>
      <c r="M27" s="16">
        <v>0.23076920000000001</v>
      </c>
    </row>
    <row r="28" spans="1:13" ht="16" x14ac:dyDescent="0.2">
      <c r="A28" s="13" t="s">
        <v>10</v>
      </c>
      <c r="B28" s="16">
        <v>0.68421050000000005</v>
      </c>
      <c r="C28" s="16">
        <v>0.52380950000000004</v>
      </c>
      <c r="D28" s="16">
        <v>0.78947369999999994</v>
      </c>
      <c r="E28" s="16">
        <v>0.58823530000000002</v>
      </c>
      <c r="F28" s="16">
        <v>0.82352939999999997</v>
      </c>
      <c r="G28" s="16">
        <v>0.76470590000000005</v>
      </c>
      <c r="H28" s="16">
        <v>0.52941179999999999</v>
      </c>
      <c r="I28" s="16">
        <v>0.85714290000000004</v>
      </c>
      <c r="J28" s="16">
        <v>0.8125</v>
      </c>
      <c r="K28" s="16">
        <v>0.47058820000000001</v>
      </c>
      <c r="L28" s="16">
        <v>0.73684210000000006</v>
      </c>
      <c r="M28" s="16">
        <v>0.46153850000000002</v>
      </c>
    </row>
    <row r="29" spans="1:13" ht="16" x14ac:dyDescent="0.2">
      <c r="A29" s="13" t="s">
        <v>11</v>
      </c>
      <c r="B29" s="16">
        <v>0.1578947</v>
      </c>
      <c r="C29" s="16">
        <v>0</v>
      </c>
      <c r="D29" s="16">
        <v>5.2631600000000001E-2</v>
      </c>
      <c r="E29" s="16">
        <v>0</v>
      </c>
      <c r="F29" s="16">
        <v>0</v>
      </c>
      <c r="G29" s="16">
        <v>5.8823500000000001E-2</v>
      </c>
      <c r="H29" s="16">
        <v>0</v>
      </c>
      <c r="I29" s="16">
        <v>0</v>
      </c>
      <c r="J29" s="16">
        <v>6.25E-2</v>
      </c>
      <c r="K29" s="16">
        <v>5.8823500000000001E-2</v>
      </c>
      <c r="L29" s="16">
        <v>0</v>
      </c>
      <c r="M29" s="16">
        <v>0.15384619999999999</v>
      </c>
    </row>
    <row r="30" spans="1:13" ht="16" x14ac:dyDescent="0.2">
      <c r="A30" s="13" t="s">
        <v>45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3" ht="16" x14ac:dyDescent="0.2">
      <c r="A31" s="13" t="s">
        <v>12</v>
      </c>
    </row>
    <row r="32" spans="1:13" x14ac:dyDescent="0.2">
      <c r="A32" s="1"/>
      <c r="B32" s="5"/>
      <c r="C32" s="5"/>
      <c r="D32" s="5"/>
      <c r="E32" s="4"/>
      <c r="F32" s="1"/>
      <c r="G32" s="1"/>
      <c r="H32" s="5"/>
      <c r="I32" s="5"/>
      <c r="J32" s="5"/>
    </row>
    <row r="33" spans="1:13" x14ac:dyDescent="0.2">
      <c r="A33" s="1"/>
      <c r="B33" s="5"/>
      <c r="C33" s="5"/>
      <c r="D33" s="5"/>
      <c r="E33" s="4"/>
      <c r="F33" s="1"/>
      <c r="G33" s="1"/>
      <c r="H33" s="5"/>
      <c r="I33" s="5"/>
      <c r="J33" s="5"/>
    </row>
    <row r="34" spans="1:13" x14ac:dyDescent="0.2">
      <c r="A34" s="1"/>
      <c r="B34" s="5"/>
      <c r="C34" s="5"/>
      <c r="D34" s="5"/>
      <c r="E34" s="4"/>
      <c r="F34" s="1"/>
      <c r="G34" s="1"/>
      <c r="H34" s="5"/>
      <c r="I34" s="5"/>
      <c r="J34" s="5"/>
    </row>
    <row r="35" spans="1:13" ht="16" x14ac:dyDescent="0.2">
      <c r="A35" s="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7" spans="1:13" x14ac:dyDescent="0.2">
      <c r="A37" s="8" t="s">
        <v>33</v>
      </c>
      <c r="B37" s="19">
        <v>0.13</v>
      </c>
      <c r="C37" s="20">
        <v>1</v>
      </c>
      <c r="D37" s="20">
        <v>0.84210526315789469</v>
      </c>
      <c r="E37" s="21">
        <v>0.24489795918367346</v>
      </c>
      <c r="F37" s="21">
        <v>0.21686746987951808</v>
      </c>
      <c r="G37" s="21">
        <v>0.60215053763440862</v>
      </c>
      <c r="H37" s="21">
        <v>0.66419753086419753</v>
      </c>
      <c r="I37" s="21">
        <v>0.38144329896907214</v>
      </c>
      <c r="J37" s="21">
        <v>0.73076923076923073</v>
      </c>
      <c r="K37" s="21">
        <v>0.28965517241379313</v>
      </c>
      <c r="L37" s="21">
        <v>0.18974358974358974</v>
      </c>
      <c r="M37" s="21">
        <v>0.34705882352941175</v>
      </c>
    </row>
    <row r="38" spans="1:13" x14ac:dyDescent="0.2">
      <c r="E38" s="4"/>
    </row>
    <row r="41" spans="1:13" x14ac:dyDescent="0.2">
      <c r="A41" t="s">
        <v>46</v>
      </c>
      <c r="B41">
        <v>-6.4285969955598521</v>
      </c>
      <c r="C41" s="12">
        <v>-6.4901840065306802</v>
      </c>
      <c r="D41">
        <v>-5.9437902993365688</v>
      </c>
      <c r="E41">
        <v>-6.6911008617951202</v>
      </c>
      <c r="F41">
        <v>-6.4877260267573984</v>
      </c>
      <c r="G41">
        <v>-6.7545980184889514</v>
      </c>
      <c r="H41">
        <v>-6.8672867620754356</v>
      </c>
      <c r="I41">
        <v>-6.2653884869943743</v>
      </c>
      <c r="J41">
        <v>-6.6002568487756719</v>
      </c>
      <c r="K41">
        <v>-5.967169005034342</v>
      </c>
      <c r="L41">
        <v>-6.623788574844589</v>
      </c>
      <c r="M41">
        <v>-6.808194346339203</v>
      </c>
    </row>
    <row r="42" spans="1:13" x14ac:dyDescent="0.2">
      <c r="A42" t="s">
        <v>47</v>
      </c>
      <c r="B42">
        <v>38.689315631253031</v>
      </c>
      <c r="C42">
        <v>38.943384995167371</v>
      </c>
      <c r="D42">
        <v>38.484897931087531</v>
      </c>
      <c r="E42">
        <v>39.167628052971871</v>
      </c>
      <c r="F42">
        <v>38.563620437968716</v>
      </c>
      <c r="G42">
        <v>38.743656925404544</v>
      </c>
      <c r="H42">
        <v>38.466777284683168</v>
      </c>
      <c r="I42">
        <v>38.364235671503266</v>
      </c>
      <c r="J42">
        <v>38.972845459775726</v>
      </c>
      <c r="K42">
        <v>38.703120674647309</v>
      </c>
      <c r="L42">
        <v>38.381173815550987</v>
      </c>
      <c r="M42">
        <v>38.495955342672588</v>
      </c>
    </row>
    <row r="45" spans="1:13" x14ac:dyDescent="0.2">
      <c r="A45" t="s">
        <v>60</v>
      </c>
      <c r="B45">
        <f>B5/AVERAGE($B$5:$M$5)</f>
        <v>1.7499616915437397</v>
      </c>
      <c r="C45">
        <f t="shared" ref="C45:M45" si="0">C5/AVERAGE($B$5:$M$5)</f>
        <v>0.81728980099570259</v>
      </c>
      <c r="D45">
        <f t="shared" si="0"/>
        <v>0.39834281832868851</v>
      </c>
      <c r="E45">
        <f t="shared" si="0"/>
        <v>0.4903738805974216</v>
      </c>
      <c r="F45">
        <f t="shared" si="0"/>
        <v>1.5134284079614542</v>
      </c>
      <c r="G45">
        <f t="shared" si="0"/>
        <v>0.41715067583616683</v>
      </c>
      <c r="H45">
        <f t="shared" si="0"/>
        <v>1.4230457711454587</v>
      </c>
      <c r="I45">
        <f t="shared" si="0"/>
        <v>1.033194113090409</v>
      </c>
      <c r="J45">
        <f t="shared" si="0"/>
        <v>0.7358813908016052</v>
      </c>
      <c r="K45">
        <f t="shared" si="0"/>
        <v>1.011516318408799</v>
      </c>
      <c r="L45">
        <f t="shared" si="0"/>
        <v>1.0209566886724883</v>
      </c>
      <c r="M45">
        <f t="shared" si="0"/>
        <v>1.388858442618067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3874-AAEF-4C60-9D26-E32B829C0DC9}">
  <dimension ref="A1:F20"/>
  <sheetViews>
    <sheetView zoomScale="205" zoomScaleNormal="205" workbookViewId="0">
      <selection activeCell="B2" sqref="B2"/>
    </sheetView>
  </sheetViews>
  <sheetFormatPr baseColWidth="10" defaultColWidth="8.83203125" defaultRowHeight="15" x14ac:dyDescent="0.2"/>
  <cols>
    <col min="1" max="1" width="12.5" bestFit="1" customWidth="1"/>
  </cols>
  <sheetData>
    <row r="1" spans="1:6" x14ac:dyDescent="0.2">
      <c r="A1" t="s">
        <v>13</v>
      </c>
      <c r="B1" t="s">
        <v>14</v>
      </c>
      <c r="C1" t="s">
        <v>15</v>
      </c>
      <c r="D1" t="s">
        <v>16</v>
      </c>
      <c r="E1" t="s">
        <v>35</v>
      </c>
      <c r="F1">
        <f>SUM(B2:B6)</f>
        <v>19997</v>
      </c>
    </row>
    <row r="2" spans="1:6" ht="16" x14ac:dyDescent="0.2">
      <c r="A2" s="18" t="s">
        <v>48</v>
      </c>
      <c r="B2">
        <v>3338</v>
      </c>
      <c r="C2" s="6">
        <f>ROUND(B2*0.15,0)</f>
        <v>501</v>
      </c>
      <c r="D2" s="6">
        <f>ROUND(B2*0.2,0)</f>
        <v>668</v>
      </c>
      <c r="E2">
        <f>C2/(SUM($C$2:$C$17))</f>
        <v>7.3633156966490296E-2</v>
      </c>
    </row>
    <row r="3" spans="1:6" ht="16" x14ac:dyDescent="0.2">
      <c r="A3" s="18" t="s">
        <v>49</v>
      </c>
      <c r="B3">
        <v>6018</v>
      </c>
      <c r="C3" s="6">
        <f t="shared" ref="C3:C13" si="0">ROUND(B3*0.15,0)</f>
        <v>903</v>
      </c>
      <c r="D3" s="6">
        <f t="shared" ref="D3:D13" si="1">ROUND(B3*0.2,0)</f>
        <v>1204</v>
      </c>
      <c r="E3">
        <f t="shared" ref="E3:E12" si="2">C3/(SUM($C$2:$C$17))</f>
        <v>0.13271604938271606</v>
      </c>
    </row>
    <row r="4" spans="1:6" ht="16" x14ac:dyDescent="0.2">
      <c r="A4" s="18" t="s">
        <v>50</v>
      </c>
      <c r="B4">
        <v>3083</v>
      </c>
      <c r="C4" s="6">
        <f t="shared" si="0"/>
        <v>462</v>
      </c>
      <c r="D4" s="6">
        <f t="shared" si="1"/>
        <v>617</v>
      </c>
      <c r="E4">
        <f t="shared" si="2"/>
        <v>6.7901234567901231E-2</v>
      </c>
      <c r="F4">
        <f>501*0.75/2</f>
        <v>187.875</v>
      </c>
    </row>
    <row r="5" spans="1:6" ht="16" x14ac:dyDescent="0.2">
      <c r="A5" s="18" t="s">
        <v>51</v>
      </c>
      <c r="B5" s="6">
        <f>FLOOR(AVERAGE(B2:B4,B7,B10,B11),1)</f>
        <v>3779</v>
      </c>
      <c r="C5" s="6">
        <f t="shared" si="0"/>
        <v>567</v>
      </c>
      <c r="D5" s="6">
        <f t="shared" si="1"/>
        <v>756</v>
      </c>
      <c r="E5">
        <f t="shared" si="2"/>
        <v>8.3333333333333329E-2</v>
      </c>
    </row>
    <row r="6" spans="1:6" ht="16" x14ac:dyDescent="0.2">
      <c r="A6" s="18" t="s">
        <v>52</v>
      </c>
      <c r="B6" s="6">
        <f>FLOOR(AVERAGE(B2:B4,B7,B10,B11),1)</f>
        <v>3779</v>
      </c>
      <c r="C6" s="6">
        <f t="shared" si="0"/>
        <v>567</v>
      </c>
      <c r="D6" s="6">
        <f t="shared" si="1"/>
        <v>756</v>
      </c>
      <c r="E6">
        <f t="shared" si="2"/>
        <v>8.3333333333333329E-2</v>
      </c>
    </row>
    <row r="7" spans="1:6" ht="16" x14ac:dyDescent="0.2">
      <c r="A7" s="18" t="s">
        <v>53</v>
      </c>
      <c r="B7">
        <v>3127</v>
      </c>
      <c r="C7" s="6">
        <f t="shared" si="0"/>
        <v>469</v>
      </c>
      <c r="D7" s="6">
        <f t="shared" si="1"/>
        <v>625</v>
      </c>
      <c r="E7">
        <f t="shared" si="2"/>
        <v>6.893004115226338E-2</v>
      </c>
    </row>
    <row r="8" spans="1:6" ht="16" x14ac:dyDescent="0.2">
      <c r="A8" s="18" t="s">
        <v>54</v>
      </c>
      <c r="B8" s="6">
        <f>FLOOR(AVERAGE(B2:B4,B7,B10,B11),1)</f>
        <v>3779</v>
      </c>
      <c r="C8" s="6">
        <f t="shared" si="0"/>
        <v>567</v>
      </c>
      <c r="D8" s="6">
        <f t="shared" si="1"/>
        <v>756</v>
      </c>
      <c r="E8">
        <f t="shared" si="2"/>
        <v>8.3333333333333329E-2</v>
      </c>
    </row>
    <row r="9" spans="1:6" ht="16" x14ac:dyDescent="0.2">
      <c r="A9" s="18" t="s">
        <v>55</v>
      </c>
      <c r="B9" s="6">
        <f>FLOOR(AVERAGE(B2:B4,B7,B10,B11),1)</f>
        <v>3779</v>
      </c>
      <c r="C9" s="6">
        <f t="shared" si="0"/>
        <v>567</v>
      </c>
      <c r="D9" s="6">
        <f t="shared" si="1"/>
        <v>756</v>
      </c>
      <c r="E9">
        <f t="shared" si="2"/>
        <v>8.3333333333333329E-2</v>
      </c>
    </row>
    <row r="10" spans="1:6" ht="16" x14ac:dyDescent="0.2">
      <c r="A10" s="18" t="s">
        <v>56</v>
      </c>
      <c r="B10">
        <v>3013</v>
      </c>
      <c r="C10" s="6">
        <f t="shared" si="0"/>
        <v>452</v>
      </c>
      <c r="D10" s="6">
        <f t="shared" si="1"/>
        <v>603</v>
      </c>
      <c r="E10">
        <f t="shared" si="2"/>
        <v>6.6431510875955321E-2</v>
      </c>
    </row>
    <row r="11" spans="1:6" ht="16" x14ac:dyDescent="0.2">
      <c r="A11" s="18" t="s">
        <v>57</v>
      </c>
      <c r="B11">
        <v>4097</v>
      </c>
      <c r="C11" s="6">
        <f t="shared" si="0"/>
        <v>615</v>
      </c>
      <c r="D11" s="6">
        <f t="shared" si="1"/>
        <v>819</v>
      </c>
      <c r="E11">
        <f t="shared" si="2"/>
        <v>9.0388007054673716E-2</v>
      </c>
    </row>
    <row r="12" spans="1:6" ht="16" x14ac:dyDescent="0.2">
      <c r="A12" s="18" t="s">
        <v>58</v>
      </c>
      <c r="B12" s="6">
        <f>FLOOR(AVERAGE(B2:B4,B7,B10,B11),1)</f>
        <v>3779</v>
      </c>
      <c r="C12" s="6">
        <f t="shared" si="0"/>
        <v>567</v>
      </c>
      <c r="D12" s="6">
        <f t="shared" si="1"/>
        <v>756</v>
      </c>
      <c r="E12">
        <f t="shared" si="2"/>
        <v>8.3333333333333329E-2</v>
      </c>
    </row>
    <row r="13" spans="1:6" ht="16" x14ac:dyDescent="0.2">
      <c r="A13" s="18" t="s">
        <v>59</v>
      </c>
      <c r="B13" s="6">
        <f>FLOOR(AVERAGE(B2:B4,B7,B10,B11),1)</f>
        <v>3779</v>
      </c>
      <c r="C13" s="6">
        <f t="shared" si="0"/>
        <v>567</v>
      </c>
      <c r="D13" s="6">
        <f t="shared" si="1"/>
        <v>756</v>
      </c>
      <c r="E13">
        <f>C13/(SUM($C$2:$C$17))</f>
        <v>8.3333333333333329E-2</v>
      </c>
    </row>
    <row r="14" spans="1:6" x14ac:dyDescent="0.2">
      <c r="B14" s="6"/>
      <c r="C14" s="6"/>
      <c r="D14" s="6"/>
    </row>
    <row r="15" spans="1:6" x14ac:dyDescent="0.2">
      <c r="B15" s="6"/>
      <c r="C15" s="6"/>
      <c r="D15" s="6"/>
    </row>
    <row r="16" spans="1:6" x14ac:dyDescent="0.2">
      <c r="B16" s="6"/>
      <c r="C16" s="6"/>
      <c r="D16" s="6"/>
    </row>
    <row r="17" spans="2:4" x14ac:dyDescent="0.2">
      <c r="B17" s="6"/>
      <c r="C17" s="6"/>
      <c r="D17" s="6"/>
    </row>
    <row r="20" spans="2:4" x14ac:dyDescent="0.2">
      <c r="C20">
        <f>SUM(C2:C17)</f>
        <v>6804</v>
      </c>
      <c r="D20">
        <f>SUM(D2:D17)</f>
        <v>9072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2C3D-17BB-EE4B-80AF-D67F7BF93D09}">
  <dimension ref="A2:R30"/>
  <sheetViews>
    <sheetView topLeftCell="A2" workbookViewId="0">
      <selection activeCell="A30" sqref="A30:M30"/>
    </sheetView>
  </sheetViews>
  <sheetFormatPr baseColWidth="10" defaultColWidth="11.5" defaultRowHeight="15" x14ac:dyDescent="0.2"/>
  <cols>
    <col min="1" max="1" width="28.33203125" bestFit="1" customWidth="1"/>
  </cols>
  <sheetData>
    <row r="2" spans="1:18" ht="16" x14ac:dyDescent="0.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8" ht="16" x14ac:dyDescent="0.2">
      <c r="A3" s="1" t="s">
        <v>1</v>
      </c>
      <c r="B3" s="11">
        <v>0.67373683333333334</v>
      </c>
      <c r="C3" s="11">
        <v>0.59911110000000001</v>
      </c>
      <c r="D3" s="11">
        <v>0.6525263</v>
      </c>
      <c r="E3" s="16">
        <v>0.64705880000000005</v>
      </c>
      <c r="F3" s="16">
        <v>0.47058820000000001</v>
      </c>
      <c r="G3" s="16">
        <v>0.94117649999999997</v>
      </c>
      <c r="H3" s="16">
        <v>0.64705880000000005</v>
      </c>
      <c r="I3" s="16">
        <v>0.64285709999999996</v>
      </c>
      <c r="J3" s="16">
        <v>0.5</v>
      </c>
      <c r="K3" s="16">
        <v>0.52941179999999999</v>
      </c>
      <c r="L3" s="16">
        <v>0.5263158</v>
      </c>
      <c r="M3" s="16">
        <v>0.61538459999999995</v>
      </c>
    </row>
    <row r="4" spans="1:18" ht="16" x14ac:dyDescent="0.2">
      <c r="A4" s="1" t="s">
        <v>2</v>
      </c>
      <c r="B4" s="11">
        <v>0.32626316666666666</v>
      </c>
      <c r="C4" s="11">
        <v>0.40088889999999999</v>
      </c>
      <c r="D4" s="11">
        <v>0.34747369999999994</v>
      </c>
      <c r="E4" s="16">
        <v>0.35294119999999995</v>
      </c>
      <c r="F4" s="16">
        <v>0.52941179999999999</v>
      </c>
      <c r="G4" s="16">
        <v>5.8823500000000029E-2</v>
      </c>
      <c r="H4" s="16">
        <v>0.35294119999999995</v>
      </c>
      <c r="I4" s="16">
        <v>0.35714290000000004</v>
      </c>
      <c r="J4" s="16">
        <v>0.5</v>
      </c>
      <c r="K4" s="16">
        <v>0.47058820000000001</v>
      </c>
      <c r="L4" s="16">
        <v>0.4736842</v>
      </c>
      <c r="M4" s="16">
        <v>0.38461540000000005</v>
      </c>
    </row>
    <row r="5" spans="1:18" ht="16" x14ac:dyDescent="0.2">
      <c r="A5" s="1" t="s">
        <v>3</v>
      </c>
      <c r="B5" s="11">
        <v>0.75598246666666669</v>
      </c>
      <c r="C5" s="11">
        <v>0.71422223333333346</v>
      </c>
      <c r="D5" s="11">
        <v>0.68852630000000004</v>
      </c>
      <c r="E5" s="16">
        <v>0.82352939999999997</v>
      </c>
      <c r="F5" s="16">
        <v>1</v>
      </c>
      <c r="G5" s="16">
        <v>0.82352939999999997</v>
      </c>
      <c r="H5" s="16">
        <v>0.94117649999999997</v>
      </c>
      <c r="I5" s="16">
        <v>0.28571429999999998</v>
      </c>
      <c r="J5" s="16">
        <v>0.875</v>
      </c>
      <c r="K5" s="16">
        <v>1</v>
      </c>
      <c r="L5" s="16">
        <v>0.3684211</v>
      </c>
      <c r="M5" s="16">
        <v>0.69230769999999997</v>
      </c>
    </row>
    <row r="6" spans="1:18" ht="16" x14ac:dyDescent="0.2">
      <c r="A6" s="1" t="s">
        <v>4</v>
      </c>
      <c r="B6" s="11">
        <v>0.24401753333333331</v>
      </c>
      <c r="C6" s="11">
        <v>0.28577776666666671</v>
      </c>
      <c r="D6" s="11">
        <v>0.31147369999999996</v>
      </c>
      <c r="E6" s="16">
        <v>0.17647060000000003</v>
      </c>
      <c r="F6" s="16">
        <v>0</v>
      </c>
      <c r="G6" s="16">
        <v>0.17647060000000003</v>
      </c>
      <c r="H6" s="16">
        <v>5.8823500000000029E-2</v>
      </c>
      <c r="I6" s="16">
        <v>0.71428570000000002</v>
      </c>
      <c r="J6" s="16">
        <v>0.125</v>
      </c>
      <c r="K6" s="16">
        <v>0</v>
      </c>
      <c r="L6" s="16">
        <v>0.63157890000000005</v>
      </c>
      <c r="M6" s="16">
        <v>0.30769230000000003</v>
      </c>
    </row>
    <row r="7" spans="1:18" ht="16" x14ac:dyDescent="0.2">
      <c r="A7" s="1" t="s">
        <v>5</v>
      </c>
      <c r="B7" s="11">
        <v>0.30714036666666666</v>
      </c>
      <c r="C7" s="11">
        <v>0.36822223333333332</v>
      </c>
      <c r="D7" s="11">
        <v>0.62115790000000004</v>
      </c>
      <c r="E7" s="16">
        <v>0.52941179999999999</v>
      </c>
      <c r="F7" s="16">
        <v>0.41176469999999998</v>
      </c>
      <c r="G7" s="16">
        <v>0.64705880000000005</v>
      </c>
      <c r="H7" s="16">
        <v>0.1176471</v>
      </c>
      <c r="I7" s="16">
        <v>0.35714289999999999</v>
      </c>
      <c r="J7" s="16">
        <v>0.375</v>
      </c>
      <c r="K7" s="16">
        <v>0.29411759999999998</v>
      </c>
      <c r="L7" s="16">
        <v>0.4736842</v>
      </c>
      <c r="M7" s="16">
        <v>0.15384619999999999</v>
      </c>
    </row>
    <row r="8" spans="1:18" ht="16" x14ac:dyDescent="0.2">
      <c r="A8" s="1" t="s">
        <v>6</v>
      </c>
      <c r="B8" s="11">
        <v>0.41389473333333332</v>
      </c>
      <c r="C8" s="11">
        <v>0.36355556666666672</v>
      </c>
      <c r="D8" s="11">
        <v>0.24196490000000001</v>
      </c>
      <c r="E8" s="16">
        <v>0.35294120000000001</v>
      </c>
      <c r="F8" s="16">
        <v>0.41176469999999998</v>
      </c>
      <c r="G8" s="16">
        <v>0.23529410000000001</v>
      </c>
      <c r="H8" s="16">
        <v>0.58823530000000002</v>
      </c>
      <c r="I8" s="16">
        <v>0.5</v>
      </c>
      <c r="J8" s="16">
        <v>0.4375</v>
      </c>
      <c r="K8" s="16">
        <v>0.47058820000000001</v>
      </c>
      <c r="L8" s="16">
        <v>0.3684211</v>
      </c>
      <c r="M8" s="16">
        <v>0.46153850000000002</v>
      </c>
    </row>
    <row r="9" spans="1:18" ht="16" x14ac:dyDescent="0.2">
      <c r="A9" s="1" t="s">
        <v>7</v>
      </c>
      <c r="B9" s="11">
        <v>0.27896489999999996</v>
      </c>
      <c r="C9" s="11">
        <v>0.26822223333333334</v>
      </c>
      <c r="D9" s="11">
        <v>0.13654386666666665</v>
      </c>
      <c r="E9" s="16">
        <v>0.1176471</v>
      </c>
      <c r="F9" s="16">
        <v>0.17647060000000001</v>
      </c>
      <c r="G9" s="16">
        <v>0.1176471</v>
      </c>
      <c r="H9" s="16">
        <v>0.29411759999999998</v>
      </c>
      <c r="I9" s="16">
        <v>0.14285709999999999</v>
      </c>
      <c r="J9" s="16">
        <v>0.1875</v>
      </c>
      <c r="K9" s="16">
        <v>0.23529410000000001</v>
      </c>
      <c r="L9" s="16">
        <v>0.1578947</v>
      </c>
      <c r="M9" s="16">
        <v>0.3846154</v>
      </c>
    </row>
    <row r="10" spans="1:18" ht="16" x14ac:dyDescent="0.2">
      <c r="A10" s="1" t="s">
        <v>8</v>
      </c>
      <c r="B10" s="11">
        <v>0.12021053333333333</v>
      </c>
      <c r="C10" s="11">
        <v>0.22311109999999998</v>
      </c>
      <c r="D10" s="11">
        <v>0.17371929999999999</v>
      </c>
      <c r="E10" s="16">
        <v>5.8823500000000001E-2</v>
      </c>
      <c r="F10" s="16">
        <v>0.1176471</v>
      </c>
      <c r="G10" s="16">
        <v>0.1176471</v>
      </c>
      <c r="H10" s="16">
        <v>0.41176469999999998</v>
      </c>
      <c r="I10" s="16">
        <v>7.1428599999999995E-2</v>
      </c>
      <c r="J10" s="16">
        <v>6.25E-2</v>
      </c>
      <c r="K10" s="16">
        <v>0.35294120000000001</v>
      </c>
      <c r="L10" s="16">
        <v>0.2105263</v>
      </c>
      <c r="M10" s="16">
        <v>0.15384619999999999</v>
      </c>
    </row>
    <row r="11" spans="1:18" ht="16" x14ac:dyDescent="0.2">
      <c r="A11" s="1" t="s">
        <v>9</v>
      </c>
      <c r="B11" s="11">
        <v>8.77193E-2</v>
      </c>
      <c r="C11" s="11">
        <v>0.16888890000000001</v>
      </c>
      <c r="D11" s="11">
        <v>3.3333333333333333E-2</v>
      </c>
      <c r="E11" s="16">
        <v>0.35294120000000001</v>
      </c>
      <c r="F11" s="16">
        <v>5.8823500000000001E-2</v>
      </c>
      <c r="G11" s="16">
        <v>5.8823500000000001E-2</v>
      </c>
      <c r="H11" s="16">
        <v>5.8823500000000001E-2</v>
      </c>
      <c r="I11" s="16">
        <v>7.1428599999999995E-2</v>
      </c>
      <c r="J11" s="16">
        <v>6.25E-2</v>
      </c>
      <c r="K11" s="16">
        <v>0.1176471</v>
      </c>
      <c r="L11" s="16">
        <v>5.2631600000000001E-2</v>
      </c>
      <c r="M11" s="16">
        <v>0.23076920000000001</v>
      </c>
    </row>
    <row r="12" spans="1:18" ht="16" x14ac:dyDescent="0.2">
      <c r="A12" s="1" t="s">
        <v>10</v>
      </c>
      <c r="B12" s="11">
        <v>0.68764913333333333</v>
      </c>
      <c r="C12" s="11">
        <v>0.58544443333333329</v>
      </c>
      <c r="D12" s="11">
        <v>0.72440349999999987</v>
      </c>
      <c r="E12" s="16">
        <v>0.58823530000000002</v>
      </c>
      <c r="F12" s="16">
        <v>0.82352939999999997</v>
      </c>
      <c r="G12" s="16">
        <v>0.76470590000000005</v>
      </c>
      <c r="H12" s="16">
        <v>0.52941179999999999</v>
      </c>
      <c r="I12" s="16">
        <v>0.85714290000000004</v>
      </c>
      <c r="J12" s="16">
        <v>0.8125</v>
      </c>
      <c r="K12" s="16">
        <v>0.47058820000000001</v>
      </c>
      <c r="L12" s="16">
        <v>0.73684210000000006</v>
      </c>
      <c r="M12" s="16">
        <v>0.46153850000000002</v>
      </c>
    </row>
    <row r="13" spans="1:18" ht="16" x14ac:dyDescent="0.2">
      <c r="A13" s="1" t="s">
        <v>11</v>
      </c>
      <c r="B13" s="11">
        <v>0.10442106666666667</v>
      </c>
      <c r="C13" s="11">
        <v>2.2222233333333331E-2</v>
      </c>
      <c r="D13" s="11">
        <v>6.8543866666666661E-2</v>
      </c>
      <c r="E13" s="16">
        <v>0</v>
      </c>
      <c r="F13" s="16">
        <v>0</v>
      </c>
      <c r="G13" s="16">
        <v>5.8823500000000001E-2</v>
      </c>
      <c r="H13" s="16">
        <v>0</v>
      </c>
      <c r="I13" s="16">
        <v>0</v>
      </c>
      <c r="J13" s="16">
        <v>6.25E-2</v>
      </c>
      <c r="K13" s="16">
        <v>5.8823500000000001E-2</v>
      </c>
      <c r="L13" s="16">
        <v>0</v>
      </c>
      <c r="M13" s="16">
        <v>0.15384619999999999</v>
      </c>
    </row>
    <row r="14" spans="1:18" ht="16" x14ac:dyDescent="0.2">
      <c r="A14" s="8" t="s">
        <v>32</v>
      </c>
      <c r="B14" s="15">
        <v>13.33333</v>
      </c>
      <c r="C14" s="15">
        <v>30</v>
      </c>
      <c r="D14" s="15">
        <v>37.5</v>
      </c>
      <c r="E14" s="15">
        <v>32.299999999999997</v>
      </c>
      <c r="F14" s="15">
        <v>31.428570000000001</v>
      </c>
      <c r="G14" s="15">
        <v>22.153849999999998</v>
      </c>
      <c r="H14" s="15">
        <v>30.625</v>
      </c>
      <c r="I14" s="15">
        <v>36</v>
      </c>
      <c r="J14" s="15">
        <v>20.66667</v>
      </c>
      <c r="K14" s="15">
        <v>70.571430000000007</v>
      </c>
      <c r="L14" s="15">
        <v>40.625</v>
      </c>
      <c r="M14" s="15">
        <v>21.428570000000001</v>
      </c>
      <c r="N14" s="15"/>
      <c r="O14" s="15"/>
      <c r="P14" s="15"/>
      <c r="Q14" s="15"/>
      <c r="R14" s="15"/>
    </row>
    <row r="30" spans="1:13" x14ac:dyDescent="0.2">
      <c r="A30" t="s">
        <v>61</v>
      </c>
      <c r="B30">
        <v>0.25538460000000002</v>
      </c>
      <c r="C30">
        <v>0.47199999999999998</v>
      </c>
      <c r="D30">
        <v>0.62952379999999997</v>
      </c>
      <c r="E30">
        <v>0.53866667999999995</v>
      </c>
      <c r="F30">
        <v>0.38222220000000001</v>
      </c>
      <c r="G30">
        <v>0.55555555999999995</v>
      </c>
      <c r="H30">
        <v>0.43466663999999999</v>
      </c>
      <c r="I30">
        <v>0.29777776</v>
      </c>
      <c r="J30">
        <v>0.2475</v>
      </c>
      <c r="K30">
        <v>0.62666668000000003</v>
      </c>
      <c r="L30">
        <v>0.24</v>
      </c>
      <c r="M30">
        <v>0.43333332000000002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BDD4-0DF7-D348-9F06-02EF7F2D4F8D}">
  <dimension ref="A1:E10"/>
  <sheetViews>
    <sheetView zoomScale="143" workbookViewId="0">
      <selection activeCell="H18" sqref="H18"/>
    </sheetView>
  </sheetViews>
  <sheetFormatPr baseColWidth="10" defaultColWidth="11.5" defaultRowHeight="15" x14ac:dyDescent="0.2"/>
  <sheetData>
    <row r="1" spans="1:5" ht="64" x14ac:dyDescent="0.2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</row>
    <row r="2" spans="1:5" x14ac:dyDescent="0.2">
      <c r="A2">
        <v>1</v>
      </c>
      <c r="B2">
        <v>6</v>
      </c>
      <c r="C2">
        <v>9</v>
      </c>
      <c r="D2">
        <v>13</v>
      </c>
      <c r="E2">
        <f>D2-C2</f>
        <v>4</v>
      </c>
    </row>
    <row r="3" spans="1:5" x14ac:dyDescent="0.2">
      <c r="A3">
        <v>2</v>
      </c>
      <c r="B3">
        <v>12</v>
      </c>
      <c r="C3">
        <v>15</v>
      </c>
      <c r="D3">
        <v>18</v>
      </c>
      <c r="E3">
        <f t="shared" ref="E3:E7" si="0">D3-C3</f>
        <v>3</v>
      </c>
    </row>
    <row r="4" spans="1:5" x14ac:dyDescent="0.2">
      <c r="A4">
        <v>3</v>
      </c>
      <c r="B4">
        <v>18</v>
      </c>
      <c r="C4">
        <v>21</v>
      </c>
      <c r="D4">
        <v>22</v>
      </c>
      <c r="E4">
        <f t="shared" si="0"/>
        <v>1</v>
      </c>
    </row>
    <row r="5" spans="1:5" x14ac:dyDescent="0.2">
      <c r="A5">
        <v>4</v>
      </c>
      <c r="B5">
        <v>24</v>
      </c>
      <c r="C5">
        <v>27</v>
      </c>
      <c r="D5">
        <v>27</v>
      </c>
      <c r="E5">
        <f t="shared" si="0"/>
        <v>0</v>
      </c>
    </row>
    <row r="6" spans="1:5" x14ac:dyDescent="0.2">
      <c r="A6">
        <v>5</v>
      </c>
      <c r="B6">
        <v>30</v>
      </c>
      <c r="C6">
        <v>33</v>
      </c>
      <c r="D6">
        <v>34</v>
      </c>
      <c r="E6">
        <f t="shared" si="0"/>
        <v>1</v>
      </c>
    </row>
    <row r="7" spans="1:5" x14ac:dyDescent="0.2">
      <c r="A7">
        <v>6</v>
      </c>
      <c r="B7">
        <v>36</v>
      </c>
      <c r="C7">
        <v>39</v>
      </c>
      <c r="D7">
        <v>42</v>
      </c>
      <c r="E7">
        <f t="shared" si="0"/>
        <v>3</v>
      </c>
    </row>
    <row r="8" spans="1:5" x14ac:dyDescent="0.2">
      <c r="A8">
        <v>7</v>
      </c>
      <c r="B8">
        <v>42</v>
      </c>
      <c r="C8">
        <v>45</v>
      </c>
      <c r="D8" t="s">
        <v>22</v>
      </c>
      <c r="E8">
        <v>6</v>
      </c>
    </row>
    <row r="9" spans="1:5" x14ac:dyDescent="0.2">
      <c r="A9">
        <v>8</v>
      </c>
      <c r="B9">
        <v>48</v>
      </c>
      <c r="C9">
        <v>51</v>
      </c>
    </row>
    <row r="10" spans="1:5" x14ac:dyDescent="0.2">
      <c r="A10">
        <v>9</v>
      </c>
      <c r="B10">
        <v>54</v>
      </c>
      <c r="C10"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2434-AE14-3941-9614-0ADEA09B4BE6}">
  <dimension ref="A1:G18"/>
  <sheetViews>
    <sheetView zoomScale="180" zoomScaleNormal="130" workbookViewId="0">
      <selection activeCell="F29" sqref="F29"/>
    </sheetView>
  </sheetViews>
  <sheetFormatPr baseColWidth="10" defaultColWidth="11.5" defaultRowHeight="15" x14ac:dyDescent="0.2"/>
  <sheetData>
    <row r="1" spans="1:7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8" t="s">
        <v>30</v>
      </c>
    </row>
    <row r="2" spans="1:7" x14ac:dyDescent="0.2">
      <c r="A2" s="1">
        <v>0</v>
      </c>
      <c r="B2" s="1">
        <v>24.1</v>
      </c>
      <c r="C2" s="1">
        <f>B2/100</f>
        <v>0.24100000000000002</v>
      </c>
      <c r="D2" s="1">
        <f>C2*12032885</f>
        <v>2899925.2850000001</v>
      </c>
      <c r="E2" s="1">
        <f>SUM(D2:D$12)/D$15</f>
        <v>1</v>
      </c>
      <c r="F2" s="9">
        <f>IF(E2=0," ",E3/E2)</f>
        <v>0.75900000000000001</v>
      </c>
      <c r="G2">
        <f>_xlfn.CEILING.MATH(C2*SUM(Catchment!$C$2:$C$4))</f>
        <v>450</v>
      </c>
    </row>
    <row r="3" spans="1:7" x14ac:dyDescent="0.2">
      <c r="A3" s="1">
        <v>1</v>
      </c>
      <c r="B3" s="1">
        <v>13.2</v>
      </c>
      <c r="C3" s="1">
        <f t="shared" ref="C3:C12" si="0">B3/100</f>
        <v>0.13200000000000001</v>
      </c>
      <c r="D3" s="1">
        <f t="shared" ref="D3:D12" si="1">C3*12032885</f>
        <v>1588340.82</v>
      </c>
      <c r="E3" s="1">
        <f>SUM(D3:D$12)/D$15</f>
        <v>0.75900000000000001</v>
      </c>
      <c r="F3" s="9">
        <f t="shared" ref="F3:F11" si="2">IF(E3=0," ",E4/E3)</f>
        <v>0.82608695652173914</v>
      </c>
      <c r="G3">
        <f>_xlfn.CEILING.MATH(C3*SUM(Catchment!$C$2:$C$4))</f>
        <v>247</v>
      </c>
    </row>
    <row r="4" spans="1:7" x14ac:dyDescent="0.2">
      <c r="A4" s="1">
        <v>2</v>
      </c>
      <c r="B4" s="1">
        <v>12.6</v>
      </c>
      <c r="C4" s="1">
        <f t="shared" si="0"/>
        <v>0.126</v>
      </c>
      <c r="D4" s="1">
        <f t="shared" si="1"/>
        <v>1516143.51</v>
      </c>
      <c r="E4" s="1">
        <f>SUM(D4:D$12)/D$15</f>
        <v>0.627</v>
      </c>
      <c r="F4" s="9">
        <f t="shared" si="2"/>
        <v>0.79904306220095689</v>
      </c>
      <c r="G4">
        <f>_xlfn.CEILING.MATH(C4*SUM(Catchment!$C$2:$C$4))</f>
        <v>236</v>
      </c>
    </row>
    <row r="5" spans="1:7" x14ac:dyDescent="0.2">
      <c r="A5" s="1">
        <v>3</v>
      </c>
      <c r="B5" s="1">
        <v>10.9</v>
      </c>
      <c r="C5" s="1">
        <f t="shared" si="0"/>
        <v>0.109</v>
      </c>
      <c r="D5" s="1">
        <f t="shared" si="1"/>
        <v>1311584.4650000001</v>
      </c>
      <c r="E5" s="1">
        <f>SUM(D5:D$12)/D$15</f>
        <v>0.501</v>
      </c>
      <c r="F5" s="9">
        <f t="shared" si="2"/>
        <v>0.78243512974051899</v>
      </c>
      <c r="G5">
        <f>_xlfn.CEILING.MATH(C5*SUM(Catchment!$C$2:$C$4))</f>
        <v>204</v>
      </c>
    </row>
    <row r="6" spans="1:7" x14ac:dyDescent="0.2">
      <c r="A6" s="1">
        <v>4</v>
      </c>
      <c r="B6" s="1">
        <v>9.5</v>
      </c>
      <c r="C6" s="1">
        <f t="shared" si="0"/>
        <v>9.5000000000000001E-2</v>
      </c>
      <c r="D6" s="1">
        <f t="shared" si="1"/>
        <v>1143124.075</v>
      </c>
      <c r="E6" s="1">
        <f>SUM(D6:D$12)/D$15</f>
        <v>0.39200000000000002</v>
      </c>
      <c r="F6" s="9">
        <f t="shared" si="2"/>
        <v>0.75765306122448972</v>
      </c>
      <c r="G6">
        <f>_xlfn.CEILING.MATH(C6*SUM(Catchment!$C$2:$C$4))</f>
        <v>178</v>
      </c>
    </row>
    <row r="7" spans="1:7" x14ac:dyDescent="0.2">
      <c r="A7" s="1">
        <v>5</v>
      </c>
      <c r="B7" s="1">
        <v>7.4</v>
      </c>
      <c r="C7" s="1">
        <f t="shared" si="0"/>
        <v>7.400000000000001E-2</v>
      </c>
      <c r="D7" s="1">
        <f t="shared" si="1"/>
        <v>890433.49000000011</v>
      </c>
      <c r="E7" s="1">
        <f>SUM(D7:D$12)/D$15</f>
        <v>0.29699999999999999</v>
      </c>
      <c r="F7" s="9">
        <f t="shared" si="2"/>
        <v>0.75084175084175098</v>
      </c>
      <c r="G7">
        <f>_xlfn.CEILING.MATH(C7*SUM(Catchment!$C$2:$C$4))</f>
        <v>139</v>
      </c>
    </row>
    <row r="8" spans="1:7" x14ac:dyDescent="0.2">
      <c r="A8" s="1">
        <v>6</v>
      </c>
      <c r="B8" s="1">
        <v>6.3</v>
      </c>
      <c r="C8" s="1">
        <f t="shared" si="0"/>
        <v>6.3E-2</v>
      </c>
      <c r="D8" s="1">
        <f t="shared" si="1"/>
        <v>758071.755</v>
      </c>
      <c r="E8" s="1">
        <f>SUM(D8:D$12)/D$15</f>
        <v>0.22300000000000003</v>
      </c>
      <c r="F8" s="9">
        <f t="shared" si="2"/>
        <v>0.71748878923766812</v>
      </c>
      <c r="G8">
        <f>_xlfn.CEILING.MATH(C8*SUM(Catchment!$C$2:$C$4))</f>
        <v>118</v>
      </c>
    </row>
    <row r="9" spans="1:7" x14ac:dyDescent="0.2">
      <c r="A9" s="1">
        <v>7</v>
      </c>
      <c r="B9" s="1">
        <v>4.7</v>
      </c>
      <c r="C9" s="1">
        <f t="shared" si="0"/>
        <v>4.7E-2</v>
      </c>
      <c r="D9" s="1">
        <f t="shared" si="1"/>
        <v>565545.59499999997</v>
      </c>
      <c r="E9" s="1">
        <f>SUM(D9:D$12)/D$15</f>
        <v>0.16</v>
      </c>
      <c r="F9" s="9">
        <f t="shared" si="2"/>
        <v>0.70625000000000004</v>
      </c>
      <c r="G9">
        <f>_xlfn.CEILING.MATH(C9*SUM(Catchment!$C$2:$C$4))</f>
        <v>88</v>
      </c>
    </row>
    <row r="10" spans="1:7" x14ac:dyDescent="0.2">
      <c r="A10" s="1">
        <v>8</v>
      </c>
      <c r="B10" s="1">
        <v>3.7</v>
      </c>
      <c r="C10" s="1">
        <f t="shared" si="0"/>
        <v>3.7000000000000005E-2</v>
      </c>
      <c r="D10" s="1">
        <f t="shared" si="1"/>
        <v>445216.74500000005</v>
      </c>
      <c r="E10" s="1">
        <f>SUM(D10:D$12)/D$15</f>
        <v>0.113</v>
      </c>
      <c r="F10" s="9">
        <f t="shared" si="2"/>
        <v>0.67256637168141586</v>
      </c>
      <c r="G10">
        <f>_xlfn.CEILING.MATH(C10*SUM(Catchment!$C$2:$C$4))</f>
        <v>70</v>
      </c>
    </row>
    <row r="11" spans="1:7" x14ac:dyDescent="0.2">
      <c r="A11" s="1">
        <v>9</v>
      </c>
      <c r="B11" s="1">
        <v>2.7</v>
      </c>
      <c r="C11" s="1">
        <f t="shared" si="0"/>
        <v>2.7000000000000003E-2</v>
      </c>
      <c r="D11" s="1">
        <f t="shared" si="1"/>
        <v>324887.89500000002</v>
      </c>
      <c r="E11" s="1">
        <f>SUM(D11:D$12)/D$15</f>
        <v>7.5999999999999998E-2</v>
      </c>
      <c r="F11" s="9">
        <f t="shared" si="2"/>
        <v>0.64473684210526316</v>
      </c>
      <c r="G11">
        <f>_xlfn.CEILING.MATH(C11*SUM(Catchment!$C$2:$C$4))</f>
        <v>51</v>
      </c>
    </row>
    <row r="12" spans="1:7" x14ac:dyDescent="0.2">
      <c r="A12" s="1">
        <v>10</v>
      </c>
      <c r="B12" s="1">
        <v>4.9000000000000004</v>
      </c>
      <c r="C12" s="1">
        <f t="shared" si="0"/>
        <v>4.9000000000000002E-2</v>
      </c>
      <c r="D12" s="1">
        <f t="shared" si="1"/>
        <v>589611.36499999999</v>
      </c>
      <c r="E12" s="1">
        <f>SUM(D12:D$12)/D$15</f>
        <v>4.9000000000000002E-2</v>
      </c>
      <c r="F12" s="9">
        <f>F11-F11/3</f>
        <v>0.42982456140350878</v>
      </c>
      <c r="G12">
        <f>_xlfn.CEILING.MATH(C12*SUM(Catchment!$C$2:$C$4))</f>
        <v>92</v>
      </c>
    </row>
    <row r="13" spans="1:7" x14ac:dyDescent="0.2">
      <c r="A13" s="1">
        <v>11</v>
      </c>
      <c r="B13" s="1"/>
      <c r="C13" s="1"/>
      <c r="D13" s="1"/>
      <c r="E13" s="1"/>
      <c r="F13" s="9">
        <f>F12-F11/3</f>
        <v>0.21491228070175439</v>
      </c>
    </row>
    <row r="14" spans="1:7" x14ac:dyDescent="0.2">
      <c r="A14" s="1">
        <v>12</v>
      </c>
      <c r="B14" s="1"/>
      <c r="C14" s="1"/>
      <c r="D14" s="1"/>
      <c r="E14" s="1"/>
      <c r="F14" s="3">
        <f>F13-F11/3</f>
        <v>0</v>
      </c>
    </row>
    <row r="15" spans="1:7" x14ac:dyDescent="0.2">
      <c r="A15" s="1" t="s">
        <v>29</v>
      </c>
      <c r="B15" s="1">
        <f>SUM(B2:B12)</f>
        <v>100.00000000000001</v>
      </c>
      <c r="C15" s="1">
        <f t="shared" ref="C15:D15" si="3">SUM(C2:C12)</f>
        <v>1</v>
      </c>
      <c r="D15" s="1">
        <f t="shared" si="3"/>
        <v>12032885</v>
      </c>
      <c r="E15" s="1"/>
      <c r="F15" s="1"/>
    </row>
    <row r="18" spans="6:6" x14ac:dyDescent="0.2">
      <c r="F18" s="10">
        <v>0.75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Facility Variables</vt:lpstr>
      <vt:lpstr>Catchment</vt:lpstr>
      <vt:lpstr>WomenChar</vt:lpstr>
      <vt:lpstr>PaymentEventSchedule</vt:lpstr>
      <vt:lpstr>Parity census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Nicholaus Mziray</dc:creator>
  <cp:keywords/>
  <dc:description/>
  <cp:lastModifiedBy>Microsoft Office User</cp:lastModifiedBy>
  <cp:revision/>
  <dcterms:created xsi:type="dcterms:W3CDTF">2015-06-05T18:17:20Z</dcterms:created>
  <dcterms:modified xsi:type="dcterms:W3CDTF">2023-07-26T19:50:11Z</dcterms:modified>
  <cp:category/>
  <cp:contentStatus/>
</cp:coreProperties>
</file>