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uwoca-my.sharepoint.com/personal/aalmpani_uwo_ca/Documents/PhD/Research/Programming/Linkage/Linkage/"/>
    </mc:Choice>
  </mc:AlternateContent>
  <xr:revisionPtr revIDLastSave="6693" documentId="11_F25DC773A252ABDACC1048BDC11F63425BDE58E3" xr6:coauthVersionLast="46" xr6:coauthVersionMax="46" xr10:uidLastSave="{0A6ED77A-1836-416E-82DF-A7B72D0C35AE}"/>
  <bookViews>
    <workbookView xWindow="-120" yWindow="-120" windowWidth="29040" windowHeight="15840" activeTab="6" xr2:uid="{00000000-000D-0000-FFFF-FFFF00000000}"/>
  </bookViews>
  <sheets>
    <sheet name="Sens_Analysis" sheetId="1" r:id="rId1"/>
    <sheet name="ρ vs Snw" sheetId="13" r:id="rId2"/>
    <sheet name="M vs Snw" sheetId="6" r:id="rId3"/>
    <sheet name="MN vs Snw" sheetId="9" r:id="rId4"/>
    <sheet name="ρ vs M" sheetId="12" r:id="rId5"/>
    <sheet name="M vs σw vs Cl" sheetId="7" r:id="rId6"/>
    <sheet name="M vs σw vs Snw" sheetId="2" r:id="rId7"/>
    <sheet name="M vs Cl" sheetId="17" r:id="rId8"/>
    <sheet name="Vinegar and Waxman (1984)" sheetId="3" r:id="rId9"/>
    <sheet name="Total Porosity" sheetId="4" r:id="rId10"/>
    <sheet name="Nodal points" sheetId="5" r:id="rId11"/>
    <sheet name="Sheet2" sheetId="1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9" l="1"/>
  <c r="D5" i="9"/>
  <c r="D6" i="9"/>
  <c r="D7" i="9"/>
  <c r="D8" i="9"/>
  <c r="D9" i="9"/>
  <c r="D10" i="9"/>
  <c r="D11" i="9"/>
  <c r="D12" i="9"/>
  <c r="D3" i="9"/>
  <c r="E3" i="9"/>
  <c r="E29" i="17" l="1"/>
  <c r="E30" i="17"/>
  <c r="E31" i="17"/>
  <c r="E32" i="17"/>
  <c r="E33" i="17"/>
  <c r="E34" i="17"/>
  <c r="E35" i="17"/>
  <c r="E36" i="17"/>
  <c r="E37" i="17"/>
  <c r="E38" i="17"/>
  <c r="E39" i="17"/>
  <c r="I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53" i="18"/>
  <c r="I254" i="18"/>
  <c r="I255" i="18"/>
  <c r="I256" i="18"/>
  <c r="I257" i="18"/>
  <c r="I258" i="18"/>
  <c r="I259" i="18"/>
  <c r="I260" i="18"/>
  <c r="I261" i="18"/>
  <c r="I262" i="18"/>
  <c r="I263" i="18"/>
  <c r="I264" i="18"/>
  <c r="I265" i="18"/>
  <c r="I266" i="18"/>
  <c r="I267" i="18"/>
  <c r="I268" i="18"/>
  <c r="I269" i="18"/>
  <c r="I270" i="18"/>
  <c r="I271" i="18"/>
  <c r="I272" i="18"/>
  <c r="I273" i="18"/>
  <c r="I274" i="18"/>
  <c r="I275" i="18"/>
  <c r="I276" i="18"/>
  <c r="I277" i="18"/>
  <c r="I278" i="18"/>
  <c r="I279" i="18"/>
  <c r="I280" i="18"/>
  <c r="I281" i="18"/>
  <c r="I282" i="18"/>
  <c r="I283" i="18"/>
  <c r="I284" i="18"/>
  <c r="I285" i="18"/>
  <c r="I286" i="18"/>
  <c r="I287" i="18"/>
  <c r="I288" i="18"/>
  <c r="I289" i="18"/>
  <c r="I290" i="18"/>
  <c r="I291" i="18"/>
  <c r="I292" i="18"/>
  <c r="I293" i="18"/>
  <c r="I294" i="18"/>
  <c r="I295" i="18"/>
  <c r="I296" i="18"/>
  <c r="I297" i="18"/>
  <c r="I298" i="18"/>
  <c r="I299" i="18"/>
  <c r="I300" i="18"/>
  <c r="I301" i="18"/>
  <c r="I302" i="18"/>
  <c r="I303" i="18"/>
  <c r="I304" i="18"/>
  <c r="I305" i="18"/>
  <c r="I306" i="18"/>
  <c r="I307" i="18"/>
  <c r="I308" i="18"/>
  <c r="I309" i="18"/>
  <c r="I310" i="18"/>
  <c r="I311" i="18"/>
  <c r="I312" i="18"/>
  <c r="I313" i="18"/>
  <c r="I314" i="18"/>
  <c r="I315" i="18"/>
  <c r="I316" i="18"/>
  <c r="I317" i="18"/>
  <c r="I318" i="18"/>
  <c r="I319" i="18"/>
  <c r="I320" i="18"/>
  <c r="I321" i="18"/>
  <c r="I322" i="18"/>
  <c r="I323" i="18"/>
  <c r="I324" i="18"/>
  <c r="I325" i="18"/>
  <c r="I326" i="18"/>
  <c r="I327" i="18"/>
  <c r="I328" i="18"/>
  <c r="I329" i="18"/>
  <c r="I330" i="18"/>
  <c r="I331" i="18"/>
  <c r="I332" i="18"/>
  <c r="I333" i="18"/>
  <c r="I334" i="18"/>
  <c r="I335" i="18"/>
  <c r="I336" i="18"/>
  <c r="I337" i="18"/>
  <c r="I338" i="18"/>
  <c r="I339" i="18"/>
  <c r="I340" i="18"/>
  <c r="I341" i="18"/>
  <c r="I342" i="18"/>
  <c r="I343" i="18"/>
  <c r="I344" i="18"/>
  <c r="I345" i="18"/>
  <c r="I346" i="18"/>
  <c r="I347" i="18"/>
  <c r="I348" i="18"/>
  <c r="I349" i="18"/>
  <c r="I350" i="18"/>
  <c r="I351" i="18"/>
  <c r="I352" i="18"/>
  <c r="I353" i="18"/>
  <c r="I354" i="18"/>
  <c r="I355" i="18"/>
  <c r="I356" i="18"/>
  <c r="I357" i="18"/>
  <c r="I358" i="18"/>
  <c r="I359" i="18"/>
  <c r="I360" i="18"/>
  <c r="I361" i="18"/>
  <c r="I362" i="18"/>
  <c r="I363" i="18"/>
  <c r="I364" i="18"/>
  <c r="I365" i="18"/>
  <c r="I366" i="18"/>
  <c r="I367" i="18"/>
  <c r="I368" i="18"/>
  <c r="I369" i="18"/>
  <c r="I370" i="18"/>
  <c r="I371" i="18"/>
  <c r="I372" i="18"/>
  <c r="I373" i="18"/>
  <c r="I374" i="18"/>
  <c r="I375" i="18"/>
  <c r="I376" i="18"/>
  <c r="I377" i="18"/>
  <c r="I378" i="18"/>
  <c r="I379" i="18"/>
  <c r="I380" i="18"/>
  <c r="I381" i="18"/>
  <c r="I382" i="18"/>
  <c r="I383" i="18"/>
  <c r="I384" i="18"/>
  <c r="I385" i="18"/>
  <c r="I386" i="18"/>
  <c r="I387" i="18"/>
  <c r="I388" i="18"/>
  <c r="I389" i="18"/>
  <c r="I390" i="18"/>
  <c r="I391" i="18"/>
  <c r="I392" i="18"/>
  <c r="I393" i="18"/>
  <c r="I394" i="18"/>
  <c r="I395" i="18"/>
  <c r="I396" i="18"/>
  <c r="I397" i="18"/>
  <c r="I398" i="18"/>
  <c r="I399" i="18"/>
  <c r="I400" i="18"/>
  <c r="I401" i="18"/>
  <c r="I402" i="18"/>
  <c r="I403" i="18"/>
  <c r="I404" i="18"/>
  <c r="I405" i="18"/>
  <c r="I406" i="18"/>
  <c r="I407" i="18"/>
  <c r="I408" i="18"/>
  <c r="I409" i="18"/>
  <c r="I410" i="18"/>
  <c r="I411" i="18"/>
  <c r="I412" i="18"/>
  <c r="I413" i="18"/>
  <c r="I414" i="18"/>
  <c r="I415" i="18"/>
  <c r="I416" i="18"/>
  <c r="I417" i="18"/>
  <c r="I418" i="18"/>
  <c r="I419" i="18"/>
  <c r="I420" i="18"/>
  <c r="I421" i="18"/>
  <c r="I422" i="18"/>
  <c r="I423" i="18"/>
  <c r="I424" i="18"/>
  <c r="I425" i="18"/>
  <c r="I426" i="18"/>
  <c r="I427" i="18"/>
  <c r="I428" i="18"/>
  <c r="I429" i="18"/>
  <c r="I430" i="18"/>
  <c r="I431" i="18"/>
  <c r="I432" i="18"/>
  <c r="I433" i="18"/>
  <c r="I434" i="18"/>
  <c r="I435" i="18"/>
  <c r="I436" i="18"/>
  <c r="I437" i="18"/>
  <c r="I438" i="18"/>
  <c r="I439" i="18"/>
  <c r="I440" i="18"/>
  <c r="I441" i="18"/>
  <c r="I442" i="18"/>
  <c r="I443" i="18"/>
  <c r="I444" i="18"/>
  <c r="I445" i="18"/>
  <c r="I446" i="18"/>
  <c r="I447" i="18"/>
  <c r="I448" i="18"/>
  <c r="I449" i="18"/>
  <c r="I450" i="18"/>
  <c r="I451" i="18"/>
  <c r="I452" i="18"/>
  <c r="I453" i="18"/>
  <c r="I454" i="18"/>
  <c r="I455" i="18"/>
  <c r="I456" i="18"/>
  <c r="I457" i="18"/>
  <c r="I458" i="18"/>
  <c r="I459" i="18"/>
  <c r="I460" i="18"/>
  <c r="I461" i="18"/>
  <c r="I462" i="18"/>
  <c r="I463" i="18"/>
  <c r="I464" i="18"/>
  <c r="I465" i="18"/>
  <c r="I466" i="18"/>
  <c r="I467" i="18"/>
  <c r="I468" i="18"/>
  <c r="I469" i="18"/>
  <c r="I470" i="18"/>
  <c r="I471" i="18"/>
  <c r="I472" i="18"/>
  <c r="I473" i="18"/>
  <c r="I474" i="18"/>
  <c r="I475" i="18"/>
  <c r="I476" i="18"/>
  <c r="I477" i="18"/>
  <c r="I478" i="18"/>
  <c r="I479" i="18"/>
  <c r="I480" i="18"/>
  <c r="I481" i="18"/>
  <c r="I482" i="18"/>
  <c r="I483" i="18"/>
  <c r="I484" i="18"/>
  <c r="I485" i="18"/>
  <c r="I486" i="18"/>
  <c r="I487" i="18"/>
  <c r="I488" i="18"/>
  <c r="I489" i="18"/>
  <c r="I490" i="18"/>
  <c r="I491" i="18"/>
  <c r="I492" i="18"/>
  <c r="I493" i="18"/>
  <c r="I494" i="18"/>
  <c r="I495" i="18"/>
  <c r="I496" i="18"/>
  <c r="I497" i="18"/>
  <c r="I498" i="18"/>
  <c r="I499" i="18"/>
  <c r="I500" i="18"/>
  <c r="I501" i="18"/>
  <c r="I502" i="18"/>
  <c r="I503" i="18"/>
  <c r="I504" i="18"/>
  <c r="I505" i="18"/>
  <c r="I506" i="18"/>
  <c r="I507" i="18"/>
  <c r="I508" i="18"/>
  <c r="I509" i="18"/>
  <c r="I510" i="18"/>
  <c r="I511" i="18"/>
  <c r="I512" i="18"/>
  <c r="I513" i="18"/>
  <c r="I514" i="18"/>
  <c r="I515" i="18"/>
  <c r="I516" i="18"/>
  <c r="I517" i="18"/>
  <c r="I518" i="18"/>
  <c r="I519" i="18"/>
  <c r="I520" i="18"/>
  <c r="I521" i="18"/>
  <c r="I522" i="18"/>
  <c r="I523" i="18"/>
  <c r="I524" i="18"/>
  <c r="I525" i="18"/>
  <c r="I526" i="18"/>
  <c r="I527" i="18"/>
  <c r="I528" i="18"/>
  <c r="I529" i="18"/>
  <c r="I530" i="18"/>
  <c r="I531" i="18"/>
  <c r="I532" i="18"/>
  <c r="I533" i="18"/>
  <c r="I534" i="18"/>
  <c r="I535" i="18"/>
  <c r="I536" i="18"/>
  <c r="I537" i="18"/>
  <c r="I538" i="18"/>
  <c r="I539" i="18"/>
  <c r="I540" i="18"/>
  <c r="I541" i="18"/>
  <c r="I542" i="18"/>
  <c r="I543" i="18"/>
  <c r="I544" i="18"/>
  <c r="I545" i="18"/>
  <c r="I546" i="18"/>
  <c r="I547" i="18"/>
  <c r="I548" i="18"/>
  <c r="I549" i="18"/>
  <c r="I550" i="18"/>
  <c r="I551" i="18"/>
  <c r="I552" i="18"/>
  <c r="I553" i="18"/>
  <c r="I554" i="18"/>
  <c r="I555" i="18"/>
  <c r="I556" i="18"/>
  <c r="I557" i="18"/>
  <c r="I558" i="18"/>
  <c r="I559" i="18"/>
  <c r="I560" i="18"/>
  <c r="I561" i="18"/>
  <c r="I562" i="18"/>
  <c r="I563" i="18"/>
  <c r="I564" i="18"/>
  <c r="I565" i="18"/>
  <c r="I566" i="18"/>
  <c r="I567" i="18"/>
  <c r="I568" i="18"/>
  <c r="I569" i="18"/>
  <c r="I570" i="18"/>
  <c r="I571" i="18"/>
  <c r="I572" i="18"/>
  <c r="I573" i="18"/>
  <c r="I574" i="18"/>
  <c r="I575" i="18"/>
  <c r="I576" i="18"/>
  <c r="I577" i="18"/>
  <c r="I578" i="18"/>
  <c r="I579" i="18"/>
  <c r="I580" i="18"/>
  <c r="I581" i="18"/>
  <c r="I582" i="18"/>
  <c r="I583" i="18"/>
  <c r="I584" i="18"/>
  <c r="I585" i="18"/>
  <c r="I586" i="18"/>
  <c r="I587" i="18"/>
  <c r="I588" i="18"/>
  <c r="I589" i="18"/>
  <c r="I590" i="18"/>
  <c r="I591" i="18"/>
  <c r="I592" i="18"/>
  <c r="I593" i="18"/>
  <c r="I594" i="18"/>
  <c r="I595" i="18"/>
  <c r="I596" i="18"/>
  <c r="I597" i="18"/>
  <c r="I598" i="18"/>
  <c r="I599" i="18"/>
  <c r="I600" i="18"/>
  <c r="I601" i="18"/>
  <c r="I602" i="18"/>
  <c r="I603" i="18"/>
  <c r="I604" i="18"/>
  <c r="I605" i="18"/>
  <c r="I606" i="18"/>
  <c r="I607" i="18"/>
  <c r="I608" i="18"/>
  <c r="I609" i="18"/>
  <c r="I610" i="18"/>
  <c r="I611" i="18"/>
  <c r="I612" i="18"/>
  <c r="I613" i="18"/>
  <c r="I614" i="18"/>
  <c r="I615" i="18"/>
  <c r="I616" i="18"/>
  <c r="I617" i="18"/>
  <c r="I618" i="18"/>
  <c r="I619" i="18"/>
  <c r="I620" i="18"/>
  <c r="I621" i="18"/>
  <c r="I622" i="18"/>
  <c r="I623" i="18"/>
  <c r="I624" i="18"/>
  <c r="I625" i="18"/>
  <c r="I626" i="18"/>
  <c r="I627" i="18"/>
  <c r="I628" i="18"/>
  <c r="I629" i="18"/>
  <c r="I630" i="18"/>
  <c r="I631" i="18"/>
  <c r="I632" i="18"/>
  <c r="I633" i="18"/>
  <c r="I634" i="18"/>
  <c r="I635" i="18"/>
  <c r="I636" i="18"/>
  <c r="I637" i="18"/>
  <c r="I638" i="18"/>
  <c r="I639" i="18"/>
  <c r="I640" i="18"/>
  <c r="I641" i="18"/>
  <c r="I642" i="18"/>
  <c r="I643" i="18"/>
  <c r="I644" i="18"/>
  <c r="I645" i="18"/>
  <c r="I646" i="18"/>
  <c r="I647" i="18"/>
  <c r="I648" i="18"/>
  <c r="I649" i="18"/>
  <c r="I650" i="18"/>
  <c r="I651" i="18"/>
  <c r="I652" i="18"/>
  <c r="I653" i="18"/>
  <c r="I654" i="18"/>
  <c r="I655" i="18"/>
  <c r="I656" i="18"/>
  <c r="I657" i="18"/>
  <c r="I658" i="18"/>
  <c r="I659" i="18"/>
  <c r="I660" i="18"/>
  <c r="I661" i="18"/>
  <c r="I662" i="18"/>
  <c r="I663" i="18"/>
  <c r="I664" i="18"/>
  <c r="I665" i="18"/>
  <c r="I666" i="18"/>
  <c r="I667" i="18"/>
  <c r="I668" i="18"/>
  <c r="I669" i="18"/>
  <c r="I670" i="18"/>
  <c r="I671" i="18"/>
  <c r="I672" i="18"/>
  <c r="I673" i="18"/>
  <c r="I674" i="18"/>
  <c r="I675" i="18"/>
  <c r="I676" i="18"/>
  <c r="I677" i="18"/>
  <c r="I678" i="18"/>
  <c r="I679" i="18"/>
  <c r="I680" i="18"/>
  <c r="I681" i="18"/>
  <c r="I682" i="18"/>
  <c r="I683" i="18"/>
  <c r="I684" i="18"/>
  <c r="I685" i="18"/>
  <c r="I686" i="18"/>
  <c r="I687" i="18"/>
  <c r="I688" i="18"/>
  <c r="I689" i="18"/>
  <c r="I690" i="18"/>
  <c r="I691" i="18"/>
  <c r="I692" i="18"/>
  <c r="I693" i="18"/>
  <c r="I694" i="18"/>
  <c r="I695" i="18"/>
  <c r="I696" i="18"/>
  <c r="I697" i="18"/>
  <c r="I698" i="18"/>
  <c r="I699" i="18"/>
  <c r="I700" i="18"/>
  <c r="I701" i="18"/>
  <c r="I702" i="18"/>
  <c r="I703" i="18"/>
  <c r="I704" i="18"/>
  <c r="I705" i="18"/>
  <c r="I706" i="18"/>
  <c r="I707" i="18"/>
  <c r="I708" i="18"/>
  <c r="I709" i="18"/>
  <c r="I710" i="18"/>
  <c r="I711" i="18"/>
  <c r="I712" i="18"/>
  <c r="I713" i="18"/>
  <c r="I714" i="18"/>
  <c r="I715" i="18"/>
  <c r="I716" i="18"/>
  <c r="I717" i="18"/>
  <c r="I718" i="18"/>
  <c r="I719" i="18"/>
  <c r="I720" i="18"/>
  <c r="I721" i="18"/>
  <c r="I722" i="18"/>
  <c r="I723" i="18"/>
  <c r="I724" i="18"/>
  <c r="I725" i="18"/>
  <c r="I726" i="18"/>
  <c r="I727" i="18"/>
  <c r="I728" i="18"/>
  <c r="I729" i="18"/>
  <c r="I730" i="18"/>
  <c r="I731" i="18"/>
  <c r="I732" i="18"/>
  <c r="I733" i="18"/>
  <c r="I734" i="18"/>
  <c r="I735" i="18"/>
  <c r="I736" i="18"/>
  <c r="I737" i="18"/>
  <c r="I738" i="18"/>
  <c r="I739" i="18"/>
  <c r="I740" i="18"/>
  <c r="I741" i="18"/>
  <c r="I742" i="18"/>
  <c r="I743" i="18"/>
  <c r="I744" i="18"/>
  <c r="I745" i="18"/>
  <c r="I746" i="18"/>
  <c r="I747" i="18"/>
  <c r="I748" i="18"/>
  <c r="I749" i="18"/>
  <c r="I750" i="18"/>
  <c r="I751" i="18"/>
  <c r="I752" i="18"/>
  <c r="I753" i="18"/>
  <c r="I754" i="18"/>
  <c r="I755" i="18"/>
  <c r="I756" i="18"/>
  <c r="I757" i="18"/>
  <c r="I758" i="18"/>
  <c r="I759" i="18"/>
  <c r="I760" i="18"/>
  <c r="I761" i="18"/>
  <c r="I762" i="18"/>
  <c r="I763" i="18"/>
  <c r="I764" i="18"/>
  <c r="I765" i="18"/>
  <c r="I766" i="18"/>
  <c r="I767" i="18"/>
  <c r="I768" i="18"/>
  <c r="I769" i="18"/>
  <c r="I770" i="18"/>
  <c r="I771" i="18"/>
  <c r="I772" i="18"/>
  <c r="I773" i="18"/>
  <c r="I774" i="18"/>
  <c r="I775" i="18"/>
  <c r="I776" i="18"/>
  <c r="I777" i="18"/>
  <c r="I778" i="18"/>
  <c r="I779" i="18"/>
  <c r="I780" i="18"/>
  <c r="I781" i="18"/>
  <c r="I782" i="18"/>
  <c r="I783" i="18"/>
  <c r="I784" i="18"/>
  <c r="I785" i="18"/>
  <c r="I786" i="18"/>
  <c r="I787" i="18"/>
  <c r="I788" i="18"/>
  <c r="I789" i="18"/>
  <c r="I790" i="18"/>
  <c r="I791" i="18"/>
  <c r="I792" i="18"/>
  <c r="I1" i="18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J233" i="18"/>
  <c r="J234" i="18"/>
  <c r="J235" i="18"/>
  <c r="J236" i="18"/>
  <c r="J237" i="18"/>
  <c r="J238" i="18"/>
  <c r="J239" i="18"/>
  <c r="J240" i="18"/>
  <c r="J241" i="18"/>
  <c r="J242" i="18"/>
  <c r="J243" i="18"/>
  <c r="J244" i="18"/>
  <c r="J245" i="18"/>
  <c r="J246" i="18"/>
  <c r="J247" i="18"/>
  <c r="J248" i="18"/>
  <c r="J249" i="18"/>
  <c r="J250" i="18"/>
  <c r="J251" i="18"/>
  <c r="J252" i="18"/>
  <c r="J253" i="18"/>
  <c r="J254" i="18"/>
  <c r="J255" i="18"/>
  <c r="J256" i="18"/>
  <c r="J257" i="18"/>
  <c r="J258" i="18"/>
  <c r="J259" i="18"/>
  <c r="J260" i="18"/>
  <c r="J261" i="18"/>
  <c r="J262" i="18"/>
  <c r="J263" i="18"/>
  <c r="J264" i="18"/>
  <c r="J265" i="18"/>
  <c r="J266" i="18"/>
  <c r="J267" i="18"/>
  <c r="J268" i="18"/>
  <c r="J269" i="18"/>
  <c r="J270" i="18"/>
  <c r="J271" i="18"/>
  <c r="J272" i="18"/>
  <c r="J273" i="18"/>
  <c r="J274" i="18"/>
  <c r="J275" i="18"/>
  <c r="J276" i="18"/>
  <c r="J277" i="18"/>
  <c r="J278" i="18"/>
  <c r="J279" i="18"/>
  <c r="J280" i="18"/>
  <c r="J281" i="18"/>
  <c r="J282" i="18"/>
  <c r="J283" i="18"/>
  <c r="J284" i="18"/>
  <c r="J285" i="18"/>
  <c r="J286" i="18"/>
  <c r="J287" i="18"/>
  <c r="J288" i="18"/>
  <c r="J289" i="18"/>
  <c r="J290" i="18"/>
  <c r="J291" i="18"/>
  <c r="J292" i="18"/>
  <c r="J293" i="18"/>
  <c r="J294" i="18"/>
  <c r="J295" i="18"/>
  <c r="J296" i="18"/>
  <c r="J297" i="18"/>
  <c r="J298" i="18"/>
  <c r="J299" i="18"/>
  <c r="J300" i="18"/>
  <c r="J301" i="18"/>
  <c r="J302" i="18"/>
  <c r="J303" i="18"/>
  <c r="J304" i="18"/>
  <c r="J305" i="18"/>
  <c r="J306" i="18"/>
  <c r="J307" i="18"/>
  <c r="J308" i="18"/>
  <c r="J309" i="18"/>
  <c r="J310" i="18"/>
  <c r="J311" i="18"/>
  <c r="J312" i="18"/>
  <c r="J313" i="18"/>
  <c r="J314" i="18"/>
  <c r="J315" i="18"/>
  <c r="J316" i="18"/>
  <c r="J317" i="18"/>
  <c r="J318" i="18"/>
  <c r="J319" i="18"/>
  <c r="J320" i="18"/>
  <c r="J321" i="18"/>
  <c r="J322" i="18"/>
  <c r="J323" i="18"/>
  <c r="J324" i="18"/>
  <c r="J325" i="18"/>
  <c r="J326" i="18"/>
  <c r="J327" i="18"/>
  <c r="J328" i="18"/>
  <c r="J329" i="18"/>
  <c r="J330" i="18"/>
  <c r="J331" i="18"/>
  <c r="J332" i="18"/>
  <c r="J333" i="18"/>
  <c r="J334" i="18"/>
  <c r="J335" i="18"/>
  <c r="J336" i="18"/>
  <c r="J337" i="18"/>
  <c r="J338" i="18"/>
  <c r="J339" i="18"/>
  <c r="J340" i="18"/>
  <c r="J341" i="18"/>
  <c r="J342" i="18"/>
  <c r="J343" i="18"/>
  <c r="J344" i="18"/>
  <c r="J345" i="18"/>
  <c r="J346" i="18"/>
  <c r="J347" i="18"/>
  <c r="J348" i="18"/>
  <c r="J349" i="18"/>
  <c r="J350" i="18"/>
  <c r="J351" i="18"/>
  <c r="J352" i="18"/>
  <c r="J353" i="18"/>
  <c r="J354" i="18"/>
  <c r="J355" i="18"/>
  <c r="J356" i="18"/>
  <c r="J357" i="18"/>
  <c r="J358" i="18"/>
  <c r="J359" i="18"/>
  <c r="J360" i="18"/>
  <c r="J361" i="18"/>
  <c r="J362" i="18"/>
  <c r="J363" i="18"/>
  <c r="J364" i="18"/>
  <c r="J365" i="18"/>
  <c r="J366" i="18"/>
  <c r="J367" i="18"/>
  <c r="J368" i="18"/>
  <c r="J369" i="18"/>
  <c r="J370" i="18"/>
  <c r="J371" i="18"/>
  <c r="J372" i="18"/>
  <c r="J373" i="18"/>
  <c r="J374" i="18"/>
  <c r="J375" i="18"/>
  <c r="J376" i="18"/>
  <c r="J377" i="18"/>
  <c r="J378" i="18"/>
  <c r="J379" i="18"/>
  <c r="J380" i="18"/>
  <c r="J381" i="18"/>
  <c r="J382" i="18"/>
  <c r="J383" i="18"/>
  <c r="J384" i="18"/>
  <c r="J385" i="18"/>
  <c r="J386" i="18"/>
  <c r="J387" i="18"/>
  <c r="J388" i="18"/>
  <c r="J389" i="18"/>
  <c r="J390" i="18"/>
  <c r="J391" i="18"/>
  <c r="J392" i="18"/>
  <c r="J393" i="18"/>
  <c r="J394" i="18"/>
  <c r="J395" i="18"/>
  <c r="J396" i="18"/>
  <c r="J397" i="18"/>
  <c r="J398" i="18"/>
  <c r="J399" i="18"/>
  <c r="J400" i="18"/>
  <c r="J401" i="18"/>
  <c r="J402" i="18"/>
  <c r="J403" i="18"/>
  <c r="J404" i="18"/>
  <c r="J405" i="18"/>
  <c r="J406" i="18"/>
  <c r="J407" i="18"/>
  <c r="J408" i="18"/>
  <c r="J409" i="18"/>
  <c r="J410" i="18"/>
  <c r="J411" i="18"/>
  <c r="J412" i="18"/>
  <c r="J413" i="18"/>
  <c r="J414" i="18"/>
  <c r="J415" i="18"/>
  <c r="J416" i="18"/>
  <c r="J417" i="18"/>
  <c r="J418" i="18"/>
  <c r="J419" i="18"/>
  <c r="J420" i="18"/>
  <c r="J421" i="18"/>
  <c r="J422" i="18"/>
  <c r="J423" i="18"/>
  <c r="J424" i="18"/>
  <c r="J425" i="18"/>
  <c r="J426" i="18"/>
  <c r="J427" i="18"/>
  <c r="J428" i="18"/>
  <c r="J429" i="18"/>
  <c r="J430" i="18"/>
  <c r="J431" i="18"/>
  <c r="J432" i="18"/>
  <c r="J433" i="18"/>
  <c r="J434" i="18"/>
  <c r="J435" i="18"/>
  <c r="J436" i="18"/>
  <c r="J437" i="18"/>
  <c r="J438" i="18"/>
  <c r="J439" i="18"/>
  <c r="J440" i="18"/>
  <c r="J441" i="18"/>
  <c r="J442" i="18"/>
  <c r="J443" i="18"/>
  <c r="J444" i="18"/>
  <c r="J445" i="18"/>
  <c r="J446" i="18"/>
  <c r="J447" i="18"/>
  <c r="J448" i="18"/>
  <c r="J449" i="18"/>
  <c r="J450" i="18"/>
  <c r="J451" i="18"/>
  <c r="J452" i="18"/>
  <c r="J453" i="18"/>
  <c r="J454" i="18"/>
  <c r="J455" i="18"/>
  <c r="J456" i="18"/>
  <c r="J457" i="18"/>
  <c r="J458" i="18"/>
  <c r="J459" i="18"/>
  <c r="J460" i="18"/>
  <c r="J461" i="18"/>
  <c r="J462" i="18"/>
  <c r="J463" i="18"/>
  <c r="J464" i="18"/>
  <c r="J465" i="18"/>
  <c r="J466" i="18"/>
  <c r="J467" i="18"/>
  <c r="J468" i="18"/>
  <c r="J469" i="18"/>
  <c r="J470" i="18"/>
  <c r="J471" i="18"/>
  <c r="J472" i="18"/>
  <c r="J473" i="18"/>
  <c r="J474" i="18"/>
  <c r="J475" i="18"/>
  <c r="J476" i="18"/>
  <c r="J477" i="18"/>
  <c r="J478" i="18"/>
  <c r="J479" i="18"/>
  <c r="J480" i="18"/>
  <c r="J481" i="18"/>
  <c r="J482" i="18"/>
  <c r="J483" i="18"/>
  <c r="J484" i="18"/>
  <c r="J485" i="18"/>
  <c r="J486" i="18"/>
  <c r="J487" i="18"/>
  <c r="J488" i="18"/>
  <c r="J489" i="18"/>
  <c r="J490" i="18"/>
  <c r="J491" i="18"/>
  <c r="J492" i="18"/>
  <c r="J493" i="18"/>
  <c r="J494" i="18"/>
  <c r="J495" i="18"/>
  <c r="J496" i="18"/>
  <c r="J497" i="18"/>
  <c r="J498" i="18"/>
  <c r="J499" i="18"/>
  <c r="J500" i="18"/>
  <c r="J501" i="18"/>
  <c r="J502" i="18"/>
  <c r="J503" i="18"/>
  <c r="J504" i="18"/>
  <c r="J505" i="18"/>
  <c r="J506" i="18"/>
  <c r="J507" i="18"/>
  <c r="J508" i="18"/>
  <c r="J509" i="18"/>
  <c r="J510" i="18"/>
  <c r="J511" i="18"/>
  <c r="J512" i="18"/>
  <c r="J513" i="18"/>
  <c r="J514" i="18"/>
  <c r="J515" i="18"/>
  <c r="J516" i="18"/>
  <c r="J517" i="18"/>
  <c r="J518" i="18"/>
  <c r="J519" i="18"/>
  <c r="J520" i="18"/>
  <c r="J521" i="18"/>
  <c r="J522" i="18"/>
  <c r="J523" i="18"/>
  <c r="J524" i="18"/>
  <c r="J525" i="18"/>
  <c r="J526" i="18"/>
  <c r="J527" i="18"/>
  <c r="J528" i="18"/>
  <c r="J529" i="18"/>
  <c r="J530" i="18"/>
  <c r="J531" i="18"/>
  <c r="J532" i="18"/>
  <c r="J533" i="18"/>
  <c r="J534" i="18"/>
  <c r="J535" i="18"/>
  <c r="J536" i="18"/>
  <c r="J537" i="18"/>
  <c r="J538" i="18"/>
  <c r="J539" i="18"/>
  <c r="J540" i="18"/>
  <c r="J541" i="18"/>
  <c r="J542" i="18"/>
  <c r="J543" i="18"/>
  <c r="J544" i="18"/>
  <c r="J545" i="18"/>
  <c r="J546" i="18"/>
  <c r="J547" i="18"/>
  <c r="J548" i="18"/>
  <c r="J549" i="18"/>
  <c r="J550" i="18"/>
  <c r="J551" i="18"/>
  <c r="J552" i="18"/>
  <c r="J553" i="18"/>
  <c r="J554" i="18"/>
  <c r="J555" i="18"/>
  <c r="J556" i="18"/>
  <c r="J557" i="18"/>
  <c r="J558" i="18"/>
  <c r="J559" i="18"/>
  <c r="J560" i="18"/>
  <c r="J561" i="18"/>
  <c r="J562" i="18"/>
  <c r="J563" i="18"/>
  <c r="J564" i="18"/>
  <c r="J565" i="18"/>
  <c r="J566" i="18"/>
  <c r="J567" i="18"/>
  <c r="J568" i="18"/>
  <c r="J569" i="18"/>
  <c r="J570" i="18"/>
  <c r="J571" i="18"/>
  <c r="J572" i="18"/>
  <c r="J573" i="18"/>
  <c r="J574" i="18"/>
  <c r="J575" i="18"/>
  <c r="J576" i="18"/>
  <c r="J577" i="18"/>
  <c r="J578" i="18"/>
  <c r="J579" i="18"/>
  <c r="J580" i="18"/>
  <c r="J581" i="18"/>
  <c r="J582" i="18"/>
  <c r="J583" i="18"/>
  <c r="J584" i="18"/>
  <c r="J585" i="18"/>
  <c r="J586" i="18"/>
  <c r="J587" i="18"/>
  <c r="J588" i="18"/>
  <c r="J589" i="18"/>
  <c r="J590" i="18"/>
  <c r="J591" i="18"/>
  <c r="J592" i="18"/>
  <c r="J593" i="18"/>
  <c r="J594" i="18"/>
  <c r="J595" i="18"/>
  <c r="J596" i="18"/>
  <c r="J597" i="18"/>
  <c r="J598" i="18"/>
  <c r="J599" i="18"/>
  <c r="J600" i="18"/>
  <c r="J601" i="18"/>
  <c r="J602" i="18"/>
  <c r="J603" i="18"/>
  <c r="J604" i="18"/>
  <c r="J605" i="18"/>
  <c r="J606" i="18"/>
  <c r="J607" i="18"/>
  <c r="J608" i="18"/>
  <c r="J609" i="18"/>
  <c r="J610" i="18"/>
  <c r="J611" i="18"/>
  <c r="J612" i="18"/>
  <c r="J613" i="18"/>
  <c r="J614" i="18"/>
  <c r="J615" i="18"/>
  <c r="J616" i="18"/>
  <c r="J617" i="18"/>
  <c r="J618" i="18"/>
  <c r="J619" i="18"/>
  <c r="J620" i="18"/>
  <c r="J621" i="18"/>
  <c r="J622" i="18"/>
  <c r="J623" i="18"/>
  <c r="J624" i="18"/>
  <c r="J625" i="18"/>
  <c r="J626" i="18"/>
  <c r="J627" i="18"/>
  <c r="J628" i="18"/>
  <c r="J629" i="18"/>
  <c r="J630" i="18"/>
  <c r="J631" i="18"/>
  <c r="J632" i="18"/>
  <c r="J633" i="18"/>
  <c r="J634" i="18"/>
  <c r="J635" i="18"/>
  <c r="J636" i="18"/>
  <c r="J637" i="18"/>
  <c r="J638" i="18"/>
  <c r="J639" i="18"/>
  <c r="J640" i="18"/>
  <c r="J641" i="18"/>
  <c r="J642" i="18"/>
  <c r="J643" i="18"/>
  <c r="J644" i="18"/>
  <c r="J645" i="18"/>
  <c r="J646" i="18"/>
  <c r="J647" i="18"/>
  <c r="J648" i="18"/>
  <c r="J649" i="18"/>
  <c r="J650" i="18"/>
  <c r="J651" i="18"/>
  <c r="J652" i="18"/>
  <c r="J653" i="18"/>
  <c r="J654" i="18"/>
  <c r="J655" i="18"/>
  <c r="J656" i="18"/>
  <c r="J657" i="18"/>
  <c r="J658" i="18"/>
  <c r="J659" i="18"/>
  <c r="J660" i="18"/>
  <c r="J661" i="18"/>
  <c r="J662" i="18"/>
  <c r="J663" i="18"/>
  <c r="J664" i="18"/>
  <c r="J665" i="18"/>
  <c r="J666" i="18"/>
  <c r="J667" i="18"/>
  <c r="J668" i="18"/>
  <c r="J669" i="18"/>
  <c r="J670" i="18"/>
  <c r="J671" i="18"/>
  <c r="J672" i="18"/>
  <c r="J673" i="18"/>
  <c r="J674" i="18"/>
  <c r="J675" i="18"/>
  <c r="J676" i="18"/>
  <c r="J677" i="18"/>
  <c r="J678" i="18"/>
  <c r="J679" i="18"/>
  <c r="J680" i="18"/>
  <c r="J681" i="18"/>
  <c r="J682" i="18"/>
  <c r="J683" i="18"/>
  <c r="J684" i="18"/>
  <c r="J685" i="18"/>
  <c r="J686" i="18"/>
  <c r="J687" i="18"/>
  <c r="J688" i="18"/>
  <c r="J689" i="18"/>
  <c r="J690" i="18"/>
  <c r="J691" i="18"/>
  <c r="J692" i="18"/>
  <c r="J693" i="18"/>
  <c r="J694" i="18"/>
  <c r="J695" i="18"/>
  <c r="J696" i="18"/>
  <c r="J697" i="18"/>
  <c r="J698" i="18"/>
  <c r="J699" i="18"/>
  <c r="J700" i="18"/>
  <c r="J701" i="18"/>
  <c r="J702" i="18"/>
  <c r="J703" i="18"/>
  <c r="J704" i="18"/>
  <c r="J705" i="18"/>
  <c r="J706" i="18"/>
  <c r="J707" i="18"/>
  <c r="J708" i="18"/>
  <c r="J709" i="18"/>
  <c r="J710" i="18"/>
  <c r="J711" i="18"/>
  <c r="J712" i="18"/>
  <c r="J713" i="18"/>
  <c r="J714" i="18"/>
  <c r="J715" i="18"/>
  <c r="J716" i="18"/>
  <c r="J717" i="18"/>
  <c r="J718" i="18"/>
  <c r="J719" i="18"/>
  <c r="J720" i="18"/>
  <c r="J721" i="18"/>
  <c r="J722" i="18"/>
  <c r="J723" i="18"/>
  <c r="J724" i="18"/>
  <c r="J725" i="18"/>
  <c r="J726" i="18"/>
  <c r="J727" i="18"/>
  <c r="J728" i="18"/>
  <c r="J729" i="18"/>
  <c r="J730" i="18"/>
  <c r="J731" i="18"/>
  <c r="J732" i="18"/>
  <c r="J733" i="18"/>
  <c r="J734" i="18"/>
  <c r="J735" i="18"/>
  <c r="J736" i="18"/>
  <c r="J737" i="18"/>
  <c r="J738" i="18"/>
  <c r="J739" i="18"/>
  <c r="J740" i="18"/>
  <c r="J741" i="18"/>
  <c r="J742" i="18"/>
  <c r="J743" i="18"/>
  <c r="J744" i="18"/>
  <c r="J745" i="18"/>
  <c r="J746" i="18"/>
  <c r="J747" i="18"/>
  <c r="J748" i="18"/>
  <c r="J749" i="18"/>
  <c r="J750" i="18"/>
  <c r="J751" i="18"/>
  <c r="J752" i="18"/>
  <c r="J753" i="18"/>
  <c r="J754" i="18"/>
  <c r="J755" i="18"/>
  <c r="J756" i="18"/>
  <c r="J757" i="18"/>
  <c r="J758" i="18"/>
  <c r="J759" i="18"/>
  <c r="J760" i="18"/>
  <c r="J761" i="18"/>
  <c r="J762" i="18"/>
  <c r="J763" i="18"/>
  <c r="J764" i="18"/>
  <c r="J765" i="18"/>
  <c r="J766" i="18"/>
  <c r="J767" i="18"/>
  <c r="J768" i="18"/>
  <c r="J769" i="18"/>
  <c r="J770" i="18"/>
  <c r="J771" i="18"/>
  <c r="J772" i="18"/>
  <c r="J773" i="18"/>
  <c r="J774" i="18"/>
  <c r="J775" i="18"/>
  <c r="J776" i="18"/>
  <c r="J777" i="18"/>
  <c r="J778" i="18"/>
  <c r="J779" i="18"/>
  <c r="J780" i="18"/>
  <c r="J781" i="18"/>
  <c r="J782" i="18"/>
  <c r="J783" i="18"/>
  <c r="J784" i="18"/>
  <c r="J785" i="18"/>
  <c r="J786" i="18"/>
  <c r="J787" i="18"/>
  <c r="J788" i="18"/>
  <c r="J789" i="18"/>
  <c r="J790" i="18"/>
  <c r="J791" i="18"/>
  <c r="J792" i="18"/>
  <c r="J1" i="18"/>
  <c r="L39" i="17"/>
  <c r="L30" i="17"/>
  <c r="L31" i="17"/>
  <c r="L32" i="17"/>
  <c r="L33" i="17"/>
  <c r="L34" i="17"/>
  <c r="L35" i="17"/>
  <c r="L36" i="17"/>
  <c r="L37" i="17"/>
  <c r="L38" i="17"/>
  <c r="G30" i="17"/>
  <c r="G35" i="17"/>
  <c r="G36" i="17"/>
  <c r="B25" i="1"/>
  <c r="D3" i="6"/>
  <c r="E23" i="1"/>
  <c r="J29" i="17"/>
  <c r="G29" i="17" s="1"/>
  <c r="B27" i="1"/>
  <c r="D4" i="6"/>
  <c r="B20" i="1"/>
  <c r="A11" i="17"/>
  <c r="B3" i="9"/>
  <c r="D26" i="9"/>
  <c r="K26" i="9"/>
  <c r="L26" i="9"/>
  <c r="J26" i="9"/>
  <c r="K30" i="17"/>
  <c r="K31" i="17"/>
  <c r="K32" i="17"/>
  <c r="K33" i="17"/>
  <c r="K34" i="17"/>
  <c r="K35" i="17"/>
  <c r="K36" i="17"/>
  <c r="K37" i="17"/>
  <c r="K38" i="17"/>
  <c r="K39" i="17"/>
  <c r="K29" i="17"/>
  <c r="L29" i="17" s="1"/>
  <c r="I26" i="9"/>
  <c r="J30" i="17"/>
  <c r="J31" i="17"/>
  <c r="G31" i="17" s="1"/>
  <c r="J32" i="17"/>
  <c r="G32" i="17" s="1"/>
  <c r="J33" i="17"/>
  <c r="G33" i="17" s="1"/>
  <c r="J34" i="17"/>
  <c r="G34" i="17" s="1"/>
  <c r="J35" i="17"/>
  <c r="J36" i="17"/>
  <c r="J37" i="17"/>
  <c r="G37" i="17" s="1"/>
  <c r="J38" i="17"/>
  <c r="G38" i="17" s="1"/>
  <c r="J39" i="17"/>
  <c r="G39" i="17" s="1"/>
  <c r="H26" i="9"/>
  <c r="A13" i="17"/>
  <c r="A23" i="17" s="1"/>
  <c r="A17" i="17"/>
  <c r="B3" i="2"/>
  <c r="C4" i="2"/>
  <c r="C12" i="2" s="1"/>
  <c r="C5" i="2"/>
  <c r="C13" i="2" s="1"/>
  <c r="C6" i="2"/>
  <c r="C14" i="2" s="1"/>
  <c r="C7" i="2"/>
  <c r="C8" i="2"/>
  <c r="D4" i="2"/>
  <c r="D12" i="2" s="1"/>
  <c r="D5" i="2"/>
  <c r="D6" i="2"/>
  <c r="D14" i="2" s="1"/>
  <c r="D7" i="2"/>
  <c r="D8" i="2"/>
  <c r="D3" i="2"/>
  <c r="K4" i="2"/>
  <c r="K12" i="2" s="1"/>
  <c r="K5" i="2"/>
  <c r="K13" i="2" s="1"/>
  <c r="K6" i="2"/>
  <c r="K7" i="2"/>
  <c r="K8" i="2"/>
  <c r="K3" i="2"/>
  <c r="J4" i="2"/>
  <c r="J5" i="2"/>
  <c r="J6" i="2"/>
  <c r="J7" i="2"/>
  <c r="J15" i="2" s="1"/>
  <c r="J8" i="2"/>
  <c r="J3" i="2"/>
  <c r="I4" i="2"/>
  <c r="I12" i="2" s="1"/>
  <c r="I5" i="2"/>
  <c r="I13" i="2" s="1"/>
  <c r="I6" i="2"/>
  <c r="I14" i="2" s="1"/>
  <c r="I7" i="2"/>
  <c r="I8" i="2"/>
  <c r="I16" i="2" s="1"/>
  <c r="I3" i="2"/>
  <c r="I11" i="2" s="1"/>
  <c r="H4" i="2"/>
  <c r="H12" i="2" s="1"/>
  <c r="H5" i="2"/>
  <c r="H6" i="2"/>
  <c r="H7" i="2"/>
  <c r="H15" i="2" s="1"/>
  <c r="H8" i="2"/>
  <c r="H3" i="2"/>
  <c r="G4" i="2"/>
  <c r="G5" i="2"/>
  <c r="G6" i="2"/>
  <c r="G7" i="2"/>
  <c r="G15" i="2" s="1"/>
  <c r="G8" i="2"/>
  <c r="G3" i="2"/>
  <c r="F4" i="2"/>
  <c r="F5" i="2"/>
  <c r="F13" i="2" s="1"/>
  <c r="F6" i="2"/>
  <c r="F14" i="2" s="1"/>
  <c r="F7" i="2"/>
  <c r="F8" i="2"/>
  <c r="F3" i="2"/>
  <c r="E3" i="2"/>
  <c r="E4" i="2"/>
  <c r="E5" i="2"/>
  <c r="E13" i="2" s="1"/>
  <c r="E6" i="2"/>
  <c r="E14" i="2" s="1"/>
  <c r="E7" i="2"/>
  <c r="E8" i="2"/>
  <c r="E11" i="2"/>
  <c r="C3" i="2"/>
  <c r="D11" i="2"/>
  <c r="F11" i="2"/>
  <c r="G11" i="2"/>
  <c r="H11" i="2"/>
  <c r="J11" i="2"/>
  <c r="K11" i="2"/>
  <c r="E12" i="2"/>
  <c r="F12" i="2"/>
  <c r="G12" i="2"/>
  <c r="J12" i="2"/>
  <c r="D13" i="2"/>
  <c r="G13" i="2"/>
  <c r="H13" i="2"/>
  <c r="J13" i="2"/>
  <c r="G14" i="2"/>
  <c r="H14" i="2"/>
  <c r="J14" i="2"/>
  <c r="K14" i="2"/>
  <c r="D15" i="2"/>
  <c r="E15" i="2"/>
  <c r="F15" i="2"/>
  <c r="I15" i="2"/>
  <c r="K15" i="2"/>
  <c r="D16" i="2"/>
  <c r="E16" i="2"/>
  <c r="F16" i="2"/>
  <c r="G16" i="2"/>
  <c r="H16" i="2"/>
  <c r="J16" i="2"/>
  <c r="K16" i="2"/>
  <c r="C16" i="2"/>
  <c r="C15" i="2"/>
  <c r="C11" i="2"/>
  <c r="D30" i="2"/>
  <c r="E30" i="2" s="1"/>
  <c r="F30" i="2" s="1"/>
  <c r="G30" i="2" s="1"/>
  <c r="H30" i="2" s="1"/>
  <c r="I30" i="2" s="1"/>
  <c r="J30" i="2" s="1"/>
  <c r="K30" i="2" s="1"/>
  <c r="L30" i="2" s="1"/>
  <c r="Q7" i="17" l="1"/>
  <c r="T7" i="17"/>
  <c r="V7" i="17"/>
  <c r="H38" i="17"/>
  <c r="H35" i="17"/>
  <c r="A21" i="17"/>
  <c r="F33" i="17" s="1"/>
  <c r="M33" i="17" s="1"/>
  <c r="U7" i="17" s="1"/>
  <c r="H37" i="17"/>
  <c r="H31" i="17"/>
  <c r="H33" i="17"/>
  <c r="H36" i="17"/>
  <c r="H30" i="17"/>
  <c r="H32" i="17"/>
  <c r="H29" i="17"/>
  <c r="H34" i="17"/>
  <c r="H39" i="17"/>
  <c r="F26" i="9"/>
  <c r="J27" i="9"/>
  <c r="J28" i="9"/>
  <c r="J29" i="9"/>
  <c r="J30" i="9"/>
  <c r="J31" i="9"/>
  <c r="J32" i="9"/>
  <c r="J33" i="9"/>
  <c r="J34" i="9"/>
  <c r="J35" i="9"/>
  <c r="G35" i="9"/>
  <c r="L27" i="9"/>
  <c r="K27" i="9" s="1"/>
  <c r="L28" i="9"/>
  <c r="K28" i="9" s="1"/>
  <c r="L29" i="9"/>
  <c r="L30" i="9"/>
  <c r="L31" i="9"/>
  <c r="L32" i="9"/>
  <c r="L33" i="9"/>
  <c r="K33" i="9" s="1"/>
  <c r="L34" i="9"/>
  <c r="L35" i="9"/>
  <c r="I27" i="9"/>
  <c r="I28" i="9"/>
  <c r="I29" i="9"/>
  <c r="I30" i="9"/>
  <c r="I31" i="9"/>
  <c r="I32" i="9"/>
  <c r="I33" i="9"/>
  <c r="I34" i="9"/>
  <c r="I35" i="9"/>
  <c r="H27" i="9"/>
  <c r="H28" i="9"/>
  <c r="H29" i="9"/>
  <c r="H30" i="9"/>
  <c r="H31" i="9"/>
  <c r="H32" i="9"/>
  <c r="H33" i="9"/>
  <c r="H34" i="9"/>
  <c r="H35" i="9"/>
  <c r="B23" i="1"/>
  <c r="G27" i="9"/>
  <c r="G28" i="9"/>
  <c r="G29" i="9"/>
  <c r="G30" i="9"/>
  <c r="G31" i="9"/>
  <c r="G32" i="9"/>
  <c r="G33" i="9"/>
  <c r="G34" i="9"/>
  <c r="G26" i="9"/>
  <c r="B22" i="1"/>
  <c r="Q33" i="9"/>
  <c r="E27" i="9"/>
  <c r="E28" i="9"/>
  <c r="E31" i="9"/>
  <c r="E32" i="9"/>
  <c r="E33" i="9"/>
  <c r="E34" i="9"/>
  <c r="E26" i="9"/>
  <c r="D27" i="9"/>
  <c r="F27" i="9" s="1"/>
  <c r="D28" i="9"/>
  <c r="F28" i="9" s="1"/>
  <c r="D29" i="9"/>
  <c r="E29" i="9" s="1"/>
  <c r="D30" i="9"/>
  <c r="E30" i="9" s="1"/>
  <c r="D31" i="9"/>
  <c r="F31" i="9" s="1"/>
  <c r="D32" i="9"/>
  <c r="F32" i="9" s="1"/>
  <c r="D33" i="9"/>
  <c r="F33" i="9" s="1"/>
  <c r="D34" i="9"/>
  <c r="F34" i="9" s="1"/>
  <c r="D35" i="9"/>
  <c r="E35" i="9" s="1"/>
  <c r="D15" i="9"/>
  <c r="G2" i="4"/>
  <c r="E2" i="4"/>
  <c r="D21" i="12"/>
  <c r="D24" i="12"/>
  <c r="D22" i="12"/>
  <c r="D25" i="12"/>
  <c r="D26" i="12"/>
  <c r="O7" i="17" l="1"/>
  <c r="P7" i="17"/>
  <c r="W7" i="17"/>
  <c r="N7" i="17"/>
  <c r="R7" i="17"/>
  <c r="S7" i="17"/>
  <c r="F38" i="17"/>
  <c r="C12" i="17" s="1"/>
  <c r="C24" i="17" s="1"/>
  <c r="F39" i="17"/>
  <c r="M39" i="17" s="1"/>
  <c r="F30" i="17"/>
  <c r="E7" i="17"/>
  <c r="E19" i="17" s="1"/>
  <c r="I7" i="17"/>
  <c r="I19" i="17" s="1"/>
  <c r="T19" i="17" s="1"/>
  <c r="K7" i="17"/>
  <c r="K19" i="17" s="1"/>
  <c r="V19" i="17" s="1"/>
  <c r="L7" i="17"/>
  <c r="L19" i="17" s="1"/>
  <c r="J7" i="17"/>
  <c r="J19" i="17" s="1"/>
  <c r="U19" i="17" s="1"/>
  <c r="G7" i="17"/>
  <c r="G19" i="17" s="1"/>
  <c r="H7" i="17"/>
  <c r="H19" i="17" s="1"/>
  <c r="F31" i="17"/>
  <c r="F37" i="17"/>
  <c r="F29" i="17"/>
  <c r="C3" i="17" s="1"/>
  <c r="C7" i="17"/>
  <c r="C19" i="17" s="1"/>
  <c r="F32" i="17"/>
  <c r="M32" i="17" s="1"/>
  <c r="F35" i="17"/>
  <c r="M35" i="17" s="1"/>
  <c r="F7" i="17"/>
  <c r="F19" i="17" s="1"/>
  <c r="Q19" i="17" s="1"/>
  <c r="D7" i="17"/>
  <c r="D19" i="17" s="1"/>
  <c r="F36" i="17"/>
  <c r="M36" i="17" s="1"/>
  <c r="F34" i="17"/>
  <c r="M34" i="17" s="1"/>
  <c r="F30" i="9"/>
  <c r="F35" i="9"/>
  <c r="F29" i="9"/>
  <c r="K32" i="9"/>
  <c r="K35" i="9"/>
  <c r="K31" i="9"/>
  <c r="K30" i="9"/>
  <c r="K34" i="9"/>
  <c r="K29" i="9"/>
  <c r="D3" i="12"/>
  <c r="D5" i="12"/>
  <c r="D4" i="12"/>
  <c r="S19" i="17" l="1"/>
  <c r="P19" i="17"/>
  <c r="O19" i="17"/>
  <c r="W19" i="17"/>
  <c r="V8" i="17"/>
  <c r="O8" i="17"/>
  <c r="Q8" i="17"/>
  <c r="N8" i="17"/>
  <c r="P8" i="17"/>
  <c r="S8" i="17"/>
  <c r="W8" i="17"/>
  <c r="R8" i="17"/>
  <c r="U8" i="17"/>
  <c r="T8" i="17"/>
  <c r="F12" i="17"/>
  <c r="F24" i="17" s="1"/>
  <c r="M38" i="17"/>
  <c r="E11" i="17"/>
  <c r="E23" i="17" s="1"/>
  <c r="M37" i="17"/>
  <c r="V9" i="17"/>
  <c r="W9" i="17"/>
  <c r="N9" i="17"/>
  <c r="P9" i="17"/>
  <c r="U9" i="17"/>
  <c r="S9" i="17"/>
  <c r="O9" i="17"/>
  <c r="Q9" i="17"/>
  <c r="R9" i="17"/>
  <c r="T9" i="17"/>
  <c r="F5" i="17"/>
  <c r="F17" i="17" s="1"/>
  <c r="M31" i="17"/>
  <c r="W6" i="17"/>
  <c r="T6" i="17"/>
  <c r="S6" i="17"/>
  <c r="R6" i="17"/>
  <c r="N6" i="17"/>
  <c r="O6" i="17"/>
  <c r="P6" i="17"/>
  <c r="Q6" i="17"/>
  <c r="V6" i="17"/>
  <c r="U6" i="17"/>
  <c r="U10" i="17"/>
  <c r="T10" i="17"/>
  <c r="V10" i="17"/>
  <c r="Q10" i="17"/>
  <c r="S10" i="17"/>
  <c r="N10" i="17"/>
  <c r="P10" i="17"/>
  <c r="W10" i="17"/>
  <c r="R10" i="17"/>
  <c r="O10" i="17"/>
  <c r="N19" i="17"/>
  <c r="R19" i="17"/>
  <c r="C4" i="17"/>
  <c r="C16" i="17" s="1"/>
  <c r="M30" i="17"/>
  <c r="D12" i="17"/>
  <c r="D24" i="17" s="1"/>
  <c r="V13" i="17"/>
  <c r="U13" i="17"/>
  <c r="Q13" i="17"/>
  <c r="N13" i="17"/>
  <c r="O13" i="17"/>
  <c r="W13" i="17"/>
  <c r="R13" i="17"/>
  <c r="P13" i="17"/>
  <c r="S13" i="17"/>
  <c r="T13" i="17"/>
  <c r="F3" i="17"/>
  <c r="F15" i="17" s="1"/>
  <c r="M29" i="17"/>
  <c r="S3" i="17" s="1"/>
  <c r="D3" i="17"/>
  <c r="D15" i="17" s="1"/>
  <c r="J12" i="17"/>
  <c r="J24" i="17" s="1"/>
  <c r="F4" i="17"/>
  <c r="F16" i="17" s="1"/>
  <c r="K4" i="17"/>
  <c r="K16" i="17" s="1"/>
  <c r="K12" i="17"/>
  <c r="K24" i="17" s="1"/>
  <c r="G12" i="17"/>
  <c r="G24" i="17" s="1"/>
  <c r="L4" i="17"/>
  <c r="L16" i="17" s="1"/>
  <c r="D4" i="17"/>
  <c r="D16" i="17" s="1"/>
  <c r="I4" i="17"/>
  <c r="I16" i="17" s="1"/>
  <c r="E12" i="17"/>
  <c r="E24" i="17" s="1"/>
  <c r="G3" i="17"/>
  <c r="G15" i="17" s="1"/>
  <c r="H4" i="17"/>
  <c r="H16" i="17" s="1"/>
  <c r="L12" i="17"/>
  <c r="L24" i="17" s="1"/>
  <c r="H3" i="17"/>
  <c r="H15" i="17" s="1"/>
  <c r="S15" i="17" s="1"/>
  <c r="I12" i="17"/>
  <c r="I24" i="17" s="1"/>
  <c r="L3" i="17"/>
  <c r="L15" i="17" s="1"/>
  <c r="H12" i="17"/>
  <c r="H24" i="17" s="1"/>
  <c r="C13" i="17"/>
  <c r="C25" i="17" s="1"/>
  <c r="E13" i="17"/>
  <c r="E25" i="17" s="1"/>
  <c r="F13" i="17"/>
  <c r="F25" i="17" s="1"/>
  <c r="E5" i="17"/>
  <c r="E17" i="17" s="1"/>
  <c r="K3" i="17"/>
  <c r="K15" i="17" s="1"/>
  <c r="G4" i="17"/>
  <c r="G16" i="17" s="1"/>
  <c r="E4" i="17"/>
  <c r="E16" i="17" s="1"/>
  <c r="E3" i="17"/>
  <c r="E15" i="17" s="1"/>
  <c r="J4" i="17"/>
  <c r="J16" i="17" s="1"/>
  <c r="D5" i="17"/>
  <c r="D17" i="17" s="1"/>
  <c r="H5" i="17"/>
  <c r="H17" i="17" s="1"/>
  <c r="I5" i="17"/>
  <c r="I17" i="17" s="1"/>
  <c r="K5" i="17"/>
  <c r="K17" i="17" s="1"/>
  <c r="L5" i="17"/>
  <c r="L17" i="17" s="1"/>
  <c r="J5" i="17"/>
  <c r="J17" i="17" s="1"/>
  <c r="G5" i="17"/>
  <c r="G17" i="17" s="1"/>
  <c r="I8" i="17"/>
  <c r="I20" i="17" s="1"/>
  <c r="L8" i="17"/>
  <c r="L20" i="17" s="1"/>
  <c r="W20" i="17" s="1"/>
  <c r="J8" i="17"/>
  <c r="J20" i="17" s="1"/>
  <c r="U20" i="17" s="1"/>
  <c r="G8" i="17"/>
  <c r="G20" i="17" s="1"/>
  <c r="K8" i="17"/>
  <c r="K20" i="17" s="1"/>
  <c r="H8" i="17"/>
  <c r="H20" i="17" s="1"/>
  <c r="S20" i="17" s="1"/>
  <c r="C5" i="17"/>
  <c r="C17" i="17" s="1"/>
  <c r="K10" i="17"/>
  <c r="K22" i="17" s="1"/>
  <c r="V22" i="17" s="1"/>
  <c r="H10" i="17"/>
  <c r="H22" i="17" s="1"/>
  <c r="S22" i="17" s="1"/>
  <c r="I10" i="17"/>
  <c r="I22" i="17" s="1"/>
  <c r="L10" i="17"/>
  <c r="L22" i="17" s="1"/>
  <c r="J10" i="17"/>
  <c r="J22" i="17" s="1"/>
  <c r="G10" i="17"/>
  <c r="G22" i="17" s="1"/>
  <c r="J9" i="17"/>
  <c r="J21" i="17" s="1"/>
  <c r="U21" i="17" s="1"/>
  <c r="I9" i="17"/>
  <c r="I21" i="17" s="1"/>
  <c r="L9" i="17"/>
  <c r="L21" i="17" s="1"/>
  <c r="W21" i="17" s="1"/>
  <c r="G9" i="17"/>
  <c r="G21" i="17" s="1"/>
  <c r="R21" i="17" s="1"/>
  <c r="K9" i="17"/>
  <c r="K21" i="17" s="1"/>
  <c r="H9" i="17"/>
  <c r="H21" i="17" s="1"/>
  <c r="L6" i="17"/>
  <c r="L18" i="17" s="1"/>
  <c r="W18" i="17" s="1"/>
  <c r="J6" i="17"/>
  <c r="J18" i="17" s="1"/>
  <c r="G6" i="17"/>
  <c r="G18" i="17" s="1"/>
  <c r="K6" i="17"/>
  <c r="K18" i="17" s="1"/>
  <c r="V18" i="17" s="1"/>
  <c r="H6" i="17"/>
  <c r="H18" i="17" s="1"/>
  <c r="I6" i="17"/>
  <c r="I18" i="17" s="1"/>
  <c r="T18" i="17" s="1"/>
  <c r="I3" i="17"/>
  <c r="I15" i="17" s="1"/>
  <c r="C15" i="17"/>
  <c r="J3" i="17"/>
  <c r="J15" i="17" s="1"/>
  <c r="C11" i="17"/>
  <c r="C23" i="17" s="1"/>
  <c r="G11" i="17"/>
  <c r="G23" i="17" s="1"/>
  <c r="I11" i="17"/>
  <c r="I23" i="17" s="1"/>
  <c r="K11" i="17"/>
  <c r="K23" i="17" s="1"/>
  <c r="H11" i="17"/>
  <c r="H23" i="17" s="1"/>
  <c r="L11" i="17"/>
  <c r="L23" i="17" s="1"/>
  <c r="J11" i="17"/>
  <c r="J23" i="17" s="1"/>
  <c r="D11" i="17"/>
  <c r="D23" i="17" s="1"/>
  <c r="F11" i="17"/>
  <c r="F23" i="17" s="1"/>
  <c r="H13" i="17"/>
  <c r="H25" i="17" s="1"/>
  <c r="S25" i="17" s="1"/>
  <c r="L13" i="17"/>
  <c r="L25" i="17" s="1"/>
  <c r="W25" i="17" s="1"/>
  <c r="J13" i="17"/>
  <c r="J25" i="17" s="1"/>
  <c r="G13" i="17"/>
  <c r="G25" i="17" s="1"/>
  <c r="R25" i="17" s="1"/>
  <c r="K13" i="17"/>
  <c r="K25" i="17" s="1"/>
  <c r="V25" i="17" s="1"/>
  <c r="I13" i="17"/>
  <c r="I25" i="17" s="1"/>
  <c r="D13" i="17"/>
  <c r="D25" i="17" s="1"/>
  <c r="O25" i="17" s="1"/>
  <c r="F8" i="17"/>
  <c r="F20" i="17" s="1"/>
  <c r="Q20" i="17" s="1"/>
  <c r="C8" i="17"/>
  <c r="C20" i="17" s="1"/>
  <c r="E8" i="17"/>
  <c r="E20" i="17" s="1"/>
  <c r="P20" i="17" s="1"/>
  <c r="D8" i="17"/>
  <c r="D20" i="17" s="1"/>
  <c r="E10" i="17"/>
  <c r="E22" i="17" s="1"/>
  <c r="P22" i="17" s="1"/>
  <c r="F10" i="17"/>
  <c r="F22" i="17" s="1"/>
  <c r="Q22" i="17" s="1"/>
  <c r="D10" i="17"/>
  <c r="D22" i="17" s="1"/>
  <c r="O22" i="17" s="1"/>
  <c r="C10" i="17"/>
  <c r="C22" i="17" s="1"/>
  <c r="E9" i="17"/>
  <c r="E21" i="17" s="1"/>
  <c r="F9" i="17"/>
  <c r="F21" i="17" s="1"/>
  <c r="Q21" i="17" s="1"/>
  <c r="D9" i="17"/>
  <c r="D21" i="17" s="1"/>
  <c r="C9" i="17"/>
  <c r="C21" i="17" s="1"/>
  <c r="N21" i="17" s="1"/>
  <c r="C6" i="17"/>
  <c r="C18" i="17" s="1"/>
  <c r="E6" i="17"/>
  <c r="E18" i="17" s="1"/>
  <c r="D6" i="17"/>
  <c r="D18" i="17" s="1"/>
  <c r="F6" i="17"/>
  <c r="F18" i="17" s="1"/>
  <c r="Q18" i="17" s="1"/>
  <c r="H4" i="6"/>
  <c r="H3" i="6"/>
  <c r="H17" i="9"/>
  <c r="H18" i="9"/>
  <c r="H5" i="6"/>
  <c r="H6" i="6"/>
  <c r="H7" i="6"/>
  <c r="H8" i="6"/>
  <c r="H9" i="6"/>
  <c r="H10" i="6"/>
  <c r="H11" i="6"/>
  <c r="H12" i="6"/>
  <c r="G4" i="6"/>
  <c r="G5" i="6"/>
  <c r="G6" i="6"/>
  <c r="G7" i="6"/>
  <c r="G8" i="6"/>
  <c r="G9" i="6"/>
  <c r="G10" i="6"/>
  <c r="G11" i="6"/>
  <c r="G12" i="6"/>
  <c r="G3" i="6"/>
  <c r="F4" i="6"/>
  <c r="F5" i="6"/>
  <c r="F6" i="6"/>
  <c r="F7" i="6"/>
  <c r="F8" i="6"/>
  <c r="F9" i="6"/>
  <c r="F10" i="6"/>
  <c r="F11" i="6"/>
  <c r="F12" i="6"/>
  <c r="F3" i="6"/>
  <c r="E4" i="6"/>
  <c r="E5" i="6"/>
  <c r="E6" i="6"/>
  <c r="E7" i="6"/>
  <c r="E8" i="6"/>
  <c r="E9" i="6"/>
  <c r="E10" i="6"/>
  <c r="E11" i="6"/>
  <c r="E12" i="6"/>
  <c r="E3" i="6"/>
  <c r="D5" i="6"/>
  <c r="D6" i="6"/>
  <c r="D7" i="6"/>
  <c r="D8" i="6"/>
  <c r="D9" i="6"/>
  <c r="D10" i="6"/>
  <c r="D11" i="6"/>
  <c r="D12" i="6"/>
  <c r="D4" i="7"/>
  <c r="D3" i="7"/>
  <c r="D19" i="6"/>
  <c r="D21" i="6"/>
  <c r="D16" i="6"/>
  <c r="D17" i="6"/>
  <c r="D18" i="6"/>
  <c r="E15" i="6"/>
  <c r="D19" i="9"/>
  <c r="B2" i="9"/>
  <c r="D16" i="9"/>
  <c r="D17" i="9"/>
  <c r="D18" i="9"/>
  <c r="S21" i="17" l="1"/>
  <c r="S18" i="17"/>
  <c r="S23" i="17"/>
  <c r="S16" i="17"/>
  <c r="N18" i="17"/>
  <c r="U18" i="17"/>
  <c r="T21" i="17"/>
  <c r="N25" i="17"/>
  <c r="P21" i="17"/>
  <c r="V20" i="17"/>
  <c r="Q25" i="17"/>
  <c r="N22" i="17"/>
  <c r="R18" i="17"/>
  <c r="R22" i="17"/>
  <c r="O18" i="17"/>
  <c r="W22" i="17"/>
  <c r="P18" i="17"/>
  <c r="N20" i="17"/>
  <c r="U25" i="17"/>
  <c r="T22" i="17"/>
  <c r="R20" i="17"/>
  <c r="P25" i="17"/>
  <c r="U4" i="17"/>
  <c r="U16" i="17" s="1"/>
  <c r="N4" i="17"/>
  <c r="N16" i="17" s="1"/>
  <c r="O4" i="17"/>
  <c r="O16" i="17" s="1"/>
  <c r="Q4" i="17"/>
  <c r="Q16" i="17" s="1"/>
  <c r="V4" i="17"/>
  <c r="V16" i="17" s="1"/>
  <c r="R4" i="17"/>
  <c r="R16" i="17" s="1"/>
  <c r="S4" i="17"/>
  <c r="T4" i="17"/>
  <c r="T16" i="17" s="1"/>
  <c r="P4" i="17"/>
  <c r="P16" i="17" s="1"/>
  <c r="W4" i="17"/>
  <c r="W16" i="17" s="1"/>
  <c r="P5" i="17"/>
  <c r="P17" i="17" s="1"/>
  <c r="Q5" i="17"/>
  <c r="Q17" i="17" s="1"/>
  <c r="W5" i="17"/>
  <c r="W17" i="17" s="1"/>
  <c r="U5" i="17"/>
  <c r="U17" i="17" s="1"/>
  <c r="T5" i="17"/>
  <c r="T17" i="17" s="1"/>
  <c r="V5" i="17"/>
  <c r="V17" i="17" s="1"/>
  <c r="O5" i="17"/>
  <c r="S5" i="17"/>
  <c r="S17" i="17" s="1"/>
  <c r="N5" i="17"/>
  <c r="N17" i="17" s="1"/>
  <c r="R5" i="17"/>
  <c r="R17" i="17" s="1"/>
  <c r="V11" i="17"/>
  <c r="V23" i="17" s="1"/>
  <c r="U11" i="17"/>
  <c r="U23" i="17" s="1"/>
  <c r="W11" i="17"/>
  <c r="W23" i="17" s="1"/>
  <c r="P11" i="17"/>
  <c r="P23" i="17" s="1"/>
  <c r="Q11" i="17"/>
  <c r="Q23" i="17" s="1"/>
  <c r="T11" i="17"/>
  <c r="T23" i="17" s="1"/>
  <c r="R11" i="17"/>
  <c r="R23" i="17" s="1"/>
  <c r="S11" i="17"/>
  <c r="N11" i="17"/>
  <c r="N23" i="17" s="1"/>
  <c r="O11" i="17"/>
  <c r="O23" i="17" s="1"/>
  <c r="O21" i="17"/>
  <c r="T25" i="17"/>
  <c r="T20" i="17"/>
  <c r="O20" i="17"/>
  <c r="V21" i="17"/>
  <c r="U22" i="17"/>
  <c r="O17" i="17"/>
  <c r="V12" i="17"/>
  <c r="V24" i="17" s="1"/>
  <c r="P12" i="17"/>
  <c r="P24" i="17" s="1"/>
  <c r="T12" i="17"/>
  <c r="T24" i="17" s="1"/>
  <c r="S12" i="17"/>
  <c r="S24" i="17" s="1"/>
  <c r="R12" i="17"/>
  <c r="R24" i="17" s="1"/>
  <c r="O12" i="17"/>
  <c r="O24" i="17" s="1"/>
  <c r="Q12" i="17"/>
  <c r="Q24" i="17" s="1"/>
  <c r="W12" i="17"/>
  <c r="W24" i="17" s="1"/>
  <c r="U12" i="17"/>
  <c r="U24" i="17" s="1"/>
  <c r="N12" i="17"/>
  <c r="N24" i="17" s="1"/>
  <c r="N3" i="17"/>
  <c r="N15" i="17" s="1"/>
  <c r="V3" i="17"/>
  <c r="V15" i="17" s="1"/>
  <c r="P3" i="17"/>
  <c r="P15" i="17" s="1"/>
  <c r="W3" i="17"/>
  <c r="W15" i="17" s="1"/>
  <c r="U3" i="17"/>
  <c r="U15" i="17" s="1"/>
  <c r="Q3" i="17"/>
  <c r="Q15" i="17" s="1"/>
  <c r="R3" i="17"/>
  <c r="R15" i="17" s="1"/>
  <c r="O3" i="17"/>
  <c r="O15" i="17" s="1"/>
  <c r="T3" i="17"/>
  <c r="T15" i="17" s="1"/>
  <c r="D20" i="6"/>
  <c r="H24" i="12"/>
  <c r="H35" i="12" s="1"/>
  <c r="F39" i="12"/>
  <c r="F41" i="12"/>
  <c r="H25" i="12"/>
  <c r="H36" i="12" s="1"/>
  <c r="H26" i="12"/>
  <c r="H37" i="12" s="1"/>
  <c r="H27" i="12"/>
  <c r="H38" i="12" s="1"/>
  <c r="H28" i="12"/>
  <c r="H39" i="12" s="1"/>
  <c r="H29" i="12"/>
  <c r="H40" i="12" s="1"/>
  <c r="H30" i="12"/>
  <c r="H41" i="12" s="1"/>
  <c r="H31" i="12"/>
  <c r="H42" i="12" s="1"/>
  <c r="H32" i="12"/>
  <c r="H43" i="12" s="1"/>
  <c r="H33" i="12"/>
  <c r="H44" i="12" s="1"/>
  <c r="G25" i="12"/>
  <c r="G36" i="12" s="1"/>
  <c r="G26" i="12"/>
  <c r="G37" i="12" s="1"/>
  <c r="G27" i="12"/>
  <c r="G38" i="12" s="1"/>
  <c r="G28" i="12"/>
  <c r="G39" i="12" s="1"/>
  <c r="G29" i="12"/>
  <c r="G40" i="12" s="1"/>
  <c r="G30" i="12"/>
  <c r="G41" i="12" s="1"/>
  <c r="G31" i="12"/>
  <c r="G42" i="12" s="1"/>
  <c r="G32" i="12"/>
  <c r="G43" i="12" s="1"/>
  <c r="G33" i="12"/>
  <c r="G44" i="12" s="1"/>
  <c r="G24" i="12"/>
  <c r="G35" i="12" s="1"/>
  <c r="F25" i="12"/>
  <c r="F36" i="12" s="1"/>
  <c r="F26" i="12"/>
  <c r="F37" i="12" s="1"/>
  <c r="F27" i="12"/>
  <c r="F38" i="12" s="1"/>
  <c r="F28" i="12"/>
  <c r="F29" i="12"/>
  <c r="F40" i="12" s="1"/>
  <c r="F30" i="12"/>
  <c r="F31" i="12"/>
  <c r="F42" i="12" s="1"/>
  <c r="F32" i="12"/>
  <c r="F43" i="12" s="1"/>
  <c r="F33" i="12"/>
  <c r="F44" i="12" s="1"/>
  <c r="F24" i="12"/>
  <c r="F35" i="12" s="1"/>
  <c r="E24" i="12"/>
  <c r="E35" i="12" s="1"/>
  <c r="E28" i="12"/>
  <c r="E39" i="12" s="1"/>
  <c r="D36" i="12"/>
  <c r="D17" i="12"/>
  <c r="D16" i="12"/>
  <c r="F22" i="12"/>
  <c r="G22" i="12"/>
  <c r="H22" i="12"/>
  <c r="E22" i="12"/>
  <c r="E33" i="12" s="1"/>
  <c r="E44" i="12" s="1"/>
  <c r="H18" i="12"/>
  <c r="H21" i="12" s="1"/>
  <c r="H20" i="12" s="1"/>
  <c r="G18" i="12"/>
  <c r="G21" i="12" s="1"/>
  <c r="F18" i="12"/>
  <c r="F21" i="12" s="1"/>
  <c r="F20" i="12" s="1"/>
  <c r="E18" i="12"/>
  <c r="D18" i="12"/>
  <c r="H17" i="12"/>
  <c r="H19" i="12" s="1"/>
  <c r="G17" i="12"/>
  <c r="G19" i="12" s="1"/>
  <c r="F17" i="12"/>
  <c r="F19" i="12" s="1"/>
  <c r="E17" i="12"/>
  <c r="E19" i="12" s="1"/>
  <c r="H16" i="12"/>
  <c r="G16" i="12"/>
  <c r="F16" i="12"/>
  <c r="E16" i="12"/>
  <c r="D15" i="12"/>
  <c r="B3" i="12"/>
  <c r="B2" i="12"/>
  <c r="E15" i="12" s="1"/>
  <c r="D30" i="12" l="1"/>
  <c r="D41" i="12" s="1"/>
  <c r="D29" i="12"/>
  <c r="D40" i="12" s="1"/>
  <c r="D28" i="12"/>
  <c r="D39" i="12" s="1"/>
  <c r="D35" i="12"/>
  <c r="E27" i="12"/>
  <c r="E38" i="12" s="1"/>
  <c r="E32" i="12"/>
  <c r="E43" i="12" s="1"/>
  <c r="E26" i="12"/>
  <c r="E37" i="12" s="1"/>
  <c r="D33" i="12"/>
  <c r="D44" i="12" s="1"/>
  <c r="D27" i="12"/>
  <c r="D38" i="12" s="1"/>
  <c r="E31" i="12"/>
  <c r="E42" i="12" s="1"/>
  <c r="E25" i="12"/>
  <c r="E36" i="12" s="1"/>
  <c r="D32" i="12"/>
  <c r="D43" i="12" s="1"/>
  <c r="D37" i="12"/>
  <c r="E30" i="12"/>
  <c r="E41" i="12" s="1"/>
  <c r="D31" i="12"/>
  <c r="D42" i="12" s="1"/>
  <c r="E29" i="12"/>
  <c r="E40" i="12" s="1"/>
  <c r="D19" i="12"/>
  <c r="D20" i="12" s="1"/>
  <c r="E21" i="12"/>
  <c r="E20" i="12" s="1"/>
  <c r="G20" i="12"/>
  <c r="F15" i="12"/>
  <c r="F9" i="12" s="1"/>
  <c r="G15" i="12"/>
  <c r="H15" i="12"/>
  <c r="H11" i="12" s="1"/>
  <c r="E9" i="12" l="1"/>
  <c r="E12" i="12"/>
  <c r="E3" i="12"/>
  <c r="E6" i="12"/>
  <c r="E10" i="12"/>
  <c r="E4" i="12"/>
  <c r="E7" i="12"/>
  <c r="E11" i="12"/>
  <c r="E8" i="12"/>
  <c r="E5" i="12"/>
  <c r="F5" i="12"/>
  <c r="F4" i="12"/>
  <c r="G9" i="12"/>
  <c r="F10" i="12"/>
  <c r="F8" i="12"/>
  <c r="F7" i="12"/>
  <c r="H8" i="12"/>
  <c r="H4" i="12"/>
  <c r="G5" i="12"/>
  <c r="F11" i="12"/>
  <c r="H7" i="12"/>
  <c r="H10" i="12"/>
  <c r="G11" i="12"/>
  <c r="H6" i="12"/>
  <c r="G8" i="12"/>
  <c r="G4" i="12"/>
  <c r="H12" i="12"/>
  <c r="G7" i="12"/>
  <c r="G10" i="12"/>
  <c r="H3" i="12"/>
  <c r="H5" i="12"/>
  <c r="G6" i="12"/>
  <c r="G3" i="12"/>
  <c r="F6" i="12"/>
  <c r="F3" i="12"/>
  <c r="F12" i="12"/>
  <c r="H9" i="12"/>
  <c r="G12" i="12"/>
  <c r="E21" i="9"/>
  <c r="E20" i="9" s="1"/>
  <c r="E19" i="9"/>
  <c r="G18" i="9"/>
  <c r="F18" i="9"/>
  <c r="E18" i="9"/>
  <c r="D21" i="9"/>
  <c r="G17" i="9"/>
  <c r="G19" i="9" s="1"/>
  <c r="F17" i="9"/>
  <c r="E17" i="9"/>
  <c r="H16" i="9"/>
  <c r="G16" i="9"/>
  <c r="G21" i="9" s="1"/>
  <c r="G20" i="9" s="1"/>
  <c r="F16" i="9"/>
  <c r="F19" i="9" s="1"/>
  <c r="E16" i="9"/>
  <c r="G22" i="7"/>
  <c r="G21" i="7" s="1"/>
  <c r="G20" i="7"/>
  <c r="F20" i="7"/>
  <c r="E20" i="7"/>
  <c r="H19" i="7"/>
  <c r="G19" i="7"/>
  <c r="F19" i="7"/>
  <c r="F22" i="7" s="1"/>
  <c r="F21" i="7" s="1"/>
  <c r="E19" i="7"/>
  <c r="E22" i="7" s="1"/>
  <c r="E21" i="7" s="1"/>
  <c r="D19" i="7"/>
  <c r="D22" i="7" s="1"/>
  <c r="D21" i="7" s="1"/>
  <c r="H18" i="7"/>
  <c r="G18" i="7"/>
  <c r="F18" i="7"/>
  <c r="E18" i="7"/>
  <c r="D18" i="7"/>
  <c r="D20" i="7" s="1"/>
  <c r="H17" i="7"/>
  <c r="H22" i="7" s="1"/>
  <c r="G17" i="7"/>
  <c r="F17" i="7"/>
  <c r="E17" i="7"/>
  <c r="D17" i="7"/>
  <c r="B2" i="7"/>
  <c r="E21" i="6"/>
  <c r="E20" i="6" s="1"/>
  <c r="H18" i="6"/>
  <c r="H21" i="6" s="1"/>
  <c r="H20" i="6" s="1"/>
  <c r="G18" i="6"/>
  <c r="F18" i="6"/>
  <c r="E18" i="6"/>
  <c r="H17" i="6"/>
  <c r="H19" i="6" s="1"/>
  <c r="G17" i="6"/>
  <c r="G19" i="6" s="1"/>
  <c r="F17" i="6"/>
  <c r="F19" i="6" s="1"/>
  <c r="E17" i="6"/>
  <c r="E19" i="6" s="1"/>
  <c r="H16" i="6"/>
  <c r="G16" i="6"/>
  <c r="G21" i="6" s="1"/>
  <c r="F16" i="6"/>
  <c r="F21" i="6" s="1"/>
  <c r="E16" i="6"/>
  <c r="B2" i="6"/>
  <c r="B24" i="1"/>
  <c r="R3" i="5"/>
  <c r="R4" i="5"/>
  <c r="R5" i="5"/>
  <c r="R6" i="5"/>
  <c r="R7" i="5"/>
  <c r="R8" i="5"/>
  <c r="R9" i="5"/>
  <c r="R10" i="5"/>
  <c r="Q3" i="5"/>
  <c r="Q4" i="5"/>
  <c r="Q5" i="5"/>
  <c r="Q6" i="5"/>
  <c r="Q7" i="5"/>
  <c r="Q8" i="5"/>
  <c r="Q9" i="5"/>
  <c r="Q10" i="5"/>
  <c r="Q2" i="5"/>
  <c r="R2" i="5" s="1"/>
  <c r="D20" i="9" l="1"/>
  <c r="D6" i="12"/>
  <c r="D11" i="12"/>
  <c r="D7" i="12"/>
  <c r="D9" i="12"/>
  <c r="D12" i="12"/>
  <c r="D10" i="12"/>
  <c r="D8" i="12"/>
  <c r="H21" i="9"/>
  <c r="H19" i="9"/>
  <c r="F21" i="9"/>
  <c r="F20" i="9" s="1"/>
  <c r="H21" i="7"/>
  <c r="H20" i="7"/>
  <c r="F20" i="6"/>
  <c r="G20" i="6"/>
  <c r="H20" i="9" l="1"/>
  <c r="B16" i="1"/>
  <c r="B18" i="1"/>
  <c r="A19" i="4"/>
  <c r="A17" i="4"/>
  <c r="E8" i="4"/>
  <c r="D2" i="4"/>
  <c r="E7" i="4"/>
  <c r="E6" i="4"/>
  <c r="E3" i="4"/>
  <c r="E4" i="4"/>
  <c r="E5" i="4"/>
  <c r="E9" i="4"/>
  <c r="E10" i="4"/>
  <c r="E11" i="4"/>
  <c r="D3" i="4"/>
  <c r="D4" i="4"/>
  <c r="D5" i="4"/>
  <c r="D6" i="4"/>
  <c r="D7" i="4"/>
  <c r="D8" i="4"/>
  <c r="D9" i="4"/>
  <c r="D10" i="4"/>
  <c r="D11" i="4"/>
  <c r="B3" i="6" l="1"/>
  <c r="B3" i="7"/>
  <c r="G3" i="4"/>
  <c r="F7" i="4"/>
  <c r="G8" i="4"/>
  <c r="G6" i="4"/>
  <c r="F6" i="4"/>
  <c r="G5" i="4"/>
  <c r="F5" i="4"/>
  <c r="F9" i="4"/>
  <c r="F3" i="4"/>
  <c r="F8" i="4"/>
  <c r="F2" i="4"/>
  <c r="G7" i="4"/>
  <c r="G11" i="4"/>
  <c r="F11" i="4"/>
  <c r="G10" i="4"/>
  <c r="G4" i="4"/>
  <c r="F10" i="4"/>
  <c r="F4" i="4"/>
  <c r="G9" i="4"/>
  <c r="C28" i="2"/>
  <c r="F19" i="2"/>
  <c r="F23" i="2" s="1"/>
  <c r="F24" i="2" s="1"/>
  <c r="C40" i="2"/>
  <c r="C42" i="2" s="1"/>
  <c r="C38" i="2"/>
  <c r="C22" i="2" s="1"/>
  <c r="B12" i="1"/>
  <c r="B20" i="2" l="1"/>
  <c r="B21" i="2"/>
  <c r="B22" i="2"/>
  <c r="B25" i="2"/>
  <c r="B24" i="2"/>
  <c r="B23" i="2"/>
  <c r="E15" i="9"/>
  <c r="F15" i="9"/>
  <c r="H15" i="9"/>
  <c r="G15" i="9"/>
  <c r="E16" i="7"/>
  <c r="F16" i="7"/>
  <c r="H16" i="7"/>
  <c r="G16" i="7"/>
  <c r="G15" i="6"/>
  <c r="H15" i="6"/>
  <c r="F15" i="6"/>
  <c r="C32" i="2"/>
  <c r="B4" i="2" s="1"/>
  <c r="K2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" i="3"/>
  <c r="E3" i="3"/>
  <c r="E4" i="3"/>
  <c r="E5" i="3"/>
  <c r="E6" i="3"/>
  <c r="E7" i="3"/>
  <c r="E9" i="3"/>
  <c r="E10" i="3"/>
  <c r="E11" i="3"/>
  <c r="E12" i="3"/>
  <c r="E13" i="3"/>
  <c r="E15" i="3"/>
  <c r="E16" i="3"/>
  <c r="E17" i="3"/>
  <c r="E18" i="3"/>
  <c r="E19" i="3"/>
  <c r="E20" i="3"/>
  <c r="E21" i="3"/>
  <c r="E2" i="3"/>
  <c r="D2" i="3"/>
  <c r="D3" i="3"/>
  <c r="D4" i="3"/>
  <c r="D5" i="3"/>
  <c r="D6" i="3"/>
  <c r="D7" i="3"/>
  <c r="D8" i="3"/>
  <c r="E8" i="3" s="1"/>
  <c r="D9" i="3"/>
  <c r="D10" i="3"/>
  <c r="D11" i="3"/>
  <c r="D12" i="3"/>
  <c r="D13" i="3"/>
  <c r="D14" i="3"/>
  <c r="E14" i="3" s="1"/>
  <c r="D15" i="3"/>
  <c r="D16" i="3"/>
  <c r="D17" i="3"/>
  <c r="D18" i="3"/>
  <c r="D19" i="3"/>
  <c r="D20" i="3"/>
  <c r="D21" i="3"/>
  <c r="B15" i="1"/>
  <c r="E8" i="9" l="1"/>
  <c r="E6" i="9"/>
  <c r="E9" i="9"/>
  <c r="E12" i="9"/>
  <c r="E4" i="9"/>
  <c r="E10" i="9"/>
  <c r="E7" i="9"/>
  <c r="E5" i="9"/>
  <c r="E11" i="9"/>
  <c r="F4" i="9"/>
  <c r="F10" i="9"/>
  <c r="F5" i="9"/>
  <c r="F11" i="9"/>
  <c r="F9" i="9"/>
  <c r="F6" i="9"/>
  <c r="F12" i="9"/>
  <c r="F7" i="9"/>
  <c r="F3" i="9"/>
  <c r="F8" i="9"/>
  <c r="G6" i="9"/>
  <c r="G12" i="9"/>
  <c r="G7" i="9"/>
  <c r="G3" i="9"/>
  <c r="G5" i="9"/>
  <c r="G8" i="9"/>
  <c r="G10" i="9"/>
  <c r="G9" i="9"/>
  <c r="G4" i="9"/>
  <c r="G11" i="9"/>
  <c r="H5" i="9"/>
  <c r="H7" i="9"/>
  <c r="H6" i="9"/>
  <c r="H4" i="9"/>
  <c r="H3" i="9"/>
  <c r="H11" i="9"/>
  <c r="H8" i="9"/>
  <c r="H9" i="9"/>
  <c r="H10" i="9"/>
  <c r="H12" i="9"/>
  <c r="A20" i="2"/>
  <c r="A21" i="2"/>
  <c r="B12" i="2"/>
  <c r="B5" i="2"/>
  <c r="B7" i="2"/>
  <c r="B8" i="2"/>
  <c r="B6" i="2"/>
  <c r="F6" i="7"/>
  <c r="F12" i="7"/>
  <c r="F7" i="7"/>
  <c r="F8" i="7"/>
  <c r="F9" i="7"/>
  <c r="F4" i="7"/>
  <c r="F10" i="7"/>
  <c r="F5" i="7"/>
  <c r="F11" i="7"/>
  <c r="F13" i="7"/>
  <c r="F3" i="7"/>
  <c r="G7" i="7"/>
  <c r="G13" i="7"/>
  <c r="G3" i="7"/>
  <c r="G9" i="7"/>
  <c r="G4" i="7"/>
  <c r="G10" i="7"/>
  <c r="G5" i="7"/>
  <c r="G11" i="7"/>
  <c r="G6" i="7"/>
  <c r="G12" i="7"/>
  <c r="G8" i="7"/>
  <c r="E8" i="7"/>
  <c r="E4" i="7"/>
  <c r="E5" i="7"/>
  <c r="E11" i="7"/>
  <c r="E6" i="7"/>
  <c r="E12" i="7"/>
  <c r="E7" i="7"/>
  <c r="E13" i="7"/>
  <c r="E3" i="7"/>
  <c r="E9" i="7"/>
  <c r="E10" i="7"/>
  <c r="H5" i="7"/>
  <c r="H11" i="7"/>
  <c r="H7" i="7"/>
  <c r="H8" i="7"/>
  <c r="H3" i="7"/>
  <c r="H9" i="7"/>
  <c r="H4" i="7"/>
  <c r="H10" i="7"/>
  <c r="H6" i="7"/>
  <c r="H12" i="7"/>
  <c r="H13" i="7"/>
  <c r="B19" i="1"/>
  <c r="B11" i="2" l="1"/>
  <c r="A25" i="2"/>
  <c r="B16" i="2"/>
  <c r="A24" i="2"/>
  <c r="B15" i="2"/>
  <c r="A22" i="2"/>
  <c r="B13" i="2"/>
  <c r="A23" i="2"/>
  <c r="B14" i="2"/>
  <c r="D15" i="6"/>
  <c r="D16" i="7"/>
  <c r="B21" i="1"/>
  <c r="B26" i="1"/>
  <c r="D9" i="7" l="1"/>
  <c r="D10" i="7"/>
  <c r="D5" i="7"/>
  <c r="D6" i="7"/>
  <c r="D12" i="7"/>
  <c r="D7" i="7"/>
  <c r="D13" i="7"/>
  <c r="D8" i="7"/>
  <c r="D11" i="7"/>
</calcChain>
</file>

<file path=xl/sharedStrings.xml><?xml version="1.0" encoding="utf-8"?>
<sst xmlns="http://schemas.openxmlformats.org/spreadsheetml/2006/main" count="273" uniqueCount="136">
  <si>
    <t>PARAMETER</t>
  </si>
  <si>
    <t>RESISTIVITY</t>
  </si>
  <si>
    <t>CHARGEABILITY</t>
  </si>
  <si>
    <t>NORMALIZED CHARGEABILITY</t>
  </si>
  <si>
    <t>VALUE</t>
  </si>
  <si>
    <t>UNIT</t>
  </si>
  <si>
    <t>Water saturation</t>
  </si>
  <si>
    <t>Porosity</t>
  </si>
  <si>
    <t>Clay volume</t>
  </si>
  <si>
    <t>CEC clay</t>
  </si>
  <si>
    <t>CEC sand</t>
  </si>
  <si>
    <t>CEC mix</t>
  </si>
  <si>
    <t>Density of grains</t>
  </si>
  <si>
    <t>Saturation exponent</t>
  </si>
  <si>
    <t>Cementation exponent</t>
  </si>
  <si>
    <t>Surface charge density of clay</t>
  </si>
  <si>
    <t>Surface charge density of sand</t>
  </si>
  <si>
    <t>Specific surface area of clay</t>
  </si>
  <si>
    <t>Specific surface area of sand</t>
  </si>
  <si>
    <t>Diameter of clay</t>
  </si>
  <si>
    <t>Diameter of sand</t>
  </si>
  <si>
    <t>Fraction of counterions</t>
  </si>
  <si>
    <t>Mobility in the Stern layer</t>
  </si>
  <si>
    <t>Mobility in the Diffuse layer</t>
  </si>
  <si>
    <t>Lamda</t>
  </si>
  <si>
    <t>B (equivalent to WSM)</t>
  </si>
  <si>
    <t>RM properties</t>
  </si>
  <si>
    <t>Soil properties</t>
  </si>
  <si>
    <t>-</t>
  </si>
  <si>
    <t>g/cm3</t>
  </si>
  <si>
    <t>cm</t>
  </si>
  <si>
    <t>meq/cm2</t>
  </si>
  <si>
    <t>cm2/g</t>
  </si>
  <si>
    <t>meq/g</t>
  </si>
  <si>
    <t>(S cm3)/(m meq)</t>
  </si>
  <si>
    <t>Water conductivity</t>
  </si>
  <si>
    <t>S/m</t>
  </si>
  <si>
    <t>CONDUCTIVITY</t>
  </si>
  <si>
    <t>Water resistivity</t>
  </si>
  <si>
    <t>Ohmm</t>
  </si>
  <si>
    <t>CHARACTERIZATION</t>
  </si>
  <si>
    <t>B DL</t>
  </si>
  <si>
    <t>UNITS</t>
  </si>
  <si>
    <t>WATER CONDUCTIVITY</t>
  </si>
  <si>
    <t>CEC</t>
  </si>
  <si>
    <t>CEC mix in C/kg</t>
  </si>
  <si>
    <t>Qv (meq/ml)</t>
  </si>
  <si>
    <t>Sample number</t>
  </si>
  <si>
    <t>3336A</t>
  </si>
  <si>
    <t>CZ10</t>
  </si>
  <si>
    <t>3833A</t>
  </si>
  <si>
    <t>3126B</t>
  </si>
  <si>
    <t>3847A</t>
  </si>
  <si>
    <t>3283A</t>
  </si>
  <si>
    <t>3885B</t>
  </si>
  <si>
    <t>3972E</t>
  </si>
  <si>
    <t>3258A</t>
  </si>
  <si>
    <t>3891A</t>
  </si>
  <si>
    <t>3308A</t>
  </si>
  <si>
    <t>3323F</t>
  </si>
  <si>
    <t>3324A</t>
  </si>
  <si>
    <t>3323E</t>
  </si>
  <si>
    <t>3324B</t>
  </si>
  <si>
    <t>3306F</t>
  </si>
  <si>
    <t>CEC(meq/g)</t>
  </si>
  <si>
    <t>Density of grains (g/cm3)</t>
  </si>
  <si>
    <t>CEC(C/kg)</t>
  </si>
  <si>
    <t>Surface Conductivity (S/m)</t>
  </si>
  <si>
    <t>Data were taken from Revil (2013a)</t>
  </si>
  <si>
    <t>I prove that the calculation of CEC from Qv and the conversion of CEC from meq/g to C/kg are correct.</t>
  </si>
  <si>
    <t>CHARGEABILITY (mV/V)</t>
  </si>
  <si>
    <t>CHARGEABILITY (V/V)</t>
  </si>
  <si>
    <t>Lesmes and Frye (2001)</t>
  </si>
  <si>
    <t>B</t>
  </si>
  <si>
    <t>Clay content</t>
  </si>
  <si>
    <t>Fraction</t>
  </si>
  <si>
    <t>Mobility of the SL</t>
  </si>
  <si>
    <t>Mobility of the DL</t>
  </si>
  <si>
    <t>B-Lamda</t>
  </si>
  <si>
    <t>Formation factor</t>
  </si>
  <si>
    <t>Spor</t>
  </si>
  <si>
    <t>Sand porosity</t>
  </si>
  <si>
    <t>Clay porosity</t>
  </si>
  <si>
    <t>de Lima and Sharma, 1990</t>
  </si>
  <si>
    <t>Marion et al., 1992</t>
  </si>
  <si>
    <t>Beta</t>
  </si>
  <si>
    <t>Qv</t>
  </si>
  <si>
    <t>Grain density</t>
  </si>
  <si>
    <t>Waxman and Smits, 1968 &amp; dLS</t>
  </si>
  <si>
    <t>Waxman and Smits, 1968 &amp; Marion</t>
  </si>
  <si>
    <t>N. Chargeability</t>
  </si>
  <si>
    <t># Node</t>
  </si>
  <si>
    <t>Sw</t>
  </si>
  <si>
    <t>Beta_revil_low</t>
  </si>
  <si>
    <t>Beta_revil</t>
  </si>
  <si>
    <t>Resistivity</t>
  </si>
  <si>
    <t>Conductivity</t>
  </si>
  <si>
    <t>Chargeability</t>
  </si>
  <si>
    <t>Vol_cl</t>
  </si>
  <si>
    <t>Domain</t>
  </si>
  <si>
    <t>Fixed 0%</t>
  </si>
  <si>
    <t>fraction</t>
  </si>
  <si>
    <t>Mixture</t>
  </si>
  <si>
    <t>Fixed 27.5%</t>
  </si>
  <si>
    <t>Modelled Chargeability</t>
  </si>
  <si>
    <t>ERROR</t>
  </si>
  <si>
    <t>DNAPL S</t>
  </si>
  <si>
    <t>Water Cond</t>
  </si>
  <si>
    <t>Water res</t>
  </si>
  <si>
    <t>exponent</t>
  </si>
  <si>
    <t>water cond</t>
  </si>
  <si>
    <t>porosity</t>
  </si>
  <si>
    <t>grain density</t>
  </si>
  <si>
    <t>B DL beta_revil_low</t>
  </si>
  <si>
    <t>B (equivalent to WSM) or beta_revil</t>
  </si>
  <si>
    <t>CONDUCTIVITY (S/M)</t>
  </si>
  <si>
    <t>RESISTIVITY (OHM.M)</t>
  </si>
  <si>
    <t>Waxman &amp; Smits (1968)</t>
  </si>
  <si>
    <t>Revil (2013)</t>
  </si>
  <si>
    <t>Berg (2007)</t>
  </si>
  <si>
    <t>Cl=0.15</t>
  </si>
  <si>
    <t>Cl=0.30</t>
  </si>
  <si>
    <t>Cl=0.00</t>
  </si>
  <si>
    <t>verified with matlab code</t>
  </si>
  <si>
    <t>N. CHARGEABILITY (S/m)</t>
  </si>
  <si>
    <t>Cl</t>
  </si>
  <si>
    <t xml:space="preserve">CEC mix </t>
  </si>
  <si>
    <t>Mn</t>
  </si>
  <si>
    <t>Water Saturation</t>
  </si>
  <si>
    <t>Mobility DL</t>
  </si>
  <si>
    <t>Mobility SL</t>
  </si>
  <si>
    <t>Chargeability (mV/V)</t>
  </si>
  <si>
    <t>Chargeability (V/V)</t>
  </si>
  <si>
    <t>Resistivity (Ohmm)</t>
  </si>
  <si>
    <t>Normalized chargeability (μS/m)</t>
  </si>
  <si>
    <t>NORMALIZED CHARGEABILITY (mS/m)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</si>
</sst>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 Math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1" fontId="0" fillId="6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019248824144435E-2"/>
          <c:y val="0.13476398284592545"/>
          <c:w val="0.51156356402354453"/>
          <c:h val="0.680009969576784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 vs Snw'!$D$2</c:f>
              <c:strCache>
                <c:ptCount val="1"/>
                <c:pt idx="0">
                  <c:v>0.0%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1.4605026038449872E-2"/>
                  <c:y val="1.832321322203682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>
                        <a:solidFill>
                          <a:sysClr val="windowText" lastClr="000000"/>
                        </a:solidFill>
                      </a:rPr>
                      <a:t>Cl = 0%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EE05-439E-8094-9C9EF67A8E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 vs Snw'!$I$3:$I$12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'M vs Snw'!$D$3:$D$12</c:f>
              <c:numCache>
                <c:formatCode>General</c:formatCode>
                <c:ptCount val="10"/>
                <c:pt idx="0">
                  <c:v>0.99641000000000002</c:v>
                </c:pt>
                <c:pt idx="1">
                  <c:v>1.1068800000000001</c:v>
                </c:pt>
                <c:pt idx="2">
                  <c:v>1.2448900000000001</c:v>
                </c:pt>
                <c:pt idx="3">
                  <c:v>1.4222300000000001</c:v>
                </c:pt>
                <c:pt idx="4">
                  <c:v>1.65848</c:v>
                </c:pt>
                <c:pt idx="5">
                  <c:v>1.9888600000000001</c:v>
                </c:pt>
                <c:pt idx="6">
                  <c:v>2.4836</c:v>
                </c:pt>
                <c:pt idx="7">
                  <c:v>3.306</c:v>
                </c:pt>
                <c:pt idx="8">
                  <c:v>4.9426500000000004</c:v>
                </c:pt>
                <c:pt idx="9">
                  <c:v>9.7885399999999994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8B-4EC3-8EE9-77C0749012C2}"/>
            </c:ext>
          </c:extLst>
        </c:ser>
        <c:ser>
          <c:idx val="1"/>
          <c:order val="1"/>
          <c:tx>
            <c:strRef>
              <c:f>'M vs Snw'!$E$2</c:f>
              <c:strCache>
                <c:ptCount val="1"/>
                <c:pt idx="0">
                  <c:v>25.0%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 vs Snw'!$I$3:$I$12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'M vs Snw'!$E$3:$E$12</c:f>
              <c:numCache>
                <c:formatCode>General</c:formatCode>
                <c:ptCount val="10"/>
                <c:pt idx="0">
                  <c:v>3.8803000000000001</c:v>
                </c:pt>
                <c:pt idx="1">
                  <c:v>4.2392200000000004</c:v>
                </c:pt>
                <c:pt idx="2">
                  <c:v>4.6712999999999996</c:v>
                </c:pt>
                <c:pt idx="3">
                  <c:v>5.2014500000000004</c:v>
                </c:pt>
                <c:pt idx="4">
                  <c:v>5.8673500000000001</c:v>
                </c:pt>
                <c:pt idx="5">
                  <c:v>6.7287800000000004</c:v>
                </c:pt>
                <c:pt idx="6">
                  <c:v>7.8866899999999998</c:v>
                </c:pt>
                <c:pt idx="7">
                  <c:v>9.5259400000000003</c:v>
                </c:pt>
                <c:pt idx="8">
                  <c:v>12.025410000000001</c:v>
                </c:pt>
                <c:pt idx="9">
                  <c:v>16.303139999999999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8B-4EC3-8EE9-77C0749012C2}"/>
            </c:ext>
          </c:extLst>
        </c:ser>
        <c:ser>
          <c:idx val="2"/>
          <c:order val="2"/>
          <c:tx>
            <c:strRef>
              <c:f>'M vs Snw'!$F$2</c:f>
              <c:strCache>
                <c:ptCount val="1"/>
                <c:pt idx="0">
                  <c:v>50.0%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1.3263674628585414E-2"/>
                  <c:y val="-6.631826501924746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 = 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E05-439E-8094-9C9EF67A8E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 vs Snw'!$I$3:$I$12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'M vs Snw'!$F$3:$F$12</c:f>
              <c:numCache>
                <c:formatCode>General</c:formatCode>
                <c:ptCount val="10"/>
                <c:pt idx="0">
                  <c:v>6.7259900000000004</c:v>
                </c:pt>
                <c:pt idx="1">
                  <c:v>7.2589399999999999</c:v>
                </c:pt>
                <c:pt idx="2">
                  <c:v>7.8836199999999996</c:v>
                </c:pt>
                <c:pt idx="3">
                  <c:v>8.6259399999999999</c:v>
                </c:pt>
                <c:pt idx="4">
                  <c:v>9.5225799999999996</c:v>
                </c:pt>
                <c:pt idx="5">
                  <c:v>10.62725</c:v>
                </c:pt>
                <c:pt idx="6">
                  <c:v>12.021839999999999</c:v>
                </c:pt>
                <c:pt idx="7">
                  <c:v>13.83775</c:v>
                </c:pt>
                <c:pt idx="8">
                  <c:v>16.299859999999999</c:v>
                </c:pt>
                <c:pt idx="9">
                  <c:v>19.827750000000002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8B-4EC3-8EE9-77C0749012C2}"/>
            </c:ext>
          </c:extLst>
        </c:ser>
        <c:ser>
          <c:idx val="3"/>
          <c:order val="3"/>
          <c:tx>
            <c:strRef>
              <c:f>'M vs Snw'!$G$2</c:f>
              <c:strCache>
                <c:ptCount val="1"/>
                <c:pt idx="0">
                  <c:v>75.0%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1.445326554954298E-2"/>
                  <c:y val="-4.75690581836848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 = 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E05-439E-8094-9C9EF67A8E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 vs Snw'!$I$3:$I$12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'M vs Snw'!$G$3:$G$12</c:f>
              <c:numCache>
                <c:formatCode>General</c:formatCode>
                <c:ptCount val="10"/>
                <c:pt idx="0">
                  <c:v>8.9043600000000005</c:v>
                </c:pt>
                <c:pt idx="1">
                  <c:v>9.5214499999999997</c:v>
                </c:pt>
                <c:pt idx="2">
                  <c:v>10.230460000000001</c:v>
                </c:pt>
                <c:pt idx="3">
                  <c:v>11.05354</c:v>
                </c:pt>
                <c:pt idx="4">
                  <c:v>12.02065</c:v>
                </c:pt>
                <c:pt idx="5">
                  <c:v>13.17323</c:v>
                </c:pt>
                <c:pt idx="6">
                  <c:v>14.570259999999999</c:v>
                </c:pt>
                <c:pt idx="7">
                  <c:v>16.298770000000001</c:v>
                </c:pt>
                <c:pt idx="8">
                  <c:v>18.49258</c:v>
                </c:pt>
                <c:pt idx="9">
                  <c:v>21.368829999999999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8B-4EC3-8EE9-77C0749012C2}"/>
            </c:ext>
          </c:extLst>
        </c:ser>
        <c:ser>
          <c:idx val="4"/>
          <c:order val="4"/>
          <c:tx>
            <c:strRef>
              <c:f>'M vs Snw'!$H$2</c:f>
              <c:strCache>
                <c:ptCount val="1"/>
                <c:pt idx="0">
                  <c:v>100.0%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1.3213247883853663E-2"/>
                  <c:y val="-9.41082316463178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 = 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E05-439E-8094-9C9EF67A8E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 vs Snw'!$I$3:$I$12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'M vs Snw'!$H$3:$H$12</c:f>
              <c:numCache>
                <c:formatCode>General</c:formatCode>
                <c:ptCount val="10"/>
                <c:pt idx="0">
                  <c:v>10.625500000000001</c:v>
                </c:pt>
                <c:pt idx="1">
                  <c:v>11.27984</c:v>
                </c:pt>
                <c:pt idx="2">
                  <c:v>12.020060000000001</c:v>
                </c:pt>
                <c:pt idx="3">
                  <c:v>12.86425</c:v>
                </c:pt>
                <c:pt idx="4">
                  <c:v>13.835979999999999</c:v>
                </c:pt>
                <c:pt idx="5">
                  <c:v>14.96651</c:v>
                </c:pt>
                <c:pt idx="6">
                  <c:v>16.298220000000001</c:v>
                </c:pt>
                <c:pt idx="7">
                  <c:v>17.890070000000001</c:v>
                </c:pt>
                <c:pt idx="8">
                  <c:v>19.826540000000001</c:v>
                </c:pt>
                <c:pt idx="9">
                  <c:v>22.2331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8B-4EC3-8EE9-77C0749012C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E05-439E-8094-9C9EF67A8E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0.9</c:v>
              </c:pt>
            </c:numLit>
          </c:xVal>
          <c:yVal>
            <c:numLit>
              <c:formatCode>General</c:formatCode>
              <c:ptCount val="1"/>
              <c:pt idx="0">
                <c:v>16.3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9-EE05-439E-8094-9C9EF67A8E38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341831664576278E-2"/>
                  <c:y val="1.742389337126035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>
                        <a:solidFill>
                          <a:sysClr val="windowText" lastClr="000000"/>
                        </a:solidFill>
                      </a:rPr>
                      <a:t>Cl = 25%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D1C-41BE-982B-E936F73FA1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90</c:v>
              </c:pt>
            </c:numLit>
          </c:xVal>
          <c:yVal>
            <c:numLit>
              <c:formatCode>General</c:formatCode>
              <c:ptCount val="1"/>
              <c:pt idx="0">
                <c:v>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D1C-41BE-982B-E936F73FA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399631"/>
        <c:axId val="1547708399"/>
      </c:scatterChart>
      <c:valAx>
        <c:axId val="1406399631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DNAPL Saturation (%)</a:t>
                </a:r>
              </a:p>
            </c:rich>
          </c:tx>
          <c:layout>
            <c:manualLayout>
              <c:xMode val="edge"/>
              <c:yMode val="edge"/>
              <c:x val="0.2667376450658604"/>
              <c:y val="0.90097146208645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708399"/>
        <c:crossesAt val="1.0000000000000002E-2"/>
        <c:crossBetween val="midCat"/>
        <c:majorUnit val="10"/>
      </c:valAx>
      <c:valAx>
        <c:axId val="15477083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Chargeability (mV/V)</a:t>
                </a:r>
              </a:p>
            </c:rich>
          </c:tx>
          <c:layout>
            <c:manualLayout>
              <c:xMode val="edge"/>
              <c:yMode val="edge"/>
              <c:x val="9.0549418687229299E-4"/>
              <c:y val="0.2566269989792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399631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34114362007371E-2"/>
          <c:y val="4.2319342302287337E-2"/>
          <c:w val="0.80786866534073876"/>
          <c:h val="0.819521876004815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 vs σw vs Cl'!$D$2</c:f>
              <c:strCache>
                <c:ptCount val="1"/>
                <c:pt idx="0">
                  <c:v>0.0%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2.152574687561895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Cl=0%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4EB2-4218-B3B5-03A39FED8E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 vs σw vs Cl'!$C$3:$C$13</c:f>
              <c:numCache>
                <c:formatCode>General</c:formatCode>
                <c:ptCount val="11"/>
                <c:pt idx="0">
                  <c:v>0.01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 vs σw vs Cl'!$D$3:$D$13</c:f>
              <c:numCache>
                <c:formatCode>General</c:formatCode>
                <c:ptCount val="11"/>
                <c:pt idx="0">
                  <c:v>4.9899999999999996E-3</c:v>
                </c:pt>
                <c:pt idx="1">
                  <c:v>0.49869999999999998</c:v>
                </c:pt>
                <c:pt idx="2">
                  <c:v>0.99641000000000002</c:v>
                </c:pt>
                <c:pt idx="3">
                  <c:v>1.4931300000000001</c:v>
                </c:pt>
                <c:pt idx="4">
                  <c:v>1.9888600000000001</c:v>
                </c:pt>
                <c:pt idx="5">
                  <c:v>2.4836</c:v>
                </c:pt>
                <c:pt idx="6">
                  <c:v>2.97736</c:v>
                </c:pt>
                <c:pt idx="7">
                  <c:v>3.4701499999999998</c:v>
                </c:pt>
                <c:pt idx="8">
                  <c:v>3.9619599999999999</c:v>
                </c:pt>
                <c:pt idx="9">
                  <c:v>4.4527900000000002</c:v>
                </c:pt>
                <c:pt idx="10">
                  <c:v>4.9426500000000004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B2-4218-B3B5-03A39FED8E19}"/>
            </c:ext>
          </c:extLst>
        </c:ser>
        <c:ser>
          <c:idx val="1"/>
          <c:order val="1"/>
          <c:tx>
            <c:strRef>
              <c:f>'M vs σw vs Cl'!$E$2</c:f>
              <c:strCache>
                <c:ptCount val="1"/>
                <c:pt idx="0">
                  <c:v>25.0%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1.8450640179101849E-2"/>
                  <c:y val="-7.597340930674333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Cl=25%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EB2-4218-B3B5-03A39FED8E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 vs σw vs Cl'!$C$3:$C$13</c:f>
              <c:numCache>
                <c:formatCode>General</c:formatCode>
                <c:ptCount val="11"/>
                <c:pt idx="0">
                  <c:v>0.01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 vs σw vs Cl'!$E$3:$E$13</c:f>
              <c:numCache>
                <c:formatCode>General</c:formatCode>
                <c:ptCount val="11"/>
                <c:pt idx="0">
                  <c:v>2.2890000000000001E-2</c:v>
                </c:pt>
                <c:pt idx="1">
                  <c:v>2.1012599999999999</c:v>
                </c:pt>
                <c:pt idx="2">
                  <c:v>3.8803000000000001</c:v>
                </c:pt>
                <c:pt idx="3">
                  <c:v>5.4059600000000003</c:v>
                </c:pt>
                <c:pt idx="4">
                  <c:v>6.7287800000000004</c:v>
                </c:pt>
                <c:pt idx="5">
                  <c:v>7.8866899999999998</c:v>
                </c:pt>
                <c:pt idx="6">
                  <c:v>8.9087099999999992</c:v>
                </c:pt>
                <c:pt idx="7">
                  <c:v>9.8174399999999995</c:v>
                </c:pt>
                <c:pt idx="8">
                  <c:v>10.63073</c:v>
                </c:pt>
                <c:pt idx="9">
                  <c:v>11.362869999999999</c:v>
                </c:pt>
                <c:pt idx="10">
                  <c:v>12.025410000000001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B2-4218-B3B5-03A39FED8E19}"/>
            </c:ext>
          </c:extLst>
        </c:ser>
        <c:ser>
          <c:idx val="2"/>
          <c:order val="2"/>
          <c:tx>
            <c:strRef>
              <c:f>'M vs σw vs Cl'!$F$2</c:f>
              <c:strCache>
                <c:ptCount val="1"/>
                <c:pt idx="0">
                  <c:v>50.0%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1.8450640179101849E-2"/>
                  <c:y val="-7.597340930674264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Cl=50%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EB2-4218-B3B5-03A39FED8E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 vs σw vs Cl'!$C$3:$C$13</c:f>
              <c:numCache>
                <c:formatCode>General</c:formatCode>
                <c:ptCount val="11"/>
                <c:pt idx="0">
                  <c:v>0.01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 vs σw vs Cl'!$F$3:$F$13</c:f>
              <c:numCache>
                <c:formatCode>General</c:formatCode>
                <c:ptCount val="11"/>
                <c:pt idx="0">
                  <c:v>4.5719999999999997E-2</c:v>
                </c:pt>
                <c:pt idx="1">
                  <c:v>3.8784399999999999</c:v>
                </c:pt>
                <c:pt idx="2">
                  <c:v>6.7259900000000004</c:v>
                </c:pt>
                <c:pt idx="3">
                  <c:v>8.9054500000000001</c:v>
                </c:pt>
                <c:pt idx="4">
                  <c:v>10.62725</c:v>
                </c:pt>
                <c:pt idx="5">
                  <c:v>12.021839999999999</c:v>
                </c:pt>
                <c:pt idx="6">
                  <c:v>13.17442</c:v>
                </c:pt>
                <c:pt idx="7">
                  <c:v>14.142939999999999</c:v>
                </c:pt>
                <c:pt idx="8">
                  <c:v>14.96824</c:v>
                </c:pt>
                <c:pt idx="9">
                  <c:v>15.67989</c:v>
                </c:pt>
                <c:pt idx="10">
                  <c:v>16.299859999999999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B2-4218-B3B5-03A39FED8E19}"/>
            </c:ext>
          </c:extLst>
        </c:ser>
        <c:ser>
          <c:idx val="3"/>
          <c:order val="3"/>
          <c:tx>
            <c:strRef>
              <c:f>'M vs σw vs Cl'!$G$2</c:f>
              <c:strCache>
                <c:ptCount val="1"/>
                <c:pt idx="0">
                  <c:v>75.0%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1.8450640179101849E-2"/>
                  <c:y val="-7.597340930674264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Cl=75%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4EB2-4218-B3B5-03A39FED8E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 vs σw vs Cl'!$C$3:$C$13</c:f>
              <c:numCache>
                <c:formatCode>General</c:formatCode>
                <c:ptCount val="11"/>
                <c:pt idx="0">
                  <c:v>0.01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 vs σw vs Cl'!$G$3:$G$13</c:f>
              <c:numCache>
                <c:formatCode>General</c:formatCode>
                <c:ptCount val="11"/>
                <c:pt idx="0">
                  <c:v>6.8510000000000001E-2</c:v>
                </c:pt>
                <c:pt idx="1">
                  <c:v>5.4027599999999998</c:v>
                </c:pt>
                <c:pt idx="2">
                  <c:v>8.9043600000000005</c:v>
                </c:pt>
                <c:pt idx="3">
                  <c:v>11.358140000000001</c:v>
                </c:pt>
                <c:pt idx="4">
                  <c:v>13.17323</c:v>
                </c:pt>
                <c:pt idx="5">
                  <c:v>14.570259999999999</c:v>
                </c:pt>
                <c:pt idx="6">
                  <c:v>15.67876</c:v>
                </c:pt>
                <c:pt idx="7">
                  <c:v>16.579750000000001</c:v>
                </c:pt>
                <c:pt idx="8">
                  <c:v>17.326509999999999</c:v>
                </c:pt>
                <c:pt idx="9">
                  <c:v>17.95551</c:v>
                </c:pt>
                <c:pt idx="10">
                  <c:v>18.49258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B2-4218-B3B5-03A39FED8E19}"/>
            </c:ext>
          </c:extLst>
        </c:ser>
        <c:ser>
          <c:idx val="4"/>
          <c:order val="4"/>
          <c:tx>
            <c:strRef>
              <c:f>'M vs σw vs Cl'!$H$2</c:f>
              <c:strCache>
                <c:ptCount val="1"/>
                <c:pt idx="0">
                  <c:v>100.0%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 vs σw vs Cl'!$C$3:$C$13</c:f>
              <c:numCache>
                <c:formatCode>General</c:formatCode>
                <c:ptCount val="11"/>
                <c:pt idx="0">
                  <c:v>0.01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 vs σw vs Cl'!$H$3:$H$13</c:f>
              <c:numCache>
                <c:formatCode>General</c:formatCode>
                <c:ptCount val="11"/>
                <c:pt idx="0">
                  <c:v>9.1249999999999998E-2</c:v>
                </c:pt>
                <c:pt idx="1">
                  <c:v>6.7245900000000001</c:v>
                </c:pt>
                <c:pt idx="2">
                  <c:v>10.625500000000001</c:v>
                </c:pt>
                <c:pt idx="3">
                  <c:v>13.17263</c:v>
                </c:pt>
                <c:pt idx="4">
                  <c:v>14.96651</c:v>
                </c:pt>
                <c:pt idx="5">
                  <c:v>16.298220000000001</c:v>
                </c:pt>
                <c:pt idx="6">
                  <c:v>17.325990000000001</c:v>
                </c:pt>
                <c:pt idx="7">
                  <c:v>18.143219999999999</c:v>
                </c:pt>
                <c:pt idx="8">
                  <c:v>18.808589999999999</c:v>
                </c:pt>
                <c:pt idx="9">
                  <c:v>19.36083</c:v>
                </c:pt>
                <c:pt idx="10">
                  <c:v>19.826540000000001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B2-4218-B3B5-03A39FED8E1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8450640179101849E-2"/>
                  <c:y val="-1.89933523266856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Cl=100%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4EB2-4218-B3B5-03A39FED8E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10</c:v>
              </c:pt>
            </c:numLit>
          </c:xVal>
          <c:yVal>
            <c:numLit>
              <c:formatCode>General</c:formatCode>
              <c:ptCount val="1"/>
              <c:pt idx="0">
                <c:v>19.8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4EB2-4218-B3B5-03A39FED8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399631"/>
        <c:axId val="1547708399"/>
      </c:scatterChart>
      <c:valAx>
        <c:axId val="1406399631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Water resistivity (Ohm-m)</a:t>
                </a:r>
              </a:p>
            </c:rich>
          </c:tx>
          <c:layout>
            <c:manualLayout>
              <c:xMode val="edge"/>
              <c:yMode val="edge"/>
              <c:x val="0.44092272087377582"/>
              <c:y val="0.9223473988828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708399"/>
        <c:crossesAt val="1.0000000000000002E-3"/>
        <c:crossBetween val="midCat"/>
        <c:majorUnit val="1"/>
      </c:valAx>
      <c:valAx>
        <c:axId val="154770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Chargeability (mV/V)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399631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398657100635534E-2"/>
          <c:y val="4.3509910452936243E-2"/>
          <c:w val="0.80526282954126538"/>
          <c:h val="0.773227761571586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 vs σw vs Snw'!$C$30</c:f>
              <c:strCache>
                <c:ptCount val="1"/>
                <c:pt idx="0">
                  <c:v>1</c:v>
                </c:pt>
              </c:strCache>
            </c:strRef>
          </c:tx>
          <c:spPr>
            <a:ln w="19050" cap="flat" cmpd="sng" algn="ctr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34925" cap="flat" cmpd="dbl" algn="ctr">
                <a:noFill/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2.2420086468145344E-2"/>
                  <c:y val="2.821868966033140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Snw = 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64E9-42D9-826C-214C9BB0E8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/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'M vs σw vs Snw'!$A$3:$A$8</c:f>
              <c:numCache>
                <c:formatCode>General</c:formatCode>
                <c:ptCount val="6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1000</c:v>
                </c:pt>
                <c:pt idx="4">
                  <c:v>3000</c:v>
                </c:pt>
                <c:pt idx="5">
                  <c:v>8500</c:v>
                </c:pt>
              </c:numCache>
            </c:numRef>
          </c:xVal>
          <c:yVal>
            <c:numRef>
              <c:f>'M vs σw vs Snw'!$B$11:$B$16</c:f>
              <c:numCache>
                <c:formatCode>General</c:formatCode>
                <c:ptCount val="6"/>
                <c:pt idx="0">
                  <c:v>6.2765110399943742</c:v>
                </c:pt>
                <c:pt idx="1">
                  <c:v>5.0419692038632267</c:v>
                </c:pt>
                <c:pt idx="2">
                  <c:v>4.0469612105990054</c:v>
                </c:pt>
                <c:pt idx="3">
                  <c:v>1.5693433140574111</c:v>
                </c:pt>
                <c:pt idx="4">
                  <c:v>0.62016090488572251</c:v>
                </c:pt>
                <c:pt idx="5">
                  <c:v>0.23285638533430775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B4-4BFC-B224-6B6594676F99}"/>
            </c:ext>
          </c:extLst>
        </c:ser>
        <c:ser>
          <c:idx val="2"/>
          <c:order val="2"/>
          <c:tx>
            <c:strRef>
              <c:f>'M vs σw vs Snw'!$E$30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flat" cmpd="sng" algn="ctr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34925" cap="flat" cmpd="dbl" algn="ctr">
                <a:noFill/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2.1853262407480964E-2"/>
                  <c:y val="-3.209598205854230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Snw = 20%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64E9-42D9-826C-214C9BB0E8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/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'M vs σw vs Snw'!$A$3:$A$8</c:f>
              <c:numCache>
                <c:formatCode>General</c:formatCode>
                <c:ptCount val="6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1000</c:v>
                </c:pt>
                <c:pt idx="4">
                  <c:v>3000</c:v>
                </c:pt>
                <c:pt idx="5">
                  <c:v>8500</c:v>
                </c:pt>
              </c:numCache>
            </c:numRef>
          </c:xVal>
          <c:yVal>
            <c:numRef>
              <c:f>'M vs σw vs Snw'!$D$11:$D$16</c:f>
              <c:numCache>
                <c:formatCode>General</c:formatCode>
                <c:ptCount val="6"/>
                <c:pt idx="0">
                  <c:v>6.3543046019283764</c:v>
                </c:pt>
                <c:pt idx="1">
                  <c:v>5.3027203637278513</c:v>
                </c:pt>
                <c:pt idx="2">
                  <c:v>4.3937991286449387</c:v>
                </c:pt>
                <c:pt idx="3">
                  <c:v>1.8529442417504591</c:v>
                </c:pt>
                <c:pt idx="4">
                  <c:v>0.75763195805188299</c:v>
                </c:pt>
                <c:pt idx="5">
                  <c:v>0.28855795974118398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E9-42D9-826C-214C9BB0E80A}"/>
            </c:ext>
          </c:extLst>
        </c:ser>
        <c:ser>
          <c:idx val="4"/>
          <c:order val="4"/>
          <c:tx>
            <c:strRef>
              <c:f>'M vs σw vs Snw'!$G$30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flat" cmpd="sng" algn="ctr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34925" cap="flat" cmpd="dbl" algn="ctr">
                <a:noFill/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2.2420046158918561E-2"/>
                  <c:y val="-3.292180460372006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Snw = 40%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64E9-42D9-826C-214C9BB0E8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/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'M vs σw vs Snw'!$A$3:$A$8</c:f>
              <c:numCache>
                <c:formatCode>General</c:formatCode>
                <c:ptCount val="6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1000</c:v>
                </c:pt>
                <c:pt idx="4">
                  <c:v>3000</c:v>
                </c:pt>
                <c:pt idx="5">
                  <c:v>8500</c:v>
                </c:pt>
              </c:numCache>
            </c:numRef>
          </c:xVal>
          <c:yVal>
            <c:numRef>
              <c:f>'M vs σw vs Snw'!$F$11:$F$16</c:f>
              <c:numCache>
                <c:formatCode>General</c:formatCode>
                <c:ptCount val="6"/>
                <c:pt idx="0">
                  <c:v>6.4340507736723263</c:v>
                </c:pt>
                <c:pt idx="1">
                  <c:v>5.5919124634304271</c:v>
                </c:pt>
                <c:pt idx="2">
                  <c:v>4.8056600374850165</c:v>
                </c:pt>
                <c:pt idx="3">
                  <c:v>2.2616549691068504</c:v>
                </c:pt>
                <c:pt idx="4">
                  <c:v>0.97340708324810166</c:v>
                </c:pt>
                <c:pt idx="5">
                  <c:v>0.37928726356914522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4E9-42D9-826C-214C9BB0E80A}"/>
            </c:ext>
          </c:extLst>
        </c:ser>
        <c:ser>
          <c:idx val="6"/>
          <c:order val="6"/>
          <c:tx>
            <c:strRef>
              <c:f>'M vs σw vs Snw'!$I$30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flat" cmpd="sng" algn="ctr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34925" cap="flat" cmpd="dbl" algn="ctr">
                <a:noFill/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2.1101219914276294E-2"/>
                  <c:y val="-5.40858218489685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Snw = 60%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64E9-42D9-826C-214C9BB0E8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/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'M vs σw vs Snw'!$A$3:$A$8</c:f>
              <c:numCache>
                <c:formatCode>General</c:formatCode>
                <c:ptCount val="6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1000</c:v>
                </c:pt>
                <c:pt idx="4">
                  <c:v>3000</c:v>
                </c:pt>
                <c:pt idx="5">
                  <c:v>8500</c:v>
                </c:pt>
              </c:numCache>
            </c:numRef>
          </c:xVal>
          <c:yVal>
            <c:numRef>
              <c:f>'M vs σw vs Snw'!$H$11:$H$16</c:f>
              <c:numCache>
                <c:formatCode>General</c:formatCode>
                <c:ptCount val="6"/>
                <c:pt idx="0">
                  <c:v>6.5158240050025649</c:v>
                </c:pt>
                <c:pt idx="1">
                  <c:v>5.9144671238391986</c:v>
                </c:pt>
                <c:pt idx="2">
                  <c:v>5.3027203637278513</c:v>
                </c:pt>
                <c:pt idx="3">
                  <c:v>2.901691804037021</c:v>
                </c:pt>
                <c:pt idx="4">
                  <c:v>1.3610316780101899</c:v>
                </c:pt>
                <c:pt idx="5">
                  <c:v>0.55323814654706904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4E9-42D9-826C-214C9BB0E80A}"/>
            </c:ext>
          </c:extLst>
        </c:ser>
        <c:ser>
          <c:idx val="8"/>
          <c:order val="8"/>
          <c:tx>
            <c:strRef>
              <c:f>'M vs σw vs Snw'!$K$30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flat" cmpd="sng" algn="ctr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34925" cap="flat" cmpd="dbl" algn="ctr">
                <a:noFill/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2.1101219914276294E-2"/>
                  <c:y val="-4.23280344904971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Snw = 80%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64E9-42D9-826C-214C9BB0E8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/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'M vs σw vs Snw'!$A$3:$A$8</c:f>
              <c:numCache>
                <c:formatCode>General</c:formatCode>
                <c:ptCount val="6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1000</c:v>
                </c:pt>
                <c:pt idx="4">
                  <c:v>3000</c:v>
                </c:pt>
                <c:pt idx="5">
                  <c:v>8500</c:v>
                </c:pt>
              </c:numCache>
            </c:numRef>
          </c:xVal>
          <c:yVal>
            <c:numRef>
              <c:f>'M vs σw vs Snw'!$J$11:$J$16</c:f>
              <c:numCache>
                <c:formatCode>General</c:formatCode>
                <c:ptCount val="6"/>
                <c:pt idx="0">
                  <c:v>6.5997025792803106</c:v>
                </c:pt>
                <c:pt idx="1">
                  <c:v>6.2765110399943742</c:v>
                </c:pt>
                <c:pt idx="2">
                  <c:v>5.9144671238391977</c:v>
                </c:pt>
                <c:pt idx="3">
                  <c:v>4.0469612105990045</c:v>
                </c:pt>
                <c:pt idx="4">
                  <c:v>2.2616549691068495</c:v>
                </c:pt>
                <c:pt idx="5">
                  <c:v>1.0219142954683724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4E9-42D9-826C-214C9BB0E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55184"/>
        <c:axId val="1107578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 vs σw vs Snw'!$D$30</c15:sqref>
                        </c15:formulaRef>
                      </c:ext>
                    </c:extLst>
                    <c:strCache>
                      <c:ptCount val="1"/>
                      <c:pt idx="0">
                        <c:v>0.9</c:v>
                      </c:pt>
                    </c:strCache>
                  </c:strRef>
                </c:tx>
                <c:spPr>
                  <a:ln w="25400" cap="flat" cmpd="dbl" algn="ctr">
                    <a:solidFill>
                      <a:schemeClr val="accent2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34925" cap="flat" cmpd="dbl" algn="ctr">
                      <a:solidFill>
                        <a:schemeClr val="accent2">
                          <a:lumMod val="75000"/>
                          <a:alpha val="7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 vs σw vs Snw'!$A$3:$A$8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1000</c:v>
                      </c:pt>
                      <c:pt idx="4">
                        <c:v>3000</c:v>
                      </c:pt>
                      <c:pt idx="5">
                        <c:v>8500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 vs σw vs Snw'!$C$11:$C$16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6.3151682545529209</c:v>
                      </c:pt>
                      <c:pt idx="1">
                        <c:v>5.1690585001943496</c:v>
                      </c:pt>
                      <c:pt idx="2">
                        <c:v>4.2132542392223646</c:v>
                      </c:pt>
                      <c:pt idx="3">
                        <c:v>1.6993929409452082</c:v>
                      </c:pt>
                      <c:pt idx="4">
                        <c:v>0.68203825598866552</c:v>
                      </c:pt>
                      <c:pt idx="5">
                        <c:v>0.25773193276854128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4E9-42D9-826C-214C9BB0E80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 vs σw vs Snw'!$F$30</c15:sqref>
                        </c15:formulaRef>
                      </c:ext>
                    </c:extLst>
                    <c:strCache>
                      <c:ptCount val="1"/>
                      <c:pt idx="0">
                        <c:v>0.7</c:v>
                      </c:pt>
                    </c:strCache>
                  </c:strRef>
                </c:tx>
                <c:spPr>
                  <a:ln w="25400" cap="flat" cmpd="dbl" algn="ctr">
                    <a:solidFill>
                      <a:schemeClr val="accent4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34925" cap="flat" cmpd="dbl" algn="ctr">
                      <a:solidFill>
                        <a:schemeClr val="accent4">
                          <a:lumMod val="75000"/>
                          <a:alpha val="7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 vs σw vs Snw'!$A$3:$A$8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1000</c:v>
                      </c:pt>
                      <c:pt idx="4">
                        <c:v>3000</c:v>
                      </c:pt>
                      <c:pt idx="5">
                        <c:v>8500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 vs σw vs Snw'!$E$11:$E$16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6.3939290455112916</c:v>
                      </c:pt>
                      <c:pt idx="1">
                        <c:v>5.4434781901228195</c:v>
                      </c:pt>
                      <c:pt idx="2">
                        <c:v>4.5905100515051709</c:v>
                      </c:pt>
                      <c:pt idx="3">
                        <c:v>2.0370006103023002</c:v>
                      </c:pt>
                      <c:pt idx="4">
                        <c:v>0.85207126687216916</c:v>
                      </c:pt>
                      <c:pt idx="5">
                        <c:v>0.32775965182122008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4E9-42D9-826C-214C9BB0E80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 vs σw vs Snw'!$H$30</c15:sqref>
                        </c15:formulaRef>
                      </c:ext>
                    </c:extLst>
                    <c:strCache>
                      <c:ptCount val="1"/>
                      <c:pt idx="0">
                        <c:v>0.5</c:v>
                      </c:pt>
                    </c:strCache>
                  </c:strRef>
                </c:tx>
                <c:spPr>
                  <a:ln w="25400" cap="flat" cmpd="dbl" algn="ctr">
                    <a:solidFill>
                      <a:schemeClr val="accent6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34925" cap="flat" cmpd="dbl" algn="ctr">
                      <a:solidFill>
                        <a:schemeClr val="accent6">
                          <a:lumMod val="75000"/>
                          <a:alpha val="7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 vs σw vs Snw'!$A$3:$A$8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1000</c:v>
                      </c:pt>
                      <c:pt idx="4">
                        <c:v>3000</c:v>
                      </c:pt>
                      <c:pt idx="5">
                        <c:v>8500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 vs σw vs Snw'!$G$11:$G$16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6.4746792068655505</c:v>
                      </c:pt>
                      <c:pt idx="1">
                        <c:v>5.7486687577971578</c:v>
                      </c:pt>
                      <c:pt idx="2">
                        <c:v>5.0419692038632267</c:v>
                      </c:pt>
                      <c:pt idx="3">
                        <c:v>2.5420046244235048</c:v>
                      </c:pt>
                      <c:pt idx="4">
                        <c:v>1.1350375926640839</c:v>
                      </c:pt>
                      <c:pt idx="5">
                        <c:v>0.45003853070288585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4E9-42D9-826C-214C9BB0E80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 vs σw vs Snw'!$J$30</c15:sqref>
                        </c15:formulaRef>
                      </c:ext>
                    </c:extLst>
                    <c:strCache>
                      <c:ptCount val="1"/>
                      <c:pt idx="0">
                        <c:v>0.3</c:v>
                      </c:pt>
                    </c:strCache>
                  </c:strRef>
                </c:tx>
                <c:spPr>
                  <a:ln w="25400" cap="flat" cmpd="dbl" algn="ctr">
                    <a:solidFill>
                      <a:schemeClr val="accent2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34925" cap="flat" cmpd="dbl" algn="ctr">
                      <a:solidFill>
                        <a:schemeClr val="accent2">
                          <a:lumMod val="60000"/>
                          <a:lumMod val="75000"/>
                          <a:alpha val="7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 vs σw vs Snw'!$A$3:$A$8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1000</c:v>
                      </c:pt>
                      <c:pt idx="4">
                        <c:v>3000</c:v>
                      </c:pt>
                      <c:pt idx="5">
                        <c:v>8500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 vs σw vs Snw'!$I$11:$I$16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6.5574950751095988</c:v>
                      </c:pt>
                      <c:pt idx="1">
                        <c:v>6.0901131475387791</c:v>
                      </c:pt>
                      <c:pt idx="2">
                        <c:v>5.5919124634304271</c:v>
                      </c:pt>
                      <c:pt idx="3">
                        <c:v>3.3799454804597056</c:v>
                      </c:pt>
                      <c:pt idx="4">
                        <c:v>1.6993929409452073</c:v>
                      </c:pt>
                      <c:pt idx="5">
                        <c:v>0.71785048313353517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4E9-42D9-826C-214C9BB0E80A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 vs σw vs Snw'!$L$30</c15:sqref>
                        </c15:formulaRef>
                      </c:ext>
                    </c:extLst>
                    <c:strCache>
                      <c:ptCount val="1"/>
                      <c:pt idx="0">
                        <c:v>0.1</c:v>
                      </c:pt>
                    </c:strCache>
                  </c:strRef>
                </c:tx>
                <c:spPr>
                  <a:ln w="25400" cap="flat" cmpd="dbl" algn="ctr">
                    <a:solidFill>
                      <a:schemeClr val="accent4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34925" cap="flat" cmpd="dbl" algn="ctr">
                      <a:solidFill>
                        <a:schemeClr val="accent4">
                          <a:lumMod val="60000"/>
                          <a:lumMod val="75000"/>
                          <a:alpha val="7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 vs σw vs Snw'!$A$3:$A$8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1000</c:v>
                      </c:pt>
                      <c:pt idx="4">
                        <c:v>3000</c:v>
                      </c:pt>
                      <c:pt idx="5">
                        <c:v>8500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 vs σw vs Snw'!$K$11:$K$16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6.6424569429377049</c:v>
                      </c:pt>
                      <c:pt idx="1">
                        <c:v>6.4746792068655505</c:v>
                      </c:pt>
                      <c:pt idx="2">
                        <c:v>6.2765110399943742</c:v>
                      </c:pt>
                      <c:pt idx="3">
                        <c:v>5.0419692038632249</c:v>
                      </c:pt>
                      <c:pt idx="4">
                        <c:v>3.3799454804597047</c:v>
                      </c:pt>
                      <c:pt idx="5">
                        <c:v>1.7728499308763765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4E9-42D9-826C-214C9BB0E80A}"/>
                  </c:ext>
                </c:extLst>
              </c15:ser>
            </c15:filteredScatterSeries>
          </c:ext>
        </c:extLst>
      </c:scatterChart>
      <c:valAx>
        <c:axId val="11625518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Water conductivity (mS/m)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57872"/>
        <c:crosses val="autoZero"/>
        <c:crossBetween val="midCat"/>
      </c:valAx>
      <c:valAx>
        <c:axId val="1107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M (mV/V)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55184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55607241834679E-2"/>
          <c:y val="3.4292090215387823E-2"/>
          <c:w val="0.78842426141164201"/>
          <c:h val="0.817699513603229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 vs Cl'!$C$1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0"/>
              <c:layout>
                <c:manualLayout>
                  <c:x val="9.7799498450288659E-3"/>
                  <c:y val="1.17087409208279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Snw</a:t>
                    </a:r>
                    <a:r>
                      <a:rPr lang="en-US" baseline="0"/>
                      <a:t> = 0%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7EF1-4F1A-A1B2-B20469448A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 vs Cl'!$D$29:$D$39</c:f>
              <c:numCache>
                <c:formatCode>General</c:formatCode>
                <c:ptCount val="11"/>
                <c:pt idx="0">
                  <c:v>9.9999999999999995E-8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'M vs Cl'!$C$15:$C$25</c:f>
              <c:numCache>
                <c:formatCode>General</c:formatCode>
                <c:ptCount val="11"/>
                <c:pt idx="0">
                  <c:v>0.12305272660573255</c:v>
                </c:pt>
                <c:pt idx="1">
                  <c:v>19.134647824355692</c:v>
                </c:pt>
                <c:pt idx="2">
                  <c:v>21.787026802033505</c:v>
                </c:pt>
                <c:pt idx="3">
                  <c:v>22.844561911978222</c:v>
                </c:pt>
                <c:pt idx="4">
                  <c:v>23.413198262761579</c:v>
                </c:pt>
                <c:pt idx="5">
                  <c:v>23.768310098814833</c:v>
                </c:pt>
                <c:pt idx="6">
                  <c:v>24.011154776550928</c:v>
                </c:pt>
                <c:pt idx="7">
                  <c:v>24.187704534335548</c:v>
                </c:pt>
                <c:pt idx="8">
                  <c:v>24.321846011374131</c:v>
                </c:pt>
                <c:pt idx="9">
                  <c:v>24.427220877635687</c:v>
                </c:pt>
                <c:pt idx="10">
                  <c:v>24.512186505022139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EF1-4F1A-A1B2-B20469448A04}"/>
            </c:ext>
          </c:extLst>
        </c:ser>
        <c:ser>
          <c:idx val="1"/>
          <c:order val="1"/>
          <c:tx>
            <c:strRef>
              <c:f>'M vs Cl'!$E$1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0"/>
              <c:layout>
                <c:manualLayout>
                  <c:x val="9.7799498450288659E-3"/>
                  <c:y val="-5.854370460413995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Snw = 20%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7EF1-4F1A-A1B2-B20469448A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 vs Cl'!$D$29:$D$39</c:f>
              <c:numCache>
                <c:formatCode>General</c:formatCode>
                <c:ptCount val="11"/>
                <c:pt idx="0">
                  <c:v>9.9999999999999995E-8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'M vs Cl'!$E$15:$E$25</c:f>
              <c:numCache>
                <c:formatCode>General</c:formatCode>
                <c:ptCount val="11"/>
                <c:pt idx="0">
                  <c:v>0.15379477548961679</c:v>
                </c:pt>
                <c:pt idx="1">
                  <c:v>20.115593028579841</c:v>
                </c:pt>
                <c:pt idx="2">
                  <c:v>22.410066900765123</c:v>
                </c:pt>
                <c:pt idx="3">
                  <c:v>23.297544251781293</c:v>
                </c:pt>
                <c:pt idx="4">
                  <c:v>23.768514213736957</c:v>
                </c:pt>
                <c:pt idx="5">
                  <c:v>24.060459888685894</c:v>
                </c:pt>
                <c:pt idx="6">
                  <c:v>24.259154832178162</c:v>
                </c:pt>
                <c:pt idx="7">
                  <c:v>24.403124336718729</c:v>
                </c:pt>
                <c:pt idx="8">
                  <c:v>24.512240812044571</c:v>
                </c:pt>
                <c:pt idx="9">
                  <c:v>24.59779388275599</c:v>
                </c:pt>
                <c:pt idx="10">
                  <c:v>24.666672412455732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EF1-4F1A-A1B2-B20469448A04}"/>
            </c:ext>
          </c:extLst>
        </c:ser>
        <c:ser>
          <c:idx val="2"/>
          <c:order val="2"/>
          <c:tx>
            <c:strRef>
              <c:f>'M vs Cl'!$G$1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0"/>
              <c:layout>
                <c:manualLayout>
                  <c:x val="9.7799498450288659E-3"/>
                  <c:y val="-1.75631113812419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Snw = 40%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7EF1-4F1A-A1B2-B20469448A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 vs Cl'!$D$29:$D$39</c:f>
              <c:numCache>
                <c:formatCode>General</c:formatCode>
                <c:ptCount val="11"/>
                <c:pt idx="0">
                  <c:v>9.9999999999999995E-8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'M vs Cl'!$G$15:$G$25</c:f>
              <c:numCache>
                <c:formatCode>General</c:formatCode>
                <c:ptCount val="11"/>
                <c:pt idx="0">
                  <c:v>0.20501275614873582</c:v>
                </c:pt>
                <c:pt idx="1">
                  <c:v>21.202550049106776</c:v>
                </c:pt>
                <c:pt idx="2">
                  <c:v>23.069789971383791</c:v>
                </c:pt>
                <c:pt idx="3">
                  <c:v>23.768854284770288</c:v>
                </c:pt>
                <c:pt idx="4">
                  <c:v>24.134780816928391</c:v>
                </c:pt>
                <c:pt idx="5">
                  <c:v>24.359881012420633</c:v>
                </c:pt>
                <c:pt idx="6">
                  <c:v>24.512331307208747</c:v>
                </c:pt>
                <c:pt idx="7">
                  <c:v>24.622415750988527</c:v>
                </c:pt>
                <c:pt idx="8">
                  <c:v>24.705640005596795</c:v>
                </c:pt>
                <c:pt idx="9">
                  <c:v>24.770765830238705</c:v>
                </c:pt>
                <c:pt idx="10">
                  <c:v>24.823117937998592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EF1-4F1A-A1B2-B20469448A04}"/>
            </c:ext>
          </c:extLst>
        </c:ser>
        <c:ser>
          <c:idx val="3"/>
          <c:order val="3"/>
          <c:tx>
            <c:strRef>
              <c:f>'M vs Cl'!$I$1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0"/>
              <c:layout>
                <c:manualLayout>
                  <c:x val="1.140994148586689E-2"/>
                  <c:y val="-2.04902966114488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Snw = 60%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7EF1-4F1A-A1B2-B20469448A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 vs Cl'!$D$29:$D$39</c:f>
              <c:numCache>
                <c:formatCode>General</c:formatCode>
                <c:ptCount val="11"/>
                <c:pt idx="0">
                  <c:v>9.9999999999999995E-8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'M vs Cl'!$I$15:$I$25</c:f>
              <c:numCache>
                <c:formatCode>General</c:formatCode>
                <c:ptCount val="11"/>
                <c:pt idx="0">
                  <c:v>0.30737839739001116</c:v>
                </c:pt>
                <c:pt idx="1">
                  <c:v>22.413685761577021</c:v>
                </c:pt>
                <c:pt idx="2">
                  <c:v>23.769533975308644</c:v>
                </c:pt>
                <c:pt idx="3">
                  <c:v>24.259627286996071</c:v>
                </c:pt>
                <c:pt idx="4">
                  <c:v>24.512512235538065</c:v>
                </c:pt>
                <c:pt idx="5">
                  <c:v>24.666848355849339</c:v>
                </c:pt>
                <c:pt idx="6">
                  <c:v>24.770847979298193</c:v>
                </c:pt>
                <c:pt idx="7">
                  <c:v>24.845684096832958</c:v>
                </c:pt>
                <c:pt idx="8">
                  <c:v>24.902115270670308</c:v>
                </c:pt>
                <c:pt idx="9">
                  <c:v>24.946187686645651</c:v>
                </c:pt>
                <c:pt idx="10">
                  <c:v>24.981560605597728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EF1-4F1A-A1B2-B20469448A04}"/>
            </c:ext>
          </c:extLst>
        </c:ser>
        <c:ser>
          <c:idx val="4"/>
          <c:order val="4"/>
          <c:tx>
            <c:strRef>
              <c:f>'M vs Cl'!$K$1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0"/>
              <c:layout>
                <c:manualLayout>
                  <c:x val="9.7799498450288659E-3"/>
                  <c:y val="-1.46359261510349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Snw = 80%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7EF1-4F1A-A1B2-B20469448A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 vs Cl'!$D$29:$D$39</c:f>
              <c:numCache>
                <c:formatCode>General</c:formatCode>
                <c:ptCount val="11"/>
                <c:pt idx="0">
                  <c:v>9.9999999999999995E-8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'M vs Cl'!$K$15:$K$25</c:f>
              <c:numCache>
                <c:formatCode>General</c:formatCode>
                <c:ptCount val="11"/>
                <c:pt idx="0">
                  <c:v>0.61391391746683643</c:v>
                </c:pt>
                <c:pt idx="1">
                  <c:v>23.771569441881912</c:v>
                </c:pt>
                <c:pt idx="2">
                  <c:v>24.513054525043113</c:v>
                </c:pt>
                <c:pt idx="3">
                  <c:v>24.77109427484638</c:v>
                </c:pt>
                <c:pt idx="4">
                  <c:v>24.902255333057237</c:v>
                </c:pt>
                <c:pt idx="5">
                  <c:v>24.981650837359719</c:v>
                </c:pt>
                <c:pt idx="6">
                  <c:v>25.034875608798139</c:v>
                </c:pt>
                <c:pt idx="7">
                  <c:v>25.073038548919413</c:v>
                </c:pt>
                <c:pt idx="8">
                  <c:v>25.101740584323153</c:v>
                </c:pt>
                <c:pt idx="9">
                  <c:v>25.124111872577892</c:v>
                </c:pt>
                <c:pt idx="10">
                  <c:v>25.142038903395985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EF1-4F1A-A1B2-B20469448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728672"/>
        <c:axId val="1957459904"/>
      </c:scatterChart>
      <c:valAx>
        <c:axId val="19617286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Clay content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59904"/>
        <c:crosses val="autoZero"/>
        <c:crossBetween val="midCat"/>
      </c:valAx>
      <c:valAx>
        <c:axId val="19574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Chargeability (mV/V)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72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95878145890869"/>
          <c:y val="3.4424372050966608E-2"/>
          <c:w val="0.77226247369161505"/>
          <c:h val="0.816996288958245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 vs Cl'!$C$1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0"/>
              <c:layout>
                <c:manualLayout>
                  <c:x val="4.8817701888104704E-3"/>
                  <c:y val="4.701562968898188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Snw</a:t>
                    </a:r>
                    <a:r>
                      <a:rPr lang="en-US" baseline="0"/>
                      <a:t> = 0%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62CB-49A0-BA88-1BB9DADF4A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 vs Cl'!$D$29:$D$39</c:f>
              <c:numCache>
                <c:formatCode>General</c:formatCode>
                <c:ptCount val="11"/>
                <c:pt idx="0">
                  <c:v>9.9999999999999995E-8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'M vs Cl'!$N$3:$N$13</c:f>
              <c:numCache>
                <c:formatCode>General</c:formatCode>
                <c:ptCount val="11"/>
                <c:pt idx="0">
                  <c:v>136.82604608086754</c:v>
                </c:pt>
                <c:pt idx="1">
                  <c:v>48.124598566882511</c:v>
                </c:pt>
                <c:pt idx="2">
                  <c:v>29.227710057428627</c:v>
                </c:pt>
                <c:pt idx="3">
                  <c:v>20.986878610152655</c:v>
                </c:pt>
                <c:pt idx="4">
                  <c:v>16.371024288494748</c:v>
                </c:pt>
                <c:pt idx="5">
                  <c:v>13.419532218750648</c:v>
                </c:pt>
                <c:pt idx="6">
                  <c:v>11.369714162499923</c:v>
                </c:pt>
                <c:pt idx="7">
                  <c:v>9.8631321166874102</c:v>
                </c:pt>
                <c:pt idx="8">
                  <c:v>8.7091032312005048</c:v>
                </c:pt>
                <c:pt idx="9">
                  <c:v>7.7968394734584558</c:v>
                </c:pt>
                <c:pt idx="10">
                  <c:v>7.0575709178838499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CB-49A0-BA88-1BB9DADF4AE6}"/>
            </c:ext>
          </c:extLst>
        </c:ser>
        <c:ser>
          <c:idx val="1"/>
          <c:order val="1"/>
          <c:tx>
            <c:strRef>
              <c:f>'M vs Cl'!$E$1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0"/>
              <c:layout>
                <c:manualLayout>
                  <c:x val="4.8817701888104704E-3"/>
                  <c:y val="2.05693379889295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Snw = 20%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62CB-49A0-BA88-1BB9DADF4A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 vs Cl'!$D$29:$D$39</c:f>
              <c:numCache>
                <c:formatCode>General</c:formatCode>
                <c:ptCount val="11"/>
                <c:pt idx="0">
                  <c:v>9.9999999999999995E-8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'M vs Cl'!$P$3:$P$13</c:f>
              <c:numCache>
                <c:formatCode>General</c:formatCode>
                <c:ptCount val="11"/>
                <c:pt idx="0">
                  <c:v>191.20777017341342</c:v>
                </c:pt>
                <c:pt idx="1">
                  <c:v>57.875051831518633</c:v>
                </c:pt>
                <c:pt idx="2">
                  <c:v>34.135547404389499</c:v>
                </c:pt>
                <c:pt idx="3">
                  <c:v>24.206424269040514</c:v>
                </c:pt>
                <c:pt idx="4">
                  <c:v>18.751973701503609</c:v>
                </c:pt>
                <c:pt idx="5">
                  <c:v>15.303602263973692</c:v>
                </c:pt>
                <c:pt idx="6">
                  <c:v>12.926499358234699</c:v>
                </c:pt>
                <c:pt idx="7">
                  <c:v>11.188581164896473</c:v>
                </c:pt>
                <c:pt idx="8">
                  <c:v>9.8625933651267275</c:v>
                </c:pt>
                <c:pt idx="9">
                  <c:v>8.8175970481803194</c:v>
                </c:pt>
                <c:pt idx="10">
                  <c:v>7.9728314575925117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CB-49A0-BA88-1BB9DADF4AE6}"/>
            </c:ext>
          </c:extLst>
        </c:ser>
        <c:ser>
          <c:idx val="2"/>
          <c:order val="2"/>
          <c:tx>
            <c:strRef>
              <c:f>'M vs Cl'!$G$1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0"/>
              <c:layout>
                <c:manualLayout>
                  <c:x val="6.5090269184138409E-3"/>
                  <c:y val="-2.93847685556136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Snw = 40%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62CB-49A0-BA88-1BB9DADF4A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 vs Cl'!$D$29:$D$39</c:f>
              <c:numCache>
                <c:formatCode>General</c:formatCode>
                <c:ptCount val="11"/>
                <c:pt idx="0">
                  <c:v>9.9999999999999995E-8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'M vs Cl'!$R$3:$R$13</c:f>
              <c:numCache>
                <c:formatCode>General</c:formatCode>
                <c:ptCount val="11"/>
                <c:pt idx="0">
                  <c:v>294.35169852233111</c:v>
                </c:pt>
                <c:pt idx="1">
                  <c:v>72.297340211754417</c:v>
                </c:pt>
                <c:pt idx="2">
                  <c:v>41.257101630920339</c:v>
                </c:pt>
                <c:pt idx="3">
                  <c:v>28.864414549022744</c:v>
                </c:pt>
                <c:pt idx="4">
                  <c:v>22.19695758618203</c:v>
                </c:pt>
                <c:pt idx="5">
                  <c:v>18.031760170040982</c:v>
                </c:pt>
                <c:pt idx="6">
                  <c:v>15.182757845985488</c:v>
                </c:pt>
                <c:pt idx="7">
                  <c:v>13.111199759875653</c:v>
                </c:pt>
                <c:pt idx="8">
                  <c:v>11.537065381667736</c:v>
                </c:pt>
                <c:pt idx="9">
                  <c:v>10.30039680673768</c:v>
                </c:pt>
                <c:pt idx="10">
                  <c:v>9.3031804028667491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CB-49A0-BA88-1BB9DADF4AE6}"/>
            </c:ext>
          </c:extLst>
        </c:ser>
        <c:ser>
          <c:idx val="3"/>
          <c:order val="3"/>
          <c:tx>
            <c:strRef>
              <c:f>'M vs Cl'!$I$1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0"/>
              <c:layout>
                <c:manualLayout>
                  <c:x val="4.8817701888104704E-3"/>
                  <c:y val="-2.350781484449094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>
                        <a:solidFill>
                          <a:sysClr val="windowText" lastClr="000000"/>
                        </a:solidFill>
                      </a:rPr>
                      <a:t>Snw</a:t>
                    </a:r>
                    <a:r>
                      <a:rPr lang="en-US" sz="1100" baseline="0">
                        <a:solidFill>
                          <a:sysClr val="windowText" lastClr="000000"/>
                        </a:solidFill>
                      </a:rPr>
                      <a:t> = 60%</a:t>
                    </a:r>
                    <a:endParaRPr lang="en-US" sz="110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62CB-49A0-BA88-1BB9DADF4A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 vs Cl'!$D$29:$D$39</c:f>
              <c:numCache>
                <c:formatCode>General</c:formatCode>
                <c:ptCount val="11"/>
                <c:pt idx="0">
                  <c:v>9.9999999999999995E-8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'M vs Cl'!$T$3:$T$13</c:f>
              <c:numCache>
                <c:formatCode>General</c:formatCode>
                <c:ptCount val="11"/>
                <c:pt idx="0">
                  <c:v>540.64135008266726</c:v>
                </c:pt>
                <c:pt idx="1">
                  <c:v>96.43792150424359</c:v>
                </c:pt>
                <c:pt idx="2">
                  <c:v>53.004778837499373</c:v>
                </c:pt>
                <c:pt idx="3">
                  <c:v>36.545590978214804</c:v>
                </c:pt>
                <c:pt idx="4">
                  <c:v>27.886270528453316</c:v>
                </c:pt>
                <c:pt idx="5">
                  <c:v>22.54445821145864</c:v>
                </c:pt>
                <c:pt idx="6">
                  <c:v>18.920166520779919</c:v>
                </c:pt>
                <c:pt idx="7">
                  <c:v>16.299781421607879</c:v>
                </c:pt>
                <c:pt idx="8">
                  <c:v>14.316930419900901</c:v>
                </c:pt>
                <c:pt idx="9">
                  <c:v>12.764181386437462</c:v>
                </c:pt>
                <c:pt idx="10">
                  <c:v>11.515285945985376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CB-49A0-BA88-1BB9DADF4AE6}"/>
            </c:ext>
          </c:extLst>
        </c:ser>
        <c:ser>
          <c:idx val="4"/>
          <c:order val="4"/>
          <c:tx>
            <c:strRef>
              <c:f>'M vs Cl'!$K$1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0"/>
              <c:layout>
                <c:manualLayout>
                  <c:x val="4.8817701888104704E-3"/>
                  <c:y val="-2.05693379889295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Snw</a:t>
                    </a:r>
                    <a:r>
                      <a:rPr lang="en-US" baseline="0"/>
                      <a:t> = 80%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62CB-49A0-BA88-1BB9DADF4A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 vs Cl'!$D$29:$D$39</c:f>
              <c:numCache>
                <c:formatCode>General</c:formatCode>
                <c:ptCount val="11"/>
                <c:pt idx="0">
                  <c:v>9.9999999999999995E-8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'M vs Cl'!$V$3:$V$13</c:f>
              <c:numCache>
                <c:formatCode>General</c:formatCode>
                <c:ptCount val="11"/>
                <c:pt idx="0">
                  <c:v>1528.1706254290739</c:v>
                </c:pt>
                <c:pt idx="1">
                  <c:v>149.72924873233484</c:v>
                </c:pt>
                <c:pt idx="2">
                  <c:v>78.821411287653774</c:v>
                </c:pt>
                <c:pt idx="3">
                  <c:v>53.489968076600704</c:v>
                </c:pt>
                <c:pt idx="4">
                  <c:v>40.480453404967037</c:v>
                </c:pt>
                <c:pt idx="5">
                  <c:v>32.561127859532121</c:v>
                </c:pt>
                <c:pt idx="6">
                  <c:v>27.233372707790377</c:v>
                </c:pt>
                <c:pt idx="7">
                  <c:v>23.40394491230586</c:v>
                </c:pt>
                <c:pt idx="8">
                  <c:v>20.518702251660251</c:v>
                </c:pt>
                <c:pt idx="9">
                  <c:v>18.266771304258647</c:v>
                </c:pt>
                <c:pt idx="10">
                  <c:v>16.460255549972885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CB-49A0-BA88-1BB9DADF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656368"/>
        <c:axId val="1883431296"/>
      </c:scatterChart>
      <c:valAx>
        <c:axId val="19066563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Clay content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1296"/>
        <c:crosses val="autoZero"/>
        <c:crossBetween val="midCat"/>
      </c:valAx>
      <c:valAx>
        <c:axId val="1883431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Resistivity (Ohm.m)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5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 vs Cl'!$C$1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 vs Cl'!$D$29:$D$39</c:f>
              <c:numCache>
                <c:formatCode>General</c:formatCode>
                <c:ptCount val="11"/>
                <c:pt idx="0">
                  <c:v>9.9999999999999995E-8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'M vs Cl'!$N$15:$N$25</c:f>
              <c:numCache>
                <c:formatCode>General</c:formatCode>
                <c:ptCount val="11"/>
                <c:pt idx="0">
                  <c:v>8.9933700585782751E-4</c:v>
                </c:pt>
                <c:pt idx="1">
                  <c:v>0.3976063882956401</c:v>
                </c:pt>
                <c:pt idx="2">
                  <c:v>0.74542366676092131</c:v>
                </c:pt>
                <c:pt idx="3">
                  <c:v>1.0885164171544257</c:v>
                </c:pt>
                <c:pt idx="4">
                  <c:v>1.4301608653293576</c:v>
                </c:pt>
                <c:pt idx="5">
                  <c:v>1.7711727734893916</c:v>
                </c:pt>
                <c:pt idx="6">
                  <c:v>2.1118521040524962</c:v>
                </c:pt>
                <c:pt idx="7">
                  <c:v>2.4523350440994731</c:v>
                </c:pt>
                <c:pt idx="8">
                  <c:v>2.7926923548501206</c:v>
                </c:pt>
                <c:pt idx="9">
                  <c:v>3.1329644480676304</c:v>
                </c:pt>
                <c:pt idx="10">
                  <c:v>3.4731760814345316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C6-4575-B318-CC4874F86616}"/>
            </c:ext>
          </c:extLst>
        </c:ser>
        <c:ser>
          <c:idx val="1"/>
          <c:order val="1"/>
          <c:tx>
            <c:strRef>
              <c:f>'M vs Cl'!$E$1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 vs Cl'!$D$29:$D$39</c:f>
              <c:numCache>
                <c:formatCode>General</c:formatCode>
                <c:ptCount val="11"/>
                <c:pt idx="0">
                  <c:v>9.9999999999999995E-8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'M vs Cl'!$P$15:$P$25</c:f>
              <c:numCache>
                <c:formatCode>General</c:formatCode>
                <c:ptCount val="11"/>
                <c:pt idx="0">
                  <c:v>8.0433329330776985E-4</c:v>
                </c:pt>
                <c:pt idx="1">
                  <c:v>0.34756933068740564</c:v>
                </c:pt>
                <c:pt idx="2">
                  <c:v>0.65650234447048617</c:v>
                </c:pt>
                <c:pt idx="3">
                  <c:v>0.96245294194807374</c:v>
                </c:pt>
                <c:pt idx="4">
                  <c:v>1.2675206670021675</c:v>
                </c:pt>
                <c:pt idx="5">
                  <c:v>1.5722089135397079</c:v>
                </c:pt>
                <c:pt idx="6">
                  <c:v>1.8766994961187313</c:v>
                </c:pt>
                <c:pt idx="7">
                  <c:v>2.1810740769600101</c:v>
                </c:pt>
                <c:pt idx="8">
                  <c:v>2.4853747796920964</c:v>
                </c:pt>
                <c:pt idx="9">
                  <c:v>2.7896255349786276</c:v>
                </c:pt>
                <c:pt idx="10">
                  <c:v>3.093840945172083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C6-4575-B318-CC4874F86616}"/>
            </c:ext>
          </c:extLst>
        </c:ser>
        <c:ser>
          <c:idx val="2"/>
          <c:order val="2"/>
          <c:tx>
            <c:strRef>
              <c:f>'M vs Cl'!$G$1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 vs Cl'!$D$29:$D$39</c:f>
              <c:numCache>
                <c:formatCode>General</c:formatCode>
                <c:ptCount val="11"/>
                <c:pt idx="0">
                  <c:v>9.9999999999999995E-8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'M vs Cl'!$R$15:$R$25</c:f>
              <c:numCache>
                <c:formatCode>General</c:formatCode>
                <c:ptCount val="11"/>
                <c:pt idx="0">
                  <c:v>6.9648912229117795E-4</c:v>
                </c:pt>
                <c:pt idx="1">
                  <c:v>0.29326874248770179</c:v>
                </c:pt>
                <c:pt idx="2">
                  <c:v>0.5591713683079963</c:v>
                </c:pt>
                <c:pt idx="3">
                  <c:v>0.82346566372935581</c:v>
                </c:pt>
                <c:pt idx="4">
                  <c:v>1.0873012989830952</c:v>
                </c:pt>
                <c:pt idx="5">
                  <c:v>1.3509430461976508</c:v>
                </c:pt>
                <c:pt idx="6">
                  <c:v>1.6144847698858686</c:v>
                </c:pt>
                <c:pt idx="7">
                  <c:v>1.8779681647701512</c:v>
                </c:pt>
                <c:pt idx="8">
                  <c:v>2.1414145788628165</c:v>
                </c:pt>
                <c:pt idx="9">
                  <c:v>2.4048360752505853</c:v>
                </c:pt>
                <c:pt idx="10">
                  <c:v>2.6682399849356266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C6-4575-B318-CC4874F86616}"/>
            </c:ext>
          </c:extLst>
        </c:ser>
        <c:ser>
          <c:idx val="3"/>
          <c:order val="3"/>
          <c:tx>
            <c:strRef>
              <c:f>'M vs Cl'!$I$1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 vs Cl'!$D$29:$D$39</c:f>
              <c:numCache>
                <c:formatCode>General</c:formatCode>
                <c:ptCount val="11"/>
                <c:pt idx="0">
                  <c:v>9.9999999999999995E-8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'M vs Cl'!$T$15:$T$25</c:f>
              <c:numCache>
                <c:formatCode>General</c:formatCode>
                <c:ptCount val="11"/>
                <c:pt idx="0">
                  <c:v>5.6854400304936202E-4</c:v>
                </c:pt>
                <c:pt idx="1">
                  <c:v>0.23241568681662994</c:v>
                </c:pt>
                <c:pt idx="2">
                  <c:v>0.44844133862308233</c:v>
                </c:pt>
                <c:pt idx="3">
                  <c:v>0.66381816896756385</c:v>
                </c:pt>
                <c:pt idx="4">
                  <c:v>0.87901722858663045</c:v>
                </c:pt>
                <c:pt idx="5">
                  <c:v>1.0941424328978531</c:v>
                </c:pt>
                <c:pt idx="6">
                  <c:v>1.3092299135999941</c:v>
                </c:pt>
                <c:pt idx="7">
                  <c:v>1.5242955383374752</c:v>
                </c:pt>
                <c:pt idx="8">
                  <c:v>1.7393473698842405</c:v>
                </c:pt>
                <c:pt idx="9">
                  <c:v>1.9543899394247199</c:v>
                </c:pt>
                <c:pt idx="10">
                  <c:v>2.1694259893135488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C6-4575-B318-CC4874F86616}"/>
            </c:ext>
          </c:extLst>
        </c:ser>
        <c:ser>
          <c:idx val="4"/>
          <c:order val="4"/>
          <c:tx>
            <c:strRef>
              <c:f>'M vs Cl'!$K$1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 vs Cl'!$D$29:$D$39</c:f>
              <c:numCache>
                <c:formatCode>General</c:formatCode>
                <c:ptCount val="11"/>
                <c:pt idx="0">
                  <c:v>9.9999999999999995E-8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'M vs Cl'!$V$15:$V$25</c:f>
              <c:numCache>
                <c:formatCode>General</c:formatCode>
                <c:ptCount val="11"/>
                <c:pt idx="0">
                  <c:v>4.0173126433081646E-4</c:v>
                </c:pt>
                <c:pt idx="1">
                  <c:v>0.15876369943174845</c:v>
                </c:pt>
                <c:pt idx="2">
                  <c:v>0.31099486959938166</c:v>
                </c:pt>
                <c:pt idx="3">
                  <c:v>0.4630979446346416</c:v>
                </c:pt>
                <c:pt idx="4">
                  <c:v>0.61516740150943261</c:v>
                </c:pt>
                <c:pt idx="5">
                  <c:v>0.76722314242706602</c:v>
                </c:pt>
                <c:pt idx="6">
                  <c:v>0.91927194906845544</c:v>
                </c:pt>
                <c:pt idx="7">
                  <c:v>1.0713167648816306</c:v>
                </c:pt>
                <c:pt idx="8">
                  <c:v>1.223359073904982</c:v>
                </c:pt>
                <c:pt idx="9">
                  <c:v>1.3753997055144906</c:v>
                </c:pt>
                <c:pt idx="10">
                  <c:v>1.5274391595601564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C6-4575-B318-CC4874F8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656368"/>
        <c:axId val="1883431296"/>
      </c:scatterChart>
      <c:valAx>
        <c:axId val="19066563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Clay content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1296"/>
        <c:crossesAt val="1.0000000000000003E-4"/>
        <c:crossBetween val="midCat"/>
      </c:valAx>
      <c:valAx>
        <c:axId val="1883431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Normalized chargeability (mS/m)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56368"/>
        <c:crossesAt val="1.0000000000000005E-7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55607241834679E-2"/>
          <c:y val="3.4292090215387823E-2"/>
          <c:w val="0.78842426141164201"/>
          <c:h val="0.817699513603229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 vs Cl'!$C$1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0"/>
              <c:layout>
                <c:manualLayout>
                  <c:x val="9.7799498450288659E-3"/>
                  <c:y val="1.17087409208279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Snw</a:t>
                    </a:r>
                    <a:r>
                      <a:rPr lang="en-US" baseline="0"/>
                      <a:t> = 0%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FA0-46E8-90DE-F965FCC511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 vs Cl'!$F$29:$F$39</c:f>
              <c:numCache>
                <c:formatCode>General</c:formatCode>
                <c:ptCount val="11"/>
                <c:pt idx="0">
                  <c:v>0.72478422943396215</c:v>
                </c:pt>
                <c:pt idx="1">
                  <c:v>256.65207547169808</c:v>
                </c:pt>
                <c:pt idx="2">
                  <c:v>512.57962264150933</c:v>
                </c:pt>
                <c:pt idx="3">
                  <c:v>768.50716981132064</c:v>
                </c:pt>
                <c:pt idx="4">
                  <c:v>1024.4347169811319</c:v>
                </c:pt>
                <c:pt idx="5">
                  <c:v>1280.3622641509432</c:v>
                </c:pt>
                <c:pt idx="6">
                  <c:v>1536.2898113207543</c:v>
                </c:pt>
                <c:pt idx="7">
                  <c:v>1792.2173584905656</c:v>
                </c:pt>
                <c:pt idx="8">
                  <c:v>2048.1449056603774</c:v>
                </c:pt>
                <c:pt idx="9">
                  <c:v>2304.0724528301885</c:v>
                </c:pt>
                <c:pt idx="10">
                  <c:v>2559.9999999999995</c:v>
                </c:pt>
              </c:numCache>
            </c:numRef>
          </c:xVal>
          <c:yVal>
            <c:numRef>
              <c:f>'M vs Cl'!$C$15:$C$25</c:f>
              <c:numCache>
                <c:formatCode>General</c:formatCode>
                <c:ptCount val="11"/>
                <c:pt idx="0">
                  <c:v>0.12305272660573255</c:v>
                </c:pt>
                <c:pt idx="1">
                  <c:v>19.134647824355692</c:v>
                </c:pt>
                <c:pt idx="2">
                  <c:v>21.787026802033505</c:v>
                </c:pt>
                <c:pt idx="3">
                  <c:v>22.844561911978222</c:v>
                </c:pt>
                <c:pt idx="4">
                  <c:v>23.413198262761579</c:v>
                </c:pt>
                <c:pt idx="5">
                  <c:v>23.768310098814833</c:v>
                </c:pt>
                <c:pt idx="6">
                  <c:v>24.011154776550928</c:v>
                </c:pt>
                <c:pt idx="7">
                  <c:v>24.187704534335548</c:v>
                </c:pt>
                <c:pt idx="8">
                  <c:v>24.321846011374131</c:v>
                </c:pt>
                <c:pt idx="9">
                  <c:v>24.427220877635687</c:v>
                </c:pt>
                <c:pt idx="10">
                  <c:v>24.512186505022139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A0-46E8-90DE-F965FCC51195}"/>
            </c:ext>
          </c:extLst>
        </c:ser>
        <c:ser>
          <c:idx val="1"/>
          <c:order val="1"/>
          <c:tx>
            <c:strRef>
              <c:f>'M vs Cl'!$E$1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0"/>
              <c:layout>
                <c:manualLayout>
                  <c:x val="9.7799498450288659E-3"/>
                  <c:y val="-5.854370460413995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Snw = 20%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FA0-46E8-90DE-F965FCC511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 vs Cl'!$F$29:$F$39</c:f>
              <c:numCache>
                <c:formatCode>General</c:formatCode>
                <c:ptCount val="11"/>
                <c:pt idx="0">
                  <c:v>0.72478422943396215</c:v>
                </c:pt>
                <c:pt idx="1">
                  <c:v>256.65207547169808</c:v>
                </c:pt>
                <c:pt idx="2">
                  <c:v>512.57962264150933</c:v>
                </c:pt>
                <c:pt idx="3">
                  <c:v>768.50716981132064</c:v>
                </c:pt>
                <c:pt idx="4">
                  <c:v>1024.4347169811319</c:v>
                </c:pt>
                <c:pt idx="5">
                  <c:v>1280.3622641509432</c:v>
                </c:pt>
                <c:pt idx="6">
                  <c:v>1536.2898113207543</c:v>
                </c:pt>
                <c:pt idx="7">
                  <c:v>1792.2173584905656</c:v>
                </c:pt>
                <c:pt idx="8">
                  <c:v>2048.1449056603774</c:v>
                </c:pt>
                <c:pt idx="9">
                  <c:v>2304.0724528301885</c:v>
                </c:pt>
                <c:pt idx="10">
                  <c:v>2559.9999999999995</c:v>
                </c:pt>
              </c:numCache>
            </c:numRef>
          </c:xVal>
          <c:yVal>
            <c:numRef>
              <c:f>'M vs Cl'!$E$15:$E$25</c:f>
              <c:numCache>
                <c:formatCode>General</c:formatCode>
                <c:ptCount val="11"/>
                <c:pt idx="0">
                  <c:v>0.15379477548961679</c:v>
                </c:pt>
                <c:pt idx="1">
                  <c:v>20.115593028579841</c:v>
                </c:pt>
                <c:pt idx="2">
                  <c:v>22.410066900765123</c:v>
                </c:pt>
                <c:pt idx="3">
                  <c:v>23.297544251781293</c:v>
                </c:pt>
                <c:pt idx="4">
                  <c:v>23.768514213736957</c:v>
                </c:pt>
                <c:pt idx="5">
                  <c:v>24.060459888685894</c:v>
                </c:pt>
                <c:pt idx="6">
                  <c:v>24.259154832178162</c:v>
                </c:pt>
                <c:pt idx="7">
                  <c:v>24.403124336718729</c:v>
                </c:pt>
                <c:pt idx="8">
                  <c:v>24.512240812044571</c:v>
                </c:pt>
                <c:pt idx="9">
                  <c:v>24.59779388275599</c:v>
                </c:pt>
                <c:pt idx="10">
                  <c:v>24.666672412455732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A0-46E8-90DE-F965FCC51195}"/>
            </c:ext>
          </c:extLst>
        </c:ser>
        <c:ser>
          <c:idx val="2"/>
          <c:order val="2"/>
          <c:tx>
            <c:strRef>
              <c:f>'M vs Cl'!$G$1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0"/>
              <c:layout>
                <c:manualLayout>
                  <c:x val="9.7799498450288659E-3"/>
                  <c:y val="-1.75631113812419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Snw = 40%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FA0-46E8-90DE-F965FCC511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 vs Cl'!$F$29:$F$39</c:f>
              <c:numCache>
                <c:formatCode>General</c:formatCode>
                <c:ptCount val="11"/>
                <c:pt idx="0">
                  <c:v>0.72478422943396215</c:v>
                </c:pt>
                <c:pt idx="1">
                  <c:v>256.65207547169808</c:v>
                </c:pt>
                <c:pt idx="2">
                  <c:v>512.57962264150933</c:v>
                </c:pt>
                <c:pt idx="3">
                  <c:v>768.50716981132064</c:v>
                </c:pt>
                <c:pt idx="4">
                  <c:v>1024.4347169811319</c:v>
                </c:pt>
                <c:pt idx="5">
                  <c:v>1280.3622641509432</c:v>
                </c:pt>
                <c:pt idx="6">
                  <c:v>1536.2898113207543</c:v>
                </c:pt>
                <c:pt idx="7">
                  <c:v>1792.2173584905656</c:v>
                </c:pt>
                <c:pt idx="8">
                  <c:v>2048.1449056603774</c:v>
                </c:pt>
                <c:pt idx="9">
                  <c:v>2304.0724528301885</c:v>
                </c:pt>
                <c:pt idx="10">
                  <c:v>2559.9999999999995</c:v>
                </c:pt>
              </c:numCache>
            </c:numRef>
          </c:xVal>
          <c:yVal>
            <c:numRef>
              <c:f>'M vs Cl'!$G$15:$G$25</c:f>
              <c:numCache>
                <c:formatCode>General</c:formatCode>
                <c:ptCount val="11"/>
                <c:pt idx="0">
                  <c:v>0.20501275614873582</c:v>
                </c:pt>
                <c:pt idx="1">
                  <c:v>21.202550049106776</c:v>
                </c:pt>
                <c:pt idx="2">
                  <c:v>23.069789971383791</c:v>
                </c:pt>
                <c:pt idx="3">
                  <c:v>23.768854284770288</c:v>
                </c:pt>
                <c:pt idx="4">
                  <c:v>24.134780816928391</c:v>
                </c:pt>
                <c:pt idx="5">
                  <c:v>24.359881012420633</c:v>
                </c:pt>
                <c:pt idx="6">
                  <c:v>24.512331307208747</c:v>
                </c:pt>
                <c:pt idx="7">
                  <c:v>24.622415750988527</c:v>
                </c:pt>
                <c:pt idx="8">
                  <c:v>24.705640005596795</c:v>
                </c:pt>
                <c:pt idx="9">
                  <c:v>24.770765830238705</c:v>
                </c:pt>
                <c:pt idx="10">
                  <c:v>24.823117937998592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A0-46E8-90DE-F965FCC51195}"/>
            </c:ext>
          </c:extLst>
        </c:ser>
        <c:ser>
          <c:idx val="3"/>
          <c:order val="3"/>
          <c:tx>
            <c:strRef>
              <c:f>'M vs Cl'!$I$1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0"/>
              <c:layout>
                <c:manualLayout>
                  <c:x val="1.140994148586689E-2"/>
                  <c:y val="-2.04902966114488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Snw = 60%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3FA0-46E8-90DE-F965FCC511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 vs Cl'!$F$29:$F$39</c:f>
              <c:numCache>
                <c:formatCode>General</c:formatCode>
                <c:ptCount val="11"/>
                <c:pt idx="0">
                  <c:v>0.72478422943396215</c:v>
                </c:pt>
                <c:pt idx="1">
                  <c:v>256.65207547169808</c:v>
                </c:pt>
                <c:pt idx="2">
                  <c:v>512.57962264150933</c:v>
                </c:pt>
                <c:pt idx="3">
                  <c:v>768.50716981132064</c:v>
                </c:pt>
                <c:pt idx="4">
                  <c:v>1024.4347169811319</c:v>
                </c:pt>
                <c:pt idx="5">
                  <c:v>1280.3622641509432</c:v>
                </c:pt>
                <c:pt idx="6">
                  <c:v>1536.2898113207543</c:v>
                </c:pt>
                <c:pt idx="7">
                  <c:v>1792.2173584905656</c:v>
                </c:pt>
                <c:pt idx="8">
                  <c:v>2048.1449056603774</c:v>
                </c:pt>
                <c:pt idx="9">
                  <c:v>2304.0724528301885</c:v>
                </c:pt>
                <c:pt idx="10">
                  <c:v>2559.9999999999995</c:v>
                </c:pt>
              </c:numCache>
            </c:numRef>
          </c:xVal>
          <c:yVal>
            <c:numRef>
              <c:f>'M vs Cl'!$I$15:$I$25</c:f>
              <c:numCache>
                <c:formatCode>General</c:formatCode>
                <c:ptCount val="11"/>
                <c:pt idx="0">
                  <c:v>0.30737839739001116</c:v>
                </c:pt>
                <c:pt idx="1">
                  <c:v>22.413685761577021</c:v>
                </c:pt>
                <c:pt idx="2">
                  <c:v>23.769533975308644</c:v>
                </c:pt>
                <c:pt idx="3">
                  <c:v>24.259627286996071</c:v>
                </c:pt>
                <c:pt idx="4">
                  <c:v>24.512512235538065</c:v>
                </c:pt>
                <c:pt idx="5">
                  <c:v>24.666848355849339</c:v>
                </c:pt>
                <c:pt idx="6">
                  <c:v>24.770847979298193</c:v>
                </c:pt>
                <c:pt idx="7">
                  <c:v>24.845684096832958</c:v>
                </c:pt>
                <c:pt idx="8">
                  <c:v>24.902115270670308</c:v>
                </c:pt>
                <c:pt idx="9">
                  <c:v>24.946187686645651</c:v>
                </c:pt>
                <c:pt idx="10">
                  <c:v>24.981560605597728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FA0-46E8-90DE-F965FCC51195}"/>
            </c:ext>
          </c:extLst>
        </c:ser>
        <c:ser>
          <c:idx val="4"/>
          <c:order val="4"/>
          <c:tx>
            <c:strRef>
              <c:f>'M vs Cl'!$K$1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0"/>
              <c:layout>
                <c:manualLayout>
                  <c:x val="9.7799498450288659E-3"/>
                  <c:y val="-1.46359261510349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Snw = 80%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3FA0-46E8-90DE-F965FCC511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 vs Cl'!$F$29:$F$39</c:f>
              <c:numCache>
                <c:formatCode>General</c:formatCode>
                <c:ptCount val="11"/>
                <c:pt idx="0">
                  <c:v>0.72478422943396215</c:v>
                </c:pt>
                <c:pt idx="1">
                  <c:v>256.65207547169808</c:v>
                </c:pt>
                <c:pt idx="2">
                  <c:v>512.57962264150933</c:v>
                </c:pt>
                <c:pt idx="3">
                  <c:v>768.50716981132064</c:v>
                </c:pt>
                <c:pt idx="4">
                  <c:v>1024.4347169811319</c:v>
                </c:pt>
                <c:pt idx="5">
                  <c:v>1280.3622641509432</c:v>
                </c:pt>
                <c:pt idx="6">
                  <c:v>1536.2898113207543</c:v>
                </c:pt>
                <c:pt idx="7">
                  <c:v>1792.2173584905656</c:v>
                </c:pt>
                <c:pt idx="8">
                  <c:v>2048.1449056603774</c:v>
                </c:pt>
                <c:pt idx="9">
                  <c:v>2304.0724528301885</c:v>
                </c:pt>
                <c:pt idx="10">
                  <c:v>2559.9999999999995</c:v>
                </c:pt>
              </c:numCache>
            </c:numRef>
          </c:xVal>
          <c:yVal>
            <c:numRef>
              <c:f>'M vs Cl'!$K$15:$K$25</c:f>
              <c:numCache>
                <c:formatCode>General</c:formatCode>
                <c:ptCount val="11"/>
                <c:pt idx="0">
                  <c:v>0.61391391746683643</c:v>
                </c:pt>
                <c:pt idx="1">
                  <c:v>23.771569441881912</c:v>
                </c:pt>
                <c:pt idx="2">
                  <c:v>24.513054525043113</c:v>
                </c:pt>
                <c:pt idx="3">
                  <c:v>24.77109427484638</c:v>
                </c:pt>
                <c:pt idx="4">
                  <c:v>24.902255333057237</c:v>
                </c:pt>
                <c:pt idx="5">
                  <c:v>24.981650837359719</c:v>
                </c:pt>
                <c:pt idx="6">
                  <c:v>25.034875608798139</c:v>
                </c:pt>
                <c:pt idx="7">
                  <c:v>25.073038548919413</c:v>
                </c:pt>
                <c:pt idx="8">
                  <c:v>25.101740584323153</c:v>
                </c:pt>
                <c:pt idx="9">
                  <c:v>25.124111872577892</c:v>
                </c:pt>
                <c:pt idx="10">
                  <c:v>25.142038903395985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FA0-46E8-90DE-F965FCC51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728672"/>
        <c:axId val="1957459904"/>
      </c:scatterChart>
      <c:valAx>
        <c:axId val="19617286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CEC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(C/kg)</a:t>
                </a:r>
                <a:endParaRPr lang="en-US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59904"/>
        <c:crosses val="autoZero"/>
        <c:crossBetween val="midCat"/>
      </c:valAx>
      <c:valAx>
        <c:axId val="19574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Chargeability (mV/V)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728672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 vs Cl'!$C$1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 vs Cl'!$F$29:$F$39</c:f>
              <c:numCache>
                <c:formatCode>General</c:formatCode>
                <c:ptCount val="11"/>
                <c:pt idx="0">
                  <c:v>0.72478422943396215</c:v>
                </c:pt>
                <c:pt idx="1">
                  <c:v>256.65207547169808</c:v>
                </c:pt>
                <c:pt idx="2">
                  <c:v>512.57962264150933</c:v>
                </c:pt>
                <c:pt idx="3">
                  <c:v>768.50716981132064</c:v>
                </c:pt>
                <c:pt idx="4">
                  <c:v>1024.4347169811319</c:v>
                </c:pt>
                <c:pt idx="5">
                  <c:v>1280.3622641509432</c:v>
                </c:pt>
                <c:pt idx="6">
                  <c:v>1536.2898113207543</c:v>
                </c:pt>
                <c:pt idx="7">
                  <c:v>1792.2173584905656</c:v>
                </c:pt>
                <c:pt idx="8">
                  <c:v>2048.1449056603774</c:v>
                </c:pt>
                <c:pt idx="9">
                  <c:v>2304.0724528301885</c:v>
                </c:pt>
                <c:pt idx="10">
                  <c:v>2559.9999999999995</c:v>
                </c:pt>
              </c:numCache>
            </c:numRef>
          </c:xVal>
          <c:yVal>
            <c:numRef>
              <c:f>'M vs Cl'!$N$15:$N$25</c:f>
              <c:numCache>
                <c:formatCode>General</c:formatCode>
                <c:ptCount val="11"/>
                <c:pt idx="0">
                  <c:v>8.9933700585782751E-4</c:v>
                </c:pt>
                <c:pt idx="1">
                  <c:v>0.3976063882956401</c:v>
                </c:pt>
                <c:pt idx="2">
                  <c:v>0.74542366676092131</c:v>
                </c:pt>
                <c:pt idx="3">
                  <c:v>1.0885164171544257</c:v>
                </c:pt>
                <c:pt idx="4">
                  <c:v>1.4301608653293576</c:v>
                </c:pt>
                <c:pt idx="5">
                  <c:v>1.7711727734893916</c:v>
                </c:pt>
                <c:pt idx="6">
                  <c:v>2.1118521040524962</c:v>
                </c:pt>
                <c:pt idx="7">
                  <c:v>2.4523350440994731</c:v>
                </c:pt>
                <c:pt idx="8">
                  <c:v>2.7926923548501206</c:v>
                </c:pt>
                <c:pt idx="9">
                  <c:v>3.1329644480676304</c:v>
                </c:pt>
                <c:pt idx="10">
                  <c:v>3.4731760814345316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16-4AF7-8F96-33E757273B98}"/>
            </c:ext>
          </c:extLst>
        </c:ser>
        <c:ser>
          <c:idx val="1"/>
          <c:order val="1"/>
          <c:tx>
            <c:strRef>
              <c:f>'M vs Cl'!$E$1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 vs Cl'!$F$29:$F$39</c:f>
              <c:numCache>
                <c:formatCode>General</c:formatCode>
                <c:ptCount val="11"/>
                <c:pt idx="0">
                  <c:v>0.72478422943396215</c:v>
                </c:pt>
                <c:pt idx="1">
                  <c:v>256.65207547169808</c:v>
                </c:pt>
                <c:pt idx="2">
                  <c:v>512.57962264150933</c:v>
                </c:pt>
                <c:pt idx="3">
                  <c:v>768.50716981132064</c:v>
                </c:pt>
                <c:pt idx="4">
                  <c:v>1024.4347169811319</c:v>
                </c:pt>
                <c:pt idx="5">
                  <c:v>1280.3622641509432</c:v>
                </c:pt>
                <c:pt idx="6">
                  <c:v>1536.2898113207543</c:v>
                </c:pt>
                <c:pt idx="7">
                  <c:v>1792.2173584905656</c:v>
                </c:pt>
                <c:pt idx="8">
                  <c:v>2048.1449056603774</c:v>
                </c:pt>
                <c:pt idx="9">
                  <c:v>2304.0724528301885</c:v>
                </c:pt>
                <c:pt idx="10">
                  <c:v>2559.9999999999995</c:v>
                </c:pt>
              </c:numCache>
            </c:numRef>
          </c:xVal>
          <c:yVal>
            <c:numRef>
              <c:f>'M vs Cl'!$P$15:$P$25</c:f>
              <c:numCache>
                <c:formatCode>General</c:formatCode>
                <c:ptCount val="11"/>
                <c:pt idx="0">
                  <c:v>8.0433329330776985E-4</c:v>
                </c:pt>
                <c:pt idx="1">
                  <c:v>0.34756933068740564</c:v>
                </c:pt>
                <c:pt idx="2">
                  <c:v>0.65650234447048617</c:v>
                </c:pt>
                <c:pt idx="3">
                  <c:v>0.96245294194807374</c:v>
                </c:pt>
                <c:pt idx="4">
                  <c:v>1.2675206670021675</c:v>
                </c:pt>
                <c:pt idx="5">
                  <c:v>1.5722089135397079</c:v>
                </c:pt>
                <c:pt idx="6">
                  <c:v>1.8766994961187313</c:v>
                </c:pt>
                <c:pt idx="7">
                  <c:v>2.1810740769600101</c:v>
                </c:pt>
                <c:pt idx="8">
                  <c:v>2.4853747796920964</c:v>
                </c:pt>
                <c:pt idx="9">
                  <c:v>2.7896255349786276</c:v>
                </c:pt>
                <c:pt idx="10">
                  <c:v>3.093840945172083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16-4AF7-8F96-33E757273B98}"/>
            </c:ext>
          </c:extLst>
        </c:ser>
        <c:ser>
          <c:idx val="2"/>
          <c:order val="2"/>
          <c:tx>
            <c:strRef>
              <c:f>'M vs Cl'!$G$1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 vs Cl'!$F$29:$F$39</c:f>
              <c:numCache>
                <c:formatCode>General</c:formatCode>
                <c:ptCount val="11"/>
                <c:pt idx="0">
                  <c:v>0.72478422943396215</c:v>
                </c:pt>
                <c:pt idx="1">
                  <c:v>256.65207547169808</c:v>
                </c:pt>
                <c:pt idx="2">
                  <c:v>512.57962264150933</c:v>
                </c:pt>
                <c:pt idx="3">
                  <c:v>768.50716981132064</c:v>
                </c:pt>
                <c:pt idx="4">
                  <c:v>1024.4347169811319</c:v>
                </c:pt>
                <c:pt idx="5">
                  <c:v>1280.3622641509432</c:v>
                </c:pt>
                <c:pt idx="6">
                  <c:v>1536.2898113207543</c:v>
                </c:pt>
                <c:pt idx="7">
                  <c:v>1792.2173584905656</c:v>
                </c:pt>
                <c:pt idx="8">
                  <c:v>2048.1449056603774</c:v>
                </c:pt>
                <c:pt idx="9">
                  <c:v>2304.0724528301885</c:v>
                </c:pt>
                <c:pt idx="10">
                  <c:v>2559.9999999999995</c:v>
                </c:pt>
              </c:numCache>
            </c:numRef>
          </c:xVal>
          <c:yVal>
            <c:numRef>
              <c:f>'M vs Cl'!$R$15:$R$25</c:f>
              <c:numCache>
                <c:formatCode>General</c:formatCode>
                <c:ptCount val="11"/>
                <c:pt idx="0">
                  <c:v>6.9648912229117795E-4</c:v>
                </c:pt>
                <c:pt idx="1">
                  <c:v>0.29326874248770179</c:v>
                </c:pt>
                <c:pt idx="2">
                  <c:v>0.5591713683079963</c:v>
                </c:pt>
                <c:pt idx="3">
                  <c:v>0.82346566372935581</c:v>
                </c:pt>
                <c:pt idx="4">
                  <c:v>1.0873012989830952</c:v>
                </c:pt>
                <c:pt idx="5">
                  <c:v>1.3509430461976508</c:v>
                </c:pt>
                <c:pt idx="6">
                  <c:v>1.6144847698858686</c:v>
                </c:pt>
                <c:pt idx="7">
                  <c:v>1.8779681647701512</c:v>
                </c:pt>
                <c:pt idx="8">
                  <c:v>2.1414145788628165</c:v>
                </c:pt>
                <c:pt idx="9">
                  <c:v>2.4048360752505853</c:v>
                </c:pt>
                <c:pt idx="10">
                  <c:v>2.6682399849356266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16-4AF7-8F96-33E757273B98}"/>
            </c:ext>
          </c:extLst>
        </c:ser>
        <c:ser>
          <c:idx val="3"/>
          <c:order val="3"/>
          <c:tx>
            <c:strRef>
              <c:f>'M vs Cl'!$I$1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 vs Cl'!$F$29:$F$39</c:f>
              <c:numCache>
                <c:formatCode>General</c:formatCode>
                <c:ptCount val="11"/>
                <c:pt idx="0">
                  <c:v>0.72478422943396215</c:v>
                </c:pt>
                <c:pt idx="1">
                  <c:v>256.65207547169808</c:v>
                </c:pt>
                <c:pt idx="2">
                  <c:v>512.57962264150933</c:v>
                </c:pt>
                <c:pt idx="3">
                  <c:v>768.50716981132064</c:v>
                </c:pt>
                <c:pt idx="4">
                  <c:v>1024.4347169811319</c:v>
                </c:pt>
                <c:pt idx="5">
                  <c:v>1280.3622641509432</c:v>
                </c:pt>
                <c:pt idx="6">
                  <c:v>1536.2898113207543</c:v>
                </c:pt>
                <c:pt idx="7">
                  <c:v>1792.2173584905656</c:v>
                </c:pt>
                <c:pt idx="8">
                  <c:v>2048.1449056603774</c:v>
                </c:pt>
                <c:pt idx="9">
                  <c:v>2304.0724528301885</c:v>
                </c:pt>
                <c:pt idx="10">
                  <c:v>2559.9999999999995</c:v>
                </c:pt>
              </c:numCache>
            </c:numRef>
          </c:xVal>
          <c:yVal>
            <c:numRef>
              <c:f>'M vs Cl'!$T$15:$T$25</c:f>
              <c:numCache>
                <c:formatCode>General</c:formatCode>
                <c:ptCount val="11"/>
                <c:pt idx="0">
                  <c:v>5.6854400304936202E-4</c:v>
                </c:pt>
                <c:pt idx="1">
                  <c:v>0.23241568681662994</c:v>
                </c:pt>
                <c:pt idx="2">
                  <c:v>0.44844133862308233</c:v>
                </c:pt>
                <c:pt idx="3">
                  <c:v>0.66381816896756385</c:v>
                </c:pt>
                <c:pt idx="4">
                  <c:v>0.87901722858663045</c:v>
                </c:pt>
                <c:pt idx="5">
                  <c:v>1.0941424328978531</c:v>
                </c:pt>
                <c:pt idx="6">
                  <c:v>1.3092299135999941</c:v>
                </c:pt>
                <c:pt idx="7">
                  <c:v>1.5242955383374752</c:v>
                </c:pt>
                <c:pt idx="8">
                  <c:v>1.7393473698842405</c:v>
                </c:pt>
                <c:pt idx="9">
                  <c:v>1.9543899394247199</c:v>
                </c:pt>
                <c:pt idx="10">
                  <c:v>2.1694259893135488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16-4AF7-8F96-33E757273B98}"/>
            </c:ext>
          </c:extLst>
        </c:ser>
        <c:ser>
          <c:idx val="4"/>
          <c:order val="4"/>
          <c:tx>
            <c:strRef>
              <c:f>'M vs Cl'!$K$1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 vs Cl'!$F$29:$F$39</c:f>
              <c:numCache>
                <c:formatCode>General</c:formatCode>
                <c:ptCount val="11"/>
                <c:pt idx="0">
                  <c:v>0.72478422943396215</c:v>
                </c:pt>
                <c:pt idx="1">
                  <c:v>256.65207547169808</c:v>
                </c:pt>
                <c:pt idx="2">
                  <c:v>512.57962264150933</c:v>
                </c:pt>
                <c:pt idx="3">
                  <c:v>768.50716981132064</c:v>
                </c:pt>
                <c:pt idx="4">
                  <c:v>1024.4347169811319</c:v>
                </c:pt>
                <c:pt idx="5">
                  <c:v>1280.3622641509432</c:v>
                </c:pt>
                <c:pt idx="6">
                  <c:v>1536.2898113207543</c:v>
                </c:pt>
                <c:pt idx="7">
                  <c:v>1792.2173584905656</c:v>
                </c:pt>
                <c:pt idx="8">
                  <c:v>2048.1449056603774</c:v>
                </c:pt>
                <c:pt idx="9">
                  <c:v>2304.0724528301885</c:v>
                </c:pt>
                <c:pt idx="10">
                  <c:v>2559.9999999999995</c:v>
                </c:pt>
              </c:numCache>
            </c:numRef>
          </c:xVal>
          <c:yVal>
            <c:numRef>
              <c:f>'M vs Cl'!$V$15:$V$25</c:f>
              <c:numCache>
                <c:formatCode>General</c:formatCode>
                <c:ptCount val="11"/>
                <c:pt idx="0">
                  <c:v>4.0173126433081646E-4</c:v>
                </c:pt>
                <c:pt idx="1">
                  <c:v>0.15876369943174845</c:v>
                </c:pt>
                <c:pt idx="2">
                  <c:v>0.31099486959938166</c:v>
                </c:pt>
                <c:pt idx="3">
                  <c:v>0.4630979446346416</c:v>
                </c:pt>
                <c:pt idx="4">
                  <c:v>0.61516740150943261</c:v>
                </c:pt>
                <c:pt idx="5">
                  <c:v>0.76722314242706602</c:v>
                </c:pt>
                <c:pt idx="6">
                  <c:v>0.91927194906845544</c:v>
                </c:pt>
                <c:pt idx="7">
                  <c:v>1.0713167648816306</c:v>
                </c:pt>
                <c:pt idx="8">
                  <c:v>1.223359073904982</c:v>
                </c:pt>
                <c:pt idx="9">
                  <c:v>1.3753997055144906</c:v>
                </c:pt>
                <c:pt idx="10">
                  <c:v>1.5274391595601564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16-4AF7-8F96-33E757273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656368"/>
        <c:axId val="1883431296"/>
      </c:scatterChart>
      <c:valAx>
        <c:axId val="19066563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CEC (C/kg)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1296"/>
        <c:crossesAt val="1.0000000000000003E-4"/>
        <c:crossBetween val="midCat"/>
      </c:valAx>
      <c:valAx>
        <c:axId val="1883431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Normalized chargeability (mS/m)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56368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35389018714707"/>
          <c:y val="3.4424372050966608E-2"/>
          <c:w val="0.81477191850208619"/>
          <c:h val="0.77051836890566072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'M vs Cl'!$N$2</c:f>
              <c:strCache>
                <c:ptCount val="1"/>
                <c:pt idx="0">
                  <c:v>Resistivity (Ohmm)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'M vs Cl'!$D$29:$D$39</c:f>
              <c:numCache>
                <c:formatCode>General</c:formatCode>
                <c:ptCount val="11"/>
                <c:pt idx="0">
                  <c:v>9.9999999999999995E-8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'M vs Cl'!$S$3:$S$13</c:f>
              <c:numCache>
                <c:formatCode>General</c:formatCode>
                <c:ptCount val="11"/>
                <c:pt idx="0">
                  <c:v>386.90179311704395</c:v>
                </c:pt>
                <c:pt idx="1">
                  <c:v>82.576652973269347</c:v>
                </c:pt>
                <c:pt idx="2">
                  <c:v>46.275435852113802</c:v>
                </c:pt>
                <c:pt idx="3">
                  <c:v>32.144507674233608</c:v>
                </c:pt>
                <c:pt idx="4">
                  <c:v>24.624907106446237</c:v>
                </c:pt>
                <c:pt idx="5">
                  <c:v>19.956468216317052</c:v>
                </c:pt>
                <c:pt idx="6">
                  <c:v>16.776034259009027</c:v>
                </c:pt>
                <c:pt idx="7">
                  <c:v>14.469974933265009</c:v>
                </c:pt>
                <c:pt idx="8">
                  <c:v>12.721287322551259</c:v>
                </c:pt>
                <c:pt idx="9">
                  <c:v>11.349684856999378</c:v>
                </c:pt>
                <c:pt idx="10">
                  <c:v>10.245067140749393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F7-4784-9D09-AE63B5BC5047}"/>
            </c:ext>
          </c:extLst>
        </c:ser>
        <c:ser>
          <c:idx val="2"/>
          <c:order val="2"/>
          <c:tx>
            <c:strRef>
              <c:f>'M vs Cl'!$N$14</c:f>
              <c:strCache>
                <c:ptCount val="1"/>
                <c:pt idx="0">
                  <c:v>Normalized chargeability (μS/m)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'M vs Cl'!$D$29:$D$39</c:f>
              <c:numCache>
                <c:formatCode>General</c:formatCode>
                <c:ptCount val="11"/>
                <c:pt idx="0">
                  <c:v>9.9999999999999995E-8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'M vs Cl'!$S$15:$S$25</c:f>
              <c:numCache>
                <c:formatCode>General</c:formatCode>
                <c:ptCount val="11"/>
                <c:pt idx="0">
                  <c:v>6.3574339431311073E-4</c:v>
                </c:pt>
                <c:pt idx="1">
                  <c:v>0.26389181095899011</c:v>
                </c:pt>
                <c:pt idx="2">
                  <c:v>0.50597978645959807</c:v>
                </c:pt>
                <c:pt idx="3">
                  <c:v>0.74699334574072795</c:v>
                </c:pt>
                <c:pt idx="4">
                  <c:v>0.98770646875409329</c:v>
                </c:pt>
                <c:pt idx="5">
                  <c:v>1.2282936751512048</c:v>
                </c:pt>
                <c:pt idx="6">
                  <c:v>1.4688162430769842</c:v>
                </c:pt>
                <c:pt idx="7">
                  <c:v>1.7093012386343047</c:v>
                </c:pt>
                <c:pt idx="8">
                  <c:v>1.9497624675604657</c:v>
                </c:pt>
                <c:pt idx="9">
                  <c:v>2.1902077098545392</c:v>
                </c:pt>
                <c:pt idx="10">
                  <c:v>2.4306416838834388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F7-4784-9D09-AE63B5BC5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656368"/>
        <c:axId val="1883431296"/>
      </c:scatterChart>
      <c:scatterChart>
        <c:scatterStyle val="smoothMarker"/>
        <c:varyColors val="0"/>
        <c:ser>
          <c:idx val="0"/>
          <c:order val="0"/>
          <c:tx>
            <c:strRef>
              <c:f>'M vs Cl'!$C$2</c:f>
              <c:strCache>
                <c:ptCount val="1"/>
                <c:pt idx="0">
                  <c:v>Chargeability (V/V)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'M vs Cl'!$D$29:$D$39</c:f>
              <c:numCache>
                <c:formatCode>General</c:formatCode>
                <c:ptCount val="11"/>
                <c:pt idx="0">
                  <c:v>9.9999999999999995E-8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'M vs Cl'!$H$15:$H$25</c:f>
              <c:numCache>
                <c:formatCode>General</c:formatCode>
                <c:ptCount val="11"/>
                <c:pt idx="0">
                  <c:v>0.24597025922205845</c:v>
                </c:pt>
                <c:pt idx="1">
                  <c:v>21.791302496048125</c:v>
                </c:pt>
                <c:pt idx="2">
                  <c:v>23.414435150777368</c:v>
                </c:pt>
                <c:pt idx="3">
                  <c:v>24.011733334764269</c:v>
                </c:pt>
                <c:pt idx="4">
                  <c:v>24.32218004150559</c:v>
                </c:pt>
                <c:pt idx="5">
                  <c:v>24.512403688458281</c:v>
                </c:pt>
                <c:pt idx="6">
                  <c:v>24.640911614048417</c:v>
                </c:pt>
                <c:pt idx="7">
                  <c:v>24.733546076437221</c:v>
                </c:pt>
                <c:pt idx="8">
                  <c:v>24.803488560563213</c:v>
                </c:pt>
                <c:pt idx="9">
                  <c:v>24.858167278219351</c:v>
                </c:pt>
                <c:pt idx="10">
                  <c:v>24.902087246489994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F7-4784-9D09-AE63B5BC5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160768"/>
        <c:axId val="1967159936"/>
      </c:scatterChart>
      <c:valAx>
        <c:axId val="19066563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Clay content (% weight)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1296"/>
        <c:crossesAt val="1.0000000000000005E-7"/>
        <c:crossBetween val="midCat"/>
        <c:majorUnit val="0.1"/>
      </c:valAx>
      <c:valAx>
        <c:axId val="1883431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>
                    <a:solidFill>
                      <a:sysClr val="windowText" lastClr="000000"/>
                    </a:solidFill>
                  </a:rPr>
                  <a:t>ρ (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Ohm m), MN (</a:t>
                </a:r>
                <a:r>
                  <a:rPr lang="el-GR" sz="120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S/m)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56368"/>
        <c:crossesAt val="1.0000000000000005E-7"/>
        <c:crossBetween val="midCat"/>
      </c:valAx>
      <c:valAx>
        <c:axId val="19671599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M (mV/V)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60768"/>
        <c:crosses val="max"/>
        <c:crossBetween val="midCat"/>
      </c:valAx>
      <c:valAx>
        <c:axId val="196716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715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55607241834679E-2"/>
          <c:y val="3.4292090215387823E-2"/>
          <c:w val="0.78842426141164201"/>
          <c:h val="0.817699513603229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'M vs Cl'!$H$1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'M vs Cl'!$F$29:$F$39</c:f>
              <c:numCache>
                <c:formatCode>General</c:formatCode>
                <c:ptCount val="11"/>
                <c:pt idx="0">
                  <c:v>0.72478422943396215</c:v>
                </c:pt>
                <c:pt idx="1">
                  <c:v>256.65207547169808</c:v>
                </c:pt>
                <c:pt idx="2">
                  <c:v>512.57962264150933</c:v>
                </c:pt>
                <c:pt idx="3">
                  <c:v>768.50716981132064</c:v>
                </c:pt>
                <c:pt idx="4">
                  <c:v>1024.4347169811319</c:v>
                </c:pt>
                <c:pt idx="5">
                  <c:v>1280.3622641509432</c:v>
                </c:pt>
                <c:pt idx="6">
                  <c:v>1536.2898113207543</c:v>
                </c:pt>
                <c:pt idx="7">
                  <c:v>1792.2173584905656</c:v>
                </c:pt>
                <c:pt idx="8">
                  <c:v>2048.1449056603774</c:v>
                </c:pt>
                <c:pt idx="9">
                  <c:v>2304.0724528301885</c:v>
                </c:pt>
                <c:pt idx="10">
                  <c:v>2559.9999999999995</c:v>
                </c:pt>
              </c:numCache>
            </c:numRef>
          </c:xVal>
          <c:yVal>
            <c:numRef>
              <c:f>'M vs Cl'!$H$15:$H$25</c:f>
              <c:numCache>
                <c:formatCode>General</c:formatCode>
                <c:ptCount val="11"/>
                <c:pt idx="0">
                  <c:v>0.24597025922205845</c:v>
                </c:pt>
                <c:pt idx="1">
                  <c:v>21.791302496048125</c:v>
                </c:pt>
                <c:pt idx="2">
                  <c:v>23.414435150777368</c:v>
                </c:pt>
                <c:pt idx="3">
                  <c:v>24.011733334764269</c:v>
                </c:pt>
                <c:pt idx="4">
                  <c:v>24.32218004150559</c:v>
                </c:pt>
                <c:pt idx="5">
                  <c:v>24.512403688458281</c:v>
                </c:pt>
                <c:pt idx="6">
                  <c:v>24.640911614048417</c:v>
                </c:pt>
                <c:pt idx="7">
                  <c:v>24.733546076437221</c:v>
                </c:pt>
                <c:pt idx="8">
                  <c:v>24.803488560563213</c:v>
                </c:pt>
                <c:pt idx="9">
                  <c:v>24.858167278219351</c:v>
                </c:pt>
                <c:pt idx="10">
                  <c:v>24.902087246489994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F0-40CF-9BF8-047B578C3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728672"/>
        <c:axId val="1957459904"/>
      </c:scatterChart>
      <c:scatterChart>
        <c:scatterStyle val="smoothMarker"/>
        <c:varyColors val="0"/>
        <c:ser>
          <c:idx val="0"/>
          <c:order val="1"/>
          <c:tx>
            <c:strRef>
              <c:f>'M vs Cl'!$N$14:$W$14</c:f>
              <c:strCache>
                <c:ptCount val="1"/>
                <c:pt idx="0">
                  <c:v>Normalized chargeability (μS/m)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 vs Cl'!$F$29:$F$39</c:f>
              <c:numCache>
                <c:formatCode>General</c:formatCode>
                <c:ptCount val="11"/>
                <c:pt idx="0">
                  <c:v>0.72478422943396215</c:v>
                </c:pt>
                <c:pt idx="1">
                  <c:v>256.65207547169808</c:v>
                </c:pt>
                <c:pt idx="2">
                  <c:v>512.57962264150933</c:v>
                </c:pt>
                <c:pt idx="3">
                  <c:v>768.50716981132064</c:v>
                </c:pt>
                <c:pt idx="4">
                  <c:v>1024.4347169811319</c:v>
                </c:pt>
                <c:pt idx="5">
                  <c:v>1280.3622641509432</c:v>
                </c:pt>
                <c:pt idx="6">
                  <c:v>1536.2898113207543</c:v>
                </c:pt>
                <c:pt idx="7">
                  <c:v>1792.2173584905656</c:v>
                </c:pt>
                <c:pt idx="8">
                  <c:v>2048.1449056603774</c:v>
                </c:pt>
                <c:pt idx="9">
                  <c:v>2304.0724528301885</c:v>
                </c:pt>
                <c:pt idx="10">
                  <c:v>2559.9999999999995</c:v>
                </c:pt>
              </c:numCache>
            </c:numRef>
          </c:xVal>
          <c:yVal>
            <c:numRef>
              <c:f>'M vs Cl'!$S$15:$S$25</c:f>
              <c:numCache>
                <c:formatCode>General</c:formatCode>
                <c:ptCount val="11"/>
                <c:pt idx="0">
                  <c:v>6.3574339431311073E-4</c:v>
                </c:pt>
                <c:pt idx="1">
                  <c:v>0.26389181095899011</c:v>
                </c:pt>
                <c:pt idx="2">
                  <c:v>0.50597978645959807</c:v>
                </c:pt>
                <c:pt idx="3">
                  <c:v>0.74699334574072795</c:v>
                </c:pt>
                <c:pt idx="4">
                  <c:v>0.98770646875409329</c:v>
                </c:pt>
                <c:pt idx="5">
                  <c:v>1.2282936751512048</c:v>
                </c:pt>
                <c:pt idx="6">
                  <c:v>1.4688162430769842</c:v>
                </c:pt>
                <c:pt idx="7">
                  <c:v>1.7093012386343047</c:v>
                </c:pt>
                <c:pt idx="8">
                  <c:v>1.9497624675604657</c:v>
                </c:pt>
                <c:pt idx="9">
                  <c:v>2.1902077098545392</c:v>
                </c:pt>
                <c:pt idx="10">
                  <c:v>2.4306416838834388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9F0-40CF-9BF8-047B578C3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33264"/>
        <c:axId val="336650320"/>
      </c:scatterChart>
      <c:valAx>
        <c:axId val="19617286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CEC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(C/kg)</a:t>
                </a:r>
                <a:endParaRPr lang="en-US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59904"/>
        <c:crosses val="autoZero"/>
        <c:crossBetween val="midCat"/>
      </c:valAx>
      <c:valAx>
        <c:axId val="19574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Chargeability (mV/V)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728672"/>
        <c:crossesAt val="0.1"/>
        <c:crossBetween val="midCat"/>
      </c:valAx>
      <c:valAx>
        <c:axId val="336650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33264"/>
        <c:crosses val="max"/>
        <c:crossBetween val="midCat"/>
      </c:valAx>
      <c:valAx>
        <c:axId val="33663326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65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 vs Cl'!$D$28</c:f>
              <c:strCache>
                <c:ptCount val="1"/>
                <c:pt idx="0">
                  <c:v>Clay content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 vs Cl'!$D$29:$D$39</c:f>
              <c:numCache>
                <c:formatCode>General</c:formatCode>
                <c:ptCount val="11"/>
                <c:pt idx="0">
                  <c:v>9.9999999999999995E-8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'M vs Cl'!$F$29:$F$39</c:f>
              <c:numCache>
                <c:formatCode>General</c:formatCode>
                <c:ptCount val="11"/>
                <c:pt idx="0">
                  <c:v>0.72478422943396215</c:v>
                </c:pt>
                <c:pt idx="1">
                  <c:v>256.65207547169808</c:v>
                </c:pt>
                <c:pt idx="2">
                  <c:v>512.57962264150933</c:v>
                </c:pt>
                <c:pt idx="3">
                  <c:v>768.50716981132064</c:v>
                </c:pt>
                <c:pt idx="4">
                  <c:v>1024.4347169811319</c:v>
                </c:pt>
                <c:pt idx="5">
                  <c:v>1280.3622641509432</c:v>
                </c:pt>
                <c:pt idx="6">
                  <c:v>1536.2898113207543</c:v>
                </c:pt>
                <c:pt idx="7">
                  <c:v>1792.2173584905656</c:v>
                </c:pt>
                <c:pt idx="8">
                  <c:v>2048.1449056603774</c:v>
                </c:pt>
                <c:pt idx="9">
                  <c:v>2304.0724528301885</c:v>
                </c:pt>
                <c:pt idx="10">
                  <c:v>2559.9999999999995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9F-4B66-9E9E-FEB1BB08A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979872"/>
        <c:axId val="336628688"/>
      </c:scatterChart>
      <c:valAx>
        <c:axId val="1977979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28688"/>
        <c:crosses val="autoZero"/>
        <c:crossBetween val="midCat"/>
      </c:valAx>
      <c:valAx>
        <c:axId val="3366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97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91447019605226E-2"/>
          <c:y val="0.14815532291732558"/>
          <c:w val="0.51267109617341811"/>
          <c:h val="0.616473253077028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'MN vs Snw'!$D$2</c:f>
              <c:strCache>
                <c:ptCount val="1"/>
                <c:pt idx="0">
                  <c:v>0.0%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1.2435743778784335E-2"/>
                  <c:y val="1.21489341514328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Cl=0%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38DB-4DF8-BECC-4CC11EC9F0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'MN vs Snw'!$C$3:$C$12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'MN vs Snw'!$D$3:$D$12</c:f>
              <c:numCache>
                <c:formatCode>General</c:formatCode>
                <c:ptCount val="10"/>
                <c:pt idx="0">
                  <c:v>0.28000000000000003</c:v>
                </c:pt>
                <c:pt idx="1">
                  <c:v>0.27</c:v>
                </c:pt>
                <c:pt idx="2">
                  <c:v>0.25</c:v>
                </c:pt>
                <c:pt idx="3">
                  <c:v>0.24</c:v>
                </c:pt>
                <c:pt idx="4">
                  <c:v>0.22</c:v>
                </c:pt>
                <c:pt idx="5">
                  <c:v>0.2</c:v>
                </c:pt>
                <c:pt idx="6">
                  <c:v>0.18</c:v>
                </c:pt>
                <c:pt idx="7">
                  <c:v>0.16</c:v>
                </c:pt>
                <c:pt idx="8">
                  <c:v>0.13</c:v>
                </c:pt>
                <c:pt idx="9">
                  <c:v>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DB-4DF8-BECC-4CC11EC9F030}"/>
            </c:ext>
          </c:extLst>
        </c:ser>
        <c:ser>
          <c:idx val="1"/>
          <c:order val="1"/>
          <c:tx>
            <c:strRef>
              <c:f>'MN vs Snw'!$E$2</c:f>
              <c:strCache>
                <c:ptCount val="1"/>
                <c:pt idx="0">
                  <c:v>25.0%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1.1192150016699404E-2"/>
                  <c:y val="-1.18058168065493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Cl=25%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38DB-4DF8-BECC-4CC11EC9F0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'MN vs Snw'!$C$3:$C$12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'MN vs Snw'!$E$3:$E$12</c:f>
              <c:numCache>
                <c:formatCode>General</c:formatCode>
                <c:ptCount val="10"/>
                <c:pt idx="0">
                  <c:v>1.31</c:v>
                </c:pt>
                <c:pt idx="1">
                  <c:v>1.24</c:v>
                </c:pt>
                <c:pt idx="2">
                  <c:v>1.17</c:v>
                </c:pt>
                <c:pt idx="3">
                  <c:v>1.0900000000000001</c:v>
                </c:pt>
                <c:pt idx="4">
                  <c:v>1.01</c:v>
                </c:pt>
                <c:pt idx="5">
                  <c:v>0.92</c:v>
                </c:pt>
                <c:pt idx="6">
                  <c:v>0.83</c:v>
                </c:pt>
                <c:pt idx="7">
                  <c:v>0.72</c:v>
                </c:pt>
                <c:pt idx="8">
                  <c:v>0.57999999999999996</c:v>
                </c:pt>
                <c:pt idx="9">
                  <c:v>0.41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DB-4DF8-BECC-4CC11EC9F030}"/>
            </c:ext>
          </c:extLst>
        </c:ser>
        <c:ser>
          <c:idx val="2"/>
          <c:order val="2"/>
          <c:tx>
            <c:strRef>
              <c:f>'MN vs Snw'!$F$2</c:f>
              <c:strCache>
                <c:ptCount val="1"/>
                <c:pt idx="0">
                  <c:v>50.0%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1.1192150016699404E-2"/>
                  <c:y val="-3.80512765879528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Cl=50%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38DB-4DF8-BECC-4CC11EC9F0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'MN vs Snw'!$C$3:$C$12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'MN vs Snw'!$F$3:$F$12</c:f>
              <c:numCache>
                <c:formatCode>General</c:formatCode>
                <c:ptCount val="10"/>
                <c:pt idx="0">
                  <c:v>2.71</c:v>
                </c:pt>
                <c:pt idx="1">
                  <c:v>2.57</c:v>
                </c:pt>
                <c:pt idx="2">
                  <c:v>2.42</c:v>
                </c:pt>
                <c:pt idx="3">
                  <c:v>2.27</c:v>
                </c:pt>
                <c:pt idx="4">
                  <c:v>2.1</c:v>
                </c:pt>
                <c:pt idx="5">
                  <c:v>1.92</c:v>
                </c:pt>
                <c:pt idx="6">
                  <c:v>1.71</c:v>
                </c:pt>
                <c:pt idx="7">
                  <c:v>1.48</c:v>
                </c:pt>
                <c:pt idx="8">
                  <c:v>1.21</c:v>
                </c:pt>
                <c:pt idx="9">
                  <c:v>0.86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DB-4DF8-BECC-4CC11EC9F030}"/>
            </c:ext>
          </c:extLst>
        </c:ser>
        <c:ser>
          <c:idx val="3"/>
          <c:order val="3"/>
          <c:tx>
            <c:strRef>
              <c:f>'MN vs Snw'!$G$2</c:f>
              <c:strCache>
                <c:ptCount val="1"/>
                <c:pt idx="0">
                  <c:v>75.0%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1.1192150016699404E-2"/>
                  <c:y val="-5.37264749260081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Cl=75%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38DB-4DF8-BECC-4CC11EC9F0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'MN vs Snw'!$C$3:$C$12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'MN vs Snw'!$G$3:$G$12</c:f>
              <c:numCache>
                <c:formatCode>General</c:formatCode>
                <c:ptCount val="10"/>
                <c:pt idx="0">
                  <c:v>4.21</c:v>
                </c:pt>
                <c:pt idx="1">
                  <c:v>3.99</c:v>
                </c:pt>
                <c:pt idx="2">
                  <c:v>3.76</c:v>
                </c:pt>
                <c:pt idx="3">
                  <c:v>3.52</c:v>
                </c:pt>
                <c:pt idx="4">
                  <c:v>3.26</c:v>
                </c:pt>
                <c:pt idx="5">
                  <c:v>2.97</c:v>
                </c:pt>
                <c:pt idx="6">
                  <c:v>2.66</c:v>
                </c:pt>
                <c:pt idx="7">
                  <c:v>2.2999999999999998</c:v>
                </c:pt>
                <c:pt idx="8">
                  <c:v>1.88</c:v>
                </c:pt>
                <c:pt idx="9">
                  <c:v>1.33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DB-4DF8-BECC-4CC11EC9F030}"/>
            </c:ext>
          </c:extLst>
        </c:ser>
        <c:ser>
          <c:idx val="4"/>
          <c:order val="4"/>
          <c:tx>
            <c:strRef>
              <c:f>'MN vs Snw'!$H$2</c:f>
              <c:strCache>
                <c:ptCount val="1"/>
                <c:pt idx="0">
                  <c:v>100.0%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1.1192150016699404E-2"/>
                  <c:y val="-8.06754397062299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Cl=100%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38DB-4DF8-BECC-4CC11EC9F0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'MN vs Snw'!$C$3:$C$12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'MN vs Snw'!$H$3:$H$12</c:f>
              <c:numCache>
                <c:formatCode>General</c:formatCode>
                <c:ptCount val="10"/>
                <c:pt idx="0">
                  <c:v>5.79</c:v>
                </c:pt>
                <c:pt idx="1">
                  <c:v>5.5</c:v>
                </c:pt>
                <c:pt idx="2">
                  <c:v>5.18</c:v>
                </c:pt>
                <c:pt idx="3">
                  <c:v>4.8499999999999996</c:v>
                </c:pt>
                <c:pt idx="4">
                  <c:v>4.49</c:v>
                </c:pt>
                <c:pt idx="5">
                  <c:v>4.0999999999999996</c:v>
                </c:pt>
                <c:pt idx="6">
                  <c:v>3.66</c:v>
                </c:pt>
                <c:pt idx="7">
                  <c:v>3.17</c:v>
                </c:pt>
                <c:pt idx="8">
                  <c:v>2.59</c:v>
                </c:pt>
                <c:pt idx="9">
                  <c:v>1.83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DB-4DF8-BECC-4CC11EC9F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399631"/>
        <c:axId val="1547708399"/>
      </c:scatterChart>
      <c:valAx>
        <c:axId val="1406399631"/>
        <c:scaling>
          <c:orientation val="minMax"/>
          <c:max val="0.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DNAPL saturation (%)</a:t>
                </a:r>
              </a:p>
            </c:rich>
          </c:tx>
          <c:layout>
            <c:manualLayout>
              <c:xMode val="edge"/>
              <c:yMode val="edge"/>
              <c:x val="0.27229847645952898"/>
              <c:y val="0.86274212543426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708399"/>
        <c:crossesAt val="1.0000000000000004E-5"/>
        <c:crossBetween val="midCat"/>
        <c:majorUnit val="0.1"/>
      </c:valAx>
      <c:valAx>
        <c:axId val="1547708399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Normalized Chargeability (mS/m)</a:t>
                </a:r>
              </a:p>
            </c:rich>
          </c:tx>
          <c:layout>
            <c:manualLayout>
              <c:xMode val="edge"/>
              <c:yMode val="edge"/>
              <c:x val="2.3105974037957141E-4"/>
              <c:y val="0.21976684282933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399631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Revil (2013b) - Figure 10b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'Vinegar and Waxman (1984)'!$G$1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'Vinegar and Waxman (1984)'!$E$2:$E$21</c:f>
              <c:numCache>
                <c:formatCode>General</c:formatCode>
                <c:ptCount val="20"/>
                <c:pt idx="0">
                  <c:v>237.74</c:v>
                </c:pt>
                <c:pt idx="1">
                  <c:v>393.65</c:v>
                </c:pt>
                <c:pt idx="2">
                  <c:v>417.7</c:v>
                </c:pt>
                <c:pt idx="3">
                  <c:v>531.4</c:v>
                </c:pt>
                <c:pt idx="4">
                  <c:v>599.84</c:v>
                </c:pt>
                <c:pt idx="5">
                  <c:v>772.91</c:v>
                </c:pt>
                <c:pt idx="6">
                  <c:v>1153.75</c:v>
                </c:pt>
                <c:pt idx="7">
                  <c:v>1446.14</c:v>
                </c:pt>
                <c:pt idx="8">
                  <c:v>754.56</c:v>
                </c:pt>
                <c:pt idx="9">
                  <c:v>1245.81</c:v>
                </c:pt>
                <c:pt idx="10">
                  <c:v>1676.72</c:v>
                </c:pt>
                <c:pt idx="11">
                  <c:v>1546.65</c:v>
                </c:pt>
                <c:pt idx="12">
                  <c:v>2022.1</c:v>
                </c:pt>
                <c:pt idx="13">
                  <c:v>3325.23</c:v>
                </c:pt>
                <c:pt idx="14">
                  <c:v>5498.38</c:v>
                </c:pt>
                <c:pt idx="15">
                  <c:v>10144.540000000001</c:v>
                </c:pt>
                <c:pt idx="16">
                  <c:v>6622.64</c:v>
                </c:pt>
                <c:pt idx="17">
                  <c:v>9801.6</c:v>
                </c:pt>
                <c:pt idx="18">
                  <c:v>7843.32</c:v>
                </c:pt>
                <c:pt idx="19">
                  <c:v>7122.55</c:v>
                </c:pt>
              </c:numCache>
            </c:numRef>
          </c:xVal>
          <c:yVal>
            <c:numRef>
              <c:f>'Vinegar and Waxman (1984)'!$G$2:$G$21</c:f>
              <c:numCache>
                <c:formatCode>General</c:formatCode>
                <c:ptCount val="20"/>
                <c:pt idx="0">
                  <c:v>3.0600000000000002E-3</c:v>
                </c:pt>
                <c:pt idx="1">
                  <c:v>2.3600000000000001E-3</c:v>
                </c:pt>
                <c:pt idx="2">
                  <c:v>2.1900000000000001E-3</c:v>
                </c:pt>
                <c:pt idx="3">
                  <c:v>4.3E-3</c:v>
                </c:pt>
                <c:pt idx="4">
                  <c:v>1.31E-3</c:v>
                </c:pt>
                <c:pt idx="5">
                  <c:v>7.26E-3</c:v>
                </c:pt>
                <c:pt idx="6">
                  <c:v>6.0700000000000007E-3</c:v>
                </c:pt>
                <c:pt idx="7">
                  <c:v>9.6200000000000001E-3</c:v>
                </c:pt>
                <c:pt idx="8">
                  <c:v>2.9600000000000004E-3</c:v>
                </c:pt>
                <c:pt idx="9">
                  <c:v>4.4000000000000003E-3</c:v>
                </c:pt>
                <c:pt idx="10">
                  <c:v>5.0400000000000002E-3</c:v>
                </c:pt>
                <c:pt idx="11">
                  <c:v>4.4799999999999996E-3</c:v>
                </c:pt>
                <c:pt idx="12">
                  <c:v>8.6E-3</c:v>
                </c:pt>
                <c:pt idx="13">
                  <c:v>2.2240000000000003E-2</c:v>
                </c:pt>
                <c:pt idx="14">
                  <c:v>3.8100000000000002E-2</c:v>
                </c:pt>
                <c:pt idx="15">
                  <c:v>0.10650000000000001</c:v>
                </c:pt>
                <c:pt idx="16">
                  <c:v>9.3200000000000005E-2</c:v>
                </c:pt>
                <c:pt idx="17">
                  <c:v>0.1124</c:v>
                </c:pt>
                <c:pt idx="18">
                  <c:v>9.0700000000000003E-2</c:v>
                </c:pt>
                <c:pt idx="19">
                  <c:v>8.5300000000000001E-2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A-43D1-AA5E-93ABB1DE2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16096"/>
        <c:axId val="229400944"/>
      </c:scatterChart>
      <c:valAx>
        <c:axId val="88116096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CEC (C/kg)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00944"/>
        <c:crossesAt val="1.0000000000000004E-5"/>
        <c:crossBetween val="midCat"/>
      </c:valAx>
      <c:valAx>
        <c:axId val="229400944"/>
        <c:scaling>
          <c:logBase val="10"/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Surfaceconductivity (S/m)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60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'Total Porosity'!$D$1</c:f>
              <c:strCache>
                <c:ptCount val="1"/>
                <c:pt idx="0">
                  <c:v>de Lima and Sharma, 1990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'Total Porosity'!$C$2:$C$11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'Total Porosity'!$D$2:$D$11</c:f>
              <c:numCache>
                <c:formatCode>General</c:formatCode>
                <c:ptCount val="10"/>
                <c:pt idx="0">
                  <c:v>0.3</c:v>
                </c:pt>
                <c:pt idx="1">
                  <c:v>0.31000000000000005</c:v>
                </c:pt>
                <c:pt idx="2">
                  <c:v>0.315</c:v>
                </c:pt>
                <c:pt idx="3">
                  <c:v>0.32</c:v>
                </c:pt>
                <c:pt idx="4">
                  <c:v>0.32499999999999996</c:v>
                </c:pt>
                <c:pt idx="5">
                  <c:v>0.32999999999999996</c:v>
                </c:pt>
                <c:pt idx="6">
                  <c:v>0.33499999999999996</c:v>
                </c:pt>
                <c:pt idx="7">
                  <c:v>0.34</c:v>
                </c:pt>
                <c:pt idx="8">
                  <c:v>0.34500000000000003</c:v>
                </c:pt>
                <c:pt idx="9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0-4346-A406-2BF46218B9BB}"/>
            </c:ext>
          </c:extLst>
        </c:ser>
        <c:ser>
          <c:idx val="1"/>
          <c:order val="1"/>
          <c:tx>
            <c:strRef>
              <c:f>'Total Porosity'!$E$1</c:f>
              <c:strCache>
                <c:ptCount val="1"/>
                <c:pt idx="0">
                  <c:v>Marion et al., 1992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'Total Porosity'!$C$2:$C$11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'Total Porosity'!$E$2:$E$11</c:f>
              <c:numCache>
                <c:formatCode>General</c:formatCode>
                <c:ptCount val="10"/>
                <c:pt idx="0">
                  <c:v>0.3</c:v>
                </c:pt>
                <c:pt idx="1">
                  <c:v>0.24</c:v>
                </c:pt>
                <c:pt idx="2">
                  <c:v>0.21</c:v>
                </c:pt>
                <c:pt idx="3">
                  <c:v>0.18</c:v>
                </c:pt>
                <c:pt idx="4">
                  <c:v>0.15</c:v>
                </c:pt>
                <c:pt idx="5">
                  <c:v>0.12</c:v>
                </c:pt>
                <c:pt idx="6">
                  <c:v>0.13999999999999999</c:v>
                </c:pt>
                <c:pt idx="7">
                  <c:v>0.16000000000000003</c:v>
                </c:pt>
                <c:pt idx="8">
                  <c:v>0.18000000000000002</c:v>
                </c:pt>
                <c:pt idx="9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0-4346-A406-2BF46218B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075567"/>
        <c:axId val="1433626847"/>
      </c:scatterChart>
      <c:valAx>
        <c:axId val="140707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Clay 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626847"/>
        <c:crosses val="autoZero"/>
        <c:crossBetween val="midCat"/>
      </c:valAx>
      <c:valAx>
        <c:axId val="143362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07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'Total Porosity'!$F$1</c:f>
              <c:strCache>
                <c:ptCount val="1"/>
                <c:pt idx="0">
                  <c:v>Waxman and Smits, 1968 &amp; dLS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Porosity'!$C$2:$C$11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'Total Porosity'!$F$2:$F$11</c:f>
              <c:numCache>
                <c:formatCode>General</c:formatCode>
                <c:ptCount val="10"/>
                <c:pt idx="0">
                  <c:v>2.8368127047586502</c:v>
                </c:pt>
                <c:pt idx="1">
                  <c:v>3.0092859236908369</c:v>
                </c:pt>
                <c:pt idx="2">
                  <c:v>3.0972153400209521</c:v>
                </c:pt>
                <c:pt idx="3">
                  <c:v>3.1862684682596298</c:v>
                </c:pt>
                <c:pt idx="4">
                  <c:v>3.2764417744765848</c:v>
                </c:pt>
                <c:pt idx="5">
                  <c:v>3.3677317903954531</c:v>
                </c:pt>
                <c:pt idx="6">
                  <c:v>3.460135111191585</c:v>
                </c:pt>
                <c:pt idx="7">
                  <c:v>3.5536483933956964</c:v>
                </c:pt>
                <c:pt idx="8">
                  <c:v>3.6482683528967463</c:v>
                </c:pt>
                <c:pt idx="9">
                  <c:v>3.7439917630380362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B2-4A92-8576-7FA991B35CCE}"/>
            </c:ext>
          </c:extLst>
        </c:ser>
        <c:ser>
          <c:idx val="1"/>
          <c:order val="1"/>
          <c:tx>
            <c:strRef>
              <c:f>'Total Porosity'!$G$1</c:f>
              <c:strCache>
                <c:ptCount val="1"/>
                <c:pt idx="0">
                  <c:v>Waxman and Smits, 1968 &amp; Marion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 Porosity'!$C$2:$C$11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'Total Porosity'!$G$2:$G$11</c:f>
              <c:numCache>
                <c:formatCode>General</c:formatCode>
                <c:ptCount val="10"/>
                <c:pt idx="0">
                  <c:v>2.8368127047586502</c:v>
                </c:pt>
                <c:pt idx="1">
                  <c:v>1.8984214831290076</c:v>
                </c:pt>
                <c:pt idx="2">
                  <c:v>1.4928189358103126</c:v>
                </c:pt>
                <c:pt idx="3">
                  <c:v>1.1311049786003384</c:v>
                </c:pt>
                <c:pt idx="4">
                  <c:v>0.81466052184773763</c:v>
                </c:pt>
                <c:pt idx="5">
                  <c:v>0.54517840869033074</c:v>
                </c:pt>
                <c:pt idx="6">
                  <c:v>0.71951999795363231</c:v>
                </c:pt>
                <c:pt idx="7">
                  <c:v>0.91501533701719007</c:v>
                </c:pt>
                <c:pt idx="8">
                  <c:v>1.1311049786003384</c:v>
                </c:pt>
                <c:pt idx="9">
                  <c:v>1.367308132660332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B2-4A92-8576-7FA991B3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458367"/>
        <c:axId val="1279303183"/>
      </c:scatterChart>
      <c:valAx>
        <c:axId val="140645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Clay 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303183"/>
        <c:crosses val="autoZero"/>
        <c:crossBetween val="midCat"/>
      </c:valAx>
      <c:valAx>
        <c:axId val="127930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Bulk electricl conductivity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5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'Total Porosity'!$F$1</c:f>
              <c:strCache>
                <c:ptCount val="1"/>
                <c:pt idx="0">
                  <c:v>Waxman and Smits, 1968 &amp; dLS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'Total Porosity'!$C$2:$C$11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'Total Porosity'!$F$2:$F$11</c:f>
              <c:numCache>
                <c:formatCode>General</c:formatCode>
                <c:ptCount val="10"/>
                <c:pt idx="0">
                  <c:v>2.8368127047586502</c:v>
                </c:pt>
                <c:pt idx="1">
                  <c:v>3.0092859236908369</c:v>
                </c:pt>
                <c:pt idx="2">
                  <c:v>3.0972153400209521</c:v>
                </c:pt>
                <c:pt idx="3">
                  <c:v>3.1862684682596298</c:v>
                </c:pt>
                <c:pt idx="4">
                  <c:v>3.2764417744765848</c:v>
                </c:pt>
                <c:pt idx="5">
                  <c:v>3.3677317903954531</c:v>
                </c:pt>
                <c:pt idx="6">
                  <c:v>3.460135111191585</c:v>
                </c:pt>
                <c:pt idx="7">
                  <c:v>3.5536483933956964</c:v>
                </c:pt>
                <c:pt idx="8">
                  <c:v>3.6482683528967463</c:v>
                </c:pt>
                <c:pt idx="9">
                  <c:v>3.7439917630380362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C-4C54-9B79-00CA5DF48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458367"/>
        <c:axId val="1279303183"/>
      </c:scatterChart>
      <c:valAx>
        <c:axId val="1406458367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Clay 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303183"/>
        <c:crosses val="autoZero"/>
        <c:crossBetween val="midCat"/>
      </c:valAx>
      <c:valAx>
        <c:axId val="1279303183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Electrical conductivity (S/m)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58367"/>
        <c:crosses val="autoZero"/>
        <c:crossBetween val="midCat"/>
        <c:majorUnit val="1"/>
        <c:minorUnit val="0.5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532458442694662"/>
                  <c:y val="1.38888888888888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Sheet2!$I:$I</c:f>
              <c:numCache>
                <c:formatCode>General</c:formatCode>
                <c:ptCount val="1048576"/>
                <c:pt idx="0">
                  <c:v>0.13985490721473162</c:v>
                </c:pt>
                <c:pt idx="1">
                  <c:v>0.13861821068203792</c:v>
                </c:pt>
                <c:pt idx="2">
                  <c:v>0.13170102499576625</c:v>
                </c:pt>
                <c:pt idx="3">
                  <c:v>0.19423896370598487</c:v>
                </c:pt>
                <c:pt idx="4">
                  <c:v>0.22808995887535596</c:v>
                </c:pt>
                <c:pt idx="5">
                  <c:v>0.22525712588972299</c:v>
                </c:pt>
                <c:pt idx="6">
                  <c:v>0.21637396703785086</c:v>
                </c:pt>
                <c:pt idx="7">
                  <c:v>0.23322352665254387</c:v>
                </c:pt>
                <c:pt idx="8">
                  <c:v>0.26781219682386237</c:v>
                </c:pt>
                <c:pt idx="9">
                  <c:v>0.26670928155905604</c:v>
                </c:pt>
                <c:pt idx="10">
                  <c:v>0.24550757593459011</c:v>
                </c:pt>
                <c:pt idx="11">
                  <c:v>0.23491491880342999</c:v>
                </c:pt>
                <c:pt idx="12">
                  <c:v>0.25355238411458003</c:v>
                </c:pt>
                <c:pt idx="13">
                  <c:v>0.23609101600187951</c:v>
                </c:pt>
                <c:pt idx="14">
                  <c:v>0.22766689571829846</c:v>
                </c:pt>
                <c:pt idx="15">
                  <c:v>0.22028323377728004</c:v>
                </c:pt>
                <c:pt idx="16">
                  <c:v>0.1428797571491093</c:v>
                </c:pt>
                <c:pt idx="17">
                  <c:v>0.14296920440357069</c:v>
                </c:pt>
                <c:pt idx="18">
                  <c:v>0.1859327106318526</c:v>
                </c:pt>
                <c:pt idx="19">
                  <c:v>0.19790010827974364</c:v>
                </c:pt>
                <c:pt idx="20">
                  <c:v>0.21708136085266139</c:v>
                </c:pt>
                <c:pt idx="21">
                  <c:v>0.20379491263625502</c:v>
                </c:pt>
                <c:pt idx="22">
                  <c:v>0.21522996174860706</c:v>
                </c:pt>
                <c:pt idx="23">
                  <c:v>0.20288768056943968</c:v>
                </c:pt>
                <c:pt idx="24">
                  <c:v>0.16613234945469521</c:v>
                </c:pt>
                <c:pt idx="25">
                  <c:v>0.15615151915011227</c:v>
                </c:pt>
                <c:pt idx="26">
                  <c:v>0.16772212900496894</c:v>
                </c:pt>
                <c:pt idx="27">
                  <c:v>0.18856372001137958</c:v>
                </c:pt>
                <c:pt idx="28">
                  <c:v>0.12011205235957079</c:v>
                </c:pt>
                <c:pt idx="29">
                  <c:v>8.6994720742770662E-2</c:v>
                </c:pt>
                <c:pt idx="30">
                  <c:v>7.440435446864202E-2</c:v>
                </c:pt>
                <c:pt idx="31">
                  <c:v>2.4262230775206929E-2</c:v>
                </c:pt>
                <c:pt idx="32">
                  <c:v>6.1118115421683696E-2</c:v>
                </c:pt>
                <c:pt idx="33">
                  <c:v>6.1118115421683696E-2</c:v>
                </c:pt>
                <c:pt idx="34">
                  <c:v>6.1118115421683696E-2</c:v>
                </c:pt>
                <c:pt idx="35">
                  <c:v>6.1118115421683696E-2</c:v>
                </c:pt>
                <c:pt idx="36">
                  <c:v>6.1118115421683696E-2</c:v>
                </c:pt>
                <c:pt idx="37">
                  <c:v>6.1118115421683696E-2</c:v>
                </c:pt>
                <c:pt idx="38">
                  <c:v>6.1118115421683696E-2</c:v>
                </c:pt>
                <c:pt idx="39">
                  <c:v>6.1118115421683696E-2</c:v>
                </c:pt>
                <c:pt idx="40">
                  <c:v>6.1118115421683696E-2</c:v>
                </c:pt>
                <c:pt idx="41">
                  <c:v>6.1118115421683696E-2</c:v>
                </c:pt>
                <c:pt idx="42">
                  <c:v>6.1118115421683696E-2</c:v>
                </c:pt>
                <c:pt idx="43">
                  <c:v>6.1118115421683696E-2</c:v>
                </c:pt>
                <c:pt idx="44">
                  <c:v>8.5898765524933543E-2</c:v>
                </c:pt>
                <c:pt idx="45">
                  <c:v>8.1304660028052533E-2</c:v>
                </c:pt>
                <c:pt idx="46">
                  <c:v>0.13335586875601668</c:v>
                </c:pt>
                <c:pt idx="47">
                  <c:v>0.20268154597633431</c:v>
                </c:pt>
                <c:pt idx="48">
                  <c:v>0.25355905237543175</c:v>
                </c:pt>
                <c:pt idx="49">
                  <c:v>0.25817164834254475</c:v>
                </c:pt>
                <c:pt idx="50">
                  <c:v>0.22505597759644927</c:v>
                </c:pt>
                <c:pt idx="51">
                  <c:v>0.20630498990923773</c:v>
                </c:pt>
                <c:pt idx="52">
                  <c:v>0.16222575872515371</c:v>
                </c:pt>
                <c:pt idx="53">
                  <c:v>0.14852312829744213</c:v>
                </c:pt>
                <c:pt idx="54">
                  <c:v>0.18895544458818916</c:v>
                </c:pt>
                <c:pt idx="55">
                  <c:v>0.20369504886613202</c:v>
                </c:pt>
                <c:pt idx="56">
                  <c:v>0.18034165699746588</c:v>
                </c:pt>
                <c:pt idx="57">
                  <c:v>0.13327603470717178</c:v>
                </c:pt>
                <c:pt idx="58">
                  <c:v>0.11455839826897217</c:v>
                </c:pt>
                <c:pt idx="59">
                  <c:v>0.11842605118321814</c:v>
                </c:pt>
                <c:pt idx="60">
                  <c:v>0.10486664529465924</c:v>
                </c:pt>
                <c:pt idx="61">
                  <c:v>0.14986775072007474</c:v>
                </c:pt>
                <c:pt idx="62">
                  <c:v>0.19454239633525933</c:v>
                </c:pt>
                <c:pt idx="63">
                  <c:v>0.19109593439866571</c:v>
                </c:pt>
                <c:pt idx="64">
                  <c:v>0.135195002731958</c:v>
                </c:pt>
                <c:pt idx="65">
                  <c:v>7.3944921909442574E-2</c:v>
                </c:pt>
                <c:pt idx="66">
                  <c:v>6.5158706737558983E-2</c:v>
                </c:pt>
                <c:pt idx="67">
                  <c:v>0.14377026942682716</c:v>
                </c:pt>
                <c:pt idx="68">
                  <c:v>0.20138714321625265</c:v>
                </c:pt>
                <c:pt idx="69">
                  <c:v>0.21483719908917395</c:v>
                </c:pt>
                <c:pt idx="70">
                  <c:v>0.22808293320356207</c:v>
                </c:pt>
                <c:pt idx="71">
                  <c:v>0.2177963670114007</c:v>
                </c:pt>
                <c:pt idx="72">
                  <c:v>0.20831683592376291</c:v>
                </c:pt>
                <c:pt idx="73">
                  <c:v>0.15697098375471413</c:v>
                </c:pt>
                <c:pt idx="74">
                  <c:v>0.11013680682512847</c:v>
                </c:pt>
                <c:pt idx="75">
                  <c:v>6.4490345964032081E-2</c:v>
                </c:pt>
                <c:pt idx="76">
                  <c:v>1.042883747785559E-3</c:v>
                </c:pt>
                <c:pt idx="77">
                  <c:v>6.1118115421683696E-2</c:v>
                </c:pt>
                <c:pt idx="78">
                  <c:v>3.1486533325597983E-2</c:v>
                </c:pt>
                <c:pt idx="79">
                  <c:v>1.7387208986314375E-2</c:v>
                </c:pt>
                <c:pt idx="80">
                  <c:v>6.1118115421683696E-2</c:v>
                </c:pt>
                <c:pt idx="81">
                  <c:v>6.1118115421683696E-2</c:v>
                </c:pt>
                <c:pt idx="82">
                  <c:v>6.1118115421683696E-2</c:v>
                </c:pt>
                <c:pt idx="83">
                  <c:v>6.1118115421683696E-2</c:v>
                </c:pt>
                <c:pt idx="84">
                  <c:v>6.1118115421683696E-2</c:v>
                </c:pt>
                <c:pt idx="85">
                  <c:v>6.1118115421683696E-2</c:v>
                </c:pt>
                <c:pt idx="86">
                  <c:v>6.1118115421683696E-2</c:v>
                </c:pt>
                <c:pt idx="87">
                  <c:v>6.1118115421683696E-2</c:v>
                </c:pt>
                <c:pt idx="88">
                  <c:v>3.8659743491951094E-2</c:v>
                </c:pt>
                <c:pt idx="89">
                  <c:v>6.2567328068652991E-2</c:v>
                </c:pt>
                <c:pt idx="90">
                  <c:v>0.10078840186850223</c:v>
                </c:pt>
                <c:pt idx="91">
                  <c:v>0.13405398039670688</c:v>
                </c:pt>
                <c:pt idx="92">
                  <c:v>0.14039063955438674</c:v>
                </c:pt>
                <c:pt idx="93">
                  <c:v>0.16037079002935828</c:v>
                </c:pt>
                <c:pt idx="94">
                  <c:v>0.15268120856629711</c:v>
                </c:pt>
                <c:pt idx="95">
                  <c:v>0.1609323096811997</c:v>
                </c:pt>
                <c:pt idx="96">
                  <c:v>0.14358937197095201</c:v>
                </c:pt>
                <c:pt idx="97">
                  <c:v>0.11817003604439373</c:v>
                </c:pt>
                <c:pt idx="98">
                  <c:v>4.8814610827331691E-2</c:v>
                </c:pt>
                <c:pt idx="99">
                  <c:v>3.3929900695905499E-2</c:v>
                </c:pt>
                <c:pt idx="100">
                  <c:v>3.6388867393583477E-2</c:v>
                </c:pt>
                <c:pt idx="101">
                  <c:v>6.8441961522173661E-2</c:v>
                </c:pt>
                <c:pt idx="102">
                  <c:v>0.10070735942754029</c:v>
                </c:pt>
                <c:pt idx="103">
                  <c:v>0.13091268654340893</c:v>
                </c:pt>
                <c:pt idx="104">
                  <c:v>0.18195948055850997</c:v>
                </c:pt>
                <c:pt idx="105">
                  <c:v>0.18611500593459199</c:v>
                </c:pt>
                <c:pt idx="106">
                  <c:v>0.17226489895914135</c:v>
                </c:pt>
                <c:pt idx="107">
                  <c:v>0.16997258402786058</c:v>
                </c:pt>
                <c:pt idx="108">
                  <c:v>0.17095327156823886</c:v>
                </c:pt>
                <c:pt idx="109">
                  <c:v>0.12666267620314303</c:v>
                </c:pt>
                <c:pt idx="110">
                  <c:v>8.1686858202246596E-2</c:v>
                </c:pt>
                <c:pt idx="111">
                  <c:v>6.1602047669791743E-2</c:v>
                </c:pt>
                <c:pt idx="112">
                  <c:v>6.9253665860090435E-2</c:v>
                </c:pt>
                <c:pt idx="113">
                  <c:v>9.3292757151552039E-2</c:v>
                </c:pt>
                <c:pt idx="114">
                  <c:v>0.16110920991937011</c:v>
                </c:pt>
                <c:pt idx="115">
                  <c:v>0.16594535345366601</c:v>
                </c:pt>
                <c:pt idx="116">
                  <c:v>0.19939494167183233</c:v>
                </c:pt>
                <c:pt idx="117">
                  <c:v>0.20049576124688862</c:v>
                </c:pt>
                <c:pt idx="118">
                  <c:v>0.15404999473046416</c:v>
                </c:pt>
                <c:pt idx="119">
                  <c:v>0.16435822462595912</c:v>
                </c:pt>
                <c:pt idx="120">
                  <c:v>8.0299398099442948E-2</c:v>
                </c:pt>
                <c:pt idx="121">
                  <c:v>6.1118115421683696E-2</c:v>
                </c:pt>
                <c:pt idx="122">
                  <c:v>6.1118115421683696E-2</c:v>
                </c:pt>
                <c:pt idx="123">
                  <c:v>6.1118115421683696E-2</c:v>
                </c:pt>
                <c:pt idx="124">
                  <c:v>6.1118115421683696E-2</c:v>
                </c:pt>
                <c:pt idx="125">
                  <c:v>6.1118115421683696E-2</c:v>
                </c:pt>
                <c:pt idx="126">
                  <c:v>6.1118115421683696E-2</c:v>
                </c:pt>
                <c:pt idx="127">
                  <c:v>6.1118115421683696E-2</c:v>
                </c:pt>
                <c:pt idx="128">
                  <c:v>6.1118115421683696E-2</c:v>
                </c:pt>
                <c:pt idx="129">
                  <c:v>6.1118115421683696E-2</c:v>
                </c:pt>
                <c:pt idx="130">
                  <c:v>6.1118115421683696E-2</c:v>
                </c:pt>
                <c:pt idx="131">
                  <c:v>1.1658377866802787E-3</c:v>
                </c:pt>
                <c:pt idx="132">
                  <c:v>6.1118115421683696E-2</c:v>
                </c:pt>
                <c:pt idx="133">
                  <c:v>6.1118115421683696E-2</c:v>
                </c:pt>
                <c:pt idx="134">
                  <c:v>3.2094800564971604E-2</c:v>
                </c:pt>
                <c:pt idx="135">
                  <c:v>0.10120154869552055</c:v>
                </c:pt>
                <c:pt idx="136">
                  <c:v>0.11063422954229336</c:v>
                </c:pt>
                <c:pt idx="137">
                  <c:v>0.11113013898872147</c:v>
                </c:pt>
                <c:pt idx="138">
                  <c:v>0.12292393912055455</c:v>
                </c:pt>
                <c:pt idx="139">
                  <c:v>5.1667223023392113E-2</c:v>
                </c:pt>
                <c:pt idx="140">
                  <c:v>6.8816971719009912E-2</c:v>
                </c:pt>
                <c:pt idx="141">
                  <c:v>7.008848637381157E-2</c:v>
                </c:pt>
                <c:pt idx="142">
                  <c:v>3.852046285719677E-2</c:v>
                </c:pt>
                <c:pt idx="143">
                  <c:v>1.6030626921357077E-2</c:v>
                </c:pt>
                <c:pt idx="144">
                  <c:v>4.7540457192818422E-2</c:v>
                </c:pt>
                <c:pt idx="145">
                  <c:v>8.9900813626811862E-2</c:v>
                </c:pt>
                <c:pt idx="146">
                  <c:v>8.6286622187454171E-2</c:v>
                </c:pt>
                <c:pt idx="147">
                  <c:v>9.1185754452654283E-2</c:v>
                </c:pt>
                <c:pt idx="148">
                  <c:v>0.13827266876939789</c:v>
                </c:pt>
                <c:pt idx="149">
                  <c:v>0.12344229958560043</c:v>
                </c:pt>
                <c:pt idx="150">
                  <c:v>0.13483056887531214</c:v>
                </c:pt>
                <c:pt idx="151">
                  <c:v>0.1578682166655262</c:v>
                </c:pt>
                <c:pt idx="152">
                  <c:v>0.1946765056363787</c:v>
                </c:pt>
                <c:pt idx="153">
                  <c:v>0.17825388416724225</c:v>
                </c:pt>
                <c:pt idx="154">
                  <c:v>0.14175464888244244</c:v>
                </c:pt>
                <c:pt idx="155">
                  <c:v>9.6212077238727725E-2</c:v>
                </c:pt>
                <c:pt idx="156">
                  <c:v>7.0519869612957489E-2</c:v>
                </c:pt>
                <c:pt idx="157">
                  <c:v>6.0044925623895247E-2</c:v>
                </c:pt>
                <c:pt idx="158">
                  <c:v>5.1522468028636456E-2</c:v>
                </c:pt>
                <c:pt idx="159">
                  <c:v>9.5827866295915234E-2</c:v>
                </c:pt>
                <c:pt idx="160">
                  <c:v>0.15068443425284908</c:v>
                </c:pt>
                <c:pt idx="161">
                  <c:v>0.17879144423652177</c:v>
                </c:pt>
                <c:pt idx="162">
                  <c:v>0.19079553970101215</c:v>
                </c:pt>
                <c:pt idx="163">
                  <c:v>0.19071510945556094</c:v>
                </c:pt>
                <c:pt idx="164">
                  <c:v>0.19041862440079332</c:v>
                </c:pt>
                <c:pt idx="165">
                  <c:v>0.16148254208662521</c:v>
                </c:pt>
                <c:pt idx="166">
                  <c:v>0.11640272541239745</c:v>
                </c:pt>
                <c:pt idx="167">
                  <c:v>0.10136265431223668</c:v>
                </c:pt>
                <c:pt idx="168">
                  <c:v>5.890255098974044E-2</c:v>
                </c:pt>
                <c:pt idx="169">
                  <c:v>6.1118115421683696E-2</c:v>
                </c:pt>
                <c:pt idx="170">
                  <c:v>6.1118115421683696E-2</c:v>
                </c:pt>
                <c:pt idx="171">
                  <c:v>6.1118115421683696E-2</c:v>
                </c:pt>
                <c:pt idx="172">
                  <c:v>1.7387139979895171E-2</c:v>
                </c:pt>
                <c:pt idx="173">
                  <c:v>8.6364270725703948E-2</c:v>
                </c:pt>
                <c:pt idx="174">
                  <c:v>0.10528206832678015</c:v>
                </c:pt>
                <c:pt idx="175">
                  <c:v>0.12953841048595094</c:v>
                </c:pt>
                <c:pt idx="176">
                  <c:v>6.1118115421683696E-2</c:v>
                </c:pt>
                <c:pt idx="177">
                  <c:v>6.1118115421683696E-2</c:v>
                </c:pt>
                <c:pt idx="178">
                  <c:v>6.1118115421683696E-2</c:v>
                </c:pt>
                <c:pt idx="179">
                  <c:v>6.1118115421683696E-2</c:v>
                </c:pt>
                <c:pt idx="180">
                  <c:v>6.1118115421683696E-2</c:v>
                </c:pt>
                <c:pt idx="181">
                  <c:v>6.1118115421683696E-2</c:v>
                </c:pt>
                <c:pt idx="182">
                  <c:v>6.1118115421683696E-2</c:v>
                </c:pt>
                <c:pt idx="183">
                  <c:v>6.1118115421683696E-2</c:v>
                </c:pt>
                <c:pt idx="184">
                  <c:v>4.6759753261295209E-2</c:v>
                </c:pt>
                <c:pt idx="185">
                  <c:v>8.4178580351124535E-2</c:v>
                </c:pt>
                <c:pt idx="186">
                  <c:v>9.6916695765170341E-2</c:v>
                </c:pt>
                <c:pt idx="187">
                  <c:v>0.13258083952896627</c:v>
                </c:pt>
                <c:pt idx="188">
                  <c:v>0.11792103905942707</c:v>
                </c:pt>
                <c:pt idx="189">
                  <c:v>0.11254647393190809</c:v>
                </c:pt>
                <c:pt idx="190">
                  <c:v>0.10462357930787589</c:v>
                </c:pt>
                <c:pt idx="191">
                  <c:v>8.7395716377216257E-2</c:v>
                </c:pt>
                <c:pt idx="192">
                  <c:v>9.5151886527432575E-2</c:v>
                </c:pt>
                <c:pt idx="193">
                  <c:v>0.12048389765035884</c:v>
                </c:pt>
                <c:pt idx="194">
                  <c:v>0.16006350641255204</c:v>
                </c:pt>
                <c:pt idx="195">
                  <c:v>0.19409265382292565</c:v>
                </c:pt>
                <c:pt idx="196">
                  <c:v>0.24657151915468881</c:v>
                </c:pt>
                <c:pt idx="197">
                  <c:v>0.30998470316035265</c:v>
                </c:pt>
                <c:pt idx="198">
                  <c:v>0.2805642833562097</c:v>
                </c:pt>
                <c:pt idx="199">
                  <c:v>0.23159529319709221</c:v>
                </c:pt>
                <c:pt idx="200">
                  <c:v>0.17204872355301717</c:v>
                </c:pt>
                <c:pt idx="201">
                  <c:v>0.16910645815228881</c:v>
                </c:pt>
                <c:pt idx="202">
                  <c:v>0.13950825386633176</c:v>
                </c:pt>
                <c:pt idx="203">
                  <c:v>0.14534785362470479</c:v>
                </c:pt>
                <c:pt idx="204">
                  <c:v>0.15807126983440181</c:v>
                </c:pt>
                <c:pt idx="205">
                  <c:v>0.17775076076319177</c:v>
                </c:pt>
                <c:pt idx="206">
                  <c:v>0.18758297691524725</c:v>
                </c:pt>
                <c:pt idx="207">
                  <c:v>0.18553751826982559</c:v>
                </c:pt>
                <c:pt idx="208">
                  <c:v>0.1744235383060628</c:v>
                </c:pt>
                <c:pt idx="209">
                  <c:v>0.11565012396134933</c:v>
                </c:pt>
                <c:pt idx="210">
                  <c:v>0.12642788604535765</c:v>
                </c:pt>
                <c:pt idx="211">
                  <c:v>0.16000439841231895</c:v>
                </c:pt>
                <c:pt idx="212">
                  <c:v>0.13757292920162387</c:v>
                </c:pt>
                <c:pt idx="213">
                  <c:v>0.11564261511886877</c:v>
                </c:pt>
                <c:pt idx="214">
                  <c:v>0.11884313271366886</c:v>
                </c:pt>
                <c:pt idx="215">
                  <c:v>0.12420199851511554</c:v>
                </c:pt>
                <c:pt idx="216">
                  <c:v>0.12901115660627649</c:v>
                </c:pt>
                <c:pt idx="217">
                  <c:v>0.17746297598367927</c:v>
                </c:pt>
                <c:pt idx="218">
                  <c:v>0.2004876233179235</c:v>
                </c:pt>
                <c:pt idx="219">
                  <c:v>0.21035482222214927</c:v>
                </c:pt>
                <c:pt idx="220">
                  <c:v>6.1118115421683696E-2</c:v>
                </c:pt>
                <c:pt idx="221">
                  <c:v>6.1118115421683696E-2</c:v>
                </c:pt>
                <c:pt idx="222">
                  <c:v>6.1118115421683696E-2</c:v>
                </c:pt>
                <c:pt idx="223">
                  <c:v>6.1118115421683696E-2</c:v>
                </c:pt>
                <c:pt idx="224">
                  <c:v>6.1118115421683696E-2</c:v>
                </c:pt>
                <c:pt idx="225">
                  <c:v>6.1118115421683696E-2</c:v>
                </c:pt>
                <c:pt idx="226">
                  <c:v>6.1118115421683696E-2</c:v>
                </c:pt>
                <c:pt idx="227">
                  <c:v>6.1118115421683696E-2</c:v>
                </c:pt>
                <c:pt idx="228">
                  <c:v>6.1118115421683696E-2</c:v>
                </c:pt>
                <c:pt idx="229">
                  <c:v>6.1118115421683696E-2</c:v>
                </c:pt>
                <c:pt idx="230">
                  <c:v>6.1118115421683696E-2</c:v>
                </c:pt>
                <c:pt idx="231">
                  <c:v>6.1118115421683696E-2</c:v>
                </c:pt>
                <c:pt idx="232">
                  <c:v>6.1118115421683696E-2</c:v>
                </c:pt>
                <c:pt idx="233">
                  <c:v>2.4725956110663184E-2</c:v>
                </c:pt>
                <c:pt idx="234">
                  <c:v>3.0944308350961725E-2</c:v>
                </c:pt>
                <c:pt idx="235">
                  <c:v>5.503418632179239E-2</c:v>
                </c:pt>
                <c:pt idx="236">
                  <c:v>5.5268807518804676E-2</c:v>
                </c:pt>
                <c:pt idx="237">
                  <c:v>3.0035304610235479E-2</c:v>
                </c:pt>
                <c:pt idx="238">
                  <c:v>6.1977497871738917E-2</c:v>
                </c:pt>
                <c:pt idx="239">
                  <c:v>0.1052715199053792</c:v>
                </c:pt>
                <c:pt idx="240">
                  <c:v>0.15561395914361745</c:v>
                </c:pt>
                <c:pt idx="241">
                  <c:v>0.17674065813909648</c:v>
                </c:pt>
                <c:pt idx="242">
                  <c:v>0.19416593248351907</c:v>
                </c:pt>
                <c:pt idx="243">
                  <c:v>0.18150677413719232</c:v>
                </c:pt>
                <c:pt idx="244">
                  <c:v>0.15375534981234842</c:v>
                </c:pt>
                <c:pt idx="245">
                  <c:v>0.13654049459409784</c:v>
                </c:pt>
                <c:pt idx="246">
                  <c:v>0.1489567913038837</c:v>
                </c:pt>
                <c:pt idx="247">
                  <c:v>0.17425600295519084</c:v>
                </c:pt>
                <c:pt idx="248">
                  <c:v>0.14306088753335389</c:v>
                </c:pt>
                <c:pt idx="249">
                  <c:v>9.1487779591589311E-2</c:v>
                </c:pt>
                <c:pt idx="250">
                  <c:v>8.6125992386573494E-2</c:v>
                </c:pt>
                <c:pt idx="251">
                  <c:v>0.13598615720044116</c:v>
                </c:pt>
                <c:pt idx="252">
                  <c:v>0.18583701734398145</c:v>
                </c:pt>
                <c:pt idx="253">
                  <c:v>0.22662195202628913</c:v>
                </c:pt>
                <c:pt idx="254">
                  <c:v>0.26670590071593975</c:v>
                </c:pt>
                <c:pt idx="255">
                  <c:v>0.27878216535738159</c:v>
                </c:pt>
                <c:pt idx="256">
                  <c:v>0.26168425233629533</c:v>
                </c:pt>
                <c:pt idx="257">
                  <c:v>0.27367690018132584</c:v>
                </c:pt>
                <c:pt idx="258">
                  <c:v>0.28333226536884532</c:v>
                </c:pt>
                <c:pt idx="259">
                  <c:v>0.25838711925534191</c:v>
                </c:pt>
                <c:pt idx="260">
                  <c:v>0.26849602863731914</c:v>
                </c:pt>
                <c:pt idx="261">
                  <c:v>0.28345337492250933</c:v>
                </c:pt>
                <c:pt idx="262">
                  <c:v>0.29399658963956016</c:v>
                </c:pt>
                <c:pt idx="263">
                  <c:v>0.31870261587356624</c:v>
                </c:pt>
                <c:pt idx="264">
                  <c:v>6.1118115421683696E-2</c:v>
                </c:pt>
                <c:pt idx="265">
                  <c:v>6.1118115421683696E-2</c:v>
                </c:pt>
                <c:pt idx="266">
                  <c:v>6.1118115421683696E-2</c:v>
                </c:pt>
                <c:pt idx="267">
                  <c:v>6.1118115421683696E-2</c:v>
                </c:pt>
                <c:pt idx="268">
                  <c:v>6.1118115421683696E-2</c:v>
                </c:pt>
                <c:pt idx="269">
                  <c:v>6.1118115421683696E-2</c:v>
                </c:pt>
                <c:pt idx="270">
                  <c:v>6.1118115421683696E-2</c:v>
                </c:pt>
                <c:pt idx="271">
                  <c:v>6.1118115421683696E-2</c:v>
                </c:pt>
                <c:pt idx="272">
                  <c:v>6.1118115421683696E-2</c:v>
                </c:pt>
                <c:pt idx="273">
                  <c:v>6.1118115421683696E-2</c:v>
                </c:pt>
                <c:pt idx="274">
                  <c:v>6.1118115421683696E-2</c:v>
                </c:pt>
                <c:pt idx="275">
                  <c:v>7.9425017478157653E-3</c:v>
                </c:pt>
                <c:pt idx="276">
                  <c:v>4.9600868425231287E-2</c:v>
                </c:pt>
                <c:pt idx="277">
                  <c:v>6.3310670720257645E-2</c:v>
                </c:pt>
                <c:pt idx="278">
                  <c:v>3.666745680933136E-2</c:v>
                </c:pt>
                <c:pt idx="279">
                  <c:v>4.8349642936260803E-2</c:v>
                </c:pt>
                <c:pt idx="280">
                  <c:v>5.7730287560335374E-2</c:v>
                </c:pt>
                <c:pt idx="281">
                  <c:v>7.7185950091224156E-2</c:v>
                </c:pt>
                <c:pt idx="282">
                  <c:v>5.4464844724290813E-2</c:v>
                </c:pt>
                <c:pt idx="283">
                  <c:v>5.6493469546937534E-2</c:v>
                </c:pt>
                <c:pt idx="284">
                  <c:v>0.11531941812354643</c:v>
                </c:pt>
                <c:pt idx="285">
                  <c:v>0.13906877319413161</c:v>
                </c:pt>
                <c:pt idx="286">
                  <c:v>0.16399661542710534</c:v>
                </c:pt>
                <c:pt idx="287">
                  <c:v>0.13333900018965952</c:v>
                </c:pt>
                <c:pt idx="288">
                  <c:v>0.14775387799124876</c:v>
                </c:pt>
                <c:pt idx="289">
                  <c:v>0.12852415047973009</c:v>
                </c:pt>
                <c:pt idx="290">
                  <c:v>0.19032082866912631</c:v>
                </c:pt>
                <c:pt idx="291">
                  <c:v>0.22578039770847125</c:v>
                </c:pt>
                <c:pt idx="292">
                  <c:v>0.19198348329079651</c:v>
                </c:pt>
                <c:pt idx="293">
                  <c:v>0.19208036315449084</c:v>
                </c:pt>
                <c:pt idx="294">
                  <c:v>0.22379533518990957</c:v>
                </c:pt>
                <c:pt idx="295">
                  <c:v>0.21729055528661873</c:v>
                </c:pt>
                <c:pt idx="296">
                  <c:v>0.29467070570298287</c:v>
                </c:pt>
                <c:pt idx="297">
                  <c:v>0.33796407028466191</c:v>
                </c:pt>
                <c:pt idx="298">
                  <c:v>0.34864967843527839</c:v>
                </c:pt>
                <c:pt idx="299">
                  <c:v>0.37056482531504009</c:v>
                </c:pt>
                <c:pt idx="300">
                  <c:v>0.38056035931891602</c:v>
                </c:pt>
                <c:pt idx="301">
                  <c:v>0.38822287098577557</c:v>
                </c:pt>
                <c:pt idx="302">
                  <c:v>0.36253337663440299</c:v>
                </c:pt>
                <c:pt idx="303">
                  <c:v>0.33560906361572518</c:v>
                </c:pt>
                <c:pt idx="304">
                  <c:v>0.3325178473317143</c:v>
                </c:pt>
                <c:pt idx="305">
                  <c:v>0.32526983743534743</c:v>
                </c:pt>
                <c:pt idx="306">
                  <c:v>0.32648603005719251</c:v>
                </c:pt>
                <c:pt idx="307">
                  <c:v>0.31279817151250061</c:v>
                </c:pt>
                <c:pt idx="308">
                  <c:v>6.1118115421683696E-2</c:v>
                </c:pt>
                <c:pt idx="309">
                  <c:v>6.1118115421683696E-2</c:v>
                </c:pt>
                <c:pt idx="310">
                  <c:v>6.1118115421683696E-2</c:v>
                </c:pt>
                <c:pt idx="311">
                  <c:v>6.1118115421683696E-2</c:v>
                </c:pt>
                <c:pt idx="312">
                  <c:v>6.1118115421683696E-2</c:v>
                </c:pt>
                <c:pt idx="313">
                  <c:v>6.1118115421683696E-2</c:v>
                </c:pt>
                <c:pt idx="314">
                  <c:v>6.1118115421683696E-2</c:v>
                </c:pt>
                <c:pt idx="315">
                  <c:v>6.1118115421683696E-2</c:v>
                </c:pt>
                <c:pt idx="316">
                  <c:v>6.1118115421683696E-2</c:v>
                </c:pt>
                <c:pt idx="317">
                  <c:v>6.1118115421683696E-2</c:v>
                </c:pt>
                <c:pt idx="318">
                  <c:v>6.1118115421683696E-2</c:v>
                </c:pt>
                <c:pt idx="319">
                  <c:v>6.1118115421683696E-2</c:v>
                </c:pt>
                <c:pt idx="320">
                  <c:v>6.1118115421683696E-2</c:v>
                </c:pt>
                <c:pt idx="321">
                  <c:v>3.2706997555684146E-2</c:v>
                </c:pt>
                <c:pt idx="322">
                  <c:v>4.1250647006069972E-2</c:v>
                </c:pt>
                <c:pt idx="323">
                  <c:v>3.461974628807768E-2</c:v>
                </c:pt>
                <c:pt idx="324">
                  <c:v>6.7119978946345998E-2</c:v>
                </c:pt>
                <c:pt idx="325">
                  <c:v>6.9661693789253631E-2</c:v>
                </c:pt>
                <c:pt idx="326">
                  <c:v>0.13165238452044348</c:v>
                </c:pt>
                <c:pt idx="327">
                  <c:v>0.15022819297182252</c:v>
                </c:pt>
                <c:pt idx="328">
                  <c:v>0.12514871115325771</c:v>
                </c:pt>
                <c:pt idx="329">
                  <c:v>0.12752465735905399</c:v>
                </c:pt>
                <c:pt idx="330">
                  <c:v>8.8403509968858845E-2</c:v>
                </c:pt>
                <c:pt idx="331">
                  <c:v>5.0408360962923837E-2</c:v>
                </c:pt>
                <c:pt idx="332">
                  <c:v>1.5722852285041344E-2</c:v>
                </c:pt>
                <c:pt idx="333">
                  <c:v>3.1939064995701529E-3</c:v>
                </c:pt>
                <c:pt idx="334">
                  <c:v>5.0085595100479302E-2</c:v>
                </c:pt>
                <c:pt idx="335">
                  <c:v>0.21104774871183954</c:v>
                </c:pt>
                <c:pt idx="336">
                  <c:v>0.26502061946481531</c:v>
                </c:pt>
                <c:pt idx="337">
                  <c:v>0.27097272931809552</c:v>
                </c:pt>
                <c:pt idx="338">
                  <c:v>0.2608021949408576</c:v>
                </c:pt>
                <c:pt idx="339">
                  <c:v>0.28335100523980605</c:v>
                </c:pt>
                <c:pt idx="340">
                  <c:v>0.30112763411528642</c:v>
                </c:pt>
                <c:pt idx="341">
                  <c:v>0.33053052382388087</c:v>
                </c:pt>
                <c:pt idx="342">
                  <c:v>0.37042808477793371</c:v>
                </c:pt>
                <c:pt idx="343">
                  <c:v>0.41153603492171775</c:v>
                </c:pt>
                <c:pt idx="344">
                  <c:v>0.41112835648131618</c:v>
                </c:pt>
                <c:pt idx="345">
                  <c:v>0.40467854626810495</c:v>
                </c:pt>
                <c:pt idx="346">
                  <c:v>0.4074318918547416</c:v>
                </c:pt>
                <c:pt idx="347">
                  <c:v>0.38676322260199791</c:v>
                </c:pt>
                <c:pt idx="348">
                  <c:v>0.36797220060267888</c:v>
                </c:pt>
                <c:pt idx="349">
                  <c:v>0.36914623251014184</c:v>
                </c:pt>
                <c:pt idx="350">
                  <c:v>0.35130859270284986</c:v>
                </c:pt>
                <c:pt idx="351">
                  <c:v>0.31280092456700964</c:v>
                </c:pt>
                <c:pt idx="352">
                  <c:v>6.1118115421683696E-2</c:v>
                </c:pt>
                <c:pt idx="353">
                  <c:v>6.1118115421683696E-2</c:v>
                </c:pt>
                <c:pt idx="354">
                  <c:v>6.1118115421683696E-2</c:v>
                </c:pt>
                <c:pt idx="355">
                  <c:v>6.1118115421683696E-2</c:v>
                </c:pt>
                <c:pt idx="356">
                  <c:v>6.1118115421683696E-2</c:v>
                </c:pt>
                <c:pt idx="357">
                  <c:v>6.1118115421683696E-2</c:v>
                </c:pt>
                <c:pt idx="358">
                  <c:v>6.1118115421683696E-2</c:v>
                </c:pt>
                <c:pt idx="359">
                  <c:v>6.1118115421683696E-2</c:v>
                </c:pt>
                <c:pt idx="360">
                  <c:v>6.1118115421683696E-2</c:v>
                </c:pt>
                <c:pt idx="361">
                  <c:v>6.1118115421683696E-2</c:v>
                </c:pt>
                <c:pt idx="362">
                  <c:v>6.1118115421683696E-2</c:v>
                </c:pt>
                <c:pt idx="363">
                  <c:v>2.2216668760323213E-2</c:v>
                </c:pt>
                <c:pt idx="364">
                  <c:v>9.5312683986892285E-2</c:v>
                </c:pt>
                <c:pt idx="365">
                  <c:v>0.14092397218594857</c:v>
                </c:pt>
                <c:pt idx="366">
                  <c:v>0.1137882441990096</c:v>
                </c:pt>
                <c:pt idx="367">
                  <c:v>9.0674088176193976E-2</c:v>
                </c:pt>
                <c:pt idx="368">
                  <c:v>0.1143066474724608</c:v>
                </c:pt>
                <c:pt idx="369">
                  <c:v>9.9671332541252017E-2</c:v>
                </c:pt>
                <c:pt idx="370">
                  <c:v>0.1090914055595702</c:v>
                </c:pt>
                <c:pt idx="371">
                  <c:v>6.290004544528284E-2</c:v>
                </c:pt>
                <c:pt idx="372">
                  <c:v>2.1993857086739493E-2</c:v>
                </c:pt>
                <c:pt idx="373">
                  <c:v>3.8996698192976124E-2</c:v>
                </c:pt>
                <c:pt idx="374">
                  <c:v>6.5746725943295628E-2</c:v>
                </c:pt>
                <c:pt idx="375">
                  <c:v>8.4077236916173984E-2</c:v>
                </c:pt>
                <c:pt idx="376">
                  <c:v>6.6425320168904581E-2</c:v>
                </c:pt>
                <c:pt idx="377">
                  <c:v>6.5143550294611288E-2</c:v>
                </c:pt>
                <c:pt idx="378">
                  <c:v>8.2038472070840501E-2</c:v>
                </c:pt>
                <c:pt idx="379">
                  <c:v>0.12462417968789016</c:v>
                </c:pt>
                <c:pt idx="380">
                  <c:v>0.15608732752875668</c:v>
                </c:pt>
                <c:pt idx="381">
                  <c:v>0.17388906230844658</c:v>
                </c:pt>
                <c:pt idx="382">
                  <c:v>0.20339204615307896</c:v>
                </c:pt>
                <c:pt idx="383">
                  <c:v>0.24454616115095315</c:v>
                </c:pt>
                <c:pt idx="384">
                  <c:v>0.31171647711315192</c:v>
                </c:pt>
                <c:pt idx="385">
                  <c:v>0.35549977944242972</c:v>
                </c:pt>
                <c:pt idx="386">
                  <c:v>0.38785387925426923</c:v>
                </c:pt>
                <c:pt idx="387">
                  <c:v>0.40727212811218877</c:v>
                </c:pt>
                <c:pt idx="388">
                  <c:v>0.4004905229833966</c:v>
                </c:pt>
                <c:pt idx="389">
                  <c:v>0.41292634859962962</c:v>
                </c:pt>
                <c:pt idx="390">
                  <c:v>0.42905521809470931</c:v>
                </c:pt>
                <c:pt idx="391">
                  <c:v>0.43611188703519255</c:v>
                </c:pt>
                <c:pt idx="392">
                  <c:v>0.43895750798051575</c:v>
                </c:pt>
                <c:pt idx="393">
                  <c:v>0.40713111500969995</c:v>
                </c:pt>
                <c:pt idx="394">
                  <c:v>0.38862908540126484</c:v>
                </c:pt>
                <c:pt idx="395">
                  <c:v>0.39172323327756403</c:v>
                </c:pt>
                <c:pt idx="396">
                  <c:v>6.1118115421683696E-2</c:v>
                </c:pt>
                <c:pt idx="397">
                  <c:v>6.1118115421683696E-2</c:v>
                </c:pt>
                <c:pt idx="398">
                  <c:v>6.1118115421683696E-2</c:v>
                </c:pt>
                <c:pt idx="399">
                  <c:v>6.1118115421683696E-2</c:v>
                </c:pt>
                <c:pt idx="400">
                  <c:v>6.1118115421683696E-2</c:v>
                </c:pt>
                <c:pt idx="401">
                  <c:v>6.1118115421683696E-2</c:v>
                </c:pt>
                <c:pt idx="402">
                  <c:v>6.7441640602516255E-4</c:v>
                </c:pt>
                <c:pt idx="403">
                  <c:v>6.5604638045008851E-2</c:v>
                </c:pt>
                <c:pt idx="404">
                  <c:v>6.3014647704312352E-2</c:v>
                </c:pt>
                <c:pt idx="405">
                  <c:v>1.7582119526399459E-2</c:v>
                </c:pt>
                <c:pt idx="406">
                  <c:v>5.3393066188917308E-2</c:v>
                </c:pt>
                <c:pt idx="407">
                  <c:v>0.14252901124407943</c:v>
                </c:pt>
                <c:pt idx="408">
                  <c:v>0.17860213186633186</c:v>
                </c:pt>
                <c:pt idx="409">
                  <c:v>0.14942662878590302</c:v>
                </c:pt>
                <c:pt idx="410">
                  <c:v>0.201283118392001</c:v>
                </c:pt>
                <c:pt idx="411">
                  <c:v>0.24271138616381471</c:v>
                </c:pt>
                <c:pt idx="412">
                  <c:v>0.21053853473422987</c:v>
                </c:pt>
                <c:pt idx="413">
                  <c:v>0.20359545415663216</c:v>
                </c:pt>
                <c:pt idx="414">
                  <c:v>0.23863639609851439</c:v>
                </c:pt>
                <c:pt idx="415">
                  <c:v>0.24114866682580247</c:v>
                </c:pt>
                <c:pt idx="416">
                  <c:v>0.25716261827349257</c:v>
                </c:pt>
                <c:pt idx="417">
                  <c:v>0.32222531356639544</c:v>
                </c:pt>
                <c:pt idx="418">
                  <c:v>0.32405440666455609</c:v>
                </c:pt>
                <c:pt idx="419">
                  <c:v>0.31627270280578818</c:v>
                </c:pt>
                <c:pt idx="420">
                  <c:v>0.33017067868248595</c:v>
                </c:pt>
                <c:pt idx="421">
                  <c:v>0.32991354211607526</c:v>
                </c:pt>
                <c:pt idx="422">
                  <c:v>0.30113193717669812</c:v>
                </c:pt>
                <c:pt idx="423">
                  <c:v>0.30909395113753685</c:v>
                </c:pt>
                <c:pt idx="424">
                  <c:v>0.303724025068148</c:v>
                </c:pt>
                <c:pt idx="425">
                  <c:v>0.27865082770486282</c:v>
                </c:pt>
                <c:pt idx="426">
                  <c:v>0.26872473350405623</c:v>
                </c:pt>
                <c:pt idx="427">
                  <c:v>0.30398131667935002</c:v>
                </c:pt>
                <c:pt idx="428">
                  <c:v>0.34977026700431202</c:v>
                </c:pt>
                <c:pt idx="429">
                  <c:v>0.39938287656059346</c:v>
                </c:pt>
                <c:pt idx="430">
                  <c:v>0.42288365168675268</c:v>
                </c:pt>
                <c:pt idx="431">
                  <c:v>0.45668305615331956</c:v>
                </c:pt>
                <c:pt idx="432">
                  <c:v>0.45146461296835777</c:v>
                </c:pt>
                <c:pt idx="433">
                  <c:v>0.45233425961632123</c:v>
                </c:pt>
                <c:pt idx="434">
                  <c:v>0.46193482244843231</c:v>
                </c:pt>
                <c:pt idx="435">
                  <c:v>0.45015930409054355</c:v>
                </c:pt>
                <c:pt idx="436">
                  <c:v>0.4334516268855364</c:v>
                </c:pt>
                <c:pt idx="437">
                  <c:v>0.40290443105003471</c:v>
                </c:pt>
                <c:pt idx="438">
                  <c:v>0.38785493121958153</c:v>
                </c:pt>
                <c:pt idx="439">
                  <c:v>0.37871063053184056</c:v>
                </c:pt>
                <c:pt idx="440">
                  <c:v>6.1118115421683696E-2</c:v>
                </c:pt>
                <c:pt idx="441">
                  <c:v>6.1118115421683696E-2</c:v>
                </c:pt>
                <c:pt idx="442">
                  <c:v>6.1118115421683696E-2</c:v>
                </c:pt>
                <c:pt idx="443">
                  <c:v>6.1118115421683696E-2</c:v>
                </c:pt>
                <c:pt idx="444">
                  <c:v>6.1118115421683696E-2</c:v>
                </c:pt>
                <c:pt idx="445">
                  <c:v>3.721331379363757E-2</c:v>
                </c:pt>
                <c:pt idx="446">
                  <c:v>9.4511967604248806E-2</c:v>
                </c:pt>
                <c:pt idx="447">
                  <c:v>9.0225055253236791E-2</c:v>
                </c:pt>
                <c:pt idx="448">
                  <c:v>6.4564589510361342E-2</c:v>
                </c:pt>
                <c:pt idx="449">
                  <c:v>7.1068285106608564E-2</c:v>
                </c:pt>
                <c:pt idx="450">
                  <c:v>9.2597168321113796E-2</c:v>
                </c:pt>
                <c:pt idx="451">
                  <c:v>8.5820184546057082E-2</c:v>
                </c:pt>
                <c:pt idx="452">
                  <c:v>0.12514379678982443</c:v>
                </c:pt>
                <c:pt idx="453">
                  <c:v>0.10372417417357641</c:v>
                </c:pt>
                <c:pt idx="454">
                  <c:v>0.11615353490435382</c:v>
                </c:pt>
                <c:pt idx="455">
                  <c:v>0.14079384346788815</c:v>
                </c:pt>
                <c:pt idx="456">
                  <c:v>0.11289554100882689</c:v>
                </c:pt>
                <c:pt idx="457">
                  <c:v>0.16898145767557618</c:v>
                </c:pt>
                <c:pt idx="458">
                  <c:v>0.23212740092726422</c:v>
                </c:pt>
                <c:pt idx="459">
                  <c:v>0.31943288404435843</c:v>
                </c:pt>
                <c:pt idx="460">
                  <c:v>0.35984364505418098</c:v>
                </c:pt>
                <c:pt idx="461">
                  <c:v>0.38559052862687571</c:v>
                </c:pt>
                <c:pt idx="462">
                  <c:v>0.41045985680716846</c:v>
                </c:pt>
                <c:pt idx="463">
                  <c:v>0.38147922548270058</c:v>
                </c:pt>
                <c:pt idx="464">
                  <c:v>0.34282996707514779</c:v>
                </c:pt>
                <c:pt idx="465">
                  <c:v>0.36474661086928362</c:v>
                </c:pt>
                <c:pt idx="466">
                  <c:v>0.37332642351159323</c:v>
                </c:pt>
                <c:pt idx="467">
                  <c:v>0.35141887985436521</c:v>
                </c:pt>
                <c:pt idx="468">
                  <c:v>0.35410165012461864</c:v>
                </c:pt>
                <c:pt idx="469">
                  <c:v>0.34775883115339223</c:v>
                </c:pt>
                <c:pt idx="470">
                  <c:v>0.30860689637753913</c:v>
                </c:pt>
                <c:pt idx="471">
                  <c:v>0.32869758243597108</c:v>
                </c:pt>
                <c:pt idx="472">
                  <c:v>0.34660586052667075</c:v>
                </c:pt>
                <c:pt idx="473">
                  <c:v>0.33648804340731669</c:v>
                </c:pt>
                <c:pt idx="474">
                  <c:v>0.33634859178824705</c:v>
                </c:pt>
                <c:pt idx="475">
                  <c:v>0.33922685251379242</c:v>
                </c:pt>
                <c:pt idx="476">
                  <c:v>0.34358644653054438</c:v>
                </c:pt>
                <c:pt idx="477">
                  <c:v>0.30991031739732927</c:v>
                </c:pt>
                <c:pt idx="478">
                  <c:v>0.29903109749457518</c:v>
                </c:pt>
                <c:pt idx="479">
                  <c:v>0.30467322049120554</c:v>
                </c:pt>
                <c:pt idx="480">
                  <c:v>0.29152526380919486</c:v>
                </c:pt>
                <c:pt idx="481">
                  <c:v>0.27309301940923852</c:v>
                </c:pt>
                <c:pt idx="482">
                  <c:v>0.25343643866708793</c:v>
                </c:pt>
                <c:pt idx="483">
                  <c:v>0.25496553743684069</c:v>
                </c:pt>
                <c:pt idx="484">
                  <c:v>6.1118115421683696E-2</c:v>
                </c:pt>
                <c:pt idx="485">
                  <c:v>6.1118115421683696E-2</c:v>
                </c:pt>
                <c:pt idx="486">
                  <c:v>6.1118115421683696E-2</c:v>
                </c:pt>
                <c:pt idx="487">
                  <c:v>6.1118115421683696E-2</c:v>
                </c:pt>
                <c:pt idx="488">
                  <c:v>2.2745590751864107E-3</c:v>
                </c:pt>
                <c:pt idx="489">
                  <c:v>6.1118115421683696E-2</c:v>
                </c:pt>
                <c:pt idx="490">
                  <c:v>2.6787116202637948E-2</c:v>
                </c:pt>
                <c:pt idx="491">
                  <c:v>3.8728953498763902E-2</c:v>
                </c:pt>
                <c:pt idx="492">
                  <c:v>5.4111952638130748E-2</c:v>
                </c:pt>
                <c:pt idx="493">
                  <c:v>8.9509937977013967E-2</c:v>
                </c:pt>
                <c:pt idx="494">
                  <c:v>0.13782616513840829</c:v>
                </c:pt>
                <c:pt idx="495">
                  <c:v>0.16001512815070126</c:v>
                </c:pt>
                <c:pt idx="496">
                  <c:v>0.17289692455263403</c:v>
                </c:pt>
                <c:pt idx="497">
                  <c:v>0.169601853126637</c:v>
                </c:pt>
                <c:pt idx="498">
                  <c:v>0.15197084139139916</c:v>
                </c:pt>
                <c:pt idx="499">
                  <c:v>0.13280956955884318</c:v>
                </c:pt>
                <c:pt idx="500">
                  <c:v>0.14646037460921027</c:v>
                </c:pt>
                <c:pt idx="501">
                  <c:v>0.16794995448696615</c:v>
                </c:pt>
                <c:pt idx="502">
                  <c:v>0.22600974267598559</c:v>
                </c:pt>
                <c:pt idx="503">
                  <c:v>0.2783191674371186</c:v>
                </c:pt>
                <c:pt idx="504">
                  <c:v>0.26737904607409424</c:v>
                </c:pt>
                <c:pt idx="505">
                  <c:v>0.26916361514346004</c:v>
                </c:pt>
                <c:pt idx="506">
                  <c:v>0.28323958491933626</c:v>
                </c:pt>
                <c:pt idx="507">
                  <c:v>0.3267191043853736</c:v>
                </c:pt>
                <c:pt idx="508">
                  <c:v>0.32001620801513975</c:v>
                </c:pt>
                <c:pt idx="509">
                  <c:v>0.31349985870490915</c:v>
                </c:pt>
                <c:pt idx="510">
                  <c:v>0.28992277613483414</c:v>
                </c:pt>
                <c:pt idx="511">
                  <c:v>0.27422916334834918</c:v>
                </c:pt>
                <c:pt idx="512">
                  <c:v>0.25464733475251655</c:v>
                </c:pt>
                <c:pt idx="513">
                  <c:v>0.21903795171731572</c:v>
                </c:pt>
                <c:pt idx="514">
                  <c:v>0.16790757668385753</c:v>
                </c:pt>
                <c:pt idx="515">
                  <c:v>8.9826850712523901E-2</c:v>
                </c:pt>
                <c:pt idx="516">
                  <c:v>0.1182539093808858</c:v>
                </c:pt>
                <c:pt idx="517">
                  <c:v>0.16510746265875556</c:v>
                </c:pt>
                <c:pt idx="518">
                  <c:v>0.1831260124194006</c:v>
                </c:pt>
                <c:pt idx="519">
                  <c:v>0.18033216517215317</c:v>
                </c:pt>
                <c:pt idx="520">
                  <c:v>0.21054096695563929</c:v>
                </c:pt>
                <c:pt idx="521">
                  <c:v>0.20168216097871647</c:v>
                </c:pt>
                <c:pt idx="522">
                  <c:v>0.17394533305288248</c:v>
                </c:pt>
                <c:pt idx="523">
                  <c:v>0.19621477546194527</c:v>
                </c:pt>
                <c:pt idx="524">
                  <c:v>0.19336336328537337</c:v>
                </c:pt>
                <c:pt idx="525">
                  <c:v>0.22610319040548191</c:v>
                </c:pt>
                <c:pt idx="526">
                  <c:v>0.23250056774821853</c:v>
                </c:pt>
                <c:pt idx="527">
                  <c:v>0.20228352446359918</c:v>
                </c:pt>
                <c:pt idx="528">
                  <c:v>8.9751245866029672E-2</c:v>
                </c:pt>
                <c:pt idx="529">
                  <c:v>5.8753394984871837E-2</c:v>
                </c:pt>
                <c:pt idx="530">
                  <c:v>1.1483318327007833E-2</c:v>
                </c:pt>
                <c:pt idx="531">
                  <c:v>9.0762695090061459E-3</c:v>
                </c:pt>
                <c:pt idx="532">
                  <c:v>6.1118115421683696E-2</c:v>
                </c:pt>
                <c:pt idx="533">
                  <c:v>6.2569704772694509E-2</c:v>
                </c:pt>
                <c:pt idx="534">
                  <c:v>7.0087394217368093E-2</c:v>
                </c:pt>
                <c:pt idx="535">
                  <c:v>2.1625847720546862E-2</c:v>
                </c:pt>
                <c:pt idx="536">
                  <c:v>2.9463171388808523E-2</c:v>
                </c:pt>
                <c:pt idx="537">
                  <c:v>9.1645295599835613E-2</c:v>
                </c:pt>
                <c:pt idx="538">
                  <c:v>9.4112894316346729E-2</c:v>
                </c:pt>
                <c:pt idx="539">
                  <c:v>9.0779483137431241E-2</c:v>
                </c:pt>
                <c:pt idx="540">
                  <c:v>0.13031756224076901</c:v>
                </c:pt>
                <c:pt idx="541">
                  <c:v>0.13907130924029831</c:v>
                </c:pt>
                <c:pt idx="542">
                  <c:v>0.17222441546167674</c:v>
                </c:pt>
                <c:pt idx="543">
                  <c:v>0.18659002038491043</c:v>
                </c:pt>
                <c:pt idx="544">
                  <c:v>0.19415221480629968</c:v>
                </c:pt>
                <c:pt idx="545">
                  <c:v>0.19911236996076229</c:v>
                </c:pt>
                <c:pt idx="546">
                  <c:v>0.21271636152489931</c:v>
                </c:pt>
                <c:pt idx="547">
                  <c:v>0.22642074156517952</c:v>
                </c:pt>
                <c:pt idx="548">
                  <c:v>0.25596207979105329</c:v>
                </c:pt>
                <c:pt idx="549">
                  <c:v>0.28643399567252426</c:v>
                </c:pt>
                <c:pt idx="550">
                  <c:v>0.28037204866067805</c:v>
                </c:pt>
                <c:pt idx="551">
                  <c:v>0.2639150050389138</c:v>
                </c:pt>
                <c:pt idx="552">
                  <c:v>0.25992890629474746</c:v>
                </c:pt>
                <c:pt idx="553">
                  <c:v>0.23460702012101653</c:v>
                </c:pt>
                <c:pt idx="554">
                  <c:v>0.22608653079733643</c:v>
                </c:pt>
                <c:pt idx="555">
                  <c:v>0.19523588176874562</c:v>
                </c:pt>
                <c:pt idx="556">
                  <c:v>0.12462425858957571</c:v>
                </c:pt>
                <c:pt idx="557">
                  <c:v>0.10989318797630979</c:v>
                </c:pt>
                <c:pt idx="558">
                  <c:v>0.14431320532239636</c:v>
                </c:pt>
                <c:pt idx="559">
                  <c:v>0.18071118198392611</c:v>
                </c:pt>
                <c:pt idx="560">
                  <c:v>0.22608706401386838</c:v>
                </c:pt>
                <c:pt idx="561">
                  <c:v>0.29715449819575468</c:v>
                </c:pt>
                <c:pt idx="562">
                  <c:v>0.31434804506272196</c:v>
                </c:pt>
                <c:pt idx="563">
                  <c:v>0.2971267616395632</c:v>
                </c:pt>
                <c:pt idx="564">
                  <c:v>0.28862722548482739</c:v>
                </c:pt>
                <c:pt idx="565">
                  <c:v>0.2979763676672092</c:v>
                </c:pt>
                <c:pt idx="566">
                  <c:v>0.29960316286264338</c:v>
                </c:pt>
                <c:pt idx="567">
                  <c:v>0.29164586259513492</c:v>
                </c:pt>
                <c:pt idx="568">
                  <c:v>0.30230882477487975</c:v>
                </c:pt>
                <c:pt idx="569">
                  <c:v>0.31243882212939683</c:v>
                </c:pt>
                <c:pt idx="570">
                  <c:v>0.34032787109651852</c:v>
                </c:pt>
                <c:pt idx="571">
                  <c:v>0.39117610960357047</c:v>
                </c:pt>
                <c:pt idx="572">
                  <c:v>0.23366494036996893</c:v>
                </c:pt>
                <c:pt idx="573">
                  <c:v>0.20428901890417522</c:v>
                </c:pt>
                <c:pt idx="574">
                  <c:v>0.17880427604962063</c:v>
                </c:pt>
                <c:pt idx="575">
                  <c:v>0.17842155877843752</c:v>
                </c:pt>
                <c:pt idx="576">
                  <c:v>0.17082604652277938</c:v>
                </c:pt>
                <c:pt idx="577">
                  <c:v>0.16112295475927477</c:v>
                </c:pt>
                <c:pt idx="578">
                  <c:v>0.20740589117353811</c:v>
                </c:pt>
                <c:pt idx="579">
                  <c:v>0.23587525524075326</c:v>
                </c:pt>
                <c:pt idx="580">
                  <c:v>0.20993771340932921</c:v>
                </c:pt>
                <c:pt idx="581">
                  <c:v>0.22338380720468745</c:v>
                </c:pt>
                <c:pt idx="582">
                  <c:v>0.17967098797631817</c:v>
                </c:pt>
                <c:pt idx="583">
                  <c:v>0.15277903021928538</c:v>
                </c:pt>
                <c:pt idx="584">
                  <c:v>0.16894870117714225</c:v>
                </c:pt>
                <c:pt idx="585">
                  <c:v>0.18129865164470438</c:v>
                </c:pt>
                <c:pt idx="586">
                  <c:v>0.15080564149446068</c:v>
                </c:pt>
                <c:pt idx="587">
                  <c:v>0.14949435308783066</c:v>
                </c:pt>
                <c:pt idx="588">
                  <c:v>0.18822440482094036</c:v>
                </c:pt>
                <c:pt idx="589">
                  <c:v>0.1757249488376591</c:v>
                </c:pt>
                <c:pt idx="590">
                  <c:v>0.14813065603400843</c:v>
                </c:pt>
                <c:pt idx="591">
                  <c:v>0.17735156769229138</c:v>
                </c:pt>
                <c:pt idx="592">
                  <c:v>0.24162982162733021</c:v>
                </c:pt>
                <c:pt idx="593">
                  <c:v>0.25759593772714573</c:v>
                </c:pt>
                <c:pt idx="594">
                  <c:v>0.27028516441358375</c:v>
                </c:pt>
                <c:pt idx="595">
                  <c:v>0.29376058745883848</c:v>
                </c:pt>
                <c:pt idx="596">
                  <c:v>0.28506006880618079</c:v>
                </c:pt>
                <c:pt idx="597">
                  <c:v>0.26013416606504863</c:v>
                </c:pt>
                <c:pt idx="598">
                  <c:v>0.25682716871367772</c:v>
                </c:pt>
                <c:pt idx="599">
                  <c:v>0.23960125999941828</c:v>
                </c:pt>
                <c:pt idx="600">
                  <c:v>0.23018671335180924</c:v>
                </c:pt>
                <c:pt idx="601">
                  <c:v>0.22776198676878809</c:v>
                </c:pt>
                <c:pt idx="602">
                  <c:v>0.21461370578286237</c:v>
                </c:pt>
                <c:pt idx="603">
                  <c:v>0.22672452238111204</c:v>
                </c:pt>
                <c:pt idx="604">
                  <c:v>0.2323786036582447</c:v>
                </c:pt>
                <c:pt idx="605">
                  <c:v>0.21024077532570706</c:v>
                </c:pt>
                <c:pt idx="606">
                  <c:v>0.23132420766145775</c:v>
                </c:pt>
                <c:pt idx="607">
                  <c:v>0.24573081047491191</c:v>
                </c:pt>
                <c:pt idx="608">
                  <c:v>0.28969526008345259</c:v>
                </c:pt>
                <c:pt idx="609">
                  <c:v>0.30969277826813441</c:v>
                </c:pt>
                <c:pt idx="610">
                  <c:v>0.31231753068211821</c:v>
                </c:pt>
                <c:pt idx="611">
                  <c:v>0.30529085403345541</c:v>
                </c:pt>
                <c:pt idx="612">
                  <c:v>0.32502756731761101</c:v>
                </c:pt>
                <c:pt idx="613">
                  <c:v>0.3294261540982541</c:v>
                </c:pt>
                <c:pt idx="614">
                  <c:v>0.32845188844229262</c:v>
                </c:pt>
                <c:pt idx="615">
                  <c:v>0.33240605614306967</c:v>
                </c:pt>
                <c:pt idx="616">
                  <c:v>0.19454244232159337</c:v>
                </c:pt>
                <c:pt idx="617">
                  <c:v>0.15963468176184767</c:v>
                </c:pt>
                <c:pt idx="618">
                  <c:v>0.15697906282288471</c:v>
                </c:pt>
                <c:pt idx="619">
                  <c:v>0.14806608902908208</c:v>
                </c:pt>
                <c:pt idx="620">
                  <c:v>0.20490065344434977</c:v>
                </c:pt>
                <c:pt idx="621">
                  <c:v>0.23113048059366206</c:v>
                </c:pt>
                <c:pt idx="622">
                  <c:v>0.24056777623914463</c:v>
                </c:pt>
                <c:pt idx="623">
                  <c:v>0.2350384105267018</c:v>
                </c:pt>
                <c:pt idx="624">
                  <c:v>0.24626230617104319</c:v>
                </c:pt>
                <c:pt idx="625">
                  <c:v>0.28863486224774076</c:v>
                </c:pt>
                <c:pt idx="626">
                  <c:v>0.27286817594805118</c:v>
                </c:pt>
                <c:pt idx="627">
                  <c:v>0.26435993021909748</c:v>
                </c:pt>
                <c:pt idx="628">
                  <c:v>0.21707894604262179</c:v>
                </c:pt>
                <c:pt idx="629">
                  <c:v>0.17175757767819136</c:v>
                </c:pt>
                <c:pt idx="630">
                  <c:v>0.1520528108015908</c:v>
                </c:pt>
                <c:pt idx="631">
                  <c:v>0.18638208105259393</c:v>
                </c:pt>
                <c:pt idx="632">
                  <c:v>0.20362511691017449</c:v>
                </c:pt>
                <c:pt idx="633">
                  <c:v>0.25847776889906926</c:v>
                </c:pt>
                <c:pt idx="634">
                  <c:v>0.24184683457668263</c:v>
                </c:pt>
                <c:pt idx="635">
                  <c:v>0.19171950352232317</c:v>
                </c:pt>
                <c:pt idx="636">
                  <c:v>0.23176267371364767</c:v>
                </c:pt>
                <c:pt idx="637">
                  <c:v>0.26180166488024048</c:v>
                </c:pt>
                <c:pt idx="638">
                  <c:v>0.2908401835781857</c:v>
                </c:pt>
                <c:pt idx="639">
                  <c:v>0.29351172891391747</c:v>
                </c:pt>
                <c:pt idx="640">
                  <c:v>0.29493294283969029</c:v>
                </c:pt>
                <c:pt idx="641">
                  <c:v>0.27286752668233966</c:v>
                </c:pt>
                <c:pt idx="642">
                  <c:v>0.25004836626052873</c:v>
                </c:pt>
                <c:pt idx="643">
                  <c:v>0.24810872129150763</c:v>
                </c:pt>
                <c:pt idx="644">
                  <c:v>0.29315665251444561</c:v>
                </c:pt>
                <c:pt idx="645">
                  <c:v>0.30242200159750698</c:v>
                </c:pt>
                <c:pt idx="646">
                  <c:v>0.27050405929923843</c:v>
                </c:pt>
                <c:pt idx="647">
                  <c:v>0.24963789611403389</c:v>
                </c:pt>
                <c:pt idx="648">
                  <c:v>0.21277669900107321</c:v>
                </c:pt>
                <c:pt idx="649">
                  <c:v>0.16650473819558273</c:v>
                </c:pt>
                <c:pt idx="650">
                  <c:v>0.22008127645199876</c:v>
                </c:pt>
                <c:pt idx="651">
                  <c:v>0.26004080019996934</c:v>
                </c:pt>
                <c:pt idx="652">
                  <c:v>0.27785695207057209</c:v>
                </c:pt>
                <c:pt idx="653">
                  <c:v>0.31280835805625423</c:v>
                </c:pt>
                <c:pt idx="654">
                  <c:v>0.31989941717743886</c:v>
                </c:pt>
                <c:pt idx="655">
                  <c:v>0.3033736370666536</c:v>
                </c:pt>
                <c:pt idx="656">
                  <c:v>0.25816166923864109</c:v>
                </c:pt>
                <c:pt idx="657">
                  <c:v>0.23842863922183213</c:v>
                </c:pt>
                <c:pt idx="658">
                  <c:v>0.22964121294301618</c:v>
                </c:pt>
                <c:pt idx="659">
                  <c:v>0.23155656459998888</c:v>
                </c:pt>
                <c:pt idx="660">
                  <c:v>0.16941434275022854</c:v>
                </c:pt>
                <c:pt idx="661">
                  <c:v>0.14296983284375414</c:v>
                </c:pt>
                <c:pt idx="662">
                  <c:v>0.12712366184608573</c:v>
                </c:pt>
                <c:pt idx="663">
                  <c:v>0.17281253713370998</c:v>
                </c:pt>
                <c:pt idx="664">
                  <c:v>0.20842315654792753</c:v>
                </c:pt>
                <c:pt idx="665">
                  <c:v>0.18962428288274377</c:v>
                </c:pt>
                <c:pt idx="666">
                  <c:v>0.16697666780382217</c:v>
                </c:pt>
                <c:pt idx="667">
                  <c:v>0.15024010246374989</c:v>
                </c:pt>
                <c:pt idx="668">
                  <c:v>0.13204955175981958</c:v>
                </c:pt>
                <c:pt idx="669">
                  <c:v>0.14181926436874318</c:v>
                </c:pt>
                <c:pt idx="670">
                  <c:v>0.13135384727112565</c:v>
                </c:pt>
                <c:pt idx="671">
                  <c:v>0.12445463606642861</c:v>
                </c:pt>
                <c:pt idx="672">
                  <c:v>0.11859269137424965</c:v>
                </c:pt>
                <c:pt idx="673">
                  <c:v>9.653717968149067E-2</c:v>
                </c:pt>
                <c:pt idx="674">
                  <c:v>0.10292233521145469</c:v>
                </c:pt>
                <c:pt idx="675">
                  <c:v>0.12591569504975622</c:v>
                </c:pt>
                <c:pt idx="676">
                  <c:v>9.4426250293586395E-2</c:v>
                </c:pt>
                <c:pt idx="677">
                  <c:v>9.1520593776185419E-2</c:v>
                </c:pt>
                <c:pt idx="678">
                  <c:v>0.13203645761382302</c:v>
                </c:pt>
                <c:pt idx="679">
                  <c:v>0.16119436211860516</c:v>
                </c:pt>
                <c:pt idx="680">
                  <c:v>0.13819549763256456</c:v>
                </c:pt>
                <c:pt idx="681">
                  <c:v>0.13589629258065361</c:v>
                </c:pt>
                <c:pt idx="682">
                  <c:v>0.20198217237384072</c:v>
                </c:pt>
                <c:pt idx="683">
                  <c:v>0.23354929475239883</c:v>
                </c:pt>
                <c:pt idx="684">
                  <c:v>0.20639301568586918</c:v>
                </c:pt>
                <c:pt idx="685">
                  <c:v>0.16894578596447801</c:v>
                </c:pt>
                <c:pt idx="686">
                  <c:v>0.15542491903472436</c:v>
                </c:pt>
                <c:pt idx="687">
                  <c:v>0.16463968524739117</c:v>
                </c:pt>
                <c:pt idx="688">
                  <c:v>0.18360972036247381</c:v>
                </c:pt>
                <c:pt idx="689">
                  <c:v>0.19959679862576019</c:v>
                </c:pt>
                <c:pt idx="690">
                  <c:v>0.1869978634399633</c:v>
                </c:pt>
                <c:pt idx="691">
                  <c:v>0.17025235899733415</c:v>
                </c:pt>
                <c:pt idx="692">
                  <c:v>0.17689532082097373</c:v>
                </c:pt>
                <c:pt idx="693">
                  <c:v>0.16259787382907637</c:v>
                </c:pt>
                <c:pt idx="694">
                  <c:v>0.17612134582983449</c:v>
                </c:pt>
                <c:pt idx="695">
                  <c:v>0.19492575086613084</c:v>
                </c:pt>
                <c:pt idx="696">
                  <c:v>0.20048455587161315</c:v>
                </c:pt>
                <c:pt idx="697">
                  <c:v>0.17034631605739059</c:v>
                </c:pt>
                <c:pt idx="698">
                  <c:v>0.20418858749719698</c:v>
                </c:pt>
                <c:pt idx="699">
                  <c:v>0.2380004735329159</c:v>
                </c:pt>
                <c:pt idx="700">
                  <c:v>0.25607999604331294</c:v>
                </c:pt>
                <c:pt idx="701">
                  <c:v>0.27129624616625392</c:v>
                </c:pt>
                <c:pt idx="702">
                  <c:v>0.24455272060762329</c:v>
                </c:pt>
                <c:pt idx="703">
                  <c:v>0.20609862165866097</c:v>
                </c:pt>
                <c:pt idx="704">
                  <c:v>0.52890430501436836</c:v>
                </c:pt>
                <c:pt idx="705">
                  <c:v>0.52890430501436836</c:v>
                </c:pt>
                <c:pt idx="706">
                  <c:v>0.52890430501436836</c:v>
                </c:pt>
                <c:pt idx="707">
                  <c:v>0.52890430501436836</c:v>
                </c:pt>
                <c:pt idx="708">
                  <c:v>0.52890430501436836</c:v>
                </c:pt>
                <c:pt idx="709">
                  <c:v>0.52890430501436836</c:v>
                </c:pt>
                <c:pt idx="710">
                  <c:v>0.52890430501436836</c:v>
                </c:pt>
                <c:pt idx="711">
                  <c:v>0.52890430501436836</c:v>
                </c:pt>
                <c:pt idx="712">
                  <c:v>0.52890430501436836</c:v>
                </c:pt>
                <c:pt idx="713">
                  <c:v>0.52890430501436836</c:v>
                </c:pt>
                <c:pt idx="714">
                  <c:v>0.52890430501436836</c:v>
                </c:pt>
                <c:pt idx="715">
                  <c:v>0.52890430501436836</c:v>
                </c:pt>
                <c:pt idx="716">
                  <c:v>0.52890430501436836</c:v>
                </c:pt>
                <c:pt idx="717">
                  <c:v>0.52890430501436836</c:v>
                </c:pt>
                <c:pt idx="718">
                  <c:v>0.52890430501436836</c:v>
                </c:pt>
                <c:pt idx="719">
                  <c:v>0.52890430501436836</c:v>
                </c:pt>
                <c:pt idx="720">
                  <c:v>0.52890430501436836</c:v>
                </c:pt>
                <c:pt idx="721">
                  <c:v>0.52890430501436836</c:v>
                </c:pt>
                <c:pt idx="722">
                  <c:v>0.52890430501436836</c:v>
                </c:pt>
                <c:pt idx="723">
                  <c:v>0.52890430501436836</c:v>
                </c:pt>
                <c:pt idx="724">
                  <c:v>0.52890430501436836</c:v>
                </c:pt>
                <c:pt idx="725">
                  <c:v>0.52890430501436836</c:v>
                </c:pt>
                <c:pt idx="726">
                  <c:v>0.52890430501436836</c:v>
                </c:pt>
                <c:pt idx="727">
                  <c:v>0.52890430501436836</c:v>
                </c:pt>
                <c:pt idx="728">
                  <c:v>0.52890430501436836</c:v>
                </c:pt>
                <c:pt idx="729">
                  <c:v>0.52890430501436836</c:v>
                </c:pt>
                <c:pt idx="730">
                  <c:v>0.52890430501436836</c:v>
                </c:pt>
                <c:pt idx="731">
                  <c:v>0.52890430501436836</c:v>
                </c:pt>
                <c:pt idx="732">
                  <c:v>0.52890430501436836</c:v>
                </c:pt>
                <c:pt idx="733">
                  <c:v>0.52890430501436836</c:v>
                </c:pt>
                <c:pt idx="734">
                  <c:v>0.52890430501436836</c:v>
                </c:pt>
                <c:pt idx="735">
                  <c:v>0.52890430501436836</c:v>
                </c:pt>
                <c:pt idx="736">
                  <c:v>0.52890430501436836</c:v>
                </c:pt>
                <c:pt idx="737">
                  <c:v>0.52890430501436836</c:v>
                </c:pt>
                <c:pt idx="738">
                  <c:v>0.52890430501436836</c:v>
                </c:pt>
                <c:pt idx="739">
                  <c:v>0.52890430501436836</c:v>
                </c:pt>
                <c:pt idx="740">
                  <c:v>0.52890430501436836</c:v>
                </c:pt>
                <c:pt idx="741">
                  <c:v>0.52890430501436836</c:v>
                </c:pt>
                <c:pt idx="742">
                  <c:v>0.52890430501436836</c:v>
                </c:pt>
                <c:pt idx="743">
                  <c:v>0.52890430501436836</c:v>
                </c:pt>
                <c:pt idx="744">
                  <c:v>0.52890430501436836</c:v>
                </c:pt>
                <c:pt idx="745">
                  <c:v>0.52890430501436836</c:v>
                </c:pt>
                <c:pt idx="746">
                  <c:v>0.52890430501436836</c:v>
                </c:pt>
                <c:pt idx="747">
                  <c:v>0.52890430501436836</c:v>
                </c:pt>
                <c:pt idx="748">
                  <c:v>0.52890430501436836</c:v>
                </c:pt>
                <c:pt idx="749">
                  <c:v>0.52890430501436836</c:v>
                </c:pt>
                <c:pt idx="750">
                  <c:v>0.52890430501436836</c:v>
                </c:pt>
                <c:pt idx="751">
                  <c:v>0.52890430501436836</c:v>
                </c:pt>
                <c:pt idx="752">
                  <c:v>0.52890430501436836</c:v>
                </c:pt>
                <c:pt idx="753">
                  <c:v>0.52890430501436836</c:v>
                </c:pt>
                <c:pt idx="754">
                  <c:v>0.52890430501436836</c:v>
                </c:pt>
                <c:pt idx="755">
                  <c:v>0.52890430501436836</c:v>
                </c:pt>
                <c:pt idx="756">
                  <c:v>0.52890430501436836</c:v>
                </c:pt>
                <c:pt idx="757">
                  <c:v>0.52890430501436836</c:v>
                </c:pt>
                <c:pt idx="758">
                  <c:v>0.52890430501436836</c:v>
                </c:pt>
                <c:pt idx="759">
                  <c:v>0.52890430501436836</c:v>
                </c:pt>
                <c:pt idx="760">
                  <c:v>0.52890430501436836</c:v>
                </c:pt>
                <c:pt idx="761">
                  <c:v>0.52890430501436836</c:v>
                </c:pt>
                <c:pt idx="762">
                  <c:v>0.52890430501436836</c:v>
                </c:pt>
                <c:pt idx="763">
                  <c:v>0.52890430501436836</c:v>
                </c:pt>
                <c:pt idx="764">
                  <c:v>0.52890430501436836</c:v>
                </c:pt>
                <c:pt idx="765">
                  <c:v>0.52890430501436836</c:v>
                </c:pt>
                <c:pt idx="766">
                  <c:v>0.52890430501436836</c:v>
                </c:pt>
                <c:pt idx="767">
                  <c:v>0.52890430501436836</c:v>
                </c:pt>
                <c:pt idx="768">
                  <c:v>0.52890430501436836</c:v>
                </c:pt>
                <c:pt idx="769">
                  <c:v>0.52890430501436836</c:v>
                </c:pt>
                <c:pt idx="770">
                  <c:v>0.52890430501436836</c:v>
                </c:pt>
                <c:pt idx="771">
                  <c:v>0.52890430501436836</c:v>
                </c:pt>
                <c:pt idx="772">
                  <c:v>0.52890430501436836</c:v>
                </c:pt>
                <c:pt idx="773">
                  <c:v>0.52890430501436836</c:v>
                </c:pt>
                <c:pt idx="774">
                  <c:v>0.52890430501436836</c:v>
                </c:pt>
                <c:pt idx="775">
                  <c:v>0.52890430501436836</c:v>
                </c:pt>
                <c:pt idx="776">
                  <c:v>0.52890430501436836</c:v>
                </c:pt>
                <c:pt idx="777">
                  <c:v>0.52890430501436836</c:v>
                </c:pt>
                <c:pt idx="778">
                  <c:v>0.52890430501436836</c:v>
                </c:pt>
                <c:pt idx="779">
                  <c:v>0.52890430501436836</c:v>
                </c:pt>
                <c:pt idx="780">
                  <c:v>0.52890430501436836</c:v>
                </c:pt>
                <c:pt idx="781">
                  <c:v>0.52890430501436836</c:v>
                </c:pt>
                <c:pt idx="782">
                  <c:v>0.52890430501436836</c:v>
                </c:pt>
                <c:pt idx="783">
                  <c:v>0.52890430501436836</c:v>
                </c:pt>
                <c:pt idx="784">
                  <c:v>0.52890430501436836</c:v>
                </c:pt>
                <c:pt idx="785">
                  <c:v>0.52890430501436836</c:v>
                </c:pt>
                <c:pt idx="786">
                  <c:v>0.52890430501436836</c:v>
                </c:pt>
                <c:pt idx="787">
                  <c:v>0.52890430501436836</c:v>
                </c:pt>
                <c:pt idx="788">
                  <c:v>0.52890430501436836</c:v>
                </c:pt>
                <c:pt idx="789">
                  <c:v>0.52890430501436836</c:v>
                </c:pt>
                <c:pt idx="790">
                  <c:v>0.52890430501436836</c:v>
                </c:pt>
                <c:pt idx="791">
                  <c:v>0.52890430501436836</c:v>
                </c:pt>
              </c:numCache>
            </c:numRef>
          </c:xVal>
          <c:yVal>
            <c:numRef>
              <c:f>Sheet2!$J:$J</c:f>
              <c:numCache>
                <c:formatCode>General</c:formatCode>
                <c:ptCount val="1048576"/>
                <c:pt idx="0">
                  <c:v>7.423296561291487E-2</c:v>
                </c:pt>
                <c:pt idx="1">
                  <c:v>7.4127385391464129E-2</c:v>
                </c:pt>
                <c:pt idx="2">
                  <c:v>7.3534910662069353E-2</c:v>
                </c:pt>
                <c:pt idx="3">
                  <c:v>7.8766814154900611E-2</c:v>
                </c:pt>
                <c:pt idx="4">
                  <c:v>8.1489803099448366E-2</c:v>
                </c:pt>
                <c:pt idx="5">
                  <c:v>8.1261589426306999E-2</c:v>
                </c:pt>
                <c:pt idx="6">
                  <c:v>8.055620515184321E-2</c:v>
                </c:pt>
                <c:pt idx="7">
                  <c:v>8.1890283234741526E-2</c:v>
                </c:pt>
                <c:pt idx="8">
                  <c:v>8.4590081119350097E-2</c:v>
                </c:pt>
                <c:pt idx="9">
                  <c:v>8.4508644346975928E-2</c:v>
                </c:pt>
                <c:pt idx="10">
                  <c:v>8.2857771155784715E-2</c:v>
                </c:pt>
                <c:pt idx="11">
                  <c:v>8.2023365503990919E-2</c:v>
                </c:pt>
                <c:pt idx="12">
                  <c:v>8.3487778766736909E-2</c:v>
                </c:pt>
                <c:pt idx="13">
                  <c:v>8.2118614261523309E-2</c:v>
                </c:pt>
                <c:pt idx="14">
                  <c:v>8.1455061079892102E-2</c:v>
                </c:pt>
                <c:pt idx="15">
                  <c:v>8.0867560123817947E-2</c:v>
                </c:pt>
                <c:pt idx="16">
                  <c:v>7.4494138242497038E-2</c:v>
                </c:pt>
                <c:pt idx="17">
                  <c:v>7.450193038226717E-2</c:v>
                </c:pt>
                <c:pt idx="18">
                  <c:v>7.8090176661844868E-2</c:v>
                </c:pt>
                <c:pt idx="19">
                  <c:v>7.9065165113760938E-2</c:v>
                </c:pt>
                <c:pt idx="20">
                  <c:v>8.0609491590293875E-2</c:v>
                </c:pt>
                <c:pt idx="21">
                  <c:v>7.9545243027421941E-2</c:v>
                </c:pt>
                <c:pt idx="22">
                  <c:v>8.0459798784526013E-2</c:v>
                </c:pt>
                <c:pt idx="23">
                  <c:v>7.9470301829001055E-2</c:v>
                </c:pt>
                <c:pt idx="24">
                  <c:v>7.6452991005382054E-2</c:v>
                </c:pt>
                <c:pt idx="25">
                  <c:v>7.5618169079957512E-2</c:v>
                </c:pt>
                <c:pt idx="26">
                  <c:v>7.6585447034232396E-2</c:v>
                </c:pt>
                <c:pt idx="27">
                  <c:v>7.8307192695755645E-2</c:v>
                </c:pt>
                <c:pt idx="28">
                  <c:v>7.253143258428188E-2</c:v>
                </c:pt>
                <c:pt idx="29">
                  <c:v>6.9595776594216535E-2</c:v>
                </c:pt>
                <c:pt idx="30">
                  <c:v>6.844926814042504E-2</c:v>
                </c:pt>
                <c:pt idx="31">
                  <c:v>6.3680395735451256E-2</c:v>
                </c:pt>
                <c:pt idx="32">
                  <c:v>6.1363569700485648E-2</c:v>
                </c:pt>
                <c:pt idx="33">
                  <c:v>6.1363569700485648E-2</c:v>
                </c:pt>
                <c:pt idx="34">
                  <c:v>6.1363569700485648E-2</c:v>
                </c:pt>
                <c:pt idx="35">
                  <c:v>6.1363569700485648E-2</c:v>
                </c:pt>
                <c:pt idx="36">
                  <c:v>6.1363569700485648E-2</c:v>
                </c:pt>
                <c:pt idx="37">
                  <c:v>6.1363569700485648E-2</c:v>
                </c:pt>
                <c:pt idx="38">
                  <c:v>6.1363569700485648E-2</c:v>
                </c:pt>
                <c:pt idx="39">
                  <c:v>6.1363569700485648E-2</c:v>
                </c:pt>
                <c:pt idx="40">
                  <c:v>6.1363569700485648E-2</c:v>
                </c:pt>
                <c:pt idx="41">
                  <c:v>6.1363569700485648E-2</c:v>
                </c:pt>
                <c:pt idx="42">
                  <c:v>6.1363569700485648E-2</c:v>
                </c:pt>
                <c:pt idx="43">
                  <c:v>6.1363569700485648E-2</c:v>
                </c:pt>
                <c:pt idx="44">
                  <c:v>6.9497383110787653E-2</c:v>
                </c:pt>
                <c:pt idx="45">
                  <c:v>6.9077875979653799E-2</c:v>
                </c:pt>
                <c:pt idx="46">
                  <c:v>7.3677275555810315E-2</c:v>
                </c:pt>
                <c:pt idx="47">
                  <c:v>7.9451801637136152E-2</c:v>
                </c:pt>
                <c:pt idx="48">
                  <c:v>8.3489974440379214E-2</c:v>
                </c:pt>
                <c:pt idx="49">
                  <c:v>8.384918750975795E-2</c:v>
                </c:pt>
                <c:pt idx="50">
                  <c:v>8.1247645341678443E-2</c:v>
                </c:pt>
                <c:pt idx="51">
                  <c:v>7.9746807077401533E-2</c:v>
                </c:pt>
                <c:pt idx="52">
                  <c:v>7.6126587857885356E-2</c:v>
                </c:pt>
                <c:pt idx="53">
                  <c:v>7.4973815394973303E-2</c:v>
                </c:pt>
                <c:pt idx="54">
                  <c:v>7.833973656226749E-2</c:v>
                </c:pt>
                <c:pt idx="55">
                  <c:v>7.9537309201925824E-2</c:v>
                </c:pt>
                <c:pt idx="56">
                  <c:v>7.7633085233519541E-2</c:v>
                </c:pt>
                <c:pt idx="57">
                  <c:v>7.3673872143267982E-2</c:v>
                </c:pt>
                <c:pt idx="58">
                  <c:v>7.2049307087403883E-2</c:v>
                </c:pt>
                <c:pt idx="59">
                  <c:v>7.2387561847932852E-2</c:v>
                </c:pt>
                <c:pt idx="60">
                  <c:v>7.1192562997053122E-2</c:v>
                </c:pt>
                <c:pt idx="61">
                  <c:v>7.5084043446931231E-2</c:v>
                </c:pt>
                <c:pt idx="62">
                  <c:v>7.8794004186010264E-2</c:v>
                </c:pt>
                <c:pt idx="63">
                  <c:v>7.8511065899205298E-2</c:v>
                </c:pt>
                <c:pt idx="64">
                  <c:v>7.3836702748202074E-2</c:v>
                </c:pt>
                <c:pt idx="65">
                  <c:v>6.8404183079965389E-2</c:v>
                </c:pt>
                <c:pt idx="66">
                  <c:v>6.7592019437301851E-2</c:v>
                </c:pt>
                <c:pt idx="67">
                  <c:v>7.456964181889375E-2</c:v>
                </c:pt>
                <c:pt idx="68">
                  <c:v>7.934875619237694E-2</c:v>
                </c:pt>
                <c:pt idx="69">
                  <c:v>8.0433245634284514E-2</c:v>
                </c:pt>
                <c:pt idx="70">
                  <c:v>8.1487293034498781E-2</c:v>
                </c:pt>
                <c:pt idx="71">
                  <c:v>8.0665321115333588E-2</c:v>
                </c:pt>
                <c:pt idx="72">
                  <c:v>7.9906726476318732E-2</c:v>
                </c:pt>
                <c:pt idx="73">
                  <c:v>7.5685141636795628E-2</c:v>
                </c:pt>
                <c:pt idx="74">
                  <c:v>7.1656998584989251E-2</c:v>
                </c:pt>
                <c:pt idx="75">
                  <c:v>6.752915807752051E-2</c:v>
                </c:pt>
                <c:pt idx="76">
                  <c:v>6.1346102810915237E-2</c:v>
                </c:pt>
                <c:pt idx="77">
                  <c:v>6.1363569700485648E-2</c:v>
                </c:pt>
                <c:pt idx="78">
                  <c:v>6.4389638702654378E-2</c:v>
                </c:pt>
                <c:pt idx="79">
                  <c:v>6.2997134008385428E-2</c:v>
                </c:pt>
                <c:pt idx="80">
                  <c:v>6.1363569700485648E-2</c:v>
                </c:pt>
                <c:pt idx="81">
                  <c:v>6.1363569700485648E-2</c:v>
                </c:pt>
                <c:pt idx="82">
                  <c:v>6.1363569700485648E-2</c:v>
                </c:pt>
                <c:pt idx="83">
                  <c:v>6.1363569700485648E-2</c:v>
                </c:pt>
                <c:pt idx="84">
                  <c:v>6.1363569700485648E-2</c:v>
                </c:pt>
                <c:pt idx="85">
                  <c:v>6.1363569700485648E-2</c:v>
                </c:pt>
                <c:pt idx="86">
                  <c:v>6.1363569700485648E-2</c:v>
                </c:pt>
                <c:pt idx="87">
                  <c:v>6.1363569700485648E-2</c:v>
                </c:pt>
                <c:pt idx="88">
                  <c:v>6.5083743252442913E-2</c:v>
                </c:pt>
                <c:pt idx="89">
                  <c:v>6.7349115251510216E-2</c:v>
                </c:pt>
                <c:pt idx="90">
                  <c:v>7.082811094061997E-2</c:v>
                </c:pt>
                <c:pt idx="91">
                  <c:v>7.3737062924481234E-2</c:v>
                </c:pt>
                <c:pt idx="92">
                  <c:v>7.4280761668987685E-2</c:v>
                </c:pt>
                <c:pt idx="93">
                  <c:v>7.5969109440719218E-2</c:v>
                </c:pt>
                <c:pt idx="94">
                  <c:v>7.5323733875824903E-2</c:v>
                </c:pt>
                <c:pt idx="95">
                  <c:v>7.6019040945299821E-2</c:v>
                </c:pt>
                <c:pt idx="96">
                  <c:v>7.4553152632893041E-2</c:v>
                </c:pt>
                <c:pt idx="97">
                  <c:v>7.2363769776113737E-2</c:v>
                </c:pt>
                <c:pt idx="98">
                  <c:v>6.6054953758229631E-2</c:v>
                </c:pt>
                <c:pt idx="99">
                  <c:v>6.4628382277915231E-2</c:v>
                </c:pt>
                <c:pt idx="100">
                  <c:v>6.4864291254159503E-2</c:v>
                </c:pt>
                <c:pt idx="101">
                  <c:v>6.7898771351362769E-2</c:v>
                </c:pt>
                <c:pt idx="102">
                  <c:v>7.0820927867468547E-2</c:v>
                </c:pt>
                <c:pt idx="103">
                  <c:v>7.1693694711614978E-2</c:v>
                </c:pt>
                <c:pt idx="104">
                  <c:v>7.3370758289721755E-2</c:v>
                </c:pt>
                <c:pt idx="105">
                  <c:v>6.5695378021387918E-2</c:v>
                </c:pt>
                <c:pt idx="106">
                  <c:v>6.4615490982423612E-2</c:v>
                </c:pt>
                <c:pt idx="107">
                  <c:v>6.4432366955216286E-2</c:v>
                </c:pt>
                <c:pt idx="108">
                  <c:v>6.4510668516316552E-2</c:v>
                </c:pt>
                <c:pt idx="109">
                  <c:v>6.0954127142994724E-2</c:v>
                </c:pt>
                <c:pt idx="110">
                  <c:v>5.7163651646078797E-2</c:v>
                </c:pt>
                <c:pt idx="111">
                  <c:v>5.5397524882906252E-2</c:v>
                </c:pt>
                <c:pt idx="112">
                  <c:v>5.6075842801692664E-2</c:v>
                </c:pt>
                <c:pt idx="113">
                  <c:v>6.492189085007101E-2</c:v>
                </c:pt>
                <c:pt idx="114">
                  <c:v>7.6030773911925503E-2</c:v>
                </c:pt>
                <c:pt idx="115">
                  <c:v>7.6437288555350535E-2</c:v>
                </c:pt>
                <c:pt idx="116">
                  <c:v>7.9187824333531512E-2</c:v>
                </c:pt>
                <c:pt idx="117">
                  <c:v>7.9278671904661369E-2</c:v>
                </c:pt>
                <c:pt idx="118">
                  <c:v>7.5440741787690585E-2</c:v>
                </c:pt>
                <c:pt idx="119">
                  <c:v>7.6303725453091525E-2</c:v>
                </c:pt>
                <c:pt idx="120">
                  <c:v>6.8985737198834149E-2</c:v>
                </c:pt>
                <c:pt idx="121">
                  <c:v>6.1363569700485648E-2</c:v>
                </c:pt>
                <c:pt idx="122">
                  <c:v>6.1363569700485648E-2</c:v>
                </c:pt>
                <c:pt idx="123">
                  <c:v>6.1363569700485648E-2</c:v>
                </c:pt>
                <c:pt idx="124">
                  <c:v>6.1363569700485648E-2</c:v>
                </c:pt>
                <c:pt idx="125">
                  <c:v>6.1363569700485648E-2</c:v>
                </c:pt>
                <c:pt idx="126">
                  <c:v>6.1363569700485648E-2</c:v>
                </c:pt>
                <c:pt idx="127">
                  <c:v>6.1363569700485648E-2</c:v>
                </c:pt>
                <c:pt idx="128">
                  <c:v>6.1363569700485648E-2</c:v>
                </c:pt>
                <c:pt idx="129">
                  <c:v>6.1363569700485648E-2</c:v>
                </c:pt>
                <c:pt idx="130">
                  <c:v>6.1363569700485648E-2</c:v>
                </c:pt>
                <c:pt idx="131">
                  <c:v>6.1359883509488358E-2</c:v>
                </c:pt>
                <c:pt idx="132">
                  <c:v>6.1363569700485648E-2</c:v>
                </c:pt>
                <c:pt idx="133">
                  <c:v>6.1363569700485648E-2</c:v>
                </c:pt>
                <c:pt idx="134">
                  <c:v>6.4447390692714074E-2</c:v>
                </c:pt>
                <c:pt idx="135">
                  <c:v>7.0869431859608228E-2</c:v>
                </c:pt>
                <c:pt idx="136">
                  <c:v>7.1700732042963941E-2</c:v>
                </c:pt>
                <c:pt idx="137">
                  <c:v>7.1743149766766601E-2</c:v>
                </c:pt>
                <c:pt idx="138">
                  <c:v>7.2779123221169056E-2</c:v>
                </c:pt>
                <c:pt idx="139">
                  <c:v>6.632506164748668E-2</c:v>
                </c:pt>
                <c:pt idx="140">
                  <c:v>6.7933831904254602E-2</c:v>
                </c:pt>
                <c:pt idx="141">
                  <c:v>6.8047074149331616E-2</c:v>
                </c:pt>
                <c:pt idx="142">
                  <c:v>6.5068349420940488E-2</c:v>
                </c:pt>
                <c:pt idx="143">
                  <c:v>6.2865203613165013E-2</c:v>
                </c:pt>
                <c:pt idx="144">
                  <c:v>6.5936833831925695E-2</c:v>
                </c:pt>
                <c:pt idx="145">
                  <c:v>6.9853002041034867E-2</c:v>
                </c:pt>
                <c:pt idx="146">
                  <c:v>6.9529913124459455E-2</c:v>
                </c:pt>
                <c:pt idx="147">
                  <c:v>6.8201760996749641E-2</c:v>
                </c:pt>
                <c:pt idx="148">
                  <c:v>6.8519657467491529E-2</c:v>
                </c:pt>
                <c:pt idx="149">
                  <c:v>6.0689429491445644E-2</c:v>
                </c:pt>
                <c:pt idx="150">
                  <c:v>6.1622746286705742E-2</c:v>
                </c:pt>
                <c:pt idx="151">
                  <c:v>6.3477368984932128E-2</c:v>
                </c:pt>
                <c:pt idx="152">
                  <c:v>6.3723897098650964E-2</c:v>
                </c:pt>
                <c:pt idx="153">
                  <c:v>6.0425045480421109E-2</c:v>
                </c:pt>
                <c:pt idx="154">
                  <c:v>5.6543537647563799E-2</c:v>
                </c:pt>
                <c:pt idx="155">
                  <c:v>5.1231138039791117E-2</c:v>
                </c:pt>
                <c:pt idx="156">
                  <c:v>5.1175522215498898E-2</c:v>
                </c:pt>
                <c:pt idx="157">
                  <c:v>5.2717230574095914E-2</c:v>
                </c:pt>
                <c:pt idx="158">
                  <c:v>5.2254024369813856E-2</c:v>
                </c:pt>
                <c:pt idx="159">
                  <c:v>6.781873057035756E-2</c:v>
                </c:pt>
                <c:pt idx="160">
                  <c:v>7.5154331298179083E-2</c:v>
                </c:pt>
                <c:pt idx="161">
                  <c:v>7.7499542365202331E-2</c:v>
                </c:pt>
                <c:pt idx="162">
                  <c:v>7.8484384903748317E-2</c:v>
                </c:pt>
                <c:pt idx="163">
                  <c:v>7.8483584138090923E-2</c:v>
                </c:pt>
                <c:pt idx="164">
                  <c:v>7.8458436094270015E-2</c:v>
                </c:pt>
                <c:pt idx="165">
                  <c:v>7.6063373568829598E-2</c:v>
                </c:pt>
                <c:pt idx="166">
                  <c:v>7.2210127427045565E-2</c:v>
                </c:pt>
                <c:pt idx="167">
                  <c:v>7.0882975043522145E-2</c:v>
                </c:pt>
                <c:pt idx="168">
                  <c:v>6.7010865744869669E-2</c:v>
                </c:pt>
                <c:pt idx="169">
                  <c:v>6.1363569700485648E-2</c:v>
                </c:pt>
                <c:pt idx="170">
                  <c:v>6.1363569700485648E-2</c:v>
                </c:pt>
                <c:pt idx="171">
                  <c:v>6.1363569700485648E-2</c:v>
                </c:pt>
                <c:pt idx="172">
                  <c:v>6.2996883985127441E-2</c:v>
                </c:pt>
                <c:pt idx="173">
                  <c:v>6.9536449859665006E-2</c:v>
                </c:pt>
                <c:pt idx="174">
                  <c:v>7.1232793184560328E-2</c:v>
                </c:pt>
                <c:pt idx="175">
                  <c:v>7.3351308315940514E-2</c:v>
                </c:pt>
                <c:pt idx="176">
                  <c:v>6.1363569700485648E-2</c:v>
                </c:pt>
                <c:pt idx="177">
                  <c:v>6.1363569700485648E-2</c:v>
                </c:pt>
                <c:pt idx="178">
                  <c:v>6.1363569700485648E-2</c:v>
                </c:pt>
                <c:pt idx="179">
                  <c:v>6.1363569700485648E-2</c:v>
                </c:pt>
                <c:pt idx="180">
                  <c:v>6.1363569700485648E-2</c:v>
                </c:pt>
                <c:pt idx="181">
                  <c:v>6.1363569700485648E-2</c:v>
                </c:pt>
                <c:pt idx="182">
                  <c:v>6.1363569700485648E-2</c:v>
                </c:pt>
                <c:pt idx="183">
                  <c:v>6.1363569700485648E-2</c:v>
                </c:pt>
                <c:pt idx="184">
                  <c:v>6.5858807410274944E-2</c:v>
                </c:pt>
                <c:pt idx="185">
                  <c:v>6.9339852019048215E-2</c:v>
                </c:pt>
                <c:pt idx="186">
                  <c:v>7.0484869647396614E-2</c:v>
                </c:pt>
                <c:pt idx="187">
                  <c:v>7.3615124669053997E-2</c:v>
                </c:pt>
                <c:pt idx="188">
                  <c:v>7.2344195741979797E-2</c:v>
                </c:pt>
                <c:pt idx="189">
                  <c:v>7.1868757300069031E-2</c:v>
                </c:pt>
                <c:pt idx="190">
                  <c:v>7.1172502930527806E-2</c:v>
                </c:pt>
                <c:pt idx="191">
                  <c:v>6.9251756241851231E-2</c:v>
                </c:pt>
                <c:pt idx="192">
                  <c:v>6.5712628817287677E-2</c:v>
                </c:pt>
                <c:pt idx="193">
                  <c:v>6.2169193834034492E-2</c:v>
                </c:pt>
                <c:pt idx="194">
                  <c:v>6.237860733147E-2</c:v>
                </c:pt>
                <c:pt idx="195">
                  <c:v>6.662981593646608E-2</c:v>
                </c:pt>
                <c:pt idx="196">
                  <c:v>7.3101547333142253E-2</c:v>
                </c:pt>
                <c:pt idx="197">
                  <c:v>8.1941502289281695E-2</c:v>
                </c:pt>
                <c:pt idx="198">
                  <c:v>7.7934523154502694E-2</c:v>
                </c:pt>
                <c:pt idx="199">
                  <c:v>7.282870855254471E-2</c:v>
                </c:pt>
                <c:pt idx="200">
                  <c:v>6.2066639088390031E-2</c:v>
                </c:pt>
                <c:pt idx="201">
                  <c:v>6.6708661993013327E-2</c:v>
                </c:pt>
                <c:pt idx="202">
                  <c:v>6.2003668385036341E-2</c:v>
                </c:pt>
                <c:pt idx="203">
                  <c:v>7.1990021607085078E-2</c:v>
                </c:pt>
                <c:pt idx="204">
                  <c:v>7.5777214685715133E-2</c:v>
                </c:pt>
                <c:pt idx="205">
                  <c:v>7.7417578729613135E-2</c:v>
                </c:pt>
                <c:pt idx="206">
                  <c:v>7.8224761015532621E-2</c:v>
                </c:pt>
                <c:pt idx="207">
                  <c:v>7.8055329520330494E-2</c:v>
                </c:pt>
                <c:pt idx="208">
                  <c:v>7.7144422072562044E-2</c:v>
                </c:pt>
                <c:pt idx="209">
                  <c:v>7.21460536252959E-2</c:v>
                </c:pt>
                <c:pt idx="210">
                  <c:v>7.3079702916391709E-2</c:v>
                </c:pt>
                <c:pt idx="211">
                  <c:v>7.5939439208504489E-2</c:v>
                </c:pt>
                <c:pt idx="212">
                  <c:v>7.4043557159108653E-2</c:v>
                </c:pt>
                <c:pt idx="213">
                  <c:v>7.2141369381702292E-2</c:v>
                </c:pt>
                <c:pt idx="214">
                  <c:v>7.242116557810413E-2</c:v>
                </c:pt>
                <c:pt idx="215">
                  <c:v>7.2888496781171097E-2</c:v>
                </c:pt>
                <c:pt idx="216">
                  <c:v>7.3301793526293457E-2</c:v>
                </c:pt>
                <c:pt idx="217">
                  <c:v>7.7393360655769433E-2</c:v>
                </c:pt>
                <c:pt idx="218">
                  <c:v>7.9275454060072553E-2</c:v>
                </c:pt>
                <c:pt idx="219">
                  <c:v>8.0074161485401321E-2</c:v>
                </c:pt>
                <c:pt idx="220">
                  <c:v>6.1363569700485648E-2</c:v>
                </c:pt>
                <c:pt idx="221">
                  <c:v>6.1363569700485648E-2</c:v>
                </c:pt>
                <c:pt idx="222">
                  <c:v>6.1363569700485648E-2</c:v>
                </c:pt>
                <c:pt idx="223">
                  <c:v>6.1363569700485648E-2</c:v>
                </c:pt>
                <c:pt idx="224">
                  <c:v>6.1363569700485648E-2</c:v>
                </c:pt>
                <c:pt idx="225">
                  <c:v>6.1363569700485648E-2</c:v>
                </c:pt>
                <c:pt idx="226">
                  <c:v>6.1363569700485648E-2</c:v>
                </c:pt>
                <c:pt idx="227">
                  <c:v>6.1363569700485648E-2</c:v>
                </c:pt>
                <c:pt idx="228">
                  <c:v>6.1363569700485648E-2</c:v>
                </c:pt>
                <c:pt idx="229">
                  <c:v>6.1363569700485648E-2</c:v>
                </c:pt>
                <c:pt idx="230">
                  <c:v>6.1363569700485648E-2</c:v>
                </c:pt>
                <c:pt idx="231">
                  <c:v>6.1363569700485648E-2</c:v>
                </c:pt>
                <c:pt idx="232">
                  <c:v>6.1363569700485648E-2</c:v>
                </c:pt>
                <c:pt idx="233">
                  <c:v>6.3726691006863873E-2</c:v>
                </c:pt>
                <c:pt idx="234">
                  <c:v>6.433328139493083E-2</c:v>
                </c:pt>
                <c:pt idx="235">
                  <c:v>4.971471212447371E-2</c:v>
                </c:pt>
                <c:pt idx="236">
                  <c:v>5.0153182866428933E-2</c:v>
                </c:pt>
                <c:pt idx="237">
                  <c:v>5.2509273794117961E-2</c:v>
                </c:pt>
                <c:pt idx="238">
                  <c:v>5.3706670599427131E-2</c:v>
                </c:pt>
                <c:pt idx="239">
                  <c:v>5.8843778594398655E-2</c:v>
                </c:pt>
                <c:pt idx="240">
                  <c:v>6.5687614665942348E-2</c:v>
                </c:pt>
                <c:pt idx="241">
                  <c:v>7.1381525904320065E-2</c:v>
                </c:pt>
                <c:pt idx="242">
                  <c:v>7.2368964772090594E-2</c:v>
                </c:pt>
                <c:pt idx="243">
                  <c:v>7.0133993097833205E-2</c:v>
                </c:pt>
                <c:pt idx="244">
                  <c:v>6.3092059832724021E-2</c:v>
                </c:pt>
                <c:pt idx="245">
                  <c:v>6.153244461203148E-2</c:v>
                </c:pt>
                <c:pt idx="246">
                  <c:v>6.2718648970056301E-2</c:v>
                </c:pt>
                <c:pt idx="247">
                  <c:v>7.4595891676023485E-2</c:v>
                </c:pt>
                <c:pt idx="248">
                  <c:v>7.4510878923621807E-2</c:v>
                </c:pt>
                <c:pt idx="249">
                  <c:v>6.9998301141231303E-2</c:v>
                </c:pt>
                <c:pt idx="250">
                  <c:v>6.9512503943965687E-2</c:v>
                </c:pt>
                <c:pt idx="251">
                  <c:v>7.3905520217631054E-2</c:v>
                </c:pt>
                <c:pt idx="252">
                  <c:v>7.8082780396630844E-2</c:v>
                </c:pt>
                <c:pt idx="253">
                  <c:v>8.1372334659349774E-2</c:v>
                </c:pt>
                <c:pt idx="254">
                  <c:v>8.4507573103909925E-2</c:v>
                </c:pt>
                <c:pt idx="255">
                  <c:v>8.5437378289114796E-2</c:v>
                </c:pt>
                <c:pt idx="256">
                  <c:v>8.4115799529506693E-2</c:v>
                </c:pt>
                <c:pt idx="257">
                  <c:v>8.5045649528068937E-2</c:v>
                </c:pt>
                <c:pt idx="258">
                  <c:v>8.5780280160110606E-2</c:v>
                </c:pt>
                <c:pt idx="259">
                  <c:v>8.3864693039708504E-2</c:v>
                </c:pt>
                <c:pt idx="260">
                  <c:v>8.4645658460693302E-2</c:v>
                </c:pt>
                <c:pt idx="261">
                  <c:v>8.5790973039500396E-2</c:v>
                </c:pt>
                <c:pt idx="262">
                  <c:v>8.659693361989991E-2</c:v>
                </c:pt>
                <c:pt idx="263">
                  <c:v>8.8454792082588468E-2</c:v>
                </c:pt>
                <c:pt idx="264">
                  <c:v>6.1363569700485648E-2</c:v>
                </c:pt>
                <c:pt idx="265">
                  <c:v>6.1363569700485648E-2</c:v>
                </c:pt>
                <c:pt idx="266">
                  <c:v>6.1363569700485648E-2</c:v>
                </c:pt>
                <c:pt idx="267">
                  <c:v>6.1363569700485648E-2</c:v>
                </c:pt>
                <c:pt idx="268">
                  <c:v>6.1363569700485648E-2</c:v>
                </c:pt>
                <c:pt idx="269">
                  <c:v>6.1363569700485648E-2</c:v>
                </c:pt>
                <c:pt idx="270">
                  <c:v>6.1363569700485648E-2</c:v>
                </c:pt>
                <c:pt idx="271">
                  <c:v>6.1363569700485648E-2</c:v>
                </c:pt>
                <c:pt idx="272">
                  <c:v>6.1363569700485648E-2</c:v>
                </c:pt>
                <c:pt idx="273">
                  <c:v>6.1363569700485648E-2</c:v>
                </c:pt>
                <c:pt idx="274">
                  <c:v>6.1363569700485648E-2</c:v>
                </c:pt>
                <c:pt idx="275">
                  <c:v>6.2050794904810663E-2</c:v>
                </c:pt>
                <c:pt idx="276">
                  <c:v>6.6134491233641707E-2</c:v>
                </c:pt>
                <c:pt idx="277">
                  <c:v>6.74235044944171E-2</c:v>
                </c:pt>
                <c:pt idx="278">
                  <c:v>6.478349259599181E-2</c:v>
                </c:pt>
                <c:pt idx="279">
                  <c:v>5.4203635578767721E-2</c:v>
                </c:pt>
                <c:pt idx="280">
                  <c:v>5.7730287560335374E-2</c:v>
                </c:pt>
                <c:pt idx="281">
                  <c:v>5.6754375067076583E-2</c:v>
                </c:pt>
                <c:pt idx="282">
                  <c:v>5.090172404139328E-2</c:v>
                </c:pt>
                <c:pt idx="283">
                  <c:v>5.0530831437332314E-2</c:v>
                </c:pt>
                <c:pt idx="284">
                  <c:v>6.0598748357092183E-2</c:v>
                </c:pt>
                <c:pt idx="285">
                  <c:v>6.1946001422775766E-2</c:v>
                </c:pt>
                <c:pt idx="286">
                  <c:v>6.3961238466109724E-2</c:v>
                </c:pt>
                <c:pt idx="287">
                  <c:v>6.1418240529552977E-2</c:v>
                </c:pt>
                <c:pt idx="288">
                  <c:v>6.2634115299384813E-2</c:v>
                </c:pt>
                <c:pt idx="289">
                  <c:v>6.0911919658639853E-2</c:v>
                </c:pt>
                <c:pt idx="290">
                  <c:v>7.845046523871653E-2</c:v>
                </c:pt>
                <c:pt idx="291">
                  <c:v>8.1303708213349382E-2</c:v>
                </c:pt>
                <c:pt idx="292">
                  <c:v>7.8585134380186855E-2</c:v>
                </c:pt>
                <c:pt idx="293">
                  <c:v>7.8592619948646011E-2</c:v>
                </c:pt>
                <c:pt idx="294">
                  <c:v>8.1144066421287006E-2</c:v>
                </c:pt>
                <c:pt idx="295">
                  <c:v>8.0627293241788023E-2</c:v>
                </c:pt>
                <c:pt idx="296">
                  <c:v>8.6642371568063176E-2</c:v>
                </c:pt>
                <c:pt idx="297">
                  <c:v>8.9884061245920716E-2</c:v>
                </c:pt>
                <c:pt idx="298">
                  <c:v>9.067611922894106E-2</c:v>
                </c:pt>
                <c:pt idx="299">
                  <c:v>9.2272117857330693E-2</c:v>
                </c:pt>
                <c:pt idx="300">
                  <c:v>9.3001065327203314E-2</c:v>
                </c:pt>
                <c:pt idx="301">
                  <c:v>9.3547679755608557E-2</c:v>
                </c:pt>
                <c:pt idx="302">
                  <c:v>9.1687753321801457E-2</c:v>
                </c:pt>
                <c:pt idx="303">
                  <c:v>8.9711056833928146E-2</c:v>
                </c:pt>
                <c:pt idx="304">
                  <c:v>8.9482736095725046E-2</c:v>
                </c:pt>
                <c:pt idx="305">
                  <c:v>8.8944445566132735E-2</c:v>
                </c:pt>
                <c:pt idx="306">
                  <c:v>8.9033550601906861E-2</c:v>
                </c:pt>
                <c:pt idx="307">
                  <c:v>8.8012991421637765E-2</c:v>
                </c:pt>
                <c:pt idx="308">
                  <c:v>6.1363569700485648E-2</c:v>
                </c:pt>
                <c:pt idx="309">
                  <c:v>6.1363569700485648E-2</c:v>
                </c:pt>
                <c:pt idx="310">
                  <c:v>6.1363569700485648E-2</c:v>
                </c:pt>
                <c:pt idx="311">
                  <c:v>6.1363569700485648E-2</c:v>
                </c:pt>
                <c:pt idx="312">
                  <c:v>6.1363569700485648E-2</c:v>
                </c:pt>
                <c:pt idx="313">
                  <c:v>6.1363569700485648E-2</c:v>
                </c:pt>
                <c:pt idx="314">
                  <c:v>6.1363569700485648E-2</c:v>
                </c:pt>
                <c:pt idx="315">
                  <c:v>6.1363569700485648E-2</c:v>
                </c:pt>
                <c:pt idx="316">
                  <c:v>6.1363569700485648E-2</c:v>
                </c:pt>
                <c:pt idx="317">
                  <c:v>6.1363569700485648E-2</c:v>
                </c:pt>
                <c:pt idx="318">
                  <c:v>6.1363569700485648E-2</c:v>
                </c:pt>
                <c:pt idx="319">
                  <c:v>6.1363569700485648E-2</c:v>
                </c:pt>
                <c:pt idx="320">
                  <c:v>6.1363569700485648E-2</c:v>
                </c:pt>
                <c:pt idx="321">
                  <c:v>6.4510843305096932E-2</c:v>
                </c:pt>
                <c:pt idx="322">
                  <c:v>6.2595822467480994E-2</c:v>
                </c:pt>
                <c:pt idx="323">
                  <c:v>5.2935391877794627E-2</c:v>
                </c:pt>
                <c:pt idx="324">
                  <c:v>5.5886743502369683E-2</c:v>
                </c:pt>
                <c:pt idx="325">
                  <c:v>3.8700940994029799E-2</c:v>
                </c:pt>
                <c:pt idx="326">
                  <c:v>5.2346872572740948E-2</c:v>
                </c:pt>
                <c:pt idx="327">
                  <c:v>5.5353055627053248E-2</c:v>
                </c:pt>
                <c:pt idx="328">
                  <c:v>4.5674712099729092E-2</c:v>
                </c:pt>
                <c:pt idx="329">
                  <c:v>6.0987401893378285E-2</c:v>
                </c:pt>
                <c:pt idx="330">
                  <c:v>4.6601744843889743E-2</c:v>
                </c:pt>
                <c:pt idx="331">
                  <c:v>2.5970304463124077E-2</c:v>
                </c:pt>
                <c:pt idx="332">
                  <c:v>1.1468163592298573E-2</c:v>
                </c:pt>
                <c:pt idx="333">
                  <c:v>6.5718240731896154E-3</c:v>
                </c:pt>
                <c:pt idx="334">
                  <c:v>2.0026227549172049E-2</c:v>
                </c:pt>
                <c:pt idx="335">
                  <c:v>8.0124430034866953E-2</c:v>
                </c:pt>
                <c:pt idx="336">
                  <c:v>8.4374600275331196E-2</c:v>
                </c:pt>
                <c:pt idx="337">
                  <c:v>8.4838049254256573E-2</c:v>
                </c:pt>
                <c:pt idx="338">
                  <c:v>8.4048403139174235E-2</c:v>
                </c:pt>
                <c:pt idx="339">
                  <c:v>8.5785953751076616E-2</c:v>
                </c:pt>
                <c:pt idx="340">
                  <c:v>8.7131838575025003E-2</c:v>
                </c:pt>
                <c:pt idx="341">
                  <c:v>8.9332574006454279E-2</c:v>
                </c:pt>
                <c:pt idx="342">
                  <c:v>9.2261042285911254E-2</c:v>
                </c:pt>
                <c:pt idx="343">
                  <c:v>9.5218888228069815E-2</c:v>
                </c:pt>
                <c:pt idx="344">
                  <c:v>9.5190635906764576E-2</c:v>
                </c:pt>
                <c:pt idx="345">
                  <c:v>9.4728124126429072E-2</c:v>
                </c:pt>
                <c:pt idx="346">
                  <c:v>9.4928213386472879E-2</c:v>
                </c:pt>
                <c:pt idx="347">
                  <c:v>9.3443639188692418E-2</c:v>
                </c:pt>
                <c:pt idx="348">
                  <c:v>9.208513528595566E-2</c:v>
                </c:pt>
                <c:pt idx="349">
                  <c:v>9.2171343947600959E-2</c:v>
                </c:pt>
                <c:pt idx="350">
                  <c:v>9.0871337998667825E-2</c:v>
                </c:pt>
                <c:pt idx="351">
                  <c:v>8.8013766057121454E-2</c:v>
                </c:pt>
                <c:pt idx="352">
                  <c:v>6.1363569700485648E-2</c:v>
                </c:pt>
                <c:pt idx="353">
                  <c:v>6.1363569700485648E-2</c:v>
                </c:pt>
                <c:pt idx="354">
                  <c:v>6.1363569700485648E-2</c:v>
                </c:pt>
                <c:pt idx="355">
                  <c:v>6.1363569700485648E-2</c:v>
                </c:pt>
                <c:pt idx="356">
                  <c:v>6.1363569700485648E-2</c:v>
                </c:pt>
                <c:pt idx="357">
                  <c:v>6.1363569700485648E-2</c:v>
                </c:pt>
                <c:pt idx="358">
                  <c:v>6.1363569700485648E-2</c:v>
                </c:pt>
                <c:pt idx="359">
                  <c:v>6.1363569700485648E-2</c:v>
                </c:pt>
                <c:pt idx="360">
                  <c:v>6.1363569700485648E-2</c:v>
                </c:pt>
                <c:pt idx="361">
                  <c:v>6.1363569700485648E-2</c:v>
                </c:pt>
                <c:pt idx="362">
                  <c:v>6.1363569700485648E-2</c:v>
                </c:pt>
                <c:pt idx="363">
                  <c:v>6.347619645806632E-2</c:v>
                </c:pt>
                <c:pt idx="364">
                  <c:v>7.0341464196968476E-2</c:v>
                </c:pt>
                <c:pt idx="365">
                  <c:v>7.4326989549550943E-2</c:v>
                </c:pt>
                <c:pt idx="366">
                  <c:v>5.9731361784257003E-2</c:v>
                </c:pt>
                <c:pt idx="367">
                  <c:v>5.2809602898191012E-2</c:v>
                </c:pt>
                <c:pt idx="368">
                  <c:v>5.7239182509995393E-2</c:v>
                </c:pt>
                <c:pt idx="369">
                  <c:v>4.5079752393148813E-2</c:v>
                </c:pt>
                <c:pt idx="370">
                  <c:v>4.38999619958029E-2</c:v>
                </c:pt>
                <c:pt idx="371">
                  <c:v>2.3125016707824571E-2</c:v>
                </c:pt>
                <c:pt idx="372">
                  <c:v>9.3471555829747095E-3</c:v>
                </c:pt>
                <c:pt idx="373">
                  <c:v>1.2368125021559189E-2</c:v>
                </c:pt>
                <c:pt idx="374">
                  <c:v>1.8876464525781116E-2</c:v>
                </c:pt>
                <c:pt idx="375">
                  <c:v>2.3524688560764964E-2</c:v>
                </c:pt>
                <c:pt idx="376">
                  <c:v>1.7517225782938975E-2</c:v>
                </c:pt>
                <c:pt idx="377">
                  <c:v>1.6408954734159015E-2</c:v>
                </c:pt>
                <c:pt idx="378">
                  <c:v>2.0372106300183882E-2</c:v>
                </c:pt>
                <c:pt idx="379">
                  <c:v>3.3295265746163552E-2</c:v>
                </c:pt>
                <c:pt idx="380">
                  <c:v>4.4711351340233935E-2</c:v>
                </c:pt>
                <c:pt idx="381">
                  <c:v>5.3487869058273324E-2</c:v>
                </c:pt>
                <c:pt idx="382">
                  <c:v>6.7662024668356274E-2</c:v>
                </c:pt>
                <c:pt idx="383">
                  <c:v>8.2784753267079597E-2</c:v>
                </c:pt>
                <c:pt idx="384">
                  <c:v>8.7931305250536509E-2</c:v>
                </c:pt>
                <c:pt idx="385">
                  <c:v>9.1177168361741404E-2</c:v>
                </c:pt>
                <c:pt idx="386">
                  <c:v>9.3526375513448112E-2</c:v>
                </c:pt>
                <c:pt idx="387">
                  <c:v>9.4913103731575119E-2</c:v>
                </c:pt>
                <c:pt idx="388">
                  <c:v>9.443304008097067E-2</c:v>
                </c:pt>
                <c:pt idx="389">
                  <c:v>9.5320025069166592E-2</c:v>
                </c:pt>
                <c:pt idx="390">
                  <c:v>9.6460255866616301E-2</c:v>
                </c:pt>
                <c:pt idx="391">
                  <c:v>9.6956844605422976E-2</c:v>
                </c:pt>
                <c:pt idx="392">
                  <c:v>9.715748295274805E-2</c:v>
                </c:pt>
                <c:pt idx="393">
                  <c:v>9.4902357811118873E-2</c:v>
                </c:pt>
                <c:pt idx="394">
                  <c:v>9.3577916060983604E-2</c:v>
                </c:pt>
                <c:pt idx="395">
                  <c:v>9.3803456244627395E-2</c:v>
                </c:pt>
                <c:pt idx="396">
                  <c:v>6.1363569700485648E-2</c:v>
                </c:pt>
                <c:pt idx="397">
                  <c:v>6.1363569700485648E-2</c:v>
                </c:pt>
                <c:pt idx="398">
                  <c:v>6.1363569700485648E-2</c:v>
                </c:pt>
                <c:pt idx="399">
                  <c:v>6.1363569700485648E-2</c:v>
                </c:pt>
                <c:pt idx="400">
                  <c:v>6.1363569700485648E-2</c:v>
                </c:pt>
                <c:pt idx="401">
                  <c:v>6.1363569700485648E-2</c:v>
                </c:pt>
                <c:pt idx="402">
                  <c:v>6.1310582365923877E-2</c:v>
                </c:pt>
                <c:pt idx="403">
                  <c:v>6.7633647469081279E-2</c:v>
                </c:pt>
                <c:pt idx="404">
                  <c:v>6.739534513830199E-2</c:v>
                </c:pt>
                <c:pt idx="405">
                  <c:v>6.3018349556987305E-2</c:v>
                </c:pt>
                <c:pt idx="406">
                  <c:v>6.649198778196426E-2</c:v>
                </c:pt>
                <c:pt idx="407">
                  <c:v>7.4466568048108375E-2</c:v>
                </c:pt>
                <c:pt idx="408">
                  <c:v>7.7484655907302316E-2</c:v>
                </c:pt>
                <c:pt idx="409">
                  <c:v>7.5051044091362637E-2</c:v>
                </c:pt>
                <c:pt idx="410">
                  <c:v>7.933902971698896E-2</c:v>
                </c:pt>
                <c:pt idx="411">
                  <c:v>8.2639218986658061E-2</c:v>
                </c:pt>
                <c:pt idx="412">
                  <c:v>6.7566923855657865E-2</c:v>
                </c:pt>
                <c:pt idx="413">
                  <c:v>6.7038345128953625E-2</c:v>
                </c:pt>
                <c:pt idx="414">
                  <c:v>6.9674860174748721E-2</c:v>
                </c:pt>
                <c:pt idx="415">
                  <c:v>6.9857667099015766E-2</c:v>
                </c:pt>
                <c:pt idx="416">
                  <c:v>7.1039397313119493E-2</c:v>
                </c:pt>
                <c:pt idx="417">
                  <c:v>8.871842333876527E-2</c:v>
                </c:pt>
                <c:pt idx="418">
                  <c:v>8.8855060779971504E-2</c:v>
                </c:pt>
                <c:pt idx="419">
                  <c:v>8.8270360816574994E-2</c:v>
                </c:pt>
                <c:pt idx="420">
                  <c:v>8.9307730235998362E-2</c:v>
                </c:pt>
                <c:pt idx="421">
                  <c:v>8.9286479598396556E-2</c:v>
                </c:pt>
                <c:pt idx="422">
                  <c:v>8.7133083673813116E-2</c:v>
                </c:pt>
                <c:pt idx="423">
                  <c:v>8.7736006567566513E-2</c:v>
                </c:pt>
                <c:pt idx="424">
                  <c:v>8.7327206747598612E-2</c:v>
                </c:pt>
                <c:pt idx="425">
                  <c:v>8.5423307083035804E-2</c:v>
                </c:pt>
                <c:pt idx="426">
                  <c:v>8.4664377285461945E-2</c:v>
                </c:pt>
                <c:pt idx="427">
                  <c:v>8.7350953068778742E-2</c:v>
                </c:pt>
                <c:pt idx="428">
                  <c:v>9.0755128958046716E-2</c:v>
                </c:pt>
                <c:pt idx="429">
                  <c:v>9.4349840907298255E-2</c:v>
                </c:pt>
                <c:pt idx="430">
                  <c:v>9.6022627540134589E-2</c:v>
                </c:pt>
                <c:pt idx="431">
                  <c:v>9.840186514831277E-2</c:v>
                </c:pt>
                <c:pt idx="432">
                  <c:v>9.803791812559344E-2</c:v>
                </c:pt>
                <c:pt idx="433">
                  <c:v>9.8098950252943226E-2</c:v>
                </c:pt>
                <c:pt idx="434">
                  <c:v>9.8767334284462757E-2</c:v>
                </c:pt>
                <c:pt idx="435">
                  <c:v>9.7945888618482052E-2</c:v>
                </c:pt>
                <c:pt idx="436">
                  <c:v>9.6774196670135385E-2</c:v>
                </c:pt>
                <c:pt idx="437">
                  <c:v>9.4600711681153971E-2</c:v>
                </c:pt>
                <c:pt idx="438">
                  <c:v>9.3526629182440701E-2</c:v>
                </c:pt>
                <c:pt idx="439">
                  <c:v>9.286675589304573E-2</c:v>
                </c:pt>
                <c:pt idx="440">
                  <c:v>6.1363569700485648E-2</c:v>
                </c:pt>
                <c:pt idx="441">
                  <c:v>6.1363569700485648E-2</c:v>
                </c:pt>
                <c:pt idx="442">
                  <c:v>6.1363569700485648E-2</c:v>
                </c:pt>
                <c:pt idx="443">
                  <c:v>6.1363569700485648E-2</c:v>
                </c:pt>
                <c:pt idx="444">
                  <c:v>6.1363569700485648E-2</c:v>
                </c:pt>
                <c:pt idx="445">
                  <c:v>6.4944701210536762E-2</c:v>
                </c:pt>
                <c:pt idx="446">
                  <c:v>7.0269120895352269E-2</c:v>
                </c:pt>
                <c:pt idx="447">
                  <c:v>6.9887726764707031E-2</c:v>
                </c:pt>
                <c:pt idx="448">
                  <c:v>6.7536181496193864E-2</c:v>
                </c:pt>
                <c:pt idx="449">
                  <c:v>6.8138336631455951E-2</c:v>
                </c:pt>
                <c:pt idx="450">
                  <c:v>7.009626670788327E-2</c:v>
                </c:pt>
                <c:pt idx="451">
                  <c:v>6.9490027972515855E-2</c:v>
                </c:pt>
                <c:pt idx="452">
                  <c:v>7.2970143900772277E-2</c:v>
                </c:pt>
                <c:pt idx="453">
                  <c:v>7.1092648508277165E-2</c:v>
                </c:pt>
                <c:pt idx="454">
                  <c:v>7.2189891177348545E-2</c:v>
                </c:pt>
                <c:pt idx="455">
                  <c:v>7.2611574764253811E-2</c:v>
                </c:pt>
                <c:pt idx="456">
                  <c:v>5.9796367059760006E-2</c:v>
                </c:pt>
                <c:pt idx="457">
                  <c:v>6.4275944342174277E-2</c:v>
                </c:pt>
                <c:pt idx="458">
                  <c:v>6.9188495060287403E-2</c:v>
                </c:pt>
                <c:pt idx="459">
                  <c:v>8.8510081475300206E-2</c:v>
                </c:pt>
                <c:pt idx="460">
                  <c:v>9.1493426151584289E-2</c:v>
                </c:pt>
                <c:pt idx="461">
                  <c:v>9.3363324122730199E-2</c:v>
                </c:pt>
                <c:pt idx="462">
                  <c:v>9.5146002968745577E-2</c:v>
                </c:pt>
                <c:pt idx="463">
                  <c:v>9.3066412657404382E-2</c:v>
                </c:pt>
                <c:pt idx="464">
                  <c:v>9.0242160325124443E-2</c:v>
                </c:pt>
                <c:pt idx="465">
                  <c:v>9.1852583950965419E-2</c:v>
                </c:pt>
                <c:pt idx="466">
                  <c:v>9.2476201018477394E-2</c:v>
                </c:pt>
                <c:pt idx="467">
                  <c:v>9.0876358896913673E-2</c:v>
                </c:pt>
                <c:pt idx="468">
                  <c:v>9.1075527295426603E-2</c:v>
                </c:pt>
                <c:pt idx="469">
                  <c:v>9.060938800244718E-2</c:v>
                </c:pt>
                <c:pt idx="470">
                  <c:v>8.7697327757186444E-2</c:v>
                </c:pt>
                <c:pt idx="471">
                  <c:v>8.9198801203791339E-2</c:v>
                </c:pt>
                <c:pt idx="472">
                  <c:v>9.0521248505267896E-2</c:v>
                </c:pt>
                <c:pt idx="473">
                  <c:v>8.977802652276326E-2</c:v>
                </c:pt>
                <c:pt idx="474">
                  <c:v>8.9764769625899937E-2</c:v>
                </c:pt>
                <c:pt idx="475">
                  <c:v>8.9980597483764579E-2</c:v>
                </c:pt>
                <c:pt idx="476">
                  <c:v>9.0298671887133877E-2</c:v>
                </c:pt>
                <c:pt idx="477">
                  <c:v>8.779329104740205E-2</c:v>
                </c:pt>
                <c:pt idx="478">
                  <c:v>8.6978213349207439E-2</c:v>
                </c:pt>
                <c:pt idx="479">
                  <c:v>8.7399087920598278E-2</c:v>
                </c:pt>
                <c:pt idx="480">
                  <c:v>8.6403456967751896E-2</c:v>
                </c:pt>
                <c:pt idx="481">
                  <c:v>8.4996271213581859E-2</c:v>
                </c:pt>
                <c:pt idx="482">
                  <c:v>8.3477087835009206E-2</c:v>
                </c:pt>
                <c:pt idx="483">
                  <c:v>8.3595258176013335E-2</c:v>
                </c:pt>
                <c:pt idx="484">
                  <c:v>6.1363569700485648E-2</c:v>
                </c:pt>
                <c:pt idx="485">
                  <c:v>6.1363569700485648E-2</c:v>
                </c:pt>
                <c:pt idx="486">
                  <c:v>6.1363569700485648E-2</c:v>
                </c:pt>
                <c:pt idx="487">
                  <c:v>6.1363569700485648E-2</c:v>
                </c:pt>
                <c:pt idx="488">
                  <c:v>6.1474569599632732E-2</c:v>
                </c:pt>
                <c:pt idx="489">
                  <c:v>6.1363569700485648E-2</c:v>
                </c:pt>
                <c:pt idx="490">
                  <c:v>6.3931064922763597E-2</c:v>
                </c:pt>
                <c:pt idx="491">
                  <c:v>6.5090678149183026E-2</c:v>
                </c:pt>
                <c:pt idx="492">
                  <c:v>6.6558367328574106E-2</c:v>
                </c:pt>
                <c:pt idx="493">
                  <c:v>6.9820544443848651E-2</c:v>
                </c:pt>
                <c:pt idx="494">
                  <c:v>7.4060271433857211E-2</c:v>
                </c:pt>
                <c:pt idx="495">
                  <c:v>7.5944531632985895E-2</c:v>
                </c:pt>
                <c:pt idx="496">
                  <c:v>7.7014220290705579E-2</c:v>
                </c:pt>
                <c:pt idx="497">
                  <c:v>7.6742919966804074E-2</c:v>
                </c:pt>
                <c:pt idx="498">
                  <c:v>7.4973281396842201E-2</c:v>
                </c:pt>
                <c:pt idx="499">
                  <c:v>6.1400633175609426E-2</c:v>
                </c:pt>
                <c:pt idx="500">
                  <c:v>6.237665017428036E-2</c:v>
                </c:pt>
                <c:pt idx="501">
                  <c:v>6.3810772981370126E-2</c:v>
                </c:pt>
                <c:pt idx="502">
                  <c:v>6.8716857000907752E-2</c:v>
                </c:pt>
                <c:pt idx="503">
                  <c:v>8.5400174113874974E-2</c:v>
                </c:pt>
                <c:pt idx="504">
                  <c:v>8.4560103122736957E-2</c:v>
                </c:pt>
                <c:pt idx="505">
                  <c:v>8.4695914142057904E-2</c:v>
                </c:pt>
                <c:pt idx="506">
                  <c:v>8.5778190466183013E-2</c:v>
                </c:pt>
                <c:pt idx="507">
                  <c:v>8.9048543032263186E-2</c:v>
                </c:pt>
                <c:pt idx="508">
                  <c:v>8.8549033761798498E-2</c:v>
                </c:pt>
                <c:pt idx="509">
                  <c:v>8.8061758063176732E-2</c:v>
                </c:pt>
                <c:pt idx="510">
                  <c:v>8.6286540516319676E-2</c:v>
                </c:pt>
                <c:pt idx="511">
                  <c:v>8.5085064644228714E-2</c:v>
                </c:pt>
                <c:pt idx="512">
                  <c:v>8.3573132508210232E-2</c:v>
                </c:pt>
                <c:pt idx="513">
                  <c:v>8.0766206385440895E-2</c:v>
                </c:pt>
                <c:pt idx="514">
                  <c:v>7.6600171844825524E-2</c:v>
                </c:pt>
                <c:pt idx="515">
                  <c:v>6.9849806152817967E-2</c:v>
                </c:pt>
                <c:pt idx="516">
                  <c:v>7.2370813574593504E-2</c:v>
                </c:pt>
                <c:pt idx="517">
                  <c:v>7.6367929074355023E-2</c:v>
                </c:pt>
                <c:pt idx="518">
                  <c:v>7.7859699157908427E-2</c:v>
                </c:pt>
                <c:pt idx="519">
                  <c:v>7.7628999213152472E-2</c:v>
                </c:pt>
                <c:pt idx="520">
                  <c:v>8.0084049811958644E-2</c:v>
                </c:pt>
                <c:pt idx="521">
                  <c:v>7.9371177087255593E-2</c:v>
                </c:pt>
                <c:pt idx="522">
                  <c:v>7.710342777166776E-2</c:v>
                </c:pt>
                <c:pt idx="523">
                  <c:v>7.8927906460959485E-2</c:v>
                </c:pt>
                <c:pt idx="524">
                  <c:v>7.8698967556114524E-2</c:v>
                </c:pt>
                <c:pt idx="525">
                  <c:v>8.1332082879669754E-2</c:v>
                </c:pt>
                <c:pt idx="526">
                  <c:v>8.1837581044779478E-2</c:v>
                </c:pt>
                <c:pt idx="527">
                  <c:v>7.9420307995131209E-2</c:v>
                </c:pt>
                <c:pt idx="528">
                  <c:v>6.9845327522202086E-2</c:v>
                </c:pt>
                <c:pt idx="529">
                  <c:v>6.6993608876706773E-2</c:v>
                </c:pt>
                <c:pt idx="530">
                  <c:v>6.2409338733738232E-2</c:v>
                </c:pt>
                <c:pt idx="531">
                  <c:v>6.2166229513740727E-2</c:v>
                </c:pt>
                <c:pt idx="532">
                  <c:v>6.1363569700485648E-2</c:v>
                </c:pt>
                <c:pt idx="533">
                  <c:v>6.7351673598164158E-2</c:v>
                </c:pt>
                <c:pt idx="534">
                  <c:v>6.8046013803269995E-2</c:v>
                </c:pt>
                <c:pt idx="535">
                  <c:v>6.3418908271398428E-2</c:v>
                </c:pt>
                <c:pt idx="536">
                  <c:v>6.4189915879757142E-2</c:v>
                </c:pt>
                <c:pt idx="537">
                  <c:v>7.00116849502182E-2</c:v>
                </c:pt>
                <c:pt idx="538">
                  <c:v>7.0233503221154264E-2</c:v>
                </c:pt>
                <c:pt idx="539">
                  <c:v>6.9937968518822238E-2</c:v>
                </c:pt>
                <c:pt idx="540">
                  <c:v>7.3418344924376905E-2</c:v>
                </c:pt>
                <c:pt idx="541">
                  <c:v>7.4171364928159109E-2</c:v>
                </c:pt>
                <c:pt idx="542">
                  <c:v>7.6612284458041247E-2</c:v>
                </c:pt>
                <c:pt idx="543">
                  <c:v>6.5723853605111113E-2</c:v>
                </c:pt>
                <c:pt idx="544">
                  <c:v>6.6263554541399219E-2</c:v>
                </c:pt>
                <c:pt idx="545">
                  <c:v>6.6526017360762538E-2</c:v>
                </c:pt>
                <c:pt idx="546">
                  <c:v>6.7722496505857793E-2</c:v>
                </c:pt>
                <c:pt idx="547">
                  <c:v>8.098023661129454E-2</c:v>
                </c:pt>
                <c:pt idx="548">
                  <c:v>8.3675083292269789E-2</c:v>
                </c:pt>
                <c:pt idx="549">
                  <c:v>8.6016214916673939E-2</c:v>
                </c:pt>
                <c:pt idx="550">
                  <c:v>8.5557536973047923E-2</c:v>
                </c:pt>
                <c:pt idx="551">
                  <c:v>8.4290962963562366E-2</c:v>
                </c:pt>
                <c:pt idx="552">
                  <c:v>8.3983491533036331E-2</c:v>
                </c:pt>
                <c:pt idx="553">
                  <c:v>8.2001754673546506E-2</c:v>
                </c:pt>
                <c:pt idx="554">
                  <c:v>8.1326090214869223E-2</c:v>
                </c:pt>
                <c:pt idx="555">
                  <c:v>7.8851325431642014E-2</c:v>
                </c:pt>
                <c:pt idx="556">
                  <c:v>7.2922328021986949E-2</c:v>
                </c:pt>
                <c:pt idx="557">
                  <c:v>7.1638323322235839E-2</c:v>
                </c:pt>
                <c:pt idx="558">
                  <c:v>7.4619030673421072E-2</c:v>
                </c:pt>
                <c:pt idx="559">
                  <c:v>7.7658436606758099E-2</c:v>
                </c:pt>
                <c:pt idx="560">
                  <c:v>8.1326282019377125E-2</c:v>
                </c:pt>
                <c:pt idx="561">
                  <c:v>8.6836498596070899E-2</c:v>
                </c:pt>
                <c:pt idx="562">
                  <c:v>8.8126729762467618E-2</c:v>
                </c:pt>
                <c:pt idx="563">
                  <c:v>8.6828393231900405E-2</c:v>
                </c:pt>
                <c:pt idx="564">
                  <c:v>8.6183107042349175E-2</c:v>
                </c:pt>
                <c:pt idx="565">
                  <c:v>8.6898911538993623E-2</c:v>
                </c:pt>
                <c:pt idx="566">
                  <c:v>8.7018054854093349E-2</c:v>
                </c:pt>
                <c:pt idx="567">
                  <c:v>8.6413588917077011E-2</c:v>
                </c:pt>
                <c:pt idx="568">
                  <c:v>8.7221242000830868E-2</c:v>
                </c:pt>
                <c:pt idx="569">
                  <c:v>8.7986150979835767E-2</c:v>
                </c:pt>
                <c:pt idx="570">
                  <c:v>9.0057653108366914E-2</c:v>
                </c:pt>
                <c:pt idx="571">
                  <c:v>9.3762250624058102E-2</c:v>
                </c:pt>
                <c:pt idx="572">
                  <c:v>8.1930203495781534E-2</c:v>
                </c:pt>
                <c:pt idx="573">
                  <c:v>7.9582788821260325E-2</c:v>
                </c:pt>
                <c:pt idx="574">
                  <c:v>7.7505104486181461E-2</c:v>
                </c:pt>
                <c:pt idx="575">
                  <c:v>7.7473538331931185E-2</c:v>
                </c:pt>
                <c:pt idx="576">
                  <c:v>7.6844825246414464E-2</c:v>
                </c:pt>
                <c:pt idx="577">
                  <c:v>7.6037260386632749E-2</c:v>
                </c:pt>
                <c:pt idx="578">
                  <c:v>7.9832906533309517E-2</c:v>
                </c:pt>
                <c:pt idx="579">
                  <c:v>8.2100680557171332E-2</c:v>
                </c:pt>
                <c:pt idx="580">
                  <c:v>8.0037252538821671E-2</c:v>
                </c:pt>
                <c:pt idx="581">
                  <c:v>8.111249353837599E-2</c:v>
                </c:pt>
                <c:pt idx="582">
                  <c:v>7.7578146794610614E-2</c:v>
                </c:pt>
                <c:pt idx="583">
                  <c:v>7.5334827524302456E-2</c:v>
                </c:pt>
                <c:pt idx="584">
                  <c:v>7.6690286508008271E-2</c:v>
                </c:pt>
                <c:pt idx="585">
                  <c:v>7.7710523636821419E-2</c:v>
                </c:pt>
                <c:pt idx="586">
                  <c:v>7.4915867607779768E-2</c:v>
                </c:pt>
                <c:pt idx="587">
                  <c:v>6.278637256943749E-2</c:v>
                </c:pt>
                <c:pt idx="588">
                  <c:v>6.5812728958370745E-2</c:v>
                </c:pt>
                <c:pt idx="589">
                  <c:v>6.2961285860859584E-2</c:v>
                </c:pt>
                <c:pt idx="590">
                  <c:v>5.8480322161077153E-2</c:v>
                </c:pt>
                <c:pt idx="591">
                  <c:v>6.5011571734710921E-2</c:v>
                </c:pt>
                <c:pt idx="592">
                  <c:v>8.255204018699358E-2</c:v>
                </c:pt>
                <c:pt idx="593">
                  <c:v>8.3798288135050664E-2</c:v>
                </c:pt>
                <c:pt idx="594">
                  <c:v>8.4782046553821766E-2</c:v>
                </c:pt>
                <c:pt idx="595">
                  <c:v>8.6578422475342906E-2</c:v>
                </c:pt>
                <c:pt idx="596">
                  <c:v>8.5913221460572883E-2</c:v>
                </c:pt>
                <c:pt idx="597">
                  <c:v>8.3995533117548801E-2</c:v>
                </c:pt>
                <c:pt idx="598">
                  <c:v>8.3738887744922635E-2</c:v>
                </c:pt>
                <c:pt idx="599">
                  <c:v>8.2393830811354291E-2</c:v>
                </c:pt>
                <c:pt idx="600">
                  <c:v>8.165544992969466E-2</c:v>
                </c:pt>
                <c:pt idx="601">
                  <c:v>8.1459938043200314E-2</c:v>
                </c:pt>
                <c:pt idx="602">
                  <c:v>8.0409781110102052E-2</c:v>
                </c:pt>
                <c:pt idx="603">
                  <c:v>8.1379943424663329E-2</c:v>
                </c:pt>
                <c:pt idx="604">
                  <c:v>8.1823451992339688E-2</c:v>
                </c:pt>
                <c:pt idx="605">
                  <c:v>8.0061224419538099E-2</c:v>
                </c:pt>
                <c:pt idx="606">
                  <c:v>8.1740002707228893E-2</c:v>
                </c:pt>
                <c:pt idx="607">
                  <c:v>8.287717048057737E-2</c:v>
                </c:pt>
                <c:pt idx="608">
                  <c:v>8.6270178702636272E-2</c:v>
                </c:pt>
                <c:pt idx="609">
                  <c:v>8.7781399735865767E-2</c:v>
                </c:pt>
                <c:pt idx="610">
                  <c:v>8.7976769206230473E-2</c:v>
                </c:pt>
                <c:pt idx="611">
                  <c:v>8.7450831862920478E-2</c:v>
                </c:pt>
                <c:pt idx="612">
                  <c:v>8.8926831003450363E-2</c:v>
                </c:pt>
                <c:pt idx="613">
                  <c:v>8.925119319920187E-2</c:v>
                </c:pt>
                <c:pt idx="614">
                  <c:v>8.9180529036734346E-2</c:v>
                </c:pt>
                <c:pt idx="615">
                  <c:v>8.9476731128686329E-2</c:v>
                </c:pt>
                <c:pt idx="616">
                  <c:v>7.8794022811499956E-2</c:v>
                </c:pt>
                <c:pt idx="617">
                  <c:v>7.590807501752149E-2</c:v>
                </c:pt>
                <c:pt idx="618">
                  <c:v>7.5689037040928012E-2</c:v>
                </c:pt>
                <c:pt idx="619">
                  <c:v>7.4932231290021301E-2</c:v>
                </c:pt>
                <c:pt idx="620">
                  <c:v>7.963492166511843E-2</c:v>
                </c:pt>
                <c:pt idx="621">
                  <c:v>8.172930714061602E-2</c:v>
                </c:pt>
                <c:pt idx="622">
                  <c:v>8.2470955172829846E-2</c:v>
                </c:pt>
                <c:pt idx="623">
                  <c:v>8.203783962537585E-2</c:v>
                </c:pt>
                <c:pt idx="624">
                  <c:v>8.2916601404391638E-2</c:v>
                </c:pt>
                <c:pt idx="625">
                  <c:v>8.6185387353759552E-2</c:v>
                </c:pt>
                <c:pt idx="626">
                  <c:v>8.4979189021504573E-2</c:v>
                </c:pt>
                <c:pt idx="627">
                  <c:v>8.4325336593013542E-2</c:v>
                </c:pt>
                <c:pt idx="628">
                  <c:v>8.0608594891430296E-2</c:v>
                </c:pt>
                <c:pt idx="629">
                  <c:v>7.6917858342226322E-2</c:v>
                </c:pt>
                <c:pt idx="630">
                  <c:v>7.5273668713658815E-2</c:v>
                </c:pt>
                <c:pt idx="631">
                  <c:v>7.3785463599601711E-2</c:v>
                </c:pt>
                <c:pt idx="632">
                  <c:v>6.7026042432578842E-2</c:v>
                </c:pt>
                <c:pt idx="633">
                  <c:v>8.3866894516245696E-2</c:v>
                </c:pt>
                <c:pt idx="634">
                  <c:v>8.2569762573124816E-2</c:v>
                </c:pt>
                <c:pt idx="635">
                  <c:v>7.0875971727291376E-2</c:v>
                </c:pt>
                <c:pt idx="636">
                  <c:v>8.1779348522811449E-2</c:v>
                </c:pt>
                <c:pt idx="637">
                  <c:v>8.4126498997506571E-2</c:v>
                </c:pt>
                <c:pt idx="638">
                  <c:v>8.6353973746492202E-2</c:v>
                </c:pt>
                <c:pt idx="639">
                  <c:v>8.6556098175735022E-2</c:v>
                </c:pt>
                <c:pt idx="640">
                  <c:v>8.6668510972580159E-2</c:v>
                </c:pt>
                <c:pt idx="641">
                  <c:v>8.4978986821033831E-2</c:v>
                </c:pt>
                <c:pt idx="642">
                  <c:v>8.3210770802172623E-2</c:v>
                </c:pt>
                <c:pt idx="643">
                  <c:v>8.3062846096922535E-2</c:v>
                </c:pt>
                <c:pt idx="644">
                  <c:v>8.6527937578053618E-2</c:v>
                </c:pt>
                <c:pt idx="645">
                  <c:v>8.7228728467697414E-2</c:v>
                </c:pt>
                <c:pt idx="646">
                  <c:v>8.4797510752112365E-2</c:v>
                </c:pt>
                <c:pt idx="647">
                  <c:v>8.3184903736765695E-2</c:v>
                </c:pt>
                <c:pt idx="648">
                  <c:v>8.0262806111306373E-2</c:v>
                </c:pt>
                <c:pt idx="649">
                  <c:v>7.648357289645509E-2</c:v>
                </c:pt>
                <c:pt idx="650">
                  <c:v>8.0852783413665974E-2</c:v>
                </c:pt>
                <c:pt idx="651">
                  <c:v>8.3992506524537908E-2</c:v>
                </c:pt>
                <c:pt idx="652">
                  <c:v>8.5363118915690345E-2</c:v>
                </c:pt>
                <c:pt idx="653">
                  <c:v>8.8015857641039474E-2</c:v>
                </c:pt>
                <c:pt idx="654">
                  <c:v>8.854121704329887E-2</c:v>
                </c:pt>
                <c:pt idx="655">
                  <c:v>8.7301766062346381E-2</c:v>
                </c:pt>
                <c:pt idx="656">
                  <c:v>8.3845946488678491E-2</c:v>
                </c:pt>
                <c:pt idx="657">
                  <c:v>8.2301912054481244E-2</c:v>
                </c:pt>
                <c:pt idx="658">
                  <c:v>8.1606685480815983E-2</c:v>
                </c:pt>
                <c:pt idx="659">
                  <c:v>8.176432365818817E-2</c:v>
                </c:pt>
                <c:pt idx="660">
                  <c:v>7.6727510303545549E-2</c:v>
                </c:pt>
                <c:pt idx="661">
                  <c:v>7.4502257865426871E-2</c:v>
                </c:pt>
                <c:pt idx="662">
                  <c:v>7.3143648933305938E-2</c:v>
                </c:pt>
                <c:pt idx="663">
                  <c:v>7.7010934551564172E-2</c:v>
                </c:pt>
                <c:pt idx="664">
                  <c:v>7.9916854504573448E-2</c:v>
                </c:pt>
                <c:pt idx="665">
                  <c:v>7.8389534056529042E-2</c:v>
                </c:pt>
                <c:pt idx="666">
                  <c:v>7.6524595693777342E-2</c:v>
                </c:pt>
                <c:pt idx="667">
                  <c:v>7.5120051231874943E-2</c:v>
                </c:pt>
                <c:pt idx="668">
                  <c:v>7.356520989404991E-2</c:v>
                </c:pt>
                <c:pt idx="669">
                  <c:v>7.4406749406475958E-2</c:v>
                </c:pt>
                <c:pt idx="670">
                  <c:v>7.3505230705722249E-2</c:v>
                </c:pt>
                <c:pt idx="671">
                  <c:v>7.2908398398610783E-2</c:v>
                </c:pt>
                <c:pt idx="672">
                  <c:v>7.2400910484889891E-2</c:v>
                </c:pt>
                <c:pt idx="673">
                  <c:v>6.4659865828192012E-2</c:v>
                </c:pt>
                <c:pt idx="674">
                  <c:v>5.6334064155147613E-2</c:v>
                </c:pt>
                <c:pt idx="675">
                  <c:v>5.7417097605907991E-2</c:v>
                </c:pt>
                <c:pt idx="676">
                  <c:v>3.922985055819958E-2</c:v>
                </c:pt>
                <c:pt idx="677">
                  <c:v>3.5708386178769182E-2</c:v>
                </c:pt>
                <c:pt idx="678">
                  <c:v>5.0491953198402675E-2</c:v>
                </c:pt>
                <c:pt idx="679">
                  <c:v>6.2045558937107455E-2</c:v>
                </c:pt>
                <c:pt idx="680">
                  <c:v>6.9795705875032601E-2</c:v>
                </c:pt>
                <c:pt idx="681">
                  <c:v>7.3896842077571287E-2</c:v>
                </c:pt>
                <c:pt idx="682">
                  <c:v>7.9395508008585192E-2</c:v>
                </c:pt>
                <c:pt idx="683">
                  <c:v>8.1918377675341575E-2</c:v>
                </c:pt>
                <c:pt idx="684">
                  <c:v>7.9750006061000453E-2</c:v>
                </c:pt>
                <c:pt idx="685">
                  <c:v>7.6688963215832046E-2</c:v>
                </c:pt>
                <c:pt idx="686">
                  <c:v>7.5559027240993851E-2</c:v>
                </c:pt>
                <c:pt idx="687">
                  <c:v>7.632808773638905E-2</c:v>
                </c:pt>
                <c:pt idx="688">
                  <c:v>7.7899754078266353E-2</c:v>
                </c:pt>
                <c:pt idx="689">
                  <c:v>7.9205078819746116E-2</c:v>
                </c:pt>
                <c:pt idx="690">
                  <c:v>7.817636431436592E-2</c:v>
                </c:pt>
                <c:pt idx="691">
                  <c:v>7.6794027513457E-2</c:v>
                </c:pt>
                <c:pt idx="692">
                  <c:v>7.7348194499769887E-2</c:v>
                </c:pt>
                <c:pt idx="693">
                  <c:v>7.6158254720878851E-2</c:v>
                </c:pt>
                <c:pt idx="694">
                  <c:v>7.7280099091634261E-2</c:v>
                </c:pt>
                <c:pt idx="695">
                  <c:v>7.8821573338508227E-2</c:v>
                </c:pt>
                <c:pt idx="696">
                  <c:v>7.9274241151290295E-2</c:v>
                </c:pt>
                <c:pt idx="697">
                  <c:v>7.6801765580428574E-2</c:v>
                </c:pt>
                <c:pt idx="698">
                  <c:v>7.957466387264106E-2</c:v>
                </c:pt>
                <c:pt idx="699">
                  <c:v>8.2267706025895573E-2</c:v>
                </c:pt>
                <c:pt idx="700">
                  <c:v>8.3686273216768955E-2</c:v>
                </c:pt>
                <c:pt idx="701">
                  <c:v>8.4859632832735038E-2</c:v>
                </c:pt>
                <c:pt idx="702">
                  <c:v>8.278697380082034E-2</c:v>
                </c:pt>
                <c:pt idx="703">
                  <c:v>7.9728673755768267E-2</c:v>
                </c:pt>
                <c:pt idx="704">
                  <c:v>0.10336218585389259</c:v>
                </c:pt>
                <c:pt idx="705">
                  <c:v>0.10336218585389259</c:v>
                </c:pt>
                <c:pt idx="706">
                  <c:v>0.10336218585389259</c:v>
                </c:pt>
                <c:pt idx="707">
                  <c:v>0.10336218585389259</c:v>
                </c:pt>
                <c:pt idx="708">
                  <c:v>0.10336218585389259</c:v>
                </c:pt>
                <c:pt idx="709">
                  <c:v>0.10336218585389259</c:v>
                </c:pt>
                <c:pt idx="710">
                  <c:v>0.10336218585389259</c:v>
                </c:pt>
                <c:pt idx="711">
                  <c:v>0.10336218585389259</c:v>
                </c:pt>
                <c:pt idx="712">
                  <c:v>0.10336218585389259</c:v>
                </c:pt>
                <c:pt idx="713">
                  <c:v>0.10336218585389259</c:v>
                </c:pt>
                <c:pt idx="714">
                  <c:v>0.10336218585389259</c:v>
                </c:pt>
                <c:pt idx="715">
                  <c:v>0.10336218585389259</c:v>
                </c:pt>
                <c:pt idx="716">
                  <c:v>0.10336218585389259</c:v>
                </c:pt>
                <c:pt idx="717">
                  <c:v>0.10336218585389259</c:v>
                </c:pt>
                <c:pt idx="718">
                  <c:v>0.10336218585389259</c:v>
                </c:pt>
                <c:pt idx="719">
                  <c:v>0.10336218585389259</c:v>
                </c:pt>
                <c:pt idx="720">
                  <c:v>0.10336218585389259</c:v>
                </c:pt>
                <c:pt idx="721">
                  <c:v>0.10336218585389259</c:v>
                </c:pt>
                <c:pt idx="722">
                  <c:v>0.10336218585389259</c:v>
                </c:pt>
                <c:pt idx="723">
                  <c:v>0.10336218585389259</c:v>
                </c:pt>
                <c:pt idx="724">
                  <c:v>0.10336218585389259</c:v>
                </c:pt>
                <c:pt idx="725">
                  <c:v>0.10336218585389259</c:v>
                </c:pt>
                <c:pt idx="726">
                  <c:v>0.10336218585389259</c:v>
                </c:pt>
                <c:pt idx="727">
                  <c:v>0.10336218585389259</c:v>
                </c:pt>
                <c:pt idx="728">
                  <c:v>0.10336218585389259</c:v>
                </c:pt>
                <c:pt idx="729">
                  <c:v>0.10336218585389259</c:v>
                </c:pt>
                <c:pt idx="730">
                  <c:v>0.10336218585389259</c:v>
                </c:pt>
                <c:pt idx="731">
                  <c:v>0.10336218585389259</c:v>
                </c:pt>
                <c:pt idx="732">
                  <c:v>0.10336218585389259</c:v>
                </c:pt>
                <c:pt idx="733">
                  <c:v>0.10336218585389259</c:v>
                </c:pt>
                <c:pt idx="734">
                  <c:v>0.10336218585389259</c:v>
                </c:pt>
                <c:pt idx="735">
                  <c:v>0.10336218585389259</c:v>
                </c:pt>
                <c:pt idx="736">
                  <c:v>0.10336218585389259</c:v>
                </c:pt>
                <c:pt idx="737">
                  <c:v>0.10336218585389259</c:v>
                </c:pt>
                <c:pt idx="738">
                  <c:v>0.10336218585389259</c:v>
                </c:pt>
                <c:pt idx="739">
                  <c:v>0.10336218585389259</c:v>
                </c:pt>
                <c:pt idx="740">
                  <c:v>0.10336218585389259</c:v>
                </c:pt>
                <c:pt idx="741">
                  <c:v>0.10336218585389259</c:v>
                </c:pt>
                <c:pt idx="742">
                  <c:v>0.10336218585389259</c:v>
                </c:pt>
                <c:pt idx="743">
                  <c:v>0.10336218585389259</c:v>
                </c:pt>
                <c:pt idx="744">
                  <c:v>0.10336218585389259</c:v>
                </c:pt>
                <c:pt idx="745">
                  <c:v>0.10336218585389259</c:v>
                </c:pt>
                <c:pt idx="746">
                  <c:v>0.10336218585389259</c:v>
                </c:pt>
                <c:pt idx="747">
                  <c:v>0.10336218585389259</c:v>
                </c:pt>
                <c:pt idx="748">
                  <c:v>0.10336218585389259</c:v>
                </c:pt>
                <c:pt idx="749">
                  <c:v>0.10336218585389259</c:v>
                </c:pt>
                <c:pt idx="750">
                  <c:v>0.10336218585389259</c:v>
                </c:pt>
                <c:pt idx="751">
                  <c:v>0.10336218585389259</c:v>
                </c:pt>
                <c:pt idx="752">
                  <c:v>0.10336218585389259</c:v>
                </c:pt>
                <c:pt idx="753">
                  <c:v>0.10336218585389259</c:v>
                </c:pt>
                <c:pt idx="754">
                  <c:v>0.10336218585389259</c:v>
                </c:pt>
                <c:pt idx="755">
                  <c:v>0.10336218585389259</c:v>
                </c:pt>
                <c:pt idx="756">
                  <c:v>0.10336218585389259</c:v>
                </c:pt>
                <c:pt idx="757">
                  <c:v>0.10336218585389259</c:v>
                </c:pt>
                <c:pt idx="758">
                  <c:v>0.10336218585389259</c:v>
                </c:pt>
                <c:pt idx="759">
                  <c:v>0.10336218585389259</c:v>
                </c:pt>
                <c:pt idx="760">
                  <c:v>0.10336218585389259</c:v>
                </c:pt>
                <c:pt idx="761">
                  <c:v>0.10336218585389259</c:v>
                </c:pt>
                <c:pt idx="762">
                  <c:v>0.10336218585389259</c:v>
                </c:pt>
                <c:pt idx="763">
                  <c:v>0.10336218585389259</c:v>
                </c:pt>
                <c:pt idx="764">
                  <c:v>0.10336218585389259</c:v>
                </c:pt>
                <c:pt idx="765">
                  <c:v>0.10336218585389259</c:v>
                </c:pt>
                <c:pt idx="766">
                  <c:v>0.10336218585389259</c:v>
                </c:pt>
                <c:pt idx="767">
                  <c:v>0.10336218585389259</c:v>
                </c:pt>
                <c:pt idx="768">
                  <c:v>0.10336218585389259</c:v>
                </c:pt>
                <c:pt idx="769">
                  <c:v>0.10336218585389259</c:v>
                </c:pt>
                <c:pt idx="770">
                  <c:v>0.10336218585389259</c:v>
                </c:pt>
                <c:pt idx="771">
                  <c:v>0.10336218585389259</c:v>
                </c:pt>
                <c:pt idx="772">
                  <c:v>0.10336218585389259</c:v>
                </c:pt>
                <c:pt idx="773">
                  <c:v>0.10336218585389259</c:v>
                </c:pt>
                <c:pt idx="774">
                  <c:v>0.10336218585389259</c:v>
                </c:pt>
                <c:pt idx="775">
                  <c:v>0.10336218585389259</c:v>
                </c:pt>
                <c:pt idx="776">
                  <c:v>0.10336218585389259</c:v>
                </c:pt>
                <c:pt idx="777">
                  <c:v>0.10336218585389259</c:v>
                </c:pt>
                <c:pt idx="778">
                  <c:v>0.10336218585389259</c:v>
                </c:pt>
                <c:pt idx="779">
                  <c:v>0.10336218585389259</c:v>
                </c:pt>
                <c:pt idx="780">
                  <c:v>0.10336218585389259</c:v>
                </c:pt>
                <c:pt idx="781">
                  <c:v>0.10336218585389259</c:v>
                </c:pt>
                <c:pt idx="782">
                  <c:v>0.10336218585389259</c:v>
                </c:pt>
                <c:pt idx="783">
                  <c:v>0.10336218585389259</c:v>
                </c:pt>
                <c:pt idx="784">
                  <c:v>0.10336218585389259</c:v>
                </c:pt>
                <c:pt idx="785">
                  <c:v>0.10336218585389259</c:v>
                </c:pt>
                <c:pt idx="786">
                  <c:v>0.10336218585389259</c:v>
                </c:pt>
                <c:pt idx="787">
                  <c:v>0.10336218585389259</c:v>
                </c:pt>
                <c:pt idx="788">
                  <c:v>0.10336218585389259</c:v>
                </c:pt>
                <c:pt idx="789">
                  <c:v>0.10336218585389259</c:v>
                </c:pt>
                <c:pt idx="790">
                  <c:v>0.10336218585389259</c:v>
                </c:pt>
                <c:pt idx="791">
                  <c:v>0.10336218585389259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5A6-43F5-92D7-4CE52D42C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263248"/>
        <c:axId val="1957457408"/>
      </c:scatterChart>
      <c:valAx>
        <c:axId val="175426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57408"/>
        <c:crossesAt val="1.0000000000000003E-4"/>
        <c:crossBetween val="midCat"/>
      </c:valAx>
      <c:valAx>
        <c:axId val="1957457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26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20910949070124E-2"/>
          <c:y val="0.16910158030105488"/>
          <c:w val="0.49396018746630965"/>
          <c:h val="0.67475424684209462"/>
        </c:manualLayout>
      </c:layout>
      <c:scatterChart>
        <c:scatterStyle val="smoothMarker"/>
        <c:varyColors val="0"/>
        <c:ser>
          <c:idx val="12"/>
          <c:order val="3"/>
          <c:tx>
            <c:strRef>
              <c:f>'ρ vs Snw'!$E$3:$G$3</c:f>
              <c:strCache>
                <c:ptCount val="1"/>
                <c:pt idx="0">
                  <c:v>Revil (2013)</c:v>
                </c:pt>
              </c:strCache>
            </c:strRef>
          </c:tx>
          <c:marker>
            <c:symbol val="none"/>
          </c:marker>
          <c:xVal>
            <c:numRef>
              <c:f>'ρ vs Snw'!$A$2:$J$2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'ρ vs Snw'!$E$4:$E$13</c:f>
              <c:numCache>
                <c:formatCode>General</c:formatCode>
                <c:ptCount val="10"/>
                <c:pt idx="0">
                  <c:v>12.143323303036899</c:v>
                </c:pt>
                <c:pt idx="1">
                  <c:v>14.2187577377398</c:v>
                </c:pt>
                <c:pt idx="2">
                  <c:v>16.960955134642202</c:v>
                </c:pt>
                <c:pt idx="3">
                  <c:v>20.713720949631298</c:v>
                </c:pt>
                <c:pt idx="4">
                  <c:v>26.0878496198223</c:v>
                </c:pt>
                <c:pt idx="5">
                  <c:v>34.266862467347003</c:v>
                </c:pt>
                <c:pt idx="6">
                  <c:v>47.833937580002903</c:v>
                </c:pt>
                <c:pt idx="7">
                  <c:v>73.503296475840401</c:v>
                </c:pt>
                <c:pt idx="8">
                  <c:v>134.51592202817</c:v>
                </c:pt>
                <c:pt idx="9">
                  <c:v>376.13767615602001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25EE-4FF9-BA61-EE3FF336A60F}"/>
            </c:ext>
          </c:extLst>
        </c:ser>
        <c:ser>
          <c:idx val="13"/>
          <c:order val="4"/>
          <c:tx>
            <c:strRef>
              <c:f>'ρ vs Snw'!$E$3:$G$3</c:f>
              <c:strCache>
                <c:ptCount val="1"/>
                <c:pt idx="0">
                  <c:v>Revil (2013)</c:v>
                </c:pt>
              </c:strCache>
            </c:strRef>
          </c:tx>
          <c:spPr>
            <a:ln>
              <a:solidFill>
                <a:srgbClr val="C00000"/>
              </a:solidFill>
              <a:prstDash val="dashDot"/>
            </a:ln>
          </c:spPr>
          <c:marker>
            <c:symbol val="none"/>
          </c:marker>
          <c:xVal>
            <c:numRef>
              <c:f>'ρ vs Snw'!$A$2:$J$2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'ρ vs Snw'!$F$4:$F$13</c:f>
              <c:numCache>
                <c:formatCode>General</c:formatCode>
                <c:ptCount val="10"/>
                <c:pt idx="0">
                  <c:v>9.1934739026733094</c:v>
                </c:pt>
                <c:pt idx="1">
                  <c:v>10.547977330825001</c:v>
                </c:pt>
                <c:pt idx="2">
                  <c:v>12.2734798321348</c:v>
                </c:pt>
                <c:pt idx="3">
                  <c:v>14.530980948869701</c:v>
                </c:pt>
                <c:pt idx="4">
                  <c:v>17.5850904798044</c:v>
                </c:pt>
                <c:pt idx="5">
                  <c:v>21.900501440848899</c:v>
                </c:pt>
                <c:pt idx="6">
                  <c:v>28.368960328279901</c:v>
                </c:pt>
                <c:pt idx="7">
                  <c:v>38.932422193338397</c:v>
                </c:pt>
                <c:pt idx="8">
                  <c:v>58.758097315728797</c:v>
                </c:pt>
                <c:pt idx="9">
                  <c:v>108.238535261026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25EE-4FF9-BA61-EE3FF336A60F}"/>
            </c:ext>
          </c:extLst>
        </c:ser>
        <c:ser>
          <c:idx val="14"/>
          <c:order val="5"/>
          <c:tx>
            <c:strRef>
              <c:f>'ρ vs Snw'!$E$3:$G$3</c:f>
              <c:strCache>
                <c:ptCount val="1"/>
                <c:pt idx="0">
                  <c:v>Revil (2013)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'ρ vs Snw'!$A$2:$J$2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'ρ vs Snw'!$G$4:$G$13</c:f>
              <c:numCache>
                <c:formatCode>General</c:formatCode>
                <c:ptCount val="10"/>
                <c:pt idx="0">
                  <c:v>7.3776351051629296</c:v>
                </c:pt>
                <c:pt idx="1">
                  <c:v>8.3614167731812898</c:v>
                </c:pt>
                <c:pt idx="2">
                  <c:v>9.5896365660401006</c:v>
                </c:pt>
                <c:pt idx="3">
                  <c:v>11.158971929687199</c:v>
                </c:pt>
                <c:pt idx="4">
                  <c:v>13.2232459757694</c:v>
                </c:pt>
                <c:pt idx="5">
                  <c:v>16.042871263215599</c:v>
                </c:pt>
                <c:pt idx="6">
                  <c:v>20.097446093277998</c:v>
                </c:pt>
                <c:pt idx="7">
                  <c:v>26.385424518170002</c:v>
                </c:pt>
                <c:pt idx="8">
                  <c:v>37.444686497560497</c:v>
                </c:pt>
                <c:pt idx="9">
                  <c:v>62.945887271944898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25EE-4FF9-BA61-EE3FF336A60F}"/>
            </c:ext>
          </c:extLst>
        </c:ser>
        <c:ser>
          <c:idx val="3"/>
          <c:order val="12"/>
          <c:tx>
            <c:strRef>
              <c:f>'ρ vs Snw'!$E$3:$G$3</c:f>
              <c:strCache>
                <c:ptCount val="1"/>
                <c:pt idx="0">
                  <c:v>Revil (2013)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1.0476730040865861E-2"/>
                  <c:y val="-1.951290862542738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 = 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25EE-4FF9-BA61-EE3FF336A6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'ρ vs Snw'!$A$2:$J$2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'ρ vs Snw'!$E$4:$E$13</c:f>
              <c:numCache>
                <c:formatCode>General</c:formatCode>
                <c:ptCount val="10"/>
                <c:pt idx="0">
                  <c:v>12.143323303036899</c:v>
                </c:pt>
                <c:pt idx="1">
                  <c:v>14.2187577377398</c:v>
                </c:pt>
                <c:pt idx="2">
                  <c:v>16.960955134642202</c:v>
                </c:pt>
                <c:pt idx="3">
                  <c:v>20.713720949631298</c:v>
                </c:pt>
                <c:pt idx="4">
                  <c:v>26.0878496198223</c:v>
                </c:pt>
                <c:pt idx="5">
                  <c:v>34.266862467347003</c:v>
                </c:pt>
                <c:pt idx="6">
                  <c:v>47.833937580002903</c:v>
                </c:pt>
                <c:pt idx="7">
                  <c:v>73.503296475840401</c:v>
                </c:pt>
                <c:pt idx="8">
                  <c:v>134.51592202817</c:v>
                </c:pt>
                <c:pt idx="9">
                  <c:v>376.13767615602001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5EE-4FF9-BA61-EE3FF336A60F}"/>
            </c:ext>
          </c:extLst>
        </c:ser>
        <c:ser>
          <c:idx val="4"/>
          <c:order val="13"/>
          <c:tx>
            <c:strRef>
              <c:f>'ρ vs Snw'!$E$3:$G$3</c:f>
              <c:strCache>
                <c:ptCount val="1"/>
                <c:pt idx="0">
                  <c:v>Revil (2013)</c:v>
                </c:pt>
              </c:strCache>
            </c:strRef>
          </c:tx>
          <c:spPr>
            <a:ln w="19050" cap="rnd" cmpd="sng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1.0513466735155245E-2"/>
                  <c:y val="-5.800081427194997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1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0" i="0" u="none" strike="noStrike" kern="1200" baseline="0">
                        <a:solidFill>
                          <a:sysClr val="windowText" lastClr="000000"/>
                        </a:solidFill>
                      </a:rPr>
                      <a:t>Cl = 15%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25EE-4FF9-BA61-EE3FF336A6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'ρ vs Snw'!$A$2:$J$2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'ρ vs Snw'!$F$4:$F$13</c:f>
              <c:numCache>
                <c:formatCode>General</c:formatCode>
                <c:ptCount val="10"/>
                <c:pt idx="0">
                  <c:v>9.1934739026733094</c:v>
                </c:pt>
                <c:pt idx="1">
                  <c:v>10.547977330825001</c:v>
                </c:pt>
                <c:pt idx="2">
                  <c:v>12.2734798321348</c:v>
                </c:pt>
                <c:pt idx="3">
                  <c:v>14.530980948869701</c:v>
                </c:pt>
                <c:pt idx="4">
                  <c:v>17.5850904798044</c:v>
                </c:pt>
                <c:pt idx="5">
                  <c:v>21.900501440848899</c:v>
                </c:pt>
                <c:pt idx="6">
                  <c:v>28.368960328279901</c:v>
                </c:pt>
                <c:pt idx="7">
                  <c:v>38.932422193338397</c:v>
                </c:pt>
                <c:pt idx="8">
                  <c:v>58.758097315728797</c:v>
                </c:pt>
                <c:pt idx="9">
                  <c:v>108.238535261026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5EE-4FF9-BA61-EE3FF336A60F}"/>
            </c:ext>
          </c:extLst>
        </c:ser>
        <c:ser>
          <c:idx val="5"/>
          <c:order val="14"/>
          <c:tx>
            <c:strRef>
              <c:f>'ρ vs Snw'!$E$3:$G$3</c:f>
              <c:strCache>
                <c:ptCount val="1"/>
                <c:pt idx="0">
                  <c:v>Revil (2013)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9.3300998857730015E-3"/>
                  <c:y val="-3.013375795162532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1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0" i="0" u="none" strike="noStrike" kern="1200" baseline="0">
                        <a:solidFill>
                          <a:sysClr val="windowText" lastClr="000000"/>
                        </a:solidFill>
                      </a:rPr>
                      <a:t>Cl = 30%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25EE-4FF9-BA61-EE3FF336A6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'ρ vs Snw'!$A$2:$J$2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'ρ vs Snw'!$G$4:$G$13</c:f>
              <c:numCache>
                <c:formatCode>General</c:formatCode>
                <c:ptCount val="10"/>
                <c:pt idx="0">
                  <c:v>7.3776351051629296</c:v>
                </c:pt>
                <c:pt idx="1">
                  <c:v>8.3614167731812898</c:v>
                </c:pt>
                <c:pt idx="2">
                  <c:v>9.5896365660401006</c:v>
                </c:pt>
                <c:pt idx="3">
                  <c:v>11.158971929687199</c:v>
                </c:pt>
                <c:pt idx="4">
                  <c:v>13.2232459757694</c:v>
                </c:pt>
                <c:pt idx="5">
                  <c:v>16.042871263215599</c:v>
                </c:pt>
                <c:pt idx="6">
                  <c:v>20.097446093277998</c:v>
                </c:pt>
                <c:pt idx="7">
                  <c:v>26.385424518170002</c:v>
                </c:pt>
                <c:pt idx="8">
                  <c:v>37.444686497560497</c:v>
                </c:pt>
                <c:pt idx="9">
                  <c:v>62.945887271944898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5EE-4FF9-BA61-EE3FF336A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178304"/>
        <c:axId val="1358821168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0"/>
                <c:tx>
                  <c:strRef>
                    <c:extLst>
                      <c:ext uri="{02D57815-91ED-43cb-92C2-25804820EDAC}">
                        <c15:formulaRef>
                          <c15:sqref>'ρ vs Snw'!$A$3:$C$3</c15:sqref>
                        </c15:formulaRef>
                      </c:ext>
                    </c:extLst>
                    <c:strCache>
                      <c:ptCount val="1"/>
                      <c:pt idx="0">
                        <c:v>Waxman &amp; Smits (1968)</c:v>
                      </c:pt>
                    </c:strCache>
                  </c:strRef>
                </c:tx>
                <c:spPr>
                  <a:ln>
                    <a:solidFill>
                      <a:srgbClr val="FF0000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'ρ vs Snw'!$A$2:$J$2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'ρ vs Snw'!$A$4:$A$13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12.166401665167299</c:v>
                      </c:pt>
                      <c:pt idx="1">
                        <c:v>14.2487815553743</c:v>
                      </c:pt>
                      <c:pt idx="2">
                        <c:v>17.0012436501937</c:v>
                      </c:pt>
                      <c:pt idx="3">
                        <c:v>20.769948327766802</c:v>
                      </c:pt>
                      <c:pt idx="4">
                        <c:v>26.1704592212146</c:v>
                      </c:pt>
                      <c:pt idx="5">
                        <c:v>34.397054941221498</c:v>
                      </c:pt>
                      <c:pt idx="6">
                        <c:v>48.061062491637799</c:v>
                      </c:pt>
                      <c:pt idx="7">
                        <c:v>73.968474707089598</c:v>
                      </c:pt>
                      <c:pt idx="8">
                        <c:v>135.791973125026</c:v>
                      </c:pt>
                      <c:pt idx="9">
                        <c:v>383.25872831741498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C-25EE-4FF9-BA61-EE3FF336A60F}"/>
                  </c:ext>
                </c:extLst>
              </c15:ser>
            </c15:filteredScatterSeries>
            <c15:filteredScatterSeries>
              <c15:ser>
                <c:idx val="1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Snw'!$A$3:$C$3</c15:sqref>
                        </c15:formulaRef>
                      </c:ext>
                    </c:extLst>
                    <c:strCache>
                      <c:ptCount val="1"/>
                      <c:pt idx="0">
                        <c:v>Waxman &amp; Smits (1968)</c:v>
                      </c:pt>
                    </c:strCache>
                  </c:strRef>
                </c:tx>
                <c:spPr>
                  <a:ln>
                    <a:solidFill>
                      <a:srgbClr val="0070C0"/>
                    </a:solidFill>
                    <a:prstDash val="dash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Snw'!$A$2:$J$2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9.3347109769411905</c:v>
                      </c:pt>
                      <c:pt idx="1">
                        <c:v>10.724597225894501</c:v>
                      </c:pt>
                      <c:pt idx="2">
                        <c:v>12.499302045038601</c:v>
                      </c:pt>
                      <c:pt idx="3">
                        <c:v>14.8276585223996</c:v>
                      </c:pt>
                      <c:pt idx="4">
                        <c:v>17.988345366360999</c:v>
                      </c:pt>
                      <c:pt idx="5">
                        <c:v>22.4732623526948</c:v>
                      </c:pt>
                      <c:pt idx="6">
                        <c:v>29.2321420701705</c:v>
                      </c:pt>
                      <c:pt idx="7">
                        <c:v>40.348434168802598</c:v>
                      </c:pt>
                      <c:pt idx="8">
                        <c:v>61.414039233356903</c:v>
                      </c:pt>
                      <c:pt idx="9">
                        <c:v>114.699724648006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25EE-4FF9-BA61-EE3FF336A60F}"/>
                  </c:ext>
                </c:extLst>
              </c15:ser>
            </c15:filteredScatterSeries>
            <c15:filteredScatterSeries>
              <c15:ser>
                <c:idx val="1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Snw'!$A$3:$C$3</c15:sqref>
                        </c15:formulaRef>
                      </c:ext>
                    </c:extLst>
                    <c:strCache>
                      <c:ptCount val="1"/>
                      <c:pt idx="0">
                        <c:v>Waxman &amp; Smits (1968)</c:v>
                      </c:pt>
                    </c:strCache>
                  </c:strRef>
                </c:tx>
                <c:spPr>
                  <a:ln>
                    <a:solidFill>
                      <a:srgbClr val="0070C0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Snw'!$A$2:$J$2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Snw'!$C$4:$C$13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7.5612836806586499</c:v>
                      </c:pt>
                      <c:pt idx="1">
                        <c:v>8.5856230694759805</c:v>
                      </c:pt>
                      <c:pt idx="2">
                        <c:v>9.8682896742507005</c:v>
                      </c:pt>
                      <c:pt idx="3">
                        <c:v>11.5128308849498</c:v>
                      </c:pt>
                      <c:pt idx="4">
                        <c:v>13.684694948217</c:v>
                      </c:pt>
                      <c:pt idx="5">
                        <c:v>16.665248581984201</c:v>
                      </c:pt>
                      <c:pt idx="6">
                        <c:v>20.975155848026098</c:v>
                      </c:pt>
                      <c:pt idx="7">
                        <c:v>27.703480666160502</c:v>
                      </c:pt>
                      <c:pt idx="8">
                        <c:v>39.629416299504598</c:v>
                      </c:pt>
                      <c:pt idx="9">
                        <c:v>67.360009557384103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25EE-4FF9-BA61-EE3FF336A60F}"/>
                  </c:ext>
                </c:extLst>
              </c15:ser>
            </c15:filteredScatterSeries>
            <c15:filteredScatterSeries>
              <c15:ser>
                <c:idx val="1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Snw'!$I$3:$K$3</c15:sqref>
                        </c15:formulaRef>
                      </c:ext>
                    </c:extLst>
                    <c:strCache>
                      <c:ptCount val="1"/>
                      <c:pt idx="0">
                        <c:v>Berg (2007)</c:v>
                      </c:pt>
                    </c:strCache>
                  </c:strRef>
                </c:tx>
                <c:spPr>
                  <a:ln>
                    <a:solidFill>
                      <a:srgbClr val="0070C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Snw'!$A$2:$J$2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Snw'!$I$4:$I$13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12.1530764919831</c:v>
                      </c:pt>
                      <c:pt idx="1">
                        <c:v>14.2304933465351</c:v>
                      </c:pt>
                      <c:pt idx="2">
                        <c:v>16.975177296948999</c:v>
                      </c:pt>
                      <c:pt idx="3">
                        <c:v>20.730973928153102</c:v>
                      </c:pt>
                      <c:pt idx="4">
                        <c:v>26.108419243588301</c:v>
                      </c:pt>
                      <c:pt idx="5">
                        <c:v>34.289492264784997</c:v>
                      </c:pt>
                      <c:pt idx="6">
                        <c:v>47.850058320421397</c:v>
                      </c:pt>
                      <c:pt idx="7">
                        <c:v>73.465642495997002</c:v>
                      </c:pt>
                      <c:pt idx="8">
                        <c:v>134.086808688991</c:v>
                      </c:pt>
                      <c:pt idx="9">
                        <c:v>369.766857511274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25EE-4FF9-BA61-EE3FF336A60F}"/>
                  </c:ext>
                </c:extLst>
              </c15:ser>
            </c15:filteredScatterSeries>
            <c15:filteredScatterSeries>
              <c15:ser>
                <c:idx val="1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Snw'!$I$3:$K$3</c15:sqref>
                        </c15:formulaRef>
                      </c:ext>
                    </c:extLst>
                    <c:strCache>
                      <c:ptCount val="1"/>
                      <c:pt idx="0">
                        <c:v>Berg (2007)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  <a:prstDash val="dash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Snw'!$A$2:$J$2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Snw'!$J$4:$J$13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9.4740438692929505</c:v>
                      </c:pt>
                      <c:pt idx="1">
                        <c:v>10.891256582790399</c:v>
                      </c:pt>
                      <c:pt idx="2">
                        <c:v>12.707453765095799</c:v>
                      </c:pt>
                      <c:pt idx="3">
                        <c:v>15.104296800916501</c:v>
                      </c:pt>
                      <c:pt idx="4">
                        <c:v>18.389171955195302</c:v>
                      </c:pt>
                      <c:pt idx="5">
                        <c:v>23.124423758130298</c:v>
                      </c:pt>
                      <c:pt idx="6">
                        <c:v>30.454877515237001</c:v>
                      </c:pt>
                      <c:pt idx="7">
                        <c:v>43.105463953664</c:v>
                      </c:pt>
                      <c:pt idx="8">
                        <c:v>69.440081627243202</c:v>
                      </c:pt>
                      <c:pt idx="9">
                        <c:v>152.364668468948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5EE-4FF9-BA61-EE3FF336A60F}"/>
                  </c:ext>
                </c:extLst>
              </c15:ser>
            </c15:filteredScatterSeries>
            <c15:filteredScatterSeries>
              <c15:ser>
                <c:idx val="17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Snw'!$I$3:$K$3</c15:sqref>
                        </c15:formulaRef>
                      </c:ext>
                    </c:extLst>
                    <c:strCache>
                      <c:ptCount val="1"/>
                      <c:pt idx="0">
                        <c:v>Berg (2007)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Snw'!$A$2:$J$2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Snw'!$K$4:$K$13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7.6586341368312896</c:v>
                      </c:pt>
                      <c:pt idx="1">
                        <c:v>8.6801069285995798</c:v>
                      </c:pt>
                      <c:pt idx="2">
                        <c:v>9.9564839872460293</c:v>
                      </c:pt>
                      <c:pt idx="3">
                        <c:v>11.590751389334301</c:v>
                      </c:pt>
                      <c:pt idx="4">
                        <c:v>13.7494728915752</c:v>
                      </c:pt>
                      <c:pt idx="5">
                        <c:v>16.721419827304999</c:v>
                      </c:pt>
                      <c:pt idx="6">
                        <c:v>21.057156067691601</c:v>
                      </c:pt>
                      <c:pt idx="7">
                        <c:v>27.962555643023201</c:v>
                      </c:pt>
                      <c:pt idx="8">
                        <c:v>40.743821217361102</c:v>
                      </c:pt>
                      <c:pt idx="9">
                        <c:v>73.583447560773706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25EE-4FF9-BA61-EE3FF336A60F}"/>
                  </c:ext>
                </c:extLst>
              </c15:ser>
            </c15:filteredScatterSeries>
            <c15:filteredScatterSeries>
              <c15:ser>
                <c:idx val="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Snw'!$A$3:$C$3</c15:sqref>
                        </c15:formulaRef>
                      </c:ext>
                    </c:extLst>
                    <c:strCache>
                      <c:ptCount val="1"/>
                      <c:pt idx="0">
                        <c:v>Waxman &amp; Smits (1968)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9"/>
                    <c:layout>
                      <c:manualLayout>
                        <c:x val="2.2187407121969423E-2"/>
                        <c:y val="-6.4411029812671022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Waxman and Smits (1968)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2-25EE-4FF9-BA61-EE3FF336A6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/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Snw'!$A$2:$J$2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12.166401665167299</c:v>
                      </c:pt>
                      <c:pt idx="1">
                        <c:v>14.2487815553743</c:v>
                      </c:pt>
                      <c:pt idx="2">
                        <c:v>17.0012436501937</c:v>
                      </c:pt>
                      <c:pt idx="3">
                        <c:v>20.769948327766802</c:v>
                      </c:pt>
                      <c:pt idx="4">
                        <c:v>26.1704592212146</c:v>
                      </c:pt>
                      <c:pt idx="5">
                        <c:v>34.397054941221498</c:v>
                      </c:pt>
                      <c:pt idx="6">
                        <c:v>48.061062491637799</c:v>
                      </c:pt>
                      <c:pt idx="7">
                        <c:v>73.968474707089598</c:v>
                      </c:pt>
                      <c:pt idx="8">
                        <c:v>135.791973125026</c:v>
                      </c:pt>
                      <c:pt idx="9">
                        <c:v>383.25872831741498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5EE-4FF9-BA61-EE3FF336A60F}"/>
                  </c:ext>
                </c:extLst>
              </c15:ser>
            </c15:filteredScatterSeries>
            <c15:filteredScatterSeries>
              <c15:ser>
                <c:idx val="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Snw'!$A$3:$C$3</c15:sqref>
                        </c15:formulaRef>
                      </c:ext>
                    </c:extLst>
                    <c:strCache>
                      <c:ptCount val="1"/>
                      <c:pt idx="0">
                        <c:v>Waxman &amp; Smits (1968)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9"/>
                    <c:layout>
                      <c:manualLayout>
                        <c:x val="2.2242817510432812E-2"/>
                        <c:y val="-1.3865546126741624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Waxman and Smits (1968)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5-25EE-4FF9-BA61-EE3FF336A6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/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Snw'!$A$2:$J$2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9.3347109769411905</c:v>
                      </c:pt>
                      <c:pt idx="1">
                        <c:v>10.724597225894501</c:v>
                      </c:pt>
                      <c:pt idx="2">
                        <c:v>12.499302045038601</c:v>
                      </c:pt>
                      <c:pt idx="3">
                        <c:v>14.8276585223996</c:v>
                      </c:pt>
                      <c:pt idx="4">
                        <c:v>17.988345366360999</c:v>
                      </c:pt>
                      <c:pt idx="5">
                        <c:v>22.4732623526948</c:v>
                      </c:pt>
                      <c:pt idx="6">
                        <c:v>29.2321420701705</c:v>
                      </c:pt>
                      <c:pt idx="7">
                        <c:v>40.348434168802598</c:v>
                      </c:pt>
                      <c:pt idx="8">
                        <c:v>61.414039233356903</c:v>
                      </c:pt>
                      <c:pt idx="9">
                        <c:v>114.699724648006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5EE-4FF9-BA61-EE3FF336A60F}"/>
                  </c:ext>
                </c:extLst>
              </c15:ser>
            </c15:filteredScatterSeries>
            <c15:filteredScatterSeries>
              <c15:ser>
                <c:idx val="2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Snw'!$A$3:$C$3</c15:sqref>
                        </c15:formulaRef>
                      </c:ext>
                    </c:extLst>
                    <c:strCache>
                      <c:ptCount val="1"/>
                      <c:pt idx="0">
                        <c:v>Waxman &amp; Smits (1968)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9"/>
                    <c:layout>
                      <c:manualLayout>
                        <c:x val="2.2242817510432812E-2"/>
                        <c:y val="0.11078090974140865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0">
                          <a:spAutoFit/>
                        </a:bodyPr>
                        <a:lstStyle/>
                        <a:p>
                          <a:pPr marL="0" marR="0" lvl="0" indent="0" algn="ctr" defTabSz="914400" rtl="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 sz="1100" b="0" i="0" u="none" strike="noStrike" kern="1200" baseline="0">
                              <a:solidFill>
                                <a:sysClr val="windowText" lastClr="000000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100" b="0" i="0" u="none" strike="noStrike" kern="1200" baseline="0">
                              <a:solidFill>
                                <a:sysClr val="windowText" lastClr="000000"/>
                              </a:solidFill>
                            </a:rPr>
                            <a:t>Waxman and Smits (1968)</a:t>
                          </a:r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8-25EE-4FF9-BA61-EE3FF336A6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/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Snw'!$A$2:$J$2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Snw'!$C$4:$C$13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7.5612836806586499</c:v>
                      </c:pt>
                      <c:pt idx="1">
                        <c:v>8.5856230694759805</c:v>
                      </c:pt>
                      <c:pt idx="2">
                        <c:v>9.8682896742507005</c:v>
                      </c:pt>
                      <c:pt idx="3">
                        <c:v>11.5128308849498</c:v>
                      </c:pt>
                      <c:pt idx="4">
                        <c:v>13.684694948217</c:v>
                      </c:pt>
                      <c:pt idx="5">
                        <c:v>16.665248581984201</c:v>
                      </c:pt>
                      <c:pt idx="6">
                        <c:v>20.975155848026098</c:v>
                      </c:pt>
                      <c:pt idx="7">
                        <c:v>27.703480666160502</c:v>
                      </c:pt>
                      <c:pt idx="8">
                        <c:v>39.629416299504598</c:v>
                      </c:pt>
                      <c:pt idx="9">
                        <c:v>67.360009557384103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5EE-4FF9-BA61-EE3FF336A60F}"/>
                  </c:ext>
                </c:extLst>
              </c15:ser>
            </c15:filteredScatterSeries>
            <c15:filteredScatterSeries>
              <c15:ser>
                <c:idx val="6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Snw'!$I$3:$K$3</c15:sqref>
                        </c15:formulaRef>
                      </c:ext>
                    </c:extLst>
                    <c:strCache>
                      <c:ptCount val="1"/>
                      <c:pt idx="0">
                        <c:v>Berg (2007)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9"/>
                    <c:layout>
                      <c:manualLayout>
                        <c:x val="1.9816386286350761E-2"/>
                        <c:y val="-0.11439992645801676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Power</a:t>
                          </a:r>
                          <a:r>
                            <a:rPr lang="en-US" baseline="0"/>
                            <a:t> et al., (2013)</a:t>
                          </a:r>
                          <a:r>
                            <a:rPr lang="en-US"/>
                            <a:t>)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4-25EE-4FF9-BA61-EE3FF336A6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/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Snw'!$A$2:$J$2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Snw'!$I$4:$I$13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12.1530764919831</c:v>
                      </c:pt>
                      <c:pt idx="1">
                        <c:v>14.2304933465351</c:v>
                      </c:pt>
                      <c:pt idx="2">
                        <c:v>16.975177296948999</c:v>
                      </c:pt>
                      <c:pt idx="3">
                        <c:v>20.730973928153102</c:v>
                      </c:pt>
                      <c:pt idx="4">
                        <c:v>26.108419243588301</c:v>
                      </c:pt>
                      <c:pt idx="5">
                        <c:v>34.289492264784997</c:v>
                      </c:pt>
                      <c:pt idx="6">
                        <c:v>47.850058320421397</c:v>
                      </c:pt>
                      <c:pt idx="7">
                        <c:v>73.465642495997002</c:v>
                      </c:pt>
                      <c:pt idx="8">
                        <c:v>134.086808688991</c:v>
                      </c:pt>
                      <c:pt idx="9">
                        <c:v>369.766857511274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5EE-4FF9-BA61-EE3FF336A60F}"/>
                  </c:ext>
                </c:extLst>
              </c15:ser>
            </c15:filteredScatterSeries>
            <c15:filteredScatterSeries>
              <c15:ser>
                <c:idx val="7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Snw'!$I$3:$K$3</c15:sqref>
                        </c15:formulaRef>
                      </c:ext>
                    </c:extLst>
                    <c:strCache>
                      <c:ptCount val="1"/>
                      <c:pt idx="0">
                        <c:v>Berg (2007)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9"/>
                    <c:layout>
                      <c:manualLayout>
                        <c:x val="2.1025945375295216E-2"/>
                        <c:y val="-2.2071765883201443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Power et al., (2013)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7-25EE-4FF9-BA61-EE3FF336A6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/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Snw'!$A$2:$J$2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Snw'!$J$4:$J$13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9.4740438692929505</c:v>
                      </c:pt>
                      <c:pt idx="1">
                        <c:v>10.891256582790399</c:v>
                      </c:pt>
                      <c:pt idx="2">
                        <c:v>12.707453765095799</c:v>
                      </c:pt>
                      <c:pt idx="3">
                        <c:v>15.104296800916501</c:v>
                      </c:pt>
                      <c:pt idx="4">
                        <c:v>18.389171955195302</c:v>
                      </c:pt>
                      <c:pt idx="5">
                        <c:v>23.124423758130298</c:v>
                      </c:pt>
                      <c:pt idx="6">
                        <c:v>30.454877515237001</c:v>
                      </c:pt>
                      <c:pt idx="7">
                        <c:v>43.105463953664</c:v>
                      </c:pt>
                      <c:pt idx="8">
                        <c:v>69.440081627243202</c:v>
                      </c:pt>
                      <c:pt idx="9">
                        <c:v>152.364668468948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5EE-4FF9-BA61-EE3FF336A60F}"/>
                  </c:ext>
                </c:extLst>
              </c15:ser>
            </c15:filteredScatterSeries>
            <c15:filteredScatterSeries>
              <c15:ser>
                <c:idx val="8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Snw'!$I$3:$K$3</c15:sqref>
                        </c15:formulaRef>
                      </c:ext>
                    </c:extLst>
                    <c:strCache>
                      <c:ptCount val="1"/>
                      <c:pt idx="0">
                        <c:v>Berg (2007)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9"/>
                    <c:layout>
                      <c:manualLayout>
                        <c:x val="2.3379433651450756E-2"/>
                        <c:y val="7.9603737976551722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Power et al., (2013)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A-25EE-4FF9-BA61-EE3FF336A6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/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Snw'!$A$2:$J$2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'ρ vs Snw'!$K$4:$K$13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7.6586341368312896</c:v>
                      </c:pt>
                      <c:pt idx="1">
                        <c:v>8.6801069285995798</c:v>
                      </c:pt>
                      <c:pt idx="2">
                        <c:v>9.9564839872460293</c:v>
                      </c:pt>
                      <c:pt idx="3">
                        <c:v>11.590751389334301</c:v>
                      </c:pt>
                      <c:pt idx="4">
                        <c:v>13.7494728915752</c:v>
                      </c:pt>
                      <c:pt idx="5">
                        <c:v>16.721419827304999</c:v>
                      </c:pt>
                      <c:pt idx="6">
                        <c:v>21.057156067691601</c:v>
                      </c:pt>
                      <c:pt idx="7">
                        <c:v>27.962555643023201</c:v>
                      </c:pt>
                      <c:pt idx="8">
                        <c:v>40.743821217361102</c:v>
                      </c:pt>
                      <c:pt idx="9">
                        <c:v>73.583447560773706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25EE-4FF9-BA61-EE3FF336A60F}"/>
                  </c:ext>
                </c:extLst>
              </c15:ser>
            </c15:filteredScatterSeries>
          </c:ext>
        </c:extLst>
      </c:scatterChart>
      <c:valAx>
        <c:axId val="89617830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DNAPL Saturation (%)</a:t>
                </a:r>
              </a:p>
            </c:rich>
          </c:tx>
          <c:layout>
            <c:manualLayout>
              <c:xMode val="edge"/>
              <c:yMode val="edge"/>
              <c:x val="0.24943028517887975"/>
              <c:y val="0.92351097274371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21168"/>
        <c:crossesAt val="5"/>
        <c:crossBetween val="midCat"/>
        <c:majorUnit val="10"/>
      </c:valAx>
      <c:valAx>
        <c:axId val="1358821168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Bulk resistivity (Ohm.m)</a:t>
                </a:r>
              </a:p>
            </c:rich>
          </c:tx>
          <c:layout>
            <c:manualLayout>
              <c:xMode val="edge"/>
              <c:yMode val="edge"/>
              <c:x val="1.1068796160918902E-3"/>
              <c:y val="0.254676061199682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178304"/>
        <c:crossesAt val="0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576358268885161E-2"/>
          <c:y val="0.19968516059741448"/>
          <c:w val="0.63975087609004155"/>
          <c:h val="0.653566214262299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 vs Snw'!$C$8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1.5425403477541713E-2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0" i="0" u="none" strike="noStrike" kern="1200" baseline="0">
                        <a:solidFill>
                          <a:sysClr val="windowText" lastClr="000000"/>
                        </a:solidFill>
                      </a:rPr>
                      <a:t>SDNAPL=50%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EB82-41F7-AE1C-D54DD90D9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 vs Snw'!$D$2:$H$2</c:f>
              <c:numCache>
                <c:formatCode>0.0%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'M vs Snw'!$D$8:$H$8</c:f>
              <c:numCache>
                <c:formatCode>General</c:formatCode>
                <c:ptCount val="5"/>
                <c:pt idx="0">
                  <c:v>1.9888600000000001</c:v>
                </c:pt>
                <c:pt idx="1">
                  <c:v>6.7287800000000004</c:v>
                </c:pt>
                <c:pt idx="2">
                  <c:v>10.62725</c:v>
                </c:pt>
                <c:pt idx="3">
                  <c:v>13.17323</c:v>
                </c:pt>
                <c:pt idx="4">
                  <c:v>14.96651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82-41F7-AE1C-D54DD90D9F9E}"/>
            </c:ext>
          </c:extLst>
        </c:ser>
        <c:ser>
          <c:idx val="1"/>
          <c:order val="1"/>
          <c:tx>
            <c:strRef>
              <c:f>'M vs Snw'!$C$3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1.6967943825296011E-2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1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0" i="0" u="none" strike="noStrike" kern="1200" baseline="0">
                        <a:solidFill>
                          <a:sysClr val="windowText" lastClr="000000"/>
                        </a:solidFill>
                      </a:rPr>
                      <a:t>SDNAPL=0%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EB82-41F7-AE1C-D54DD90D9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 vs Snw'!$D$2:$H$2</c:f>
              <c:numCache>
                <c:formatCode>0.0%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'M vs Snw'!$D$3:$H$3</c:f>
              <c:numCache>
                <c:formatCode>General</c:formatCode>
                <c:ptCount val="5"/>
                <c:pt idx="0">
                  <c:v>0.99641000000000002</c:v>
                </c:pt>
                <c:pt idx="1">
                  <c:v>3.8803000000000001</c:v>
                </c:pt>
                <c:pt idx="2">
                  <c:v>6.7259900000000004</c:v>
                </c:pt>
                <c:pt idx="3">
                  <c:v>8.9043600000000005</c:v>
                </c:pt>
                <c:pt idx="4">
                  <c:v>10.625500000000001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82-41F7-AE1C-D54DD90D9F9E}"/>
            </c:ext>
          </c:extLst>
        </c:ser>
        <c:ser>
          <c:idx val="2"/>
          <c:order val="2"/>
          <c:tx>
            <c:strRef>
              <c:f>'M vs Snw'!$C$12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1.6967943825296011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SDNAPL=90%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EB82-41F7-AE1C-D54DD90D9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 vs Snw'!$D$2:$H$2</c:f>
              <c:numCache>
                <c:formatCode>0.0%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'M vs Snw'!$D$12:$H$12</c:f>
              <c:numCache>
                <c:formatCode>General</c:formatCode>
                <c:ptCount val="5"/>
                <c:pt idx="0">
                  <c:v>9.7885399999999994</c:v>
                </c:pt>
                <c:pt idx="1">
                  <c:v>16.303139999999999</c:v>
                </c:pt>
                <c:pt idx="2">
                  <c:v>19.827750000000002</c:v>
                </c:pt>
                <c:pt idx="3">
                  <c:v>21.368829999999999</c:v>
                </c:pt>
                <c:pt idx="4">
                  <c:v>22.2331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82-41F7-AE1C-D54DD90D9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185936"/>
        <c:axId val="1274912928"/>
      </c:scatterChart>
      <c:valAx>
        <c:axId val="13651859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Clay content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12928"/>
        <c:crosses val="autoZero"/>
        <c:crossBetween val="midCat"/>
        <c:majorUnit val="0.2"/>
      </c:valAx>
      <c:valAx>
        <c:axId val="12749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Chargeability (mV/V)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18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019248824144435E-2"/>
          <c:y val="6.4604459503459846E-2"/>
          <c:w val="0.81428015269617848"/>
          <c:h val="0.75016937207198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 vs Snw'!$D$2</c:f>
              <c:strCache>
                <c:ptCount val="1"/>
                <c:pt idx="0">
                  <c:v>0.0%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 vs Snw'!$C$3:$C$12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'M vs Snw'!$D$3:$D$12</c:f>
              <c:numCache>
                <c:formatCode>General</c:formatCode>
                <c:ptCount val="10"/>
                <c:pt idx="0">
                  <c:v>0.99641000000000002</c:v>
                </c:pt>
                <c:pt idx="1">
                  <c:v>1.1068800000000001</c:v>
                </c:pt>
                <c:pt idx="2">
                  <c:v>1.2448900000000001</c:v>
                </c:pt>
                <c:pt idx="3">
                  <c:v>1.4222300000000001</c:v>
                </c:pt>
                <c:pt idx="4">
                  <c:v>1.65848</c:v>
                </c:pt>
                <c:pt idx="5">
                  <c:v>1.9888600000000001</c:v>
                </c:pt>
                <c:pt idx="6">
                  <c:v>2.4836</c:v>
                </c:pt>
                <c:pt idx="7">
                  <c:v>3.306</c:v>
                </c:pt>
                <c:pt idx="8">
                  <c:v>4.9426500000000004</c:v>
                </c:pt>
                <c:pt idx="9">
                  <c:v>9.7885399999999994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09-44B1-BC38-B673B429387A}"/>
            </c:ext>
          </c:extLst>
        </c:ser>
        <c:ser>
          <c:idx val="1"/>
          <c:order val="1"/>
          <c:tx>
            <c:strRef>
              <c:f>'M vs Snw'!$E$2</c:f>
              <c:strCache>
                <c:ptCount val="1"/>
                <c:pt idx="0">
                  <c:v>25.0%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 vs Snw'!$C$3:$C$12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'M vs Snw'!$E$3:$E$12</c:f>
              <c:numCache>
                <c:formatCode>General</c:formatCode>
                <c:ptCount val="10"/>
                <c:pt idx="0">
                  <c:v>3.8803000000000001</c:v>
                </c:pt>
                <c:pt idx="1">
                  <c:v>4.2392200000000004</c:v>
                </c:pt>
                <c:pt idx="2">
                  <c:v>4.6712999999999996</c:v>
                </c:pt>
                <c:pt idx="3">
                  <c:v>5.2014500000000004</c:v>
                </c:pt>
                <c:pt idx="4">
                  <c:v>5.8673500000000001</c:v>
                </c:pt>
                <c:pt idx="5">
                  <c:v>6.7287800000000004</c:v>
                </c:pt>
                <c:pt idx="6">
                  <c:v>7.8866899999999998</c:v>
                </c:pt>
                <c:pt idx="7">
                  <c:v>9.5259400000000003</c:v>
                </c:pt>
                <c:pt idx="8">
                  <c:v>12.025410000000001</c:v>
                </c:pt>
                <c:pt idx="9">
                  <c:v>16.303139999999999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09-44B1-BC38-B673B429387A}"/>
            </c:ext>
          </c:extLst>
        </c:ser>
        <c:ser>
          <c:idx val="2"/>
          <c:order val="2"/>
          <c:tx>
            <c:strRef>
              <c:f>'M vs Snw'!$F$2</c:f>
              <c:strCache>
                <c:ptCount val="1"/>
                <c:pt idx="0">
                  <c:v>50.0%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 vs Snw'!$C$3:$C$12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'M vs Snw'!$F$3:$F$12</c:f>
              <c:numCache>
                <c:formatCode>General</c:formatCode>
                <c:ptCount val="10"/>
                <c:pt idx="0">
                  <c:v>6.7259900000000004</c:v>
                </c:pt>
                <c:pt idx="1">
                  <c:v>7.2589399999999999</c:v>
                </c:pt>
                <c:pt idx="2">
                  <c:v>7.8836199999999996</c:v>
                </c:pt>
                <c:pt idx="3">
                  <c:v>8.6259399999999999</c:v>
                </c:pt>
                <c:pt idx="4">
                  <c:v>9.5225799999999996</c:v>
                </c:pt>
                <c:pt idx="5">
                  <c:v>10.62725</c:v>
                </c:pt>
                <c:pt idx="6">
                  <c:v>12.021839999999999</c:v>
                </c:pt>
                <c:pt idx="7">
                  <c:v>13.83775</c:v>
                </c:pt>
                <c:pt idx="8">
                  <c:v>16.299859999999999</c:v>
                </c:pt>
                <c:pt idx="9">
                  <c:v>19.827750000000002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09-44B1-BC38-B673B429387A}"/>
            </c:ext>
          </c:extLst>
        </c:ser>
        <c:ser>
          <c:idx val="3"/>
          <c:order val="3"/>
          <c:tx>
            <c:strRef>
              <c:f>'M vs Snw'!$G$2</c:f>
              <c:strCache>
                <c:ptCount val="1"/>
                <c:pt idx="0">
                  <c:v>75.0%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 vs Snw'!$C$3:$C$12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'M vs Snw'!$G$3:$G$12</c:f>
              <c:numCache>
                <c:formatCode>General</c:formatCode>
                <c:ptCount val="10"/>
                <c:pt idx="0">
                  <c:v>8.9043600000000005</c:v>
                </c:pt>
                <c:pt idx="1">
                  <c:v>9.5214499999999997</c:v>
                </c:pt>
                <c:pt idx="2">
                  <c:v>10.230460000000001</c:v>
                </c:pt>
                <c:pt idx="3">
                  <c:v>11.05354</c:v>
                </c:pt>
                <c:pt idx="4">
                  <c:v>12.02065</c:v>
                </c:pt>
                <c:pt idx="5">
                  <c:v>13.17323</c:v>
                </c:pt>
                <c:pt idx="6">
                  <c:v>14.570259999999999</c:v>
                </c:pt>
                <c:pt idx="7">
                  <c:v>16.298770000000001</c:v>
                </c:pt>
                <c:pt idx="8">
                  <c:v>18.49258</c:v>
                </c:pt>
                <c:pt idx="9">
                  <c:v>21.368829999999999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09-44B1-BC38-B673B429387A}"/>
            </c:ext>
          </c:extLst>
        </c:ser>
        <c:ser>
          <c:idx val="4"/>
          <c:order val="4"/>
          <c:tx>
            <c:strRef>
              <c:f>'M vs Snw'!$H$2</c:f>
              <c:strCache>
                <c:ptCount val="1"/>
                <c:pt idx="0">
                  <c:v>100.0%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 vs Snw'!$C$3:$C$12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'M vs Snw'!$H$3:$H$12</c:f>
              <c:numCache>
                <c:formatCode>General</c:formatCode>
                <c:ptCount val="10"/>
                <c:pt idx="0">
                  <c:v>10.625500000000001</c:v>
                </c:pt>
                <c:pt idx="1">
                  <c:v>11.27984</c:v>
                </c:pt>
                <c:pt idx="2">
                  <c:v>12.020060000000001</c:v>
                </c:pt>
                <c:pt idx="3">
                  <c:v>12.86425</c:v>
                </c:pt>
                <c:pt idx="4">
                  <c:v>13.835979999999999</c:v>
                </c:pt>
                <c:pt idx="5">
                  <c:v>14.96651</c:v>
                </c:pt>
                <c:pt idx="6">
                  <c:v>16.298220000000001</c:v>
                </c:pt>
                <c:pt idx="7">
                  <c:v>17.890070000000001</c:v>
                </c:pt>
                <c:pt idx="8">
                  <c:v>19.826540000000001</c:v>
                </c:pt>
                <c:pt idx="9">
                  <c:v>22.2331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09-44B1-BC38-B673B429387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"/>
              <c:pt idx="0">
                <c:v>0.9</c:v>
              </c:pt>
            </c:numLit>
          </c:xVal>
          <c:yVal>
            <c:numLit>
              <c:formatCode>General</c:formatCode>
              <c:ptCount val="1"/>
              <c:pt idx="0">
                <c:v>16.3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A-3C09-44B1-BC38-B673B4293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399631"/>
        <c:axId val="1547708399"/>
      </c:scatterChart>
      <c:scatterChart>
        <c:scatterStyle val="smoothMarker"/>
        <c:varyColors val="0"/>
        <c:ser>
          <c:idx val="6"/>
          <c:order val="6"/>
          <c:tx>
            <c:strRef>
              <c:f>'MN vs Snw'!$D$2</c:f>
              <c:strCache>
                <c:ptCount val="1"/>
                <c:pt idx="0">
                  <c:v>0.0%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Dot"/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'MN vs Snw'!$C$3:$C$12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'MN vs Snw'!$D$3:$D$12</c:f>
              <c:numCache>
                <c:formatCode>General</c:formatCode>
                <c:ptCount val="10"/>
                <c:pt idx="0">
                  <c:v>0.28000000000000003</c:v>
                </c:pt>
                <c:pt idx="1">
                  <c:v>0.27</c:v>
                </c:pt>
                <c:pt idx="2">
                  <c:v>0.25</c:v>
                </c:pt>
                <c:pt idx="3">
                  <c:v>0.24</c:v>
                </c:pt>
                <c:pt idx="4">
                  <c:v>0.22</c:v>
                </c:pt>
                <c:pt idx="5">
                  <c:v>0.2</c:v>
                </c:pt>
                <c:pt idx="6">
                  <c:v>0.18</c:v>
                </c:pt>
                <c:pt idx="7">
                  <c:v>0.16</c:v>
                </c:pt>
                <c:pt idx="8">
                  <c:v>0.13</c:v>
                </c:pt>
                <c:pt idx="9">
                  <c:v>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C09-44B1-BC38-B673B429387A}"/>
            </c:ext>
          </c:extLst>
        </c:ser>
        <c:ser>
          <c:idx val="7"/>
          <c:order val="7"/>
          <c:tx>
            <c:strRef>
              <c:f>'MN vs Snw'!$E$2</c:f>
              <c:strCache>
                <c:ptCount val="1"/>
                <c:pt idx="0">
                  <c:v>25.0%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'MN vs Snw'!$C$3:$C$12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'MN vs Snw'!$E$3:$E$12</c:f>
              <c:numCache>
                <c:formatCode>General</c:formatCode>
                <c:ptCount val="10"/>
                <c:pt idx="0">
                  <c:v>1.31</c:v>
                </c:pt>
                <c:pt idx="1">
                  <c:v>1.24</c:v>
                </c:pt>
                <c:pt idx="2">
                  <c:v>1.17</c:v>
                </c:pt>
                <c:pt idx="3">
                  <c:v>1.0900000000000001</c:v>
                </c:pt>
                <c:pt idx="4">
                  <c:v>1.01</c:v>
                </c:pt>
                <c:pt idx="5">
                  <c:v>0.92</c:v>
                </c:pt>
                <c:pt idx="6">
                  <c:v>0.83</c:v>
                </c:pt>
                <c:pt idx="7">
                  <c:v>0.72</c:v>
                </c:pt>
                <c:pt idx="8">
                  <c:v>0.57999999999999996</c:v>
                </c:pt>
                <c:pt idx="9">
                  <c:v>0.41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C09-44B1-BC38-B673B4293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611935"/>
        <c:axId val="614670591"/>
      </c:scatterChart>
      <c:valAx>
        <c:axId val="1406399631"/>
        <c:scaling>
          <c:orientation val="minMax"/>
          <c:max val="0.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DNAPL saturation (%)</a:t>
                </a:r>
              </a:p>
            </c:rich>
          </c:tx>
          <c:layout>
            <c:manualLayout>
              <c:xMode val="edge"/>
              <c:yMode val="edge"/>
              <c:x val="0.2667376450658604"/>
              <c:y val="0.90097146208645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708399"/>
        <c:crossesAt val="1.0000000000000002E-2"/>
        <c:crossBetween val="midCat"/>
        <c:majorUnit val="0.1"/>
      </c:valAx>
      <c:valAx>
        <c:axId val="1547708399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Chargeability (mV/V)</a:t>
                </a:r>
              </a:p>
            </c:rich>
          </c:tx>
          <c:layout>
            <c:manualLayout>
              <c:xMode val="edge"/>
              <c:yMode val="edge"/>
              <c:x val="9.0549418687229299E-4"/>
              <c:y val="0.2566269989792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399631"/>
        <c:crossesAt val="0"/>
        <c:crossBetween val="midCat"/>
      </c:valAx>
      <c:valAx>
        <c:axId val="614670591"/>
        <c:scaling>
          <c:logBase val="10"/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11935"/>
        <c:crosses val="max"/>
        <c:crossBetween val="midCat"/>
      </c:valAx>
      <c:valAx>
        <c:axId val="614611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67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20910949070124E-2"/>
          <c:y val="0.16910158030105488"/>
          <c:w val="0.70976309609573862"/>
          <c:h val="0.674754246842094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'ρ vs Snw'!$A$3:$C$3</c:f>
              <c:strCache>
                <c:ptCount val="1"/>
                <c:pt idx="0">
                  <c:v>Waxman &amp; Smits (1968)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2.2187407121969423E-2"/>
                  <c:y val="-6.44110298126710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Waxman and Smits (1968)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CC57-4127-AB05-FEFF614D0E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'ρ vs Snw'!$A$1:$J$1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'ρ vs Snw'!$A$4:$A$13</c:f>
              <c:numCache>
                <c:formatCode>General</c:formatCode>
                <c:ptCount val="10"/>
                <c:pt idx="0">
                  <c:v>12.166401665167299</c:v>
                </c:pt>
                <c:pt idx="1">
                  <c:v>14.2487815553743</c:v>
                </c:pt>
                <c:pt idx="2">
                  <c:v>17.0012436501937</c:v>
                </c:pt>
                <c:pt idx="3">
                  <c:v>20.769948327766802</c:v>
                </c:pt>
                <c:pt idx="4">
                  <c:v>26.1704592212146</c:v>
                </c:pt>
                <c:pt idx="5">
                  <c:v>34.397054941221498</c:v>
                </c:pt>
                <c:pt idx="6">
                  <c:v>48.061062491637799</c:v>
                </c:pt>
                <c:pt idx="7">
                  <c:v>73.968474707089598</c:v>
                </c:pt>
                <c:pt idx="8">
                  <c:v>135.791973125026</c:v>
                </c:pt>
                <c:pt idx="9">
                  <c:v>383.25872831741498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57-4127-AB05-FEFF614D0EE4}"/>
            </c:ext>
          </c:extLst>
        </c:ser>
        <c:ser>
          <c:idx val="1"/>
          <c:order val="1"/>
          <c:tx>
            <c:strRef>
              <c:f>'ρ vs Snw'!$A$3:$C$3</c:f>
              <c:strCache>
                <c:ptCount val="1"/>
                <c:pt idx="0">
                  <c:v>Waxman &amp; Smits (1968)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2.2242817510432812E-2"/>
                  <c:y val="-1.38655461267416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Waxman and Smits (1968)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C57-4127-AB05-FEFF614D0E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'ρ vs Snw'!$A$1:$J$1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'ρ vs Snw'!$B$4:$B$13</c:f>
              <c:numCache>
                <c:formatCode>General</c:formatCode>
                <c:ptCount val="10"/>
                <c:pt idx="0">
                  <c:v>9.3347109769411905</c:v>
                </c:pt>
                <c:pt idx="1">
                  <c:v>10.724597225894501</c:v>
                </c:pt>
                <c:pt idx="2">
                  <c:v>12.499302045038601</c:v>
                </c:pt>
                <c:pt idx="3">
                  <c:v>14.8276585223996</c:v>
                </c:pt>
                <c:pt idx="4">
                  <c:v>17.988345366360999</c:v>
                </c:pt>
                <c:pt idx="5">
                  <c:v>22.4732623526948</c:v>
                </c:pt>
                <c:pt idx="6">
                  <c:v>29.2321420701705</c:v>
                </c:pt>
                <c:pt idx="7">
                  <c:v>40.348434168802598</c:v>
                </c:pt>
                <c:pt idx="8">
                  <c:v>61.414039233356903</c:v>
                </c:pt>
                <c:pt idx="9">
                  <c:v>114.699724648006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57-4127-AB05-FEFF614D0EE4}"/>
            </c:ext>
          </c:extLst>
        </c:ser>
        <c:ser>
          <c:idx val="2"/>
          <c:order val="2"/>
          <c:tx>
            <c:strRef>
              <c:f>'ρ vs Snw'!$A$3:$C$3</c:f>
              <c:strCache>
                <c:ptCount val="1"/>
                <c:pt idx="0">
                  <c:v>Waxman &amp; Smits (1968)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2.2242817510432812E-2"/>
                  <c:y val="0.1107809097414086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1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0" i="0" u="none" strike="noStrike" kern="1200" baseline="0">
                        <a:solidFill>
                          <a:sysClr val="windowText" lastClr="000000"/>
                        </a:solidFill>
                      </a:rPr>
                      <a:t>Waxman and Smits (1968)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C57-4127-AB05-FEFF614D0E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'ρ vs Snw'!$A$1:$J$1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'ρ vs Snw'!$C$4:$C$13</c:f>
              <c:numCache>
                <c:formatCode>General</c:formatCode>
                <c:ptCount val="10"/>
                <c:pt idx="0">
                  <c:v>7.5612836806586499</c:v>
                </c:pt>
                <c:pt idx="1">
                  <c:v>8.5856230694759805</c:v>
                </c:pt>
                <c:pt idx="2">
                  <c:v>9.8682896742507005</c:v>
                </c:pt>
                <c:pt idx="3">
                  <c:v>11.5128308849498</c:v>
                </c:pt>
                <c:pt idx="4">
                  <c:v>13.684694948217</c:v>
                </c:pt>
                <c:pt idx="5">
                  <c:v>16.665248581984201</c:v>
                </c:pt>
                <c:pt idx="6">
                  <c:v>20.975155848026098</c:v>
                </c:pt>
                <c:pt idx="7">
                  <c:v>27.703480666160502</c:v>
                </c:pt>
                <c:pt idx="8">
                  <c:v>39.629416299504598</c:v>
                </c:pt>
                <c:pt idx="9">
                  <c:v>67.360009557384103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57-4127-AB05-FEFF614D0EE4}"/>
            </c:ext>
          </c:extLst>
        </c:ser>
        <c:ser>
          <c:idx val="3"/>
          <c:order val="3"/>
          <c:tx>
            <c:strRef>
              <c:f>'ρ vs Snw'!$E$3:$G$3</c:f>
              <c:strCache>
                <c:ptCount val="1"/>
                <c:pt idx="0">
                  <c:v>Revil (2013)</c:v>
                </c:pt>
              </c:strCache>
            </c:strRef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2.2258474929846322E-2"/>
                  <c:y val="-1.95128629688820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Revil (2013)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CC57-4127-AB05-FEFF614D0E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'ρ vs Snw'!$A$1:$J$1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'ρ vs Snw'!$E$4:$E$13</c:f>
              <c:numCache>
                <c:formatCode>General</c:formatCode>
                <c:ptCount val="10"/>
                <c:pt idx="0">
                  <c:v>12.143323303036899</c:v>
                </c:pt>
                <c:pt idx="1">
                  <c:v>14.2187577377398</c:v>
                </c:pt>
                <c:pt idx="2">
                  <c:v>16.960955134642202</c:v>
                </c:pt>
                <c:pt idx="3">
                  <c:v>20.713720949631298</c:v>
                </c:pt>
                <c:pt idx="4">
                  <c:v>26.0878496198223</c:v>
                </c:pt>
                <c:pt idx="5">
                  <c:v>34.266862467347003</c:v>
                </c:pt>
                <c:pt idx="6">
                  <c:v>47.833937580002903</c:v>
                </c:pt>
                <c:pt idx="7">
                  <c:v>73.503296475840401</c:v>
                </c:pt>
                <c:pt idx="8">
                  <c:v>134.51592202817</c:v>
                </c:pt>
                <c:pt idx="9">
                  <c:v>376.13767615602001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C57-4127-AB05-FEFF614D0EE4}"/>
            </c:ext>
          </c:extLst>
        </c:ser>
        <c:ser>
          <c:idx val="4"/>
          <c:order val="4"/>
          <c:tx>
            <c:strRef>
              <c:f>'ρ vs Snw'!$E$3:$G$3</c:f>
              <c:strCache>
                <c:ptCount val="1"/>
                <c:pt idx="0">
                  <c:v>Revil (2013)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2.3473378167931831E-2"/>
                  <c:y val="2.590979272209488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1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0" i="0" u="none" strike="noStrike" kern="1200" baseline="0">
                        <a:solidFill>
                          <a:sysClr val="windowText" lastClr="000000"/>
                        </a:solidFill>
                      </a:rPr>
                      <a:t>Revil (2013)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CC57-4127-AB05-FEFF614D0E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'ρ vs Snw'!$A$1:$J$1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'ρ vs Snw'!$F$4:$F$13</c:f>
              <c:numCache>
                <c:formatCode>General</c:formatCode>
                <c:ptCount val="10"/>
                <c:pt idx="0">
                  <c:v>9.1934739026733094</c:v>
                </c:pt>
                <c:pt idx="1">
                  <c:v>10.547977330825001</c:v>
                </c:pt>
                <c:pt idx="2">
                  <c:v>12.2734798321348</c:v>
                </c:pt>
                <c:pt idx="3">
                  <c:v>14.530980948869701</c:v>
                </c:pt>
                <c:pt idx="4">
                  <c:v>17.5850904798044</c:v>
                </c:pt>
                <c:pt idx="5">
                  <c:v>21.900501440848899</c:v>
                </c:pt>
                <c:pt idx="6">
                  <c:v>28.368960328279901</c:v>
                </c:pt>
                <c:pt idx="7">
                  <c:v>38.932422193338397</c:v>
                </c:pt>
                <c:pt idx="8">
                  <c:v>58.758097315728797</c:v>
                </c:pt>
                <c:pt idx="9">
                  <c:v>108.238535261026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C57-4127-AB05-FEFF614D0EE4}"/>
            </c:ext>
          </c:extLst>
        </c:ser>
        <c:ser>
          <c:idx val="5"/>
          <c:order val="5"/>
          <c:tx>
            <c:strRef>
              <c:f>'ρ vs Snw'!$E$3:$G$3</c:f>
              <c:strCache>
                <c:ptCount val="1"/>
                <c:pt idx="0">
                  <c:v>Revil (2013)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2.3468127775793254E-2"/>
                  <c:y val="0.1405809161610473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1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0" i="0" u="none" strike="noStrike" kern="1200" baseline="0">
                        <a:solidFill>
                          <a:sysClr val="windowText" lastClr="000000"/>
                        </a:solidFill>
                      </a:rPr>
                      <a:t>Revil (2013)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CC57-4127-AB05-FEFF614D0E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'ρ vs Snw'!$A$1:$J$1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'ρ vs Snw'!$G$4:$G$13</c:f>
              <c:numCache>
                <c:formatCode>General</c:formatCode>
                <c:ptCount val="10"/>
                <c:pt idx="0">
                  <c:v>7.3776351051629296</c:v>
                </c:pt>
                <c:pt idx="1">
                  <c:v>8.3614167731812898</c:v>
                </c:pt>
                <c:pt idx="2">
                  <c:v>9.5896365660401006</c:v>
                </c:pt>
                <c:pt idx="3">
                  <c:v>11.158971929687199</c:v>
                </c:pt>
                <c:pt idx="4">
                  <c:v>13.2232459757694</c:v>
                </c:pt>
                <c:pt idx="5">
                  <c:v>16.042871263215599</c:v>
                </c:pt>
                <c:pt idx="6">
                  <c:v>20.097446093277998</c:v>
                </c:pt>
                <c:pt idx="7">
                  <c:v>26.385424518170002</c:v>
                </c:pt>
                <c:pt idx="8">
                  <c:v>37.444686497560497</c:v>
                </c:pt>
                <c:pt idx="9">
                  <c:v>62.945887271944898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C57-4127-AB05-FEFF614D0EE4}"/>
            </c:ext>
          </c:extLst>
        </c:ser>
        <c:ser>
          <c:idx val="6"/>
          <c:order val="6"/>
          <c:tx>
            <c:strRef>
              <c:f>'ρ vs Snw'!$I$3:$K$3</c:f>
              <c:strCache>
                <c:ptCount val="1"/>
                <c:pt idx="0">
                  <c:v>Berg (2007)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1.9816386286350761E-2"/>
                  <c:y val="-0.1143999264580167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Power er al., 2013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CC57-4127-AB05-FEFF614D0E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'ρ vs Snw'!$A$1:$J$1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'ρ vs Snw'!$I$4:$I$13</c:f>
              <c:numCache>
                <c:formatCode>General</c:formatCode>
                <c:ptCount val="10"/>
                <c:pt idx="0">
                  <c:v>12.1530764919831</c:v>
                </c:pt>
                <c:pt idx="1">
                  <c:v>14.2304933465351</c:v>
                </c:pt>
                <c:pt idx="2">
                  <c:v>16.975177296948999</c:v>
                </c:pt>
                <c:pt idx="3">
                  <c:v>20.730973928153102</c:v>
                </c:pt>
                <c:pt idx="4">
                  <c:v>26.108419243588301</c:v>
                </c:pt>
                <c:pt idx="5">
                  <c:v>34.289492264784997</c:v>
                </c:pt>
                <c:pt idx="6">
                  <c:v>47.850058320421397</c:v>
                </c:pt>
                <c:pt idx="7">
                  <c:v>73.465642495997002</c:v>
                </c:pt>
                <c:pt idx="8">
                  <c:v>134.086808688991</c:v>
                </c:pt>
                <c:pt idx="9">
                  <c:v>369.766857511274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C57-4127-AB05-FEFF614D0EE4}"/>
            </c:ext>
          </c:extLst>
        </c:ser>
        <c:ser>
          <c:idx val="7"/>
          <c:order val="7"/>
          <c:tx>
            <c:strRef>
              <c:f>'ρ vs Snw'!$I$3:$K$3</c:f>
              <c:strCache>
                <c:ptCount val="1"/>
                <c:pt idx="0">
                  <c:v>Berg (2007)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2.1025945375295216E-2"/>
                  <c:y val="-2.20717658832014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Power et al., (2013)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CC57-4127-AB05-FEFF614D0E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'ρ vs Snw'!$A$1:$J$1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'ρ vs Snw'!$J$4:$J$13</c:f>
              <c:numCache>
                <c:formatCode>General</c:formatCode>
                <c:ptCount val="10"/>
                <c:pt idx="0">
                  <c:v>9.4740438692929505</c:v>
                </c:pt>
                <c:pt idx="1">
                  <c:v>10.891256582790399</c:v>
                </c:pt>
                <c:pt idx="2">
                  <c:v>12.707453765095799</c:v>
                </c:pt>
                <c:pt idx="3">
                  <c:v>15.104296800916501</c:v>
                </c:pt>
                <c:pt idx="4">
                  <c:v>18.389171955195302</c:v>
                </c:pt>
                <c:pt idx="5">
                  <c:v>23.124423758130298</c:v>
                </c:pt>
                <c:pt idx="6">
                  <c:v>30.454877515237001</c:v>
                </c:pt>
                <c:pt idx="7">
                  <c:v>43.105463953664</c:v>
                </c:pt>
                <c:pt idx="8">
                  <c:v>69.440081627243202</c:v>
                </c:pt>
                <c:pt idx="9">
                  <c:v>152.364668468948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C57-4127-AB05-FEFF614D0EE4}"/>
            </c:ext>
          </c:extLst>
        </c:ser>
        <c:ser>
          <c:idx val="8"/>
          <c:order val="8"/>
          <c:tx>
            <c:strRef>
              <c:f>'ρ vs Snw'!$I$3:$K$3</c:f>
              <c:strCache>
                <c:ptCount val="1"/>
                <c:pt idx="0">
                  <c:v>Berg (2007)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2.3379433651450756E-2"/>
                  <c:y val="7.96037379765517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Power et al., (2013)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CC57-4127-AB05-FEFF614D0E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'ρ vs Snw'!$A$1:$J$1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'ρ vs Snw'!$K$4:$K$13</c:f>
              <c:numCache>
                <c:formatCode>General</c:formatCode>
                <c:ptCount val="10"/>
                <c:pt idx="0">
                  <c:v>7.6586341368312896</c:v>
                </c:pt>
                <c:pt idx="1">
                  <c:v>8.6801069285995798</c:v>
                </c:pt>
                <c:pt idx="2">
                  <c:v>9.9564839872460293</c:v>
                </c:pt>
                <c:pt idx="3">
                  <c:v>11.590751389334301</c:v>
                </c:pt>
                <c:pt idx="4">
                  <c:v>13.7494728915752</c:v>
                </c:pt>
                <c:pt idx="5">
                  <c:v>16.721419827304999</c:v>
                </c:pt>
                <c:pt idx="6">
                  <c:v>21.057156067691601</c:v>
                </c:pt>
                <c:pt idx="7">
                  <c:v>27.962555643023201</c:v>
                </c:pt>
                <c:pt idx="8">
                  <c:v>40.743821217361102</c:v>
                </c:pt>
                <c:pt idx="9">
                  <c:v>73.583447560773706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C57-4127-AB05-FEFF614D0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178304"/>
        <c:axId val="1358821168"/>
      </c:scatterChart>
      <c:valAx>
        <c:axId val="896178304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DNAPL Saturation (%)</a:t>
                </a:r>
              </a:p>
            </c:rich>
          </c:tx>
          <c:layout>
            <c:manualLayout>
              <c:xMode val="edge"/>
              <c:yMode val="edge"/>
              <c:x val="0.24943028517887975"/>
              <c:y val="0.9235109727437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21168"/>
        <c:crossesAt val="5"/>
        <c:crossBetween val="midCat"/>
        <c:majorUnit val="0.1"/>
      </c:valAx>
      <c:valAx>
        <c:axId val="1358821168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Bulk resistivity (Ohm.m)</a:t>
                </a:r>
              </a:p>
            </c:rich>
          </c:tx>
          <c:layout>
            <c:manualLayout>
              <c:xMode val="edge"/>
              <c:yMode val="edge"/>
              <c:x val="1.1068796160918902E-3"/>
              <c:y val="0.25467606119968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17830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'MN vs Snw'!$D$2</c:f>
              <c:strCache>
                <c:ptCount val="1"/>
                <c:pt idx="0">
                  <c:v>0.0%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'MN vs Snw'!$C$3:$C$12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'MN vs Snw'!$D$3:$D$12</c:f>
              <c:numCache>
                <c:formatCode>General</c:formatCode>
                <c:ptCount val="10"/>
                <c:pt idx="0">
                  <c:v>0.28000000000000003</c:v>
                </c:pt>
                <c:pt idx="1">
                  <c:v>0.27</c:v>
                </c:pt>
                <c:pt idx="2">
                  <c:v>0.25</c:v>
                </c:pt>
                <c:pt idx="3">
                  <c:v>0.24</c:v>
                </c:pt>
                <c:pt idx="4">
                  <c:v>0.22</c:v>
                </c:pt>
                <c:pt idx="5">
                  <c:v>0.2</c:v>
                </c:pt>
                <c:pt idx="6">
                  <c:v>0.18</c:v>
                </c:pt>
                <c:pt idx="7">
                  <c:v>0.16</c:v>
                </c:pt>
                <c:pt idx="8">
                  <c:v>0.13</c:v>
                </c:pt>
                <c:pt idx="9">
                  <c:v>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19-42CD-BBC7-0ECAF22453CB}"/>
            </c:ext>
          </c:extLst>
        </c:ser>
        <c:ser>
          <c:idx val="2"/>
          <c:order val="2"/>
          <c:tx>
            <c:strRef>
              <c:f>'MN vs Snw'!$E$2</c:f>
              <c:strCache>
                <c:ptCount val="1"/>
                <c:pt idx="0">
                  <c:v>25.0%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'MN vs Snw'!$C$3:$C$12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'MN vs Snw'!$E$3:$E$12</c:f>
              <c:numCache>
                <c:formatCode>General</c:formatCode>
                <c:ptCount val="10"/>
                <c:pt idx="0">
                  <c:v>1.31</c:v>
                </c:pt>
                <c:pt idx="1">
                  <c:v>1.24</c:v>
                </c:pt>
                <c:pt idx="2">
                  <c:v>1.17</c:v>
                </c:pt>
                <c:pt idx="3">
                  <c:v>1.0900000000000001</c:v>
                </c:pt>
                <c:pt idx="4">
                  <c:v>1.01</c:v>
                </c:pt>
                <c:pt idx="5">
                  <c:v>0.92</c:v>
                </c:pt>
                <c:pt idx="6">
                  <c:v>0.83</c:v>
                </c:pt>
                <c:pt idx="7">
                  <c:v>0.72</c:v>
                </c:pt>
                <c:pt idx="8">
                  <c:v>0.57999999999999996</c:v>
                </c:pt>
                <c:pt idx="9">
                  <c:v>0.41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19-42CD-BBC7-0ECAF22453CB}"/>
            </c:ext>
          </c:extLst>
        </c:ser>
        <c:ser>
          <c:idx val="3"/>
          <c:order val="3"/>
          <c:tx>
            <c:strRef>
              <c:f>'MN vs Snw'!$F$2</c:f>
              <c:strCache>
                <c:ptCount val="1"/>
                <c:pt idx="0">
                  <c:v>50.0%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'MN vs Snw'!$C$3:$C$12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'MN vs Snw'!$F$3:$F$12</c:f>
              <c:numCache>
                <c:formatCode>General</c:formatCode>
                <c:ptCount val="10"/>
                <c:pt idx="0">
                  <c:v>2.71</c:v>
                </c:pt>
                <c:pt idx="1">
                  <c:v>2.57</c:v>
                </c:pt>
                <c:pt idx="2">
                  <c:v>2.42</c:v>
                </c:pt>
                <c:pt idx="3">
                  <c:v>2.27</c:v>
                </c:pt>
                <c:pt idx="4">
                  <c:v>2.1</c:v>
                </c:pt>
                <c:pt idx="5">
                  <c:v>1.92</c:v>
                </c:pt>
                <c:pt idx="6">
                  <c:v>1.71</c:v>
                </c:pt>
                <c:pt idx="7">
                  <c:v>1.48</c:v>
                </c:pt>
                <c:pt idx="8">
                  <c:v>1.21</c:v>
                </c:pt>
                <c:pt idx="9">
                  <c:v>0.86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19-42CD-BBC7-0ECAF22453CB}"/>
            </c:ext>
          </c:extLst>
        </c:ser>
        <c:ser>
          <c:idx val="4"/>
          <c:order val="4"/>
          <c:tx>
            <c:strRef>
              <c:f>'MN vs Snw'!$G$2</c:f>
              <c:strCache>
                <c:ptCount val="1"/>
                <c:pt idx="0">
                  <c:v>75.0%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'MN vs Snw'!$C$3:$C$12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'MN vs Snw'!$G$3:$G$12</c:f>
              <c:numCache>
                <c:formatCode>General</c:formatCode>
                <c:ptCount val="10"/>
                <c:pt idx="0">
                  <c:v>4.21</c:v>
                </c:pt>
                <c:pt idx="1">
                  <c:v>3.99</c:v>
                </c:pt>
                <c:pt idx="2">
                  <c:v>3.76</c:v>
                </c:pt>
                <c:pt idx="3">
                  <c:v>3.52</c:v>
                </c:pt>
                <c:pt idx="4">
                  <c:v>3.26</c:v>
                </c:pt>
                <c:pt idx="5">
                  <c:v>2.97</c:v>
                </c:pt>
                <c:pt idx="6">
                  <c:v>2.66</c:v>
                </c:pt>
                <c:pt idx="7">
                  <c:v>2.2999999999999998</c:v>
                </c:pt>
                <c:pt idx="8">
                  <c:v>1.88</c:v>
                </c:pt>
                <c:pt idx="9">
                  <c:v>1.33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19-42CD-BBC7-0ECAF22453CB}"/>
            </c:ext>
          </c:extLst>
        </c:ser>
        <c:ser>
          <c:idx val="5"/>
          <c:order val="5"/>
          <c:tx>
            <c:strRef>
              <c:f>'MN vs Snw'!$H$2</c:f>
              <c:strCache>
                <c:ptCount val="1"/>
                <c:pt idx="0">
                  <c:v>100.0%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'MN vs Snw'!$C$3:$C$12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'MN vs Snw'!$H$3:$H$12</c:f>
              <c:numCache>
                <c:formatCode>General</c:formatCode>
                <c:ptCount val="10"/>
                <c:pt idx="0">
                  <c:v>5.79</c:v>
                </c:pt>
                <c:pt idx="1">
                  <c:v>5.5</c:v>
                </c:pt>
                <c:pt idx="2">
                  <c:v>5.18</c:v>
                </c:pt>
                <c:pt idx="3">
                  <c:v>4.8499999999999996</c:v>
                </c:pt>
                <c:pt idx="4">
                  <c:v>4.49</c:v>
                </c:pt>
                <c:pt idx="5">
                  <c:v>4.0999999999999996</c:v>
                </c:pt>
                <c:pt idx="6">
                  <c:v>3.66</c:v>
                </c:pt>
                <c:pt idx="7">
                  <c:v>3.17</c:v>
                </c:pt>
                <c:pt idx="8">
                  <c:v>2.59</c:v>
                </c:pt>
                <c:pt idx="9">
                  <c:v>1.83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19-42CD-BBC7-0ECAF2245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451168"/>
        <c:axId val="8757154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'MN vs Snw'!$E$4:$E$13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1.24</c:v>
                      </c:pt>
                      <c:pt idx="1">
                        <c:v>1.17</c:v>
                      </c:pt>
                      <c:pt idx="2">
                        <c:v>1.0900000000000001</c:v>
                      </c:pt>
                      <c:pt idx="3">
                        <c:v>1.01</c:v>
                      </c:pt>
                      <c:pt idx="4">
                        <c:v>0.92</c:v>
                      </c:pt>
                      <c:pt idx="5">
                        <c:v>0.83</c:v>
                      </c:pt>
                      <c:pt idx="6">
                        <c:v>0.72</c:v>
                      </c:pt>
                      <c:pt idx="7">
                        <c:v>0.57999999999999996</c:v>
                      </c:pt>
                      <c:pt idx="8">
                        <c:v>0.41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'MN vs Snw'!$F$4:$F$13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2.57</c:v>
                      </c:pt>
                      <c:pt idx="1">
                        <c:v>2.42</c:v>
                      </c:pt>
                      <c:pt idx="2">
                        <c:v>2.27</c:v>
                      </c:pt>
                      <c:pt idx="3">
                        <c:v>2.1</c:v>
                      </c:pt>
                      <c:pt idx="4">
                        <c:v>1.92</c:v>
                      </c:pt>
                      <c:pt idx="5">
                        <c:v>1.71</c:v>
                      </c:pt>
                      <c:pt idx="6">
                        <c:v>1.48</c:v>
                      </c:pt>
                      <c:pt idx="7">
                        <c:v>1.21</c:v>
                      </c:pt>
                      <c:pt idx="8">
                        <c:v>0.86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C53-4121-84CA-3D4B2AE73262}"/>
                  </c:ext>
                </c:extLst>
              </c15:ser>
            </c15:filteredScatterSeries>
          </c:ext>
        </c:extLst>
      </c:scatterChart>
      <c:valAx>
        <c:axId val="998451168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DNAPL 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15424"/>
        <c:crosses val="autoZero"/>
        <c:crossBetween val="midCat"/>
      </c:valAx>
      <c:valAx>
        <c:axId val="8757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Normalized chargeability (mS/m)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5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Resistivity vs Chargeability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'ρ vs M'!$D$2</c:f>
              <c:strCache>
                <c:ptCount val="1"/>
                <c:pt idx="0">
                  <c:v>0.0%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'ρ vs M'!$D$3:$D$12</c:f>
              <c:numCache>
                <c:formatCode>General</c:formatCode>
                <c:ptCount val="10"/>
                <c:pt idx="0">
                  <c:v>0.99641000000000002</c:v>
                </c:pt>
                <c:pt idx="1">
                  <c:v>1.1068800000000001</c:v>
                </c:pt>
                <c:pt idx="2">
                  <c:v>1.2448900000000001</c:v>
                </c:pt>
                <c:pt idx="3">
                  <c:v>1.4222300000000001</c:v>
                </c:pt>
                <c:pt idx="4">
                  <c:v>1.65848</c:v>
                </c:pt>
                <c:pt idx="5">
                  <c:v>1.9888600000000001</c:v>
                </c:pt>
                <c:pt idx="6">
                  <c:v>2.4836</c:v>
                </c:pt>
                <c:pt idx="7">
                  <c:v>3.306</c:v>
                </c:pt>
                <c:pt idx="8">
                  <c:v>4.9426500000000004</c:v>
                </c:pt>
                <c:pt idx="9">
                  <c:v>9.7885399999999994</c:v>
                </c:pt>
              </c:numCache>
            </c:numRef>
          </c:xVal>
          <c:yVal>
            <c:numRef>
              <c:f>'ρ vs M'!$E$35:$E$44</c:f>
              <c:numCache>
                <c:formatCode>General</c:formatCode>
                <c:ptCount val="10"/>
                <c:pt idx="0">
                  <c:v>15.739097439065015</c:v>
                </c:pt>
                <c:pt idx="1">
                  <c:v>18.820893487619127</c:v>
                </c:pt>
                <c:pt idx="2">
                  <c:v>22.920620748793279</c:v>
                </c:pt>
                <c:pt idx="3">
                  <c:v>28.55084638047628</c:v>
                </c:pt>
                <c:pt idx="4">
                  <c:v>36.601041526265071</c:v>
                </c:pt>
                <c:pt idx="5">
                  <c:v>48.737640524264179</c:v>
                </c:pt>
                <c:pt idx="6">
                  <c:v>68.425578457797386</c:v>
                </c:pt>
                <c:pt idx="7">
                  <c:v>104.04946534889766</c:v>
                </c:pt>
                <c:pt idx="8">
                  <c:v>181.58018104328485</c:v>
                </c:pt>
                <c:pt idx="9">
                  <c:v>434.10229867238343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F-436F-B361-B42EAC3C224D}"/>
            </c:ext>
          </c:extLst>
        </c:ser>
        <c:ser>
          <c:idx val="1"/>
          <c:order val="1"/>
          <c:tx>
            <c:strRef>
              <c:f>'ρ vs M'!$E$2</c:f>
              <c:strCache>
                <c:ptCount val="1"/>
                <c:pt idx="0">
                  <c:v>25.0%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'ρ vs M'!$E$3:$E$12</c:f>
              <c:numCache>
                <c:formatCode>General</c:formatCode>
                <c:ptCount val="10"/>
                <c:pt idx="0">
                  <c:v>3.8803000000000001</c:v>
                </c:pt>
                <c:pt idx="1">
                  <c:v>4.2392200000000004</c:v>
                </c:pt>
                <c:pt idx="2">
                  <c:v>4.6712999999999996</c:v>
                </c:pt>
                <c:pt idx="3">
                  <c:v>5.2014500000000004</c:v>
                </c:pt>
                <c:pt idx="4">
                  <c:v>5.8673500000000001</c:v>
                </c:pt>
                <c:pt idx="5">
                  <c:v>6.7287800000000004</c:v>
                </c:pt>
                <c:pt idx="6">
                  <c:v>7.8866899999999998</c:v>
                </c:pt>
                <c:pt idx="7">
                  <c:v>9.5259400000000003</c:v>
                </c:pt>
                <c:pt idx="8">
                  <c:v>12.025410000000001</c:v>
                </c:pt>
                <c:pt idx="9">
                  <c:v>16.303139999999999</c:v>
                </c:pt>
              </c:numCache>
            </c:numRef>
          </c:xVal>
          <c:yVal>
            <c:numRef>
              <c:f>'ρ vs M'!$E$35:$E$44</c:f>
              <c:numCache>
                <c:formatCode>General</c:formatCode>
                <c:ptCount val="10"/>
                <c:pt idx="0">
                  <c:v>15.739097439065015</c:v>
                </c:pt>
                <c:pt idx="1">
                  <c:v>18.820893487619127</c:v>
                </c:pt>
                <c:pt idx="2">
                  <c:v>22.920620748793279</c:v>
                </c:pt>
                <c:pt idx="3">
                  <c:v>28.55084638047628</c:v>
                </c:pt>
                <c:pt idx="4">
                  <c:v>36.601041526265071</c:v>
                </c:pt>
                <c:pt idx="5">
                  <c:v>48.737640524264179</c:v>
                </c:pt>
                <c:pt idx="6">
                  <c:v>68.425578457797386</c:v>
                </c:pt>
                <c:pt idx="7">
                  <c:v>104.04946534889766</c:v>
                </c:pt>
                <c:pt idx="8">
                  <c:v>181.58018104328485</c:v>
                </c:pt>
                <c:pt idx="9">
                  <c:v>434.10229867238343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6F-436F-B361-B42EAC3C224D}"/>
            </c:ext>
          </c:extLst>
        </c:ser>
        <c:ser>
          <c:idx val="2"/>
          <c:order val="2"/>
          <c:tx>
            <c:strRef>
              <c:f>'ρ vs M'!$F$2</c:f>
              <c:strCache>
                <c:ptCount val="1"/>
                <c:pt idx="0">
                  <c:v>50.0%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'ρ vs M'!$F$3:$F$12</c:f>
              <c:numCache>
                <c:formatCode>General</c:formatCode>
                <c:ptCount val="10"/>
                <c:pt idx="0">
                  <c:v>6.7259900000000004</c:v>
                </c:pt>
                <c:pt idx="1">
                  <c:v>7.2589399999999999</c:v>
                </c:pt>
                <c:pt idx="2">
                  <c:v>7.8836199999999996</c:v>
                </c:pt>
                <c:pt idx="3">
                  <c:v>8.6259399999999999</c:v>
                </c:pt>
                <c:pt idx="4">
                  <c:v>9.5225799999999996</c:v>
                </c:pt>
                <c:pt idx="5">
                  <c:v>10.62725</c:v>
                </c:pt>
                <c:pt idx="6">
                  <c:v>12.021839999999999</c:v>
                </c:pt>
                <c:pt idx="7">
                  <c:v>13.83775</c:v>
                </c:pt>
                <c:pt idx="8">
                  <c:v>16.299859999999999</c:v>
                </c:pt>
                <c:pt idx="9">
                  <c:v>19.827750000000002</c:v>
                </c:pt>
              </c:numCache>
            </c:numRef>
          </c:xVal>
          <c:yVal>
            <c:numRef>
              <c:f>'ρ vs M'!$F$35:$F$44</c:f>
              <c:numCache>
                <c:formatCode>General</c:formatCode>
                <c:ptCount val="10"/>
                <c:pt idx="0">
                  <c:v>12.187523595045681</c:v>
                </c:pt>
                <c:pt idx="1">
                  <c:v>14.3274663894373</c:v>
                </c:pt>
                <c:pt idx="2">
                  <c:v>17.111304320095659</c:v>
                </c:pt>
                <c:pt idx="3">
                  <c:v>20.839504327354753</c:v>
                </c:pt>
                <c:pt idx="4">
                  <c:v>26.020881186774677</c:v>
                </c:pt>
                <c:pt idx="5">
                  <c:v>33.584589047683998</c:v>
                </c:pt>
                <c:pt idx="6">
                  <c:v>45.412334112013184</c:v>
                </c:pt>
                <c:pt idx="7">
                  <c:v>65.939847076104812</c:v>
                </c:pt>
                <c:pt idx="8">
                  <c:v>108.5749847682326</c:v>
                </c:pt>
                <c:pt idx="9">
                  <c:v>240.66738104446731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6F-436F-B361-B42EAC3C224D}"/>
            </c:ext>
          </c:extLst>
        </c:ser>
        <c:ser>
          <c:idx val="3"/>
          <c:order val="3"/>
          <c:tx>
            <c:strRef>
              <c:f>'ρ vs M'!$G$2</c:f>
              <c:strCache>
                <c:ptCount val="1"/>
                <c:pt idx="0">
                  <c:v>75.0%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'ρ vs M'!$G$3:$G$12</c:f>
              <c:numCache>
                <c:formatCode>General</c:formatCode>
                <c:ptCount val="10"/>
                <c:pt idx="0">
                  <c:v>8.9043600000000005</c:v>
                </c:pt>
                <c:pt idx="1">
                  <c:v>9.5214499999999997</c:v>
                </c:pt>
                <c:pt idx="2">
                  <c:v>10.230460000000001</c:v>
                </c:pt>
                <c:pt idx="3">
                  <c:v>11.05354</c:v>
                </c:pt>
                <c:pt idx="4">
                  <c:v>12.02065</c:v>
                </c:pt>
                <c:pt idx="5">
                  <c:v>13.17323</c:v>
                </c:pt>
                <c:pt idx="6">
                  <c:v>14.570259999999999</c:v>
                </c:pt>
                <c:pt idx="7">
                  <c:v>16.298770000000001</c:v>
                </c:pt>
                <c:pt idx="8">
                  <c:v>18.49258</c:v>
                </c:pt>
                <c:pt idx="9">
                  <c:v>21.368829999999999</c:v>
                </c:pt>
              </c:numCache>
            </c:numRef>
          </c:xVal>
          <c:yVal>
            <c:numRef>
              <c:f>'ρ vs M'!$G$35:$G$44</c:f>
              <c:numCache>
                <c:formatCode>General</c:formatCode>
                <c:ptCount val="10"/>
                <c:pt idx="0">
                  <c:v>9.9436986193182442</c:v>
                </c:pt>
                <c:pt idx="1">
                  <c:v>11.566098092829261</c:v>
                </c:pt>
                <c:pt idx="2">
                  <c:v>13.651325250560573</c:v>
                </c:pt>
                <c:pt idx="3">
                  <c:v>16.407875872828118</c:v>
                </c:pt>
                <c:pt idx="4">
                  <c:v>20.185822217437057</c:v>
                </c:pt>
                <c:pt idx="5">
                  <c:v>25.619281571399014</c:v>
                </c:pt>
                <c:pt idx="6">
                  <c:v>33.982996887527229</c:v>
                </c:pt>
                <c:pt idx="7">
                  <c:v>48.26287324498432</c:v>
                </c:pt>
                <c:pt idx="8">
                  <c:v>77.439896975447937</c:v>
                </c:pt>
                <c:pt idx="9">
                  <c:v>166.48297601025607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6F-436F-B361-B42EAC3C224D}"/>
            </c:ext>
          </c:extLst>
        </c:ser>
        <c:ser>
          <c:idx val="4"/>
          <c:order val="4"/>
          <c:tx>
            <c:strRef>
              <c:f>'ρ vs M'!$H$2</c:f>
              <c:strCache>
                <c:ptCount val="1"/>
                <c:pt idx="0">
                  <c:v>100.0%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'ρ vs M'!$H$3:$H$12</c:f>
              <c:numCache>
                <c:formatCode>General</c:formatCode>
                <c:ptCount val="10"/>
                <c:pt idx="0">
                  <c:v>10.625500000000001</c:v>
                </c:pt>
                <c:pt idx="1">
                  <c:v>11.27984</c:v>
                </c:pt>
                <c:pt idx="2">
                  <c:v>12.020060000000001</c:v>
                </c:pt>
                <c:pt idx="3">
                  <c:v>12.86425</c:v>
                </c:pt>
                <c:pt idx="4">
                  <c:v>13.835979999999999</c:v>
                </c:pt>
                <c:pt idx="5">
                  <c:v>14.96651</c:v>
                </c:pt>
                <c:pt idx="6">
                  <c:v>16.298220000000001</c:v>
                </c:pt>
                <c:pt idx="7">
                  <c:v>17.890070000000001</c:v>
                </c:pt>
                <c:pt idx="8">
                  <c:v>19.826540000000001</c:v>
                </c:pt>
                <c:pt idx="9">
                  <c:v>22.2331</c:v>
                </c:pt>
              </c:numCache>
            </c:numRef>
          </c:xVal>
          <c:yVal>
            <c:numRef>
              <c:f>'ρ vs M'!$H$35:$H$44</c:f>
              <c:numCache>
                <c:formatCode>General</c:formatCode>
                <c:ptCount val="10"/>
                <c:pt idx="0">
                  <c:v>8.3976255545791929</c:v>
                </c:pt>
                <c:pt idx="1">
                  <c:v>9.6971434697806753</c:v>
                </c:pt>
                <c:pt idx="2">
                  <c:v>11.35524586923408</c:v>
                </c:pt>
                <c:pt idx="3">
                  <c:v>13.530537123355852</c:v>
                </c:pt>
                <c:pt idx="4">
                  <c:v>16.488381099513845</c:v>
                </c:pt>
                <c:pt idx="5">
                  <c:v>20.707946715968149</c:v>
                </c:pt>
                <c:pt idx="6">
                  <c:v>27.149926673478042</c:v>
                </c:pt>
                <c:pt idx="7">
                  <c:v>38.059883725532828</c:v>
                </c:pt>
                <c:pt idx="8">
                  <c:v>60.182028972110231</c:v>
                </c:pt>
                <c:pt idx="9">
                  <c:v>127.25677158732978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6F-436F-B361-B42EAC3C2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407168"/>
        <c:axId val="141520624"/>
      </c:scatterChart>
      <c:valAx>
        <c:axId val="176840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Chargeability (mV/V)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20624"/>
        <c:crosses val="autoZero"/>
        <c:crossBetween val="midCat"/>
      </c:valAx>
      <c:valAx>
        <c:axId val="1415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Resistivity (Ohm.m)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0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Chargeability vs Resistivity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'ρ vs M'!$D$2</c:f>
              <c:strCache>
                <c:ptCount val="1"/>
                <c:pt idx="0">
                  <c:v>0.0%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'ρ vs M'!$C$3:$C$12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'ρ vs M'!$D$3:$D$12</c:f>
              <c:numCache>
                <c:formatCode>General</c:formatCode>
                <c:ptCount val="10"/>
                <c:pt idx="0">
                  <c:v>0.99641000000000002</c:v>
                </c:pt>
                <c:pt idx="1">
                  <c:v>1.1068800000000001</c:v>
                </c:pt>
                <c:pt idx="2">
                  <c:v>1.2448900000000001</c:v>
                </c:pt>
                <c:pt idx="3">
                  <c:v>1.4222300000000001</c:v>
                </c:pt>
                <c:pt idx="4">
                  <c:v>1.65848</c:v>
                </c:pt>
                <c:pt idx="5">
                  <c:v>1.9888600000000001</c:v>
                </c:pt>
                <c:pt idx="6">
                  <c:v>2.4836</c:v>
                </c:pt>
                <c:pt idx="7">
                  <c:v>3.306</c:v>
                </c:pt>
                <c:pt idx="8">
                  <c:v>4.9426500000000004</c:v>
                </c:pt>
                <c:pt idx="9">
                  <c:v>9.7885399999999994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C4-4082-931C-6CF548C41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15696"/>
        <c:axId val="142614720"/>
      </c:scatterChart>
      <c:scatterChart>
        <c:scatterStyle val="smoothMarker"/>
        <c:varyColors val="0"/>
        <c:ser>
          <c:idx val="1"/>
          <c:order val="1"/>
          <c:tx>
            <c:strRef>
              <c:f>'ρ vs M'!$D$2</c:f>
              <c:strCache>
                <c:ptCount val="1"/>
                <c:pt idx="0">
                  <c:v>0.0%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'ρ vs M'!$C$3:$C$12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'ρ vs M'!$D$35:$D$44</c:f>
              <c:numCache>
                <c:formatCode>General</c:formatCode>
                <c:ptCount val="10"/>
                <c:pt idx="0">
                  <c:v>22.170573653838243</c:v>
                </c:pt>
                <c:pt idx="1">
                  <c:v>27.36401202475388</c:v>
                </c:pt>
                <c:pt idx="2">
                  <c:v>34.621404691759807</c:v>
                </c:pt>
                <c:pt idx="3">
                  <c:v>45.201044845656163</c:v>
                </c:pt>
                <c:pt idx="4">
                  <c:v>61.489651242504166</c:v>
                </c:pt>
                <c:pt idx="5">
                  <c:v>88.476658441876509</c:v>
                </c:pt>
                <c:pt idx="6">
                  <c:v>138.08468369107206</c:v>
                </c:pt>
                <c:pt idx="7">
                  <c:v>245.01098825280116</c:v>
                </c:pt>
                <c:pt idx="8">
                  <c:v>549.15895208170809</c:v>
                </c:pt>
                <c:pt idx="9">
                  <c:v>2171.6318858103846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C4-4082-931C-6CF548C41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10976"/>
        <c:axId val="123613056"/>
      </c:scatterChart>
      <c:valAx>
        <c:axId val="25011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DNAPL 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4720"/>
        <c:crosses val="autoZero"/>
        <c:crossBetween val="midCat"/>
      </c:valAx>
      <c:valAx>
        <c:axId val="1426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Chargeability (mV/V)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15696"/>
        <c:crosses val="autoZero"/>
        <c:crossBetween val="midCat"/>
      </c:valAx>
      <c:valAx>
        <c:axId val="123613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Resistivity (Ohm.m)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0976"/>
        <c:crosses val="max"/>
        <c:crossBetween val="midCat"/>
      </c:valAx>
      <c:valAx>
        <c:axId val="12361097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2361305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1306912</xdr:colOff>
      <xdr:row>14</xdr:row>
      <xdr:rowOff>121960</xdr:rowOff>
    </xdr:from>
    <xdr:ext cx="3668879" cy="6162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8BC56E2-2914-4AA4-9DE9-31FF6E057F89}"/>
                </a:ext>
              </a:extLst>
            </xdr:cNvPr>
            <xdr:cNvSpPr txBox="1"/>
          </xdr:nvSpPr>
          <xdr:spPr>
            <a:xfrm>
              <a:off x="7919983" y="3850317"/>
              <a:ext cx="3668879" cy="6162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en-US" sz="18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</m:t>
                    </m:r>
                    <m:r>
                      <a:rPr kumimoji="0" lang="en-US" sz="18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kumimoji="0" lang="en-US" sz="18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l-GR" sz="18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8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l-GR" sz="18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US" sz="18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𝐶𝐸𝐶</m:t>
                            </m:r>
                          </m:e>
                          <m:sub>
                            <m:r>
                              <a:rPr lang="en-US" sz="18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𝑚𝑖𝑥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l-G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∙</m:t>
                        </m:r>
                        <m:r>
                          <a:rPr lang="el-G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𝜑</m:t>
                        </m:r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sSub>
                          <m:sSubPr>
                            <m:ctrlPr>
                              <a:rPr lang="en-US" sz="18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l-GR" sz="18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8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US" sz="18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𝐶𝐸𝐶</m:t>
                            </m:r>
                          </m:e>
                          <m:sub>
                            <m:r>
                              <a:rPr lang="en-US" sz="18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𝑚𝑖𝑥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48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8BC56E2-2914-4AA4-9DE9-31FF6E057F89}"/>
                </a:ext>
              </a:extLst>
            </xdr:cNvPr>
            <xdr:cNvSpPr txBox="1"/>
          </xdr:nvSpPr>
          <xdr:spPr>
            <a:xfrm>
              <a:off x="7919983" y="3850317"/>
              <a:ext cx="3668879" cy="6162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𝑀=(</a:t>
              </a:r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8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l-GR" sz="18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sz="18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〗_𝑔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l-GR" sz="18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US" sz="18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〖𝐶𝐸𝐶〗_𝑚𝑖𝑥</a:t>
              </a:r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_𝑤  ∙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𝜑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𝑆_𝑤+ </a:t>
              </a:r>
              <a:r>
                <a:rPr lang="en-US" sz="18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 </a:t>
              </a:r>
              <a:r>
                <a:rPr lang="el-GR" sz="18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sz="18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〗_𝑔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∙𝐵∙</a:t>
              </a:r>
              <a:r>
                <a:rPr lang="en-US" sz="18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〖𝐶𝐸𝐶〗_𝑚𝑖𝑥 </a:t>
              </a:r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4800"/>
            </a:p>
          </xdr:txBody>
        </xdr:sp>
      </mc:Fallback>
    </mc:AlternateContent>
    <xdr:clientData/>
  </xdr:oneCellAnchor>
  <xdr:oneCellAnchor>
    <xdr:from>
      <xdr:col>4</xdr:col>
      <xdr:colOff>1038318</xdr:colOff>
      <xdr:row>18</xdr:row>
      <xdr:rowOff>204158</xdr:rowOff>
    </xdr:from>
    <xdr:ext cx="4077968" cy="304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7DD0F5F-0AC0-48D3-9C48-0A4AD0A36F9B}"/>
                </a:ext>
              </a:extLst>
            </xdr:cNvPr>
            <xdr:cNvSpPr txBox="1"/>
          </xdr:nvSpPr>
          <xdr:spPr>
            <a:xfrm>
              <a:off x="7651389" y="5007479"/>
              <a:ext cx="4077968" cy="304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0" lang="en-US" sz="18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en-US" sz="18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kumimoji="0" lang="en-US" sz="18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kumimoji="0" lang="en-US" sz="18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US" sz="18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8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sz="18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sub>
                      <m:sup>
                        <m:r>
                          <a:rPr lang="en-US" sz="18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US" sz="18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bSup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l-G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𝜑</m:t>
                        </m:r>
                      </m:e>
                      <m:sup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sSub>
                      <m:sSubPr>
                        <m:ctrlPr>
                          <a:rPr lang="en-US" sz="18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l-GR" sz="18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en-US" sz="18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l-GR" sz="18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𝜆</m:t>
                    </m:r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sz="18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𝐶𝐸𝐶</m:t>
                        </m:r>
                      </m:e>
                      <m:sub>
                        <m:r>
                          <a:rPr lang="en-US" sz="18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𝑚𝑖𝑥</m:t>
                        </m:r>
                      </m:sub>
                    </m:sSub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7DD0F5F-0AC0-48D3-9C48-0A4AD0A36F9B}"/>
                </a:ext>
              </a:extLst>
            </xdr:cNvPr>
            <xdr:cNvSpPr txBox="1"/>
          </xdr:nvSpPr>
          <xdr:spPr>
            <a:xfrm>
              <a:off x="7651389" y="5007479"/>
              <a:ext cx="4077968" cy="304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kumimoji="0" lang="en-US" sz="18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𝑀_𝑛=</a:t>
              </a:r>
              <a:r>
                <a:rPr lang="en-US" sz="18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𝑆_𝑤^(𝑛−1)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𝜑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^(𝑚−1)</a:t>
              </a:r>
              <a:r>
                <a:rPr lang="en-US" sz="18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 </a:t>
              </a:r>
              <a:r>
                <a:rPr lang="el-GR" sz="18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sz="18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〗_𝑔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l-GR" sz="18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US" sz="18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〖𝐶𝐸𝐶〗_𝑚𝑖𝑥</a:t>
              </a:r>
              <a:endParaRPr lang="en-US" sz="900"/>
            </a:p>
          </xdr:txBody>
        </xdr:sp>
      </mc:Fallback>
    </mc:AlternateContent>
    <xdr:clientData/>
  </xdr:oneCellAnchor>
  <xdr:oneCellAnchor>
    <xdr:from>
      <xdr:col>4</xdr:col>
      <xdr:colOff>233899</xdr:colOff>
      <xdr:row>10</xdr:row>
      <xdr:rowOff>63453</xdr:rowOff>
    </xdr:from>
    <xdr:ext cx="6217278" cy="6043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28CA49C-1ADF-4DD5-BBF0-402F75C5039D}"/>
                </a:ext>
              </a:extLst>
            </xdr:cNvPr>
            <xdr:cNvSpPr txBox="1"/>
          </xdr:nvSpPr>
          <xdr:spPr>
            <a:xfrm>
              <a:off x="6846970" y="2812096"/>
              <a:ext cx="6217278" cy="604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𝐶𝐸𝐶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=2.10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𝑚𝑒𝑞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100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</a:rPr>
                      <m:t>=2.10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𝑚𝑒𝑞</m:t>
                        </m:r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</a:rPr>
                      <m:t>=2.10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</m:sup>
                        </m:s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𝑚𝑒𝑞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</a:rPr>
                      <m:t>=0.0210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𝑚𝑒𝑞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28CA49C-1ADF-4DD5-BBF0-402F75C5039D}"/>
                </a:ext>
              </a:extLst>
            </xdr:cNvPr>
            <xdr:cNvSpPr txBox="1"/>
          </xdr:nvSpPr>
          <xdr:spPr>
            <a:xfrm>
              <a:off x="6846970" y="2812096"/>
              <a:ext cx="6217278" cy="604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𝐶𝐸𝐶=2.10 𝑚𝑒𝑞/100𝑔=2.10 𝑚𝑒𝑞/(10^2 𝑔)=2.10 (10^(−2) 𝑚𝑒𝑞)/𝑔=0.0210 𝑚𝑒𝑞/𝑔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578375</xdr:colOff>
      <xdr:row>6</xdr:row>
      <xdr:rowOff>76344</xdr:rowOff>
    </xdr:from>
    <xdr:ext cx="4781886" cy="6043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B2E0800-FA4E-4EC4-B8CF-C6636ACEFCB7}"/>
                </a:ext>
              </a:extLst>
            </xdr:cNvPr>
            <xdr:cNvSpPr txBox="1"/>
          </xdr:nvSpPr>
          <xdr:spPr>
            <a:xfrm>
              <a:off x="7191446" y="1722808"/>
              <a:ext cx="4781886" cy="604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𝑆𝑝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=0.503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</a:rPr>
                      <m:t>=0.503 10000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𝑐</m:t>
                        </m:r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</a:rPr>
                      <m:t>=5030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𝑐</m:t>
                        </m:r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B2E0800-FA4E-4EC4-B8CF-C6636ACEFCB7}"/>
                </a:ext>
              </a:extLst>
            </xdr:cNvPr>
            <xdr:cNvSpPr txBox="1"/>
          </xdr:nvSpPr>
          <xdr:spPr>
            <a:xfrm>
              <a:off x="7191446" y="1722808"/>
              <a:ext cx="4781886" cy="604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𝑆𝑝=0.503 𝑚^2/𝑔=0.503 10000 (𝑐𝑚^2)/𝑔=5030 (𝑐𝑚^2)/𝑔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347662</xdr:colOff>
      <xdr:row>9</xdr:row>
      <xdr:rowOff>4762</xdr:rowOff>
    </xdr:from>
    <xdr:to>
      <xdr:col>19</xdr:col>
      <xdr:colOff>42862</xdr:colOff>
      <xdr:row>23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51635-3A58-4F41-AF83-70D7332EB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424318</xdr:colOff>
      <xdr:row>19</xdr:row>
      <xdr:rowOff>183356</xdr:rowOff>
    </xdr:from>
    <xdr:to>
      <xdr:col>27</xdr:col>
      <xdr:colOff>512742</xdr:colOff>
      <xdr:row>41</xdr:row>
      <xdr:rowOff>165636</xdr:rowOff>
    </xdr:to>
    <xdr:graphicFrame macro="">
      <xdr:nvGraphicFramePr>
        <xdr:cNvPr id="48" name="Chart 10">
          <a:extLst>
            <a:ext uri="{FF2B5EF4-FFF2-40B4-BE49-F238E27FC236}">
              <a16:creationId xmlns:a16="http://schemas.microsoft.com/office/drawing/2014/main" id="{4C42043D-C74E-464F-9CCF-D881B0A24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367392</xdr:colOff>
      <xdr:row>41</xdr:row>
      <xdr:rowOff>108857</xdr:rowOff>
    </xdr:from>
    <xdr:to>
      <xdr:col>27</xdr:col>
      <xdr:colOff>381825</xdr:colOff>
      <xdr:row>66</xdr:row>
      <xdr:rowOff>152293</xdr:rowOff>
    </xdr:to>
    <xdr:graphicFrame macro="">
      <xdr:nvGraphicFramePr>
        <xdr:cNvPr id="4" name="Chart 10">
          <a:extLst>
            <a:ext uri="{FF2B5EF4-FFF2-40B4-BE49-F238E27FC236}">
              <a16:creationId xmlns:a16="http://schemas.microsoft.com/office/drawing/2014/main" id="{F422CD98-02D4-4E8F-9EB7-5137B05F3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428625</xdr:colOff>
      <xdr:row>0</xdr:row>
      <xdr:rowOff>211144</xdr:rowOff>
    </xdr:from>
    <xdr:to>
      <xdr:col>28</xdr:col>
      <xdr:colOff>235238</xdr:colOff>
      <xdr:row>19</xdr:row>
      <xdr:rowOff>171216</xdr:rowOff>
    </xdr:to>
    <xdr:graphicFrame macro="">
      <xdr:nvGraphicFramePr>
        <xdr:cNvPr id="91" name="Chart 1">
          <a:extLst>
            <a:ext uri="{FF2B5EF4-FFF2-40B4-BE49-F238E27FC236}">
              <a16:creationId xmlns:a16="http://schemas.microsoft.com/office/drawing/2014/main" id="{43D46FB8-2AF6-444D-A447-D8AFBC3FD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1000976</xdr:colOff>
      <xdr:row>23</xdr:row>
      <xdr:rowOff>139474</xdr:rowOff>
    </xdr:from>
    <xdr:to>
      <xdr:col>9</xdr:col>
      <xdr:colOff>250032</xdr:colOff>
      <xdr:row>47</xdr:row>
      <xdr:rowOff>103755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8A000A-58C5-48D1-A248-C91A039D7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</xdr:row>
      <xdr:rowOff>176893</xdr:rowOff>
    </xdr:from>
    <xdr:to>
      <xdr:col>9</xdr:col>
      <xdr:colOff>476250</xdr:colOff>
      <xdr:row>54</xdr:row>
      <xdr:rowOff>54428</xdr:rowOff>
    </xdr:to>
    <xdr:graphicFrame macro="">
      <xdr:nvGraphicFramePr>
        <xdr:cNvPr id="8" name="Chart 10">
          <a:extLst>
            <a:ext uri="{FF2B5EF4-FFF2-40B4-BE49-F238E27FC236}">
              <a16:creationId xmlns:a16="http://schemas.microsoft.com/office/drawing/2014/main" id="{C6D034F6-D659-458C-9617-A949C87FA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59532</xdr:colOff>
      <xdr:row>23</xdr:row>
      <xdr:rowOff>62932</xdr:rowOff>
    </xdr:from>
    <xdr:to>
      <xdr:col>9</xdr:col>
      <xdr:colOff>440533</xdr:colOff>
      <xdr:row>47</xdr:row>
      <xdr:rowOff>77433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DFC8898A-01F9-4953-B575-1838BABDD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676274</xdr:colOff>
      <xdr:row>5</xdr:row>
      <xdr:rowOff>147636</xdr:rowOff>
    </xdr:from>
    <xdr:to>
      <xdr:col>22</xdr:col>
      <xdr:colOff>449036</xdr:colOff>
      <xdr:row>24</xdr:row>
      <xdr:rowOff>762000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1854C5-9CD1-4E41-9C77-287BFD4D5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5</xdr:row>
      <xdr:rowOff>100012</xdr:rowOff>
    </xdr:from>
    <xdr:to>
      <xdr:col>19</xdr:col>
      <xdr:colOff>9525</xdr:colOff>
      <xdr:row>19</xdr:row>
      <xdr:rowOff>314325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96F18-7620-451D-B082-4359B4F20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19</xdr:row>
      <xdr:rowOff>376236</xdr:rowOff>
    </xdr:from>
    <xdr:to>
      <xdr:col>19</xdr:col>
      <xdr:colOff>28575</xdr:colOff>
      <xdr:row>35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5EA486-6EDA-4F62-AEC9-311179D94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2</xdr:row>
      <xdr:rowOff>104775</xdr:rowOff>
    </xdr:from>
    <xdr:to>
      <xdr:col>22</xdr:col>
      <xdr:colOff>201726</xdr:colOff>
      <xdr:row>17</xdr:row>
      <xdr:rowOff>209550</xdr:rowOff>
    </xdr:to>
    <xdr:graphicFrame macro="">
      <xdr:nvGraphicFramePr>
        <xdr:cNvPr id="3" name="Chart 10">
          <a:extLst>
            <a:ext uri="{FF2B5EF4-FFF2-40B4-BE49-F238E27FC236}">
              <a16:creationId xmlns:a16="http://schemas.microsoft.com/office/drawing/2014/main" id="{D9946590-8E42-4108-B908-0AF72F271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866775</xdr:colOff>
      <xdr:row>15</xdr:row>
      <xdr:rowOff>19049</xdr:rowOff>
    </xdr:from>
    <xdr:to>
      <xdr:col>9</xdr:col>
      <xdr:colOff>561975</xdr:colOff>
      <xdr:row>37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7035A-0B6F-4AFB-8BE1-DB9AEA97C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524667</xdr:colOff>
      <xdr:row>65</xdr:row>
      <xdr:rowOff>150811</xdr:rowOff>
    </xdr:from>
    <xdr:to>
      <xdr:col>8</xdr:col>
      <xdr:colOff>704056</xdr:colOff>
      <xdr:row>88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A939E2-9F4E-436C-81BF-2EF7FD82B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434578</xdr:colOff>
      <xdr:row>41</xdr:row>
      <xdr:rowOff>35719</xdr:rowOff>
    </xdr:from>
    <xdr:to>
      <xdr:col>22</xdr:col>
      <xdr:colOff>119062</xdr:colOff>
      <xdr:row>63</xdr:row>
      <xdr:rowOff>166686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B34BF6-E6C8-45A7-82BF-75ECB9A75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619125</xdr:colOff>
      <xdr:row>27</xdr:row>
      <xdr:rowOff>142874</xdr:rowOff>
    </xdr:from>
    <xdr:to>
      <xdr:col>35</xdr:col>
      <xdr:colOff>303608</xdr:colOff>
      <xdr:row>50</xdr:row>
      <xdr:rowOff>83341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B16059-C34F-4FA6-A387-1EDC49ADE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158751</xdr:rowOff>
    </xdr:from>
    <xdr:to>
      <xdr:col>6</xdr:col>
      <xdr:colOff>576263</xdr:colOff>
      <xdr:row>66</xdr:row>
      <xdr:rowOff>115890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1273D8-52C7-4B80-B07E-E6DB831F5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619124</xdr:colOff>
      <xdr:row>50</xdr:row>
      <xdr:rowOff>23812</xdr:rowOff>
    </xdr:from>
    <xdr:to>
      <xdr:col>35</xdr:col>
      <xdr:colOff>303607</xdr:colOff>
      <xdr:row>72</xdr:row>
      <xdr:rowOff>154779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EE4B6E-3FE2-40AF-995D-2B212CAD8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75405</xdr:colOff>
      <xdr:row>66</xdr:row>
      <xdr:rowOff>75407</xdr:rowOff>
    </xdr:from>
    <xdr:to>
      <xdr:col>22</xdr:col>
      <xdr:colOff>111124</xdr:colOff>
      <xdr:row>94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DC81DE-CAA8-44C4-B828-1E902FDC1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619125</xdr:colOff>
      <xdr:row>42</xdr:row>
      <xdr:rowOff>142875</xdr:rowOff>
    </xdr:from>
    <xdr:to>
      <xdr:col>12</xdr:col>
      <xdr:colOff>1068388</xdr:colOff>
      <xdr:row>65</xdr:row>
      <xdr:rowOff>100014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7DEA0EA-671A-43DB-BE68-7CB8DCB77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1023936</xdr:colOff>
      <xdr:row>21</xdr:row>
      <xdr:rowOff>63500</xdr:rowOff>
    </xdr:from>
    <xdr:to>
      <xdr:col>18</xdr:col>
      <xdr:colOff>269874</xdr:colOff>
      <xdr:row>43</xdr:row>
      <xdr:rowOff>61912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58416A-5D4D-4E4F-A8AB-EEBE6DF4D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6</xdr:row>
      <xdr:rowOff>14287</xdr:rowOff>
    </xdr:from>
    <xdr:to>
      <xdr:col>15</xdr:col>
      <xdr:colOff>428625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50C64-4CD5-4D36-AEDE-133E4E673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16</xdr:row>
      <xdr:rowOff>166687</xdr:rowOff>
    </xdr:from>
    <xdr:to>
      <xdr:col>4</xdr:col>
      <xdr:colOff>723900</xdr:colOff>
      <xdr:row>31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180D1-CAAE-4780-A6E5-5C3F4216B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885825</xdr:colOff>
      <xdr:row>16</xdr:row>
      <xdr:rowOff>166687</xdr:rowOff>
    </xdr:from>
    <xdr:to>
      <xdr:col>7</xdr:col>
      <xdr:colOff>9525</xdr:colOff>
      <xdr:row>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B3FB5B-1A1F-4300-8742-99FEDD0A3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38099</xdr:colOff>
      <xdr:row>0</xdr:row>
      <xdr:rowOff>0</xdr:rowOff>
    </xdr:from>
    <xdr:to>
      <xdr:col>18</xdr:col>
      <xdr:colOff>180974</xdr:colOff>
      <xdr:row>18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5EFA9C-B5CC-4006-9327-1708DA89B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4</xdr:col>
      <xdr:colOff>1033462</xdr:colOff>
      <xdr:row>14</xdr:row>
      <xdr:rowOff>14287</xdr:rowOff>
    </xdr:from>
    <xdr:ext cx="158049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164E1B2-AF23-4F76-915B-ECA92784C92F}"/>
                </a:ext>
              </a:extLst>
            </xdr:cNvPr>
            <xdr:cNvSpPr txBox="1"/>
          </xdr:nvSpPr>
          <xdr:spPr>
            <a:xfrm>
              <a:off x="6948487" y="2681287"/>
              <a:ext cx="1580497" cy="187872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05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l-GR" sz="105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l-GR" sz="105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l-GR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𝜙</m:t>
                        </m:r>
                      </m:e>
                      <m:sup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𝑚</m:t>
                        </m:r>
                      </m:sup>
                    </m:sSup>
                    <m:sSub>
                      <m:sSubPr>
                        <m:ctrlPr>
                          <a:rPr lang="el-GR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05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l-GR" sz="105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l-G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l-GR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𝜙</m:t>
                        </m:r>
                      </m:e>
                      <m:sup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</m:sSup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m:rPr>
                        <m:sty m:val="p"/>
                      </m:rPr>
                      <a:rPr lang="en-US" sz="12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05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164E1B2-AF23-4F76-915B-ECA92784C92F}"/>
                </a:ext>
              </a:extLst>
            </xdr:cNvPr>
            <xdr:cNvSpPr txBox="1"/>
          </xdr:nvSpPr>
          <xdr:spPr>
            <a:xfrm>
              <a:off x="6948487" y="2681287"/>
              <a:ext cx="1580497" cy="187872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050" b="0" i="0">
                  <a:latin typeface="Cambria Math" panose="02040503050406030204" pitchFamily="18" charset="0"/>
                </a:rPr>
                <a:t>𝜎</a:t>
              </a:r>
              <a:r>
                <a:rPr lang="en-US" sz="1050" b="0" i="0">
                  <a:latin typeface="Cambria Math" panose="02040503050406030204" pitchFamily="18" charset="0"/>
                </a:rPr>
                <a:t>_𝑏</a:t>
              </a:r>
              <a:r>
                <a:rPr lang="el-GR" sz="1050" b="0" i="0">
                  <a:latin typeface="Cambria Math" panose="02040503050406030204" pitchFamily="18" charset="0"/>
                </a:rPr>
                <a:t>=</a:t>
              </a:r>
              <a:r>
                <a:rPr lang="el-GR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𝜙</a:t>
              </a:r>
              <a:r>
                <a:rPr lang="el-GR" sz="105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050" b="0" i="0">
                  <a:latin typeface="Cambria Math" panose="02040503050406030204" pitchFamily="18" charset="0"/>
                </a:rPr>
                <a:t>𝑚</a:t>
              </a:r>
              <a:r>
                <a:rPr lang="el-GR" sz="1050" b="0" i="0">
                  <a:latin typeface="Cambria Math" panose="02040503050406030204" pitchFamily="18" charset="0"/>
                </a:rPr>
                <a:t> 𝜎_</a:t>
              </a:r>
              <a:r>
                <a:rPr lang="en-US" sz="1050" b="0" i="0">
                  <a:latin typeface="Cambria Math" panose="02040503050406030204" pitchFamily="18" charset="0"/>
                </a:rPr>
                <a:t>𝑤</a:t>
              </a:r>
              <a:r>
                <a:rPr lang="el-GR" sz="1050" b="0" i="0">
                  <a:latin typeface="Cambria Math" panose="02040503050406030204" pitchFamily="18" charset="0"/>
                </a:rPr>
                <a:t>+</a:t>
              </a:r>
              <a:r>
                <a:rPr lang="el-GR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𝜙</a:t>
              </a:r>
              <a:r>
                <a:rPr lang="el-G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B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𝑄_𝑣</a:t>
              </a:r>
              <a:endParaRPr lang="en-US" sz="1050"/>
            </a:p>
          </xdr:txBody>
        </xdr:sp>
      </mc:Fallback>
    </mc:AlternateContent>
    <xdr:clientData/>
  </xdr:oneCellAnchor>
  <xdr:oneCellAnchor>
    <xdr:from>
      <xdr:col>1</xdr:col>
      <xdr:colOff>938212</xdr:colOff>
      <xdr:row>12</xdr:row>
      <xdr:rowOff>56834</xdr:rowOff>
    </xdr:from>
    <xdr:ext cx="1648336" cy="236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AF524BC-CE10-45D9-B208-6A979D0F3E95}"/>
                </a:ext>
              </a:extLst>
            </xdr:cNvPr>
            <xdr:cNvSpPr txBox="1"/>
          </xdr:nvSpPr>
          <xdr:spPr>
            <a:xfrm>
              <a:off x="2319337" y="2342834"/>
              <a:ext cx="1648336" cy="236219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9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sz="900" b="0" i="1">
                        <a:latin typeface="Cambria Math" panose="02040503050406030204" pitchFamily="18" charset="0"/>
                      </a:rPr>
                      <m:t>=1−0.6∙</m:t>
                    </m:r>
                    <m:r>
                      <m:rPr>
                        <m:sty m:val="p"/>
                      </m:rPr>
                      <a:rPr lang="en-US" sz="900" b="0" i="0">
                        <a:latin typeface="Cambria Math" panose="02040503050406030204" pitchFamily="18" charset="0"/>
                      </a:rPr>
                      <m:t>exp</m:t>
                    </m:r>
                    <m:r>
                      <a:rPr lang="en-US" sz="900" b="0" i="1">
                        <a:latin typeface="Cambria Math" panose="02040503050406030204" pitchFamily="18" charset="0"/>
                      </a:rPr>
                      <m:t>⁡(−</m:t>
                    </m:r>
                    <m:f>
                      <m:f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9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l-GR" sz="900" b="0" i="1"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num>
                      <m:den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0.013</m:t>
                        </m:r>
                      </m:den>
                    </m:f>
                    <m:r>
                      <a:rPr lang="en-US" sz="9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n-US" sz="9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∙4.78</m:t>
                    </m:r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AF524BC-CE10-45D9-B208-6A979D0F3E95}"/>
                </a:ext>
              </a:extLst>
            </xdr:cNvPr>
            <xdr:cNvSpPr txBox="1"/>
          </xdr:nvSpPr>
          <xdr:spPr>
            <a:xfrm>
              <a:off x="2319337" y="2342834"/>
              <a:ext cx="1648336" cy="236219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900" b="0" i="0">
                  <a:latin typeface="Cambria Math" panose="02040503050406030204" pitchFamily="18" charset="0"/>
                </a:rPr>
                <a:t>𝐵=1−0.6∙exp⁡(−</a:t>
              </a:r>
              <a:r>
                <a:rPr lang="el-GR" sz="900" b="0" i="0">
                  <a:latin typeface="Cambria Math" panose="02040503050406030204" pitchFamily="18" charset="0"/>
                </a:rPr>
                <a:t>𝜎</a:t>
              </a:r>
              <a:r>
                <a:rPr lang="en-US" sz="900" b="0" i="0">
                  <a:latin typeface="Cambria Math" panose="02040503050406030204" pitchFamily="18" charset="0"/>
                </a:rPr>
                <a:t>_𝑤/0.013)</a:t>
              </a:r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∙4.78</a:t>
              </a:r>
              <a:endParaRPr lang="en-US" sz="900"/>
            </a:p>
          </xdr:txBody>
        </xdr:sp>
      </mc:Fallback>
    </mc:AlternateContent>
    <xdr:clientData/>
  </xdr:oneCellAnchor>
  <xdr:oneCellAnchor>
    <xdr:from>
      <xdr:col>5</xdr:col>
      <xdr:colOff>4762</xdr:colOff>
      <xdr:row>12</xdr:row>
      <xdr:rowOff>185737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C280318-6BB6-4800-95FB-4EA4C80CDA10}"/>
            </a:ext>
          </a:extLst>
        </xdr:cNvPr>
        <xdr:cNvSpPr txBox="1"/>
      </xdr:nvSpPr>
      <xdr:spPr>
        <a:xfrm>
          <a:off x="7329487" y="24717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1159074</xdr:colOff>
      <xdr:row>14</xdr:row>
      <xdr:rowOff>52387</xdr:rowOff>
    </xdr:from>
    <xdr:ext cx="1206612" cy="3022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99B030F-6769-437B-BBCA-E5E2588153A0}"/>
                </a:ext>
              </a:extLst>
            </xdr:cNvPr>
            <xdr:cNvSpPr txBox="1"/>
          </xdr:nvSpPr>
          <xdr:spPr>
            <a:xfrm>
              <a:off x="2540199" y="2719387"/>
              <a:ext cx="1206612" cy="302262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en-US" sz="9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900" b="0" i="1">
                            <a:latin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n-US" sz="9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9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𝐶𝐸𝐶</m:t>
                    </m:r>
                    <m:r>
                      <a:rPr lang="en-US" sz="9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∙(</m:t>
                    </m:r>
                    <m:f>
                      <m:fPr>
                        <m:ctrlPr>
                          <a:rPr lang="el-GR" sz="9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9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𝜙</m:t>
                        </m:r>
                      </m:num>
                      <m:den>
                        <m:r>
                          <a:rPr lang="el-GR" sz="9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den>
                    </m:f>
                    <m:r>
                      <a:rPr lang="en-US" sz="9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99B030F-6769-437B-BBCA-E5E2588153A0}"/>
                </a:ext>
              </a:extLst>
            </xdr:cNvPr>
            <xdr:cNvSpPr txBox="1"/>
          </xdr:nvSpPr>
          <xdr:spPr>
            <a:xfrm>
              <a:off x="2540199" y="2719387"/>
              <a:ext cx="1206612" cy="302262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900" b="0" i="0">
                  <a:latin typeface="Cambria Math" panose="02040503050406030204" pitchFamily="18" charset="0"/>
                </a:rPr>
                <a:t>𝑄_𝑣=</a:t>
              </a:r>
              <a:r>
                <a:rPr lang="el-GR" sz="900" b="0" i="0">
                  <a:latin typeface="Cambria Math" panose="02040503050406030204" pitchFamily="18" charset="0"/>
                </a:rPr>
                <a:t>𝜌</a:t>
              </a:r>
              <a:r>
                <a:rPr lang="en-US" sz="900" b="0" i="0">
                  <a:latin typeface="Cambria Math" panose="02040503050406030204" pitchFamily="18" charset="0"/>
                </a:rPr>
                <a:t>_𝑔</a:t>
              </a:r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∙𝐶𝐸𝐶∙(</a:t>
              </a:r>
              <a:r>
                <a:rPr lang="el-GR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1−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𝜙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el-GR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</a:t>
              </a:r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n-US" sz="9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4"/>
  <sheetViews>
    <sheetView zoomScale="70" zoomScaleNormal="70" workbookViewId="0">
      <selection activeCell="B26" sqref="B26"/>
    </sheetView>
  </sheetViews>
  <sheetFormatPr defaultRowHeight="15" x14ac:dyDescent="0.25"/>
  <cols>
    <col min="1" max="1" width="30.7109375" style="1" customWidth="1"/>
    <col min="2" max="2" width="23.5703125" style="1" customWidth="1"/>
    <col min="3" max="3" width="19.5703125" style="1" customWidth="1"/>
    <col min="4" max="4" width="25" style="1" customWidth="1"/>
    <col min="5" max="5" width="31.140625" style="1" customWidth="1"/>
    <col min="6" max="6" width="17.7109375" customWidth="1"/>
    <col min="7" max="9" width="20.7109375" customWidth="1"/>
    <col min="10" max="10" width="25" customWidth="1"/>
    <col min="11" max="18" width="15.7109375" customWidth="1"/>
    <col min="19" max="19" width="17" customWidth="1"/>
  </cols>
  <sheetData>
    <row r="1" spans="1:8" ht="15.75" x14ac:dyDescent="0.25">
      <c r="A1" s="4" t="s">
        <v>0</v>
      </c>
      <c r="B1" s="4" t="s">
        <v>37</v>
      </c>
      <c r="C1" s="4" t="s">
        <v>1</v>
      </c>
      <c r="D1" s="4" t="s">
        <v>2</v>
      </c>
      <c r="E1" s="4" t="s">
        <v>3</v>
      </c>
      <c r="F1" s="4"/>
    </row>
    <row r="2" spans="1:8" ht="15.75" x14ac:dyDescent="0.25">
      <c r="A2" s="20" t="s">
        <v>42</v>
      </c>
      <c r="B2" s="20" t="s">
        <v>36</v>
      </c>
      <c r="C2" s="20" t="s">
        <v>39</v>
      </c>
      <c r="D2" s="20" t="s">
        <v>28</v>
      </c>
      <c r="E2" s="20" t="s">
        <v>36</v>
      </c>
      <c r="F2" s="20"/>
    </row>
    <row r="3" spans="1:8" ht="20.25" customHeight="1" x14ac:dyDescent="0.25">
      <c r="A3"/>
      <c r="B3"/>
      <c r="C3"/>
      <c r="D3"/>
      <c r="E3"/>
      <c r="H3" s="1"/>
    </row>
    <row r="4" spans="1:8" ht="19.5" customHeight="1" x14ac:dyDescent="0.25">
      <c r="A4" s="4" t="s">
        <v>0</v>
      </c>
      <c r="B4" s="4" t="s">
        <v>4</v>
      </c>
      <c r="C4" s="4" t="s">
        <v>5</v>
      </c>
      <c r="D4" s="4" t="s">
        <v>40</v>
      </c>
      <c r="E4"/>
    </row>
    <row r="5" spans="1:8" ht="15.75" x14ac:dyDescent="0.25">
      <c r="A5" s="8" t="s">
        <v>6</v>
      </c>
      <c r="B5" s="2">
        <v>1</v>
      </c>
      <c r="C5" s="2" t="s">
        <v>28</v>
      </c>
      <c r="D5" s="22" t="s">
        <v>27</v>
      </c>
    </row>
    <row r="6" spans="1:8" ht="20.100000000000001" customHeight="1" x14ac:dyDescent="0.25">
      <c r="A6" s="8" t="s">
        <v>7</v>
      </c>
      <c r="B6" s="2">
        <v>0.3</v>
      </c>
      <c r="C6" s="2" t="s">
        <v>28</v>
      </c>
      <c r="D6" s="22"/>
      <c r="E6" s="18"/>
    </row>
    <row r="7" spans="1:8" ht="29.25" customHeight="1" x14ac:dyDescent="0.25">
      <c r="A7" s="8" t="s">
        <v>13</v>
      </c>
      <c r="B7" s="2">
        <v>1.5</v>
      </c>
      <c r="C7" s="2" t="s">
        <v>28</v>
      </c>
      <c r="D7" s="22"/>
      <c r="E7" s="18"/>
    </row>
    <row r="8" spans="1:8" ht="20.100000000000001" customHeight="1" x14ac:dyDescent="0.25">
      <c r="A8" s="8" t="s">
        <v>14</v>
      </c>
      <c r="B8" s="2">
        <v>2</v>
      </c>
      <c r="C8" s="2" t="s">
        <v>28</v>
      </c>
      <c r="D8" s="22"/>
    </row>
    <row r="9" spans="1:8" ht="20.100000000000001" customHeight="1" x14ac:dyDescent="0.25">
      <c r="A9" s="8" t="s">
        <v>12</v>
      </c>
      <c r="B9" s="2">
        <v>2.65</v>
      </c>
      <c r="C9" s="2" t="s">
        <v>29</v>
      </c>
      <c r="D9" s="22"/>
    </row>
    <row r="10" spans="1:8" ht="20.100000000000001" customHeight="1" x14ac:dyDescent="0.25">
      <c r="A10" s="8" t="s">
        <v>8</v>
      </c>
      <c r="B10" s="2">
        <v>0</v>
      </c>
      <c r="C10" s="2" t="s">
        <v>28</v>
      </c>
      <c r="D10" s="22"/>
    </row>
    <row r="11" spans="1:8" ht="20.100000000000001" customHeight="1" x14ac:dyDescent="0.25">
      <c r="A11" s="8" t="s">
        <v>38</v>
      </c>
      <c r="B11" s="2">
        <v>2</v>
      </c>
      <c r="C11" s="2" t="s">
        <v>39</v>
      </c>
      <c r="D11" s="22"/>
    </row>
    <row r="12" spans="1:8" ht="20.100000000000001" customHeight="1" x14ac:dyDescent="0.25">
      <c r="A12" s="8" t="s">
        <v>35</v>
      </c>
      <c r="B12" s="2">
        <f>1/B11</f>
        <v>0.5</v>
      </c>
      <c r="C12" s="2" t="s">
        <v>36</v>
      </c>
      <c r="D12" s="22"/>
    </row>
    <row r="13" spans="1:8" ht="20.100000000000001" customHeight="1" x14ac:dyDescent="0.25">
      <c r="A13" s="6" t="s">
        <v>19</v>
      </c>
      <c r="B13" s="5">
        <v>2.0000000000000001E-4</v>
      </c>
      <c r="C13" s="26" t="s">
        <v>30</v>
      </c>
      <c r="D13" s="32" t="s">
        <v>27</v>
      </c>
    </row>
    <row r="14" spans="1:8" ht="20.100000000000001" customHeight="1" x14ac:dyDescent="0.25">
      <c r="A14" s="6" t="s">
        <v>20</v>
      </c>
      <c r="B14" s="5">
        <v>0.2</v>
      </c>
      <c r="C14" s="28"/>
      <c r="D14" s="33"/>
    </row>
    <row r="15" spans="1:8" ht="20.100000000000001" customHeight="1" x14ac:dyDescent="0.25">
      <c r="A15" s="6" t="s">
        <v>15</v>
      </c>
      <c r="B15" s="5">
        <f>0.32/963200</f>
        <v>3.3222591362126246E-7</v>
      </c>
      <c r="C15" s="26" t="s">
        <v>31</v>
      </c>
      <c r="D15" s="33"/>
    </row>
    <row r="16" spans="1:8" ht="20.100000000000001" customHeight="1" x14ac:dyDescent="0.25">
      <c r="A16" s="6" t="s">
        <v>16</v>
      </c>
      <c r="B16" s="5">
        <f>0.64/963200</f>
        <v>6.6445182724252492E-7</v>
      </c>
      <c r="C16" s="28"/>
      <c r="D16" s="33"/>
    </row>
    <row r="17" spans="1:6" ht="20.100000000000001" customHeight="1" x14ac:dyDescent="0.25">
      <c r="A17" s="6" t="s">
        <v>17</v>
      </c>
      <c r="B17" s="5">
        <v>80000</v>
      </c>
      <c r="C17" s="26" t="s">
        <v>32</v>
      </c>
      <c r="D17" s="33"/>
    </row>
    <row r="18" spans="1:6" ht="26.25" customHeight="1" x14ac:dyDescent="0.25">
      <c r="A18" s="6" t="s">
        <v>18</v>
      </c>
      <c r="B18" s="5">
        <f>3/(2.65*(B14/2))</f>
        <v>11.320754716981131</v>
      </c>
      <c r="C18" s="28"/>
      <c r="D18" s="33"/>
    </row>
    <row r="19" spans="1:6" ht="20.100000000000001" customHeight="1" x14ac:dyDescent="0.25">
      <c r="A19" s="6" t="s">
        <v>9</v>
      </c>
      <c r="B19" s="5">
        <f>B15*B17</f>
        <v>2.6578073089700997E-2</v>
      </c>
      <c r="C19" s="26" t="s">
        <v>33</v>
      </c>
      <c r="D19" s="33"/>
    </row>
    <row r="20" spans="1:6" ht="20.100000000000001" customHeight="1" x14ac:dyDescent="0.25">
      <c r="A20" s="6" t="s">
        <v>10</v>
      </c>
      <c r="B20" s="5">
        <f>B16*B18</f>
        <v>7.5220961574625459E-6</v>
      </c>
      <c r="C20" s="27"/>
      <c r="D20" s="33"/>
    </row>
    <row r="21" spans="1:6" ht="20.100000000000001" customHeight="1" x14ac:dyDescent="0.25">
      <c r="A21" s="6" t="s">
        <v>11</v>
      </c>
      <c r="B21" s="5">
        <f>(B19*B10+B20*(1-B10))</f>
        <v>7.5220961574625459E-6</v>
      </c>
      <c r="C21" s="28"/>
      <c r="D21" s="34"/>
    </row>
    <row r="22" spans="1:6" ht="20.100000000000001" customHeight="1" x14ac:dyDescent="0.25">
      <c r="A22" s="9" t="s">
        <v>21</v>
      </c>
      <c r="B22" s="3">
        <f>IF('M vs Snw'!E2&lt;&gt;0,0.9,0.5)</f>
        <v>0.9</v>
      </c>
      <c r="C22" s="3" t="s">
        <v>28</v>
      </c>
      <c r="D22" s="29" t="s">
        <v>26</v>
      </c>
      <c r="E22" s="20" t="s">
        <v>45</v>
      </c>
    </row>
    <row r="23" spans="1:6" ht="20.100000000000001" customHeight="1" x14ac:dyDescent="0.25">
      <c r="A23" s="9" t="s">
        <v>22</v>
      </c>
      <c r="B23" s="3">
        <f>IF('M vs Snw'!E2&lt;&gt;0,1.5*0.000000001,5.2*0.0000001)</f>
        <v>1.5000000000000002E-9</v>
      </c>
      <c r="C23" s="23" t="s">
        <v>34</v>
      </c>
      <c r="D23" s="30"/>
      <c r="E23" s="1">
        <f>B19*(96.32/(10^-3))</f>
        <v>2559.9999999999995</v>
      </c>
      <c r="F23" s="1"/>
    </row>
    <row r="24" spans="1:6" ht="20.100000000000001" customHeight="1" x14ac:dyDescent="0.25">
      <c r="A24" s="9" t="s">
        <v>23</v>
      </c>
      <c r="B24" s="3">
        <f>IF('M vs Snw'!E2&lt;&gt;0,0.00000052,5.2*0.0000001)</f>
        <v>5.2E-7</v>
      </c>
      <c r="C24" s="24"/>
      <c r="D24" s="30"/>
      <c r="F24" s="1"/>
    </row>
    <row r="25" spans="1:6" ht="20.100000000000001" customHeight="1" x14ac:dyDescent="0.25">
      <c r="A25" s="9" t="s">
        <v>24</v>
      </c>
      <c r="B25" s="3">
        <f>B23*B22*((1000000)*96.32)</f>
        <v>0.13003200000000004</v>
      </c>
      <c r="C25" s="24"/>
      <c r="D25" s="30"/>
      <c r="F25" s="1"/>
    </row>
    <row r="26" spans="1:6" ht="21.75" customHeight="1" x14ac:dyDescent="0.25">
      <c r="A26" s="9" t="s">
        <v>25</v>
      </c>
      <c r="B26" s="7">
        <f>B27+B25</f>
        <v>5.1386719999999988</v>
      </c>
      <c r="C26" s="24"/>
      <c r="D26" s="30"/>
      <c r="F26" s="1"/>
    </row>
    <row r="27" spans="1:6" ht="20.100000000000001" customHeight="1" x14ac:dyDescent="0.25">
      <c r="A27" s="9" t="s">
        <v>41</v>
      </c>
      <c r="B27" s="3">
        <f>B24*(1-B22)*((1000000)*96.32)</f>
        <v>5.0086399999999989</v>
      </c>
      <c r="C27" s="25"/>
      <c r="D27" s="31"/>
      <c r="F27" s="1"/>
    </row>
    <row r="28" spans="1:6" ht="20.100000000000001" customHeight="1" x14ac:dyDescent="0.25">
      <c r="F28" s="1"/>
    </row>
    <row r="29" spans="1:6" ht="20.100000000000001" customHeight="1" x14ac:dyDescent="0.25">
      <c r="F29" s="1"/>
    </row>
    <row r="30" spans="1:6" ht="20.100000000000001" customHeight="1" x14ac:dyDescent="0.25">
      <c r="A30" s="35"/>
      <c r="B30" s="35"/>
      <c r="C30" s="35"/>
      <c r="D30" s="35"/>
      <c r="E30" s="35"/>
      <c r="F30" s="35"/>
    </row>
    <row r="31" spans="1:6" ht="34.5" customHeight="1" x14ac:dyDescent="0.25">
      <c r="A31" s="35"/>
      <c r="B31" s="35"/>
      <c r="C31" s="35"/>
      <c r="D31" s="35"/>
      <c r="E31" s="35"/>
      <c r="F31" s="35"/>
    </row>
    <row r="32" spans="1:6" ht="20.100000000000001" customHeight="1" x14ac:dyDescent="0.25">
      <c r="A32" s="35"/>
      <c r="B32" s="35"/>
      <c r="C32" s="35"/>
      <c r="D32" s="35"/>
      <c r="E32" s="35"/>
      <c r="F32" s="35"/>
    </row>
    <row r="33" spans="1:7" ht="27" customHeight="1" x14ac:dyDescent="0.25">
      <c r="A33" s="35"/>
      <c r="B33" s="35"/>
      <c r="C33" s="35"/>
      <c r="D33" s="35"/>
      <c r="F33" s="1"/>
    </row>
    <row r="34" spans="1:7" x14ac:dyDescent="0.25">
      <c r="D34" s="21"/>
    </row>
    <row r="35" spans="1:7" x14ac:dyDescent="0.25">
      <c r="D35" s="21"/>
    </row>
    <row r="36" spans="1:7" x14ac:dyDescent="0.25">
      <c r="D36" s="21"/>
    </row>
    <row r="37" spans="1:7" x14ac:dyDescent="0.25">
      <c r="D37" s="21"/>
    </row>
    <row r="38" spans="1:7" x14ac:dyDescent="0.25">
      <c r="D38" s="21"/>
    </row>
    <row r="39" spans="1:7" x14ac:dyDescent="0.25">
      <c r="D39" s="21"/>
    </row>
    <row r="40" spans="1:7" x14ac:dyDescent="0.25">
      <c r="D40" s="21"/>
    </row>
    <row r="42" spans="1:7" x14ac:dyDescent="0.25">
      <c r="F42" s="1"/>
      <c r="G42" s="1"/>
    </row>
    <row r="47" spans="1:7" x14ac:dyDescent="0.25">
      <c r="E47"/>
    </row>
    <row r="48" spans="1:7" x14ac:dyDescent="0.25">
      <c r="E48"/>
    </row>
    <row r="49" spans="5:7" x14ac:dyDescent="0.25">
      <c r="E49"/>
    </row>
    <row r="50" spans="5:7" x14ac:dyDescent="0.25">
      <c r="E50"/>
    </row>
    <row r="51" spans="5:7" x14ac:dyDescent="0.25">
      <c r="E51"/>
    </row>
    <row r="52" spans="5:7" x14ac:dyDescent="0.25">
      <c r="E52"/>
    </row>
    <row r="53" spans="5:7" x14ac:dyDescent="0.25">
      <c r="E53"/>
    </row>
    <row r="54" spans="5:7" x14ac:dyDescent="0.25">
      <c r="E54"/>
    </row>
    <row r="55" spans="5:7" x14ac:dyDescent="0.25">
      <c r="E55"/>
    </row>
    <row r="56" spans="5:7" x14ac:dyDescent="0.25">
      <c r="E56"/>
    </row>
    <row r="57" spans="5:7" x14ac:dyDescent="0.25">
      <c r="E57"/>
    </row>
    <row r="58" spans="5:7" x14ac:dyDescent="0.25">
      <c r="E58"/>
    </row>
    <row r="59" spans="5:7" x14ac:dyDescent="0.25">
      <c r="E59"/>
    </row>
    <row r="60" spans="5:7" x14ac:dyDescent="0.25">
      <c r="E60"/>
    </row>
    <row r="61" spans="5:7" x14ac:dyDescent="0.25">
      <c r="F61" s="1"/>
      <c r="G61" s="1"/>
    </row>
    <row r="62" spans="5:7" x14ac:dyDescent="0.25">
      <c r="F62" s="1"/>
      <c r="G62" s="1"/>
    </row>
    <row r="63" spans="5:7" x14ac:dyDescent="0.25">
      <c r="F63" s="1"/>
      <c r="G63" s="1"/>
    </row>
    <row r="64" spans="5:7" x14ac:dyDescent="0.25">
      <c r="F64" s="1"/>
      <c r="G64" s="1"/>
    </row>
    <row r="65" spans="6:7" x14ac:dyDescent="0.25">
      <c r="F65" s="1"/>
      <c r="G65" s="1"/>
    </row>
    <row r="66" spans="6:7" x14ac:dyDescent="0.25">
      <c r="F66" s="1"/>
      <c r="G66" s="1"/>
    </row>
    <row r="67" spans="6:7" x14ac:dyDescent="0.25">
      <c r="F67" s="1"/>
      <c r="G67" s="1"/>
    </row>
    <row r="68" spans="6:7" x14ac:dyDescent="0.25">
      <c r="F68" s="1"/>
      <c r="G68" s="1"/>
    </row>
    <row r="69" spans="6:7" x14ac:dyDescent="0.25">
      <c r="F69" s="1"/>
      <c r="G69" s="1"/>
    </row>
    <row r="70" spans="6:7" x14ac:dyDescent="0.25">
      <c r="F70" s="1"/>
      <c r="G70" s="1"/>
    </row>
    <row r="71" spans="6:7" x14ac:dyDescent="0.25">
      <c r="F71" s="1"/>
      <c r="G71" s="1"/>
    </row>
    <row r="72" spans="6:7" x14ac:dyDescent="0.25">
      <c r="F72" s="1"/>
      <c r="G72" s="1"/>
    </row>
    <row r="73" spans="6:7" x14ac:dyDescent="0.25">
      <c r="F73" s="1"/>
      <c r="G73" s="1"/>
    </row>
    <row r="74" spans="6:7" x14ac:dyDescent="0.25">
      <c r="F74" s="1"/>
      <c r="G74" s="1"/>
    </row>
    <row r="75" spans="6:7" x14ac:dyDescent="0.25">
      <c r="F75" s="1"/>
      <c r="G75" s="1"/>
    </row>
    <row r="76" spans="6:7" x14ac:dyDescent="0.25">
      <c r="F76" s="1"/>
      <c r="G76" s="1"/>
    </row>
    <row r="77" spans="6:7" x14ac:dyDescent="0.25">
      <c r="F77" s="1"/>
      <c r="G77" s="1"/>
    </row>
    <row r="78" spans="6:7" x14ac:dyDescent="0.25">
      <c r="F78" s="1"/>
      <c r="G78" s="1"/>
    </row>
    <row r="79" spans="6:7" x14ac:dyDescent="0.25">
      <c r="F79" s="1"/>
      <c r="G79" s="1"/>
    </row>
    <row r="80" spans="6:7" x14ac:dyDescent="0.25">
      <c r="F80" s="1"/>
      <c r="G80" s="1"/>
    </row>
    <row r="81" spans="6:7" x14ac:dyDescent="0.25">
      <c r="F81" s="1"/>
      <c r="G81" s="1"/>
    </row>
    <row r="82" spans="6:7" x14ac:dyDescent="0.25">
      <c r="F82" s="1"/>
      <c r="G82" s="1"/>
    </row>
    <row r="83" spans="6:7" x14ac:dyDescent="0.25">
      <c r="F83" s="1"/>
      <c r="G83" s="1"/>
    </row>
    <row r="84" spans="6:7" x14ac:dyDescent="0.25">
      <c r="F84" s="1"/>
      <c r="G84" s="1"/>
    </row>
    <row r="85" spans="6:7" x14ac:dyDescent="0.25">
      <c r="F85" s="1"/>
      <c r="G85" s="1"/>
    </row>
    <row r="86" spans="6:7" x14ac:dyDescent="0.25">
      <c r="F86" s="1"/>
      <c r="G86" s="1"/>
    </row>
    <row r="87" spans="6:7" x14ac:dyDescent="0.25">
      <c r="F87" s="1"/>
      <c r="G87" s="1"/>
    </row>
    <row r="88" spans="6:7" x14ac:dyDescent="0.25">
      <c r="F88" s="1"/>
      <c r="G88" s="1"/>
    </row>
    <row r="89" spans="6:7" x14ac:dyDescent="0.25">
      <c r="F89" s="1"/>
      <c r="G89" s="1"/>
    </row>
    <row r="90" spans="6:7" x14ac:dyDescent="0.25">
      <c r="F90" s="1"/>
      <c r="G90" s="1"/>
    </row>
    <row r="91" spans="6:7" x14ac:dyDescent="0.25">
      <c r="F91" s="1"/>
      <c r="G91" s="1"/>
    </row>
    <row r="92" spans="6:7" x14ac:dyDescent="0.25">
      <c r="F92" s="1"/>
      <c r="G92" s="1"/>
    </row>
    <row r="93" spans="6:7" x14ac:dyDescent="0.25">
      <c r="F93" s="1"/>
      <c r="G93" s="1"/>
    </row>
    <row r="94" spans="6:7" x14ac:dyDescent="0.25">
      <c r="F94" s="1"/>
      <c r="G94" s="1"/>
    </row>
    <row r="95" spans="6:7" x14ac:dyDescent="0.25">
      <c r="F95" s="1"/>
      <c r="G95" s="1"/>
    </row>
    <row r="96" spans="6:7" x14ac:dyDescent="0.25">
      <c r="F96" s="1"/>
      <c r="G96" s="1"/>
    </row>
    <row r="97" spans="6:7" x14ac:dyDescent="0.25">
      <c r="F97" s="1"/>
      <c r="G97" s="1"/>
    </row>
    <row r="98" spans="6:7" x14ac:dyDescent="0.25">
      <c r="F98" s="1"/>
      <c r="G98" s="1"/>
    </row>
    <row r="99" spans="6:7" x14ac:dyDescent="0.25">
      <c r="F99" s="1"/>
      <c r="G99" s="1"/>
    </row>
    <row r="100" spans="6:7" x14ac:dyDescent="0.25">
      <c r="F100" s="1"/>
      <c r="G100" s="1"/>
    </row>
    <row r="101" spans="6:7" x14ac:dyDescent="0.25">
      <c r="F101" s="1"/>
      <c r="G101" s="1"/>
    </row>
    <row r="102" spans="6:7" x14ac:dyDescent="0.25">
      <c r="F102" s="1"/>
      <c r="G102" s="1"/>
    </row>
    <row r="103" spans="6:7" x14ac:dyDescent="0.25">
      <c r="F103" s="1"/>
      <c r="G103" s="1"/>
    </row>
    <row r="104" spans="6:7" x14ac:dyDescent="0.25">
      <c r="F104" s="1"/>
      <c r="G104" s="1"/>
    </row>
    <row r="105" spans="6:7" x14ac:dyDescent="0.25">
      <c r="F105" s="1"/>
      <c r="G105" s="1"/>
    </row>
    <row r="106" spans="6:7" x14ac:dyDescent="0.25">
      <c r="F106" s="1"/>
      <c r="G106" s="1"/>
    </row>
    <row r="107" spans="6:7" x14ac:dyDescent="0.25">
      <c r="F107" s="1"/>
      <c r="G107" s="1"/>
    </row>
    <row r="108" spans="6:7" x14ac:dyDescent="0.25">
      <c r="F108" s="1"/>
      <c r="G108" s="1"/>
    </row>
    <row r="109" spans="6:7" x14ac:dyDescent="0.25">
      <c r="F109" s="1"/>
      <c r="G109" s="1"/>
    </row>
    <row r="110" spans="6:7" x14ac:dyDescent="0.25">
      <c r="F110" s="1"/>
      <c r="G110" s="1"/>
    </row>
    <row r="111" spans="6:7" x14ac:dyDescent="0.25">
      <c r="F111" s="1"/>
      <c r="G111" s="1"/>
    </row>
    <row r="112" spans="6:7" x14ac:dyDescent="0.25">
      <c r="F112" s="1"/>
      <c r="G112" s="1"/>
    </row>
    <row r="113" spans="6:7" x14ac:dyDescent="0.25">
      <c r="F113" s="1"/>
      <c r="G113" s="1"/>
    </row>
    <row r="114" spans="6:7" x14ac:dyDescent="0.25">
      <c r="F114" s="1"/>
      <c r="G114" s="1"/>
    </row>
    <row r="115" spans="6:7" x14ac:dyDescent="0.25">
      <c r="F115" s="1"/>
      <c r="G115" s="1"/>
    </row>
    <row r="116" spans="6:7" x14ac:dyDescent="0.25">
      <c r="F116" s="1"/>
      <c r="G116" s="1"/>
    </row>
    <row r="117" spans="6:7" x14ac:dyDescent="0.25">
      <c r="F117" s="1"/>
      <c r="G117" s="1"/>
    </row>
    <row r="118" spans="6:7" x14ac:dyDescent="0.25">
      <c r="F118" s="1"/>
      <c r="G118" s="1"/>
    </row>
    <row r="119" spans="6:7" x14ac:dyDescent="0.25">
      <c r="F119" s="1"/>
      <c r="G119" s="1"/>
    </row>
    <row r="120" spans="6:7" x14ac:dyDescent="0.25">
      <c r="F120" s="1"/>
      <c r="G120" s="1"/>
    </row>
    <row r="121" spans="6:7" x14ac:dyDescent="0.25">
      <c r="F121" s="1"/>
      <c r="G121" s="1"/>
    </row>
    <row r="122" spans="6:7" x14ac:dyDescent="0.25">
      <c r="F122" s="1"/>
      <c r="G122" s="1"/>
    </row>
    <row r="123" spans="6:7" x14ac:dyDescent="0.25">
      <c r="F123" s="1"/>
      <c r="G123" s="1"/>
    </row>
    <row r="124" spans="6:7" x14ac:dyDescent="0.25">
      <c r="F124" s="1"/>
      <c r="G124" s="1"/>
    </row>
    <row r="125" spans="6:7" x14ac:dyDescent="0.25">
      <c r="F125" s="1"/>
      <c r="G125" s="1"/>
    </row>
    <row r="126" spans="6:7" x14ac:dyDescent="0.25">
      <c r="F126" s="1"/>
      <c r="G126" s="1"/>
    </row>
    <row r="127" spans="6:7" x14ac:dyDescent="0.25">
      <c r="F127" s="1"/>
      <c r="G127" s="1"/>
    </row>
    <row r="128" spans="6:7" x14ac:dyDescent="0.25">
      <c r="F128" s="1"/>
      <c r="G128" s="1"/>
    </row>
    <row r="129" spans="6:7" x14ac:dyDescent="0.25">
      <c r="F129" s="1"/>
      <c r="G129" s="1"/>
    </row>
    <row r="130" spans="6:7" x14ac:dyDescent="0.25">
      <c r="F130" s="1"/>
      <c r="G130" s="1"/>
    </row>
    <row r="131" spans="6:7" x14ac:dyDescent="0.25">
      <c r="F131" s="1"/>
      <c r="G131" s="1"/>
    </row>
    <row r="132" spans="6:7" x14ac:dyDescent="0.25">
      <c r="F132" s="1"/>
      <c r="G132" s="1"/>
    </row>
    <row r="133" spans="6:7" x14ac:dyDescent="0.25">
      <c r="F133" s="1"/>
      <c r="G133" s="1"/>
    </row>
    <row r="134" spans="6:7" x14ac:dyDescent="0.25">
      <c r="F134" s="1"/>
      <c r="G134" s="1"/>
    </row>
    <row r="135" spans="6:7" x14ac:dyDescent="0.25">
      <c r="F135" s="1"/>
      <c r="G135" s="1"/>
    </row>
    <row r="136" spans="6:7" x14ac:dyDescent="0.25">
      <c r="F136" s="1"/>
      <c r="G136" s="1"/>
    </row>
    <row r="137" spans="6:7" x14ac:dyDescent="0.25">
      <c r="F137" s="1"/>
      <c r="G137" s="1"/>
    </row>
    <row r="138" spans="6:7" x14ac:dyDescent="0.25">
      <c r="F138" s="1"/>
      <c r="G138" s="1"/>
    </row>
    <row r="139" spans="6:7" x14ac:dyDescent="0.25">
      <c r="F139" s="1"/>
      <c r="G139" s="1"/>
    </row>
    <row r="140" spans="6:7" x14ac:dyDescent="0.25">
      <c r="F140" s="1"/>
      <c r="G140" s="1"/>
    </row>
    <row r="141" spans="6:7" x14ac:dyDescent="0.25">
      <c r="F141" s="1"/>
      <c r="G141" s="1"/>
    </row>
    <row r="142" spans="6:7" x14ac:dyDescent="0.25">
      <c r="F142" s="1"/>
      <c r="G142" s="1"/>
    </row>
    <row r="143" spans="6:7" x14ac:dyDescent="0.25">
      <c r="F143" s="1"/>
      <c r="G143" s="1"/>
    </row>
    <row r="144" spans="6:7" x14ac:dyDescent="0.25">
      <c r="F144" s="1"/>
      <c r="G144" s="1"/>
    </row>
    <row r="145" spans="6:7" x14ac:dyDescent="0.25">
      <c r="F145" s="1"/>
      <c r="G145" s="1"/>
    </row>
    <row r="146" spans="6:7" x14ac:dyDescent="0.25">
      <c r="F146" s="1"/>
      <c r="G146" s="1"/>
    </row>
    <row r="147" spans="6:7" x14ac:dyDescent="0.25">
      <c r="F147" s="1"/>
      <c r="G147" s="1"/>
    </row>
    <row r="148" spans="6:7" x14ac:dyDescent="0.25">
      <c r="F148" s="1"/>
      <c r="G148" s="1"/>
    </row>
    <row r="149" spans="6:7" x14ac:dyDescent="0.25">
      <c r="F149" s="1"/>
      <c r="G149" s="1"/>
    </row>
    <row r="150" spans="6:7" x14ac:dyDescent="0.25">
      <c r="F150" s="1"/>
      <c r="G150" s="1"/>
    </row>
    <row r="151" spans="6:7" x14ac:dyDescent="0.25">
      <c r="F151" s="1"/>
      <c r="G151" s="1"/>
    </row>
    <row r="152" spans="6:7" x14ac:dyDescent="0.25">
      <c r="F152" s="1"/>
      <c r="G152" s="1"/>
    </row>
    <row r="153" spans="6:7" x14ac:dyDescent="0.25">
      <c r="F153" s="1"/>
      <c r="G153" s="1"/>
    </row>
    <row r="154" spans="6:7" x14ac:dyDescent="0.25">
      <c r="F154" s="1"/>
      <c r="G154" s="1"/>
    </row>
    <row r="155" spans="6:7" x14ac:dyDescent="0.25">
      <c r="F155" s="1"/>
      <c r="G155" s="1"/>
    </row>
    <row r="156" spans="6:7" x14ac:dyDescent="0.25">
      <c r="F156" s="1"/>
      <c r="G156" s="1"/>
    </row>
    <row r="157" spans="6:7" x14ac:dyDescent="0.25">
      <c r="F157" s="1"/>
      <c r="G157" s="1"/>
    </row>
    <row r="158" spans="6:7" x14ac:dyDescent="0.25">
      <c r="F158" s="1"/>
      <c r="G158" s="1"/>
    </row>
    <row r="159" spans="6:7" x14ac:dyDescent="0.25">
      <c r="F159" s="1"/>
      <c r="G159" s="1"/>
    </row>
    <row r="160" spans="6:7" x14ac:dyDescent="0.25">
      <c r="F160" s="1"/>
      <c r="G160" s="1"/>
    </row>
    <row r="161" spans="6:7" x14ac:dyDescent="0.25">
      <c r="F161" s="1"/>
      <c r="G161" s="1"/>
    </row>
    <row r="162" spans="6:7" x14ac:dyDescent="0.25">
      <c r="F162" s="1"/>
      <c r="G162" s="1"/>
    </row>
    <row r="163" spans="6:7" x14ac:dyDescent="0.25">
      <c r="F163" s="1"/>
      <c r="G163" s="1"/>
    </row>
    <row r="164" spans="6:7" x14ac:dyDescent="0.25">
      <c r="F164" s="1"/>
      <c r="G164" s="1"/>
    </row>
    <row r="165" spans="6:7" x14ac:dyDescent="0.25">
      <c r="F165" s="1"/>
      <c r="G165" s="1"/>
    </row>
    <row r="166" spans="6:7" x14ac:dyDescent="0.25">
      <c r="F166" s="1"/>
      <c r="G166" s="1"/>
    </row>
    <row r="167" spans="6:7" x14ac:dyDescent="0.25">
      <c r="F167" s="1"/>
      <c r="G167" s="1"/>
    </row>
    <row r="168" spans="6:7" x14ac:dyDescent="0.25">
      <c r="F168" s="1"/>
      <c r="G168" s="1"/>
    </row>
    <row r="169" spans="6:7" x14ac:dyDescent="0.25">
      <c r="F169" s="1"/>
      <c r="G169" s="1"/>
    </row>
    <row r="170" spans="6:7" x14ac:dyDescent="0.25">
      <c r="F170" s="1"/>
      <c r="G170" s="1"/>
    </row>
    <row r="171" spans="6:7" x14ac:dyDescent="0.25">
      <c r="F171" s="1"/>
      <c r="G171" s="1"/>
    </row>
    <row r="172" spans="6:7" x14ac:dyDescent="0.25">
      <c r="F172" s="1"/>
      <c r="G172" s="1"/>
    </row>
    <row r="173" spans="6:7" x14ac:dyDescent="0.25">
      <c r="F173" s="1"/>
      <c r="G173" s="1"/>
    </row>
    <row r="174" spans="6:7" x14ac:dyDescent="0.25">
      <c r="F174" s="1"/>
      <c r="G174" s="1"/>
    </row>
    <row r="175" spans="6:7" x14ac:dyDescent="0.25">
      <c r="F175" s="1"/>
      <c r="G175" s="1"/>
    </row>
    <row r="176" spans="6:7" x14ac:dyDescent="0.25">
      <c r="F176" s="1"/>
      <c r="G176" s="1"/>
    </row>
    <row r="177" spans="6:7" x14ac:dyDescent="0.25">
      <c r="F177" s="1"/>
      <c r="G177" s="1"/>
    </row>
    <row r="178" spans="6:7" x14ac:dyDescent="0.25">
      <c r="F178" s="1"/>
      <c r="G178" s="1"/>
    </row>
    <row r="179" spans="6:7" x14ac:dyDescent="0.25">
      <c r="F179" s="1"/>
      <c r="G179" s="1"/>
    </row>
    <row r="180" spans="6:7" x14ac:dyDescent="0.25">
      <c r="F180" s="1"/>
      <c r="G180" s="1"/>
    </row>
    <row r="181" spans="6:7" x14ac:dyDescent="0.25">
      <c r="F181" s="1"/>
      <c r="G181" s="1"/>
    </row>
    <row r="182" spans="6:7" x14ac:dyDescent="0.25">
      <c r="F182" s="1"/>
      <c r="G182" s="1"/>
    </row>
    <row r="183" spans="6:7" x14ac:dyDescent="0.25">
      <c r="F183" s="1"/>
      <c r="G183" s="1"/>
    </row>
    <row r="184" spans="6:7" x14ac:dyDescent="0.25">
      <c r="F184" s="1"/>
      <c r="G184" s="1"/>
    </row>
    <row r="185" spans="6:7" x14ac:dyDescent="0.25">
      <c r="F185" s="1"/>
      <c r="G185" s="1"/>
    </row>
    <row r="186" spans="6:7" x14ac:dyDescent="0.25">
      <c r="F186" s="1"/>
      <c r="G186" s="1"/>
    </row>
    <row r="187" spans="6:7" x14ac:dyDescent="0.25">
      <c r="F187" s="1"/>
      <c r="G187" s="1"/>
    </row>
    <row r="188" spans="6:7" x14ac:dyDescent="0.25">
      <c r="F188" s="1"/>
      <c r="G188" s="1"/>
    </row>
    <row r="189" spans="6:7" x14ac:dyDescent="0.25">
      <c r="F189" s="1"/>
      <c r="G189" s="1"/>
    </row>
    <row r="190" spans="6:7" x14ac:dyDescent="0.25">
      <c r="F190" s="1"/>
      <c r="G190" s="1"/>
    </row>
    <row r="191" spans="6:7" x14ac:dyDescent="0.25">
      <c r="F191" s="1"/>
      <c r="G191" s="1"/>
    </row>
    <row r="192" spans="6:7" x14ac:dyDescent="0.25">
      <c r="F192" s="1"/>
      <c r="G192" s="1"/>
    </row>
    <row r="193" spans="6:7" x14ac:dyDescent="0.25">
      <c r="F193" s="1"/>
      <c r="G193" s="1"/>
    </row>
    <row r="194" spans="6:7" x14ac:dyDescent="0.25">
      <c r="F194" s="1"/>
      <c r="G194" s="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A2E05-CD22-46B3-A625-81CEAEF2C095}">
  <dimension ref="A1:G23"/>
  <sheetViews>
    <sheetView workbookViewId="0">
      <selection activeCell="G3" sqref="G3"/>
    </sheetView>
  </sheetViews>
  <sheetFormatPr defaultRowHeight="15" x14ac:dyDescent="0.25"/>
  <cols>
    <col min="1" max="3" width="20.7109375" style="19" customWidth="1"/>
    <col min="4" max="4" width="26.5703125" style="19" customWidth="1"/>
    <col min="5" max="5" width="21.140625" customWidth="1"/>
    <col min="6" max="6" width="27.7109375" customWidth="1"/>
    <col min="7" max="7" width="32.85546875" customWidth="1"/>
  </cols>
  <sheetData>
    <row r="1" spans="1:7" x14ac:dyDescent="0.25">
      <c r="A1" s="19" t="s">
        <v>81</v>
      </c>
      <c r="B1" s="19" t="s">
        <v>82</v>
      </c>
      <c r="C1" s="19" t="s">
        <v>8</v>
      </c>
      <c r="D1" s="19" t="s">
        <v>83</v>
      </c>
      <c r="E1" s="19" t="s">
        <v>84</v>
      </c>
      <c r="F1" s="19" t="s">
        <v>88</v>
      </c>
      <c r="G1" s="19" t="s">
        <v>89</v>
      </c>
    </row>
    <row r="2" spans="1:7" x14ac:dyDescent="0.25">
      <c r="A2" s="19">
        <v>0.2</v>
      </c>
      <c r="B2" s="19">
        <v>0.2</v>
      </c>
      <c r="C2" s="19">
        <v>0</v>
      </c>
      <c r="D2" s="19">
        <f>$A$4*(1-C2)+$B$6*C2</f>
        <v>0.3</v>
      </c>
      <c r="E2" s="19">
        <f>IF(C2&lt;$A$4,$A$4-C2*(1-$B$6),C2*$B$6)</f>
        <v>0.3</v>
      </c>
      <c r="F2">
        <f>(D2^$A$13)*$A$15+(D2^$A$13)*$A$17*$A$19</f>
        <v>2.8368127047586502</v>
      </c>
      <c r="G2">
        <f>(E2^$A$13)*$A$15+(E2^$A$13)*$A$17*$A$19</f>
        <v>2.8368127047586502</v>
      </c>
    </row>
    <row r="3" spans="1:7" x14ac:dyDescent="0.25">
      <c r="A3" s="19">
        <v>0.25</v>
      </c>
      <c r="B3" s="19">
        <v>0.25</v>
      </c>
      <c r="C3" s="19">
        <v>0.1</v>
      </c>
      <c r="D3" s="19">
        <f t="shared" ref="D3:D11" si="0">$A$4*(1-C3)+$B$6*C3</f>
        <v>0.31000000000000005</v>
      </c>
      <c r="E3" s="19">
        <f>IF(C3&lt;$A$4,$A$4-C3*(1-$B$6),C3*$B$6)</f>
        <v>0.24</v>
      </c>
      <c r="F3">
        <f t="shared" ref="F3:F11" si="1">(D3^$A$13)*$A$15+(D3^$A$13)*$A$17*$A$19</f>
        <v>3.0092859236908369</v>
      </c>
      <c r="G3">
        <f t="shared" ref="G3:G11" si="2">(E3^$A$13)*$A$15+(E3^$A$13)*$A$17*$A$19</f>
        <v>1.8984214831290076</v>
      </c>
    </row>
    <row r="4" spans="1:7" x14ac:dyDescent="0.25">
      <c r="A4" s="19">
        <v>0.3</v>
      </c>
      <c r="B4" s="19">
        <v>0.3</v>
      </c>
      <c r="C4" s="19">
        <v>0.15</v>
      </c>
      <c r="D4" s="19">
        <f t="shared" si="0"/>
        <v>0.315</v>
      </c>
      <c r="E4" s="19">
        <f>IF(C4&lt;$A$4,$A$4-C4*(1-$B$6),C4*$B$6)</f>
        <v>0.21</v>
      </c>
      <c r="F4">
        <f t="shared" si="1"/>
        <v>3.0972153400209521</v>
      </c>
      <c r="G4">
        <f t="shared" si="2"/>
        <v>1.4928189358103126</v>
      </c>
    </row>
    <row r="5" spans="1:7" x14ac:dyDescent="0.25">
      <c r="A5" s="19">
        <v>0.35</v>
      </c>
      <c r="B5" s="19">
        <v>0.35</v>
      </c>
      <c r="C5" s="19">
        <v>0.2</v>
      </c>
      <c r="D5" s="19">
        <f t="shared" si="0"/>
        <v>0.32</v>
      </c>
      <c r="E5" s="19">
        <f>IF(C5&lt;$A$4,$A$4-C5*(1-$B$6),C5*$B$6)</f>
        <v>0.18</v>
      </c>
      <c r="F5">
        <f t="shared" si="1"/>
        <v>3.1862684682596298</v>
      </c>
      <c r="G5">
        <f t="shared" si="2"/>
        <v>1.1311049786003384</v>
      </c>
    </row>
    <row r="6" spans="1:7" x14ac:dyDescent="0.25">
      <c r="A6" s="19">
        <v>0.4</v>
      </c>
      <c r="B6" s="19">
        <v>0.4</v>
      </c>
      <c r="C6" s="19">
        <v>0.25</v>
      </c>
      <c r="D6" s="19">
        <f t="shared" si="0"/>
        <v>0.32499999999999996</v>
      </c>
      <c r="E6" s="19">
        <f>IF(C6&lt;$A$4,$A$4-C6*(1-$B$6),C6*$B$6)</f>
        <v>0.15</v>
      </c>
      <c r="F6">
        <f t="shared" si="1"/>
        <v>3.2764417744765848</v>
      </c>
      <c r="G6">
        <f t="shared" si="2"/>
        <v>0.81466052184773763</v>
      </c>
    </row>
    <row r="7" spans="1:7" x14ac:dyDescent="0.25">
      <c r="C7" s="19">
        <v>0.3</v>
      </c>
      <c r="D7" s="19">
        <f t="shared" si="0"/>
        <v>0.32999999999999996</v>
      </c>
      <c r="E7" s="19">
        <f>A4*B6</f>
        <v>0.12</v>
      </c>
      <c r="F7">
        <f t="shared" si="1"/>
        <v>3.3677317903954531</v>
      </c>
      <c r="G7">
        <f t="shared" si="2"/>
        <v>0.54517840869033074</v>
      </c>
    </row>
    <row r="8" spans="1:7" x14ac:dyDescent="0.25">
      <c r="C8" s="19">
        <v>0.35</v>
      </c>
      <c r="D8" s="19">
        <f t="shared" si="0"/>
        <v>0.33499999999999996</v>
      </c>
      <c r="E8" s="19">
        <f>IF(C8&lt;$A$4,$A$4-C8*(1-$B$6),C8*$B$6)</f>
        <v>0.13999999999999999</v>
      </c>
      <c r="F8">
        <f t="shared" si="1"/>
        <v>3.460135111191585</v>
      </c>
      <c r="G8">
        <f t="shared" si="2"/>
        <v>0.71951999795363231</v>
      </c>
    </row>
    <row r="9" spans="1:7" x14ac:dyDescent="0.25">
      <c r="C9" s="19">
        <v>0.4</v>
      </c>
      <c r="D9" s="19">
        <f t="shared" si="0"/>
        <v>0.34</v>
      </c>
      <c r="E9" s="19">
        <f>IF(C9&lt;$A$4,$A$4-C9*(1-$B$6),C9*$B$6)</f>
        <v>0.16000000000000003</v>
      </c>
      <c r="F9">
        <f t="shared" si="1"/>
        <v>3.5536483933956964</v>
      </c>
      <c r="G9">
        <f t="shared" si="2"/>
        <v>0.91501533701719007</v>
      </c>
    </row>
    <row r="10" spans="1:7" x14ac:dyDescent="0.25">
      <c r="C10" s="19">
        <v>0.45</v>
      </c>
      <c r="D10" s="19">
        <f t="shared" si="0"/>
        <v>0.34500000000000003</v>
      </c>
      <c r="E10" s="19">
        <f>IF(C10&lt;$A$4,$A$4-C10*(1-$B$6),C10*$B$6)</f>
        <v>0.18000000000000002</v>
      </c>
      <c r="F10">
        <f t="shared" si="1"/>
        <v>3.6482683528967463</v>
      </c>
      <c r="G10">
        <f t="shared" si="2"/>
        <v>1.1311049786003384</v>
      </c>
    </row>
    <row r="11" spans="1:7" x14ac:dyDescent="0.25">
      <c r="C11" s="19">
        <v>0.5</v>
      </c>
      <c r="D11" s="19">
        <f t="shared" si="0"/>
        <v>0.35</v>
      </c>
      <c r="E11" s="19">
        <f>IF(C11&lt;$A$4,$A$4-C11*(1-$B$6),C11*$B$6)</f>
        <v>0.2</v>
      </c>
      <c r="F11">
        <f t="shared" si="1"/>
        <v>3.7439917630380362</v>
      </c>
      <c r="G11">
        <f t="shared" si="2"/>
        <v>1.367308132660332</v>
      </c>
    </row>
    <row r="12" spans="1:7" x14ac:dyDescent="0.25">
      <c r="A12" s="19" t="s">
        <v>14</v>
      </c>
    </row>
    <row r="13" spans="1:7" x14ac:dyDescent="0.25">
      <c r="A13" s="19">
        <v>1.8</v>
      </c>
    </row>
    <row r="14" spans="1:7" x14ac:dyDescent="0.25">
      <c r="A14" s="19" t="s">
        <v>35</v>
      </c>
    </row>
    <row r="15" spans="1:7" x14ac:dyDescent="0.25">
      <c r="A15" s="19">
        <v>2</v>
      </c>
    </row>
    <row r="16" spans="1:7" x14ac:dyDescent="0.25">
      <c r="A16" s="19" t="s">
        <v>85</v>
      </c>
    </row>
    <row r="17" spans="1:1" x14ac:dyDescent="0.25">
      <c r="A17" s="19">
        <f>(1-0.6*EXP(-A15/0.013))*4.78*0.00000001*(1000000)*96.32</f>
        <v>4.6040960000000002</v>
      </c>
    </row>
    <row r="18" spans="1:1" x14ac:dyDescent="0.25">
      <c r="A18" s="19" t="s">
        <v>86</v>
      </c>
    </row>
    <row r="19" spans="1:1" x14ac:dyDescent="0.25">
      <c r="A19" s="19">
        <f>A21*A23*((1-E2)/E2)</f>
        <v>4.9466666666666672</v>
      </c>
    </row>
    <row r="20" spans="1:1" x14ac:dyDescent="0.25">
      <c r="A20" s="19" t="s">
        <v>87</v>
      </c>
    </row>
    <row r="21" spans="1:1" x14ac:dyDescent="0.25">
      <c r="A21" s="19">
        <v>2.65</v>
      </c>
    </row>
    <row r="22" spans="1:1" x14ac:dyDescent="0.25">
      <c r="A22" s="19" t="s">
        <v>44</v>
      </c>
    </row>
    <row r="23" spans="1:1" x14ac:dyDescent="0.25">
      <c r="A23" s="19">
        <v>0.8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08ABF-549A-4481-86A2-36C7D631D69E}">
  <dimension ref="A1:R30"/>
  <sheetViews>
    <sheetView zoomScale="90" zoomScaleNormal="90" workbookViewId="0">
      <selection activeCell="I16" sqref="I16"/>
    </sheetView>
  </sheetViews>
  <sheetFormatPr defaultRowHeight="15" x14ac:dyDescent="0.25"/>
  <cols>
    <col min="1" max="1" width="15.7109375" customWidth="1"/>
    <col min="2" max="2" width="13.7109375" style="36" customWidth="1"/>
    <col min="3" max="4" width="19.7109375" style="36" customWidth="1"/>
    <col min="5" max="5" width="17.7109375" style="36" customWidth="1"/>
    <col min="6" max="7" width="13.7109375" style="36" customWidth="1"/>
    <col min="8" max="8" width="14.7109375" style="36" customWidth="1"/>
    <col min="9" max="9" width="17.7109375" style="36" customWidth="1"/>
    <col min="10" max="11" width="14.7109375" style="36" customWidth="1"/>
    <col min="12" max="12" width="17.7109375" style="36" customWidth="1"/>
    <col min="13" max="13" width="19.7109375" style="36" customWidth="1"/>
    <col min="14" max="14" width="14.7109375" style="36" customWidth="1"/>
    <col min="15" max="16" width="17.7109375" style="36" customWidth="1"/>
    <col min="17" max="17" width="24.42578125" customWidth="1"/>
  </cols>
  <sheetData>
    <row r="1" spans="1:18" ht="15.75" x14ac:dyDescent="0.25">
      <c r="A1" s="40" t="s">
        <v>99</v>
      </c>
      <c r="B1" s="40" t="s">
        <v>91</v>
      </c>
      <c r="C1" s="40" t="s">
        <v>79</v>
      </c>
      <c r="D1" s="40" t="s">
        <v>6</v>
      </c>
      <c r="E1" s="40" t="s">
        <v>93</v>
      </c>
      <c r="F1" s="40" t="s">
        <v>101</v>
      </c>
      <c r="G1" s="40" t="s">
        <v>98</v>
      </c>
      <c r="H1" s="40" t="s">
        <v>86</v>
      </c>
      <c r="I1" s="40" t="s">
        <v>97</v>
      </c>
      <c r="J1" s="40" t="s">
        <v>24</v>
      </c>
      <c r="K1" s="40" t="s">
        <v>44</v>
      </c>
      <c r="L1" s="40" t="s">
        <v>94</v>
      </c>
      <c r="M1" s="40" t="s">
        <v>90</v>
      </c>
      <c r="N1" s="40" t="s">
        <v>7</v>
      </c>
      <c r="O1" s="40" t="s">
        <v>95</v>
      </c>
      <c r="P1" s="40" t="s">
        <v>96</v>
      </c>
      <c r="Q1" s="40" t="s">
        <v>104</v>
      </c>
      <c r="R1" s="41" t="s">
        <v>105</v>
      </c>
    </row>
    <row r="2" spans="1:18" x14ac:dyDescent="0.25">
      <c r="A2" s="74" t="s">
        <v>100</v>
      </c>
      <c r="B2" s="10">
        <v>1</v>
      </c>
      <c r="C2" s="10">
        <v>11.11</v>
      </c>
      <c r="D2" s="10">
        <v>1</v>
      </c>
      <c r="E2" s="10">
        <v>25.04</v>
      </c>
      <c r="F2" s="10">
        <v>0.5</v>
      </c>
      <c r="G2" s="10">
        <v>0</v>
      </c>
      <c r="H2" s="12">
        <v>4.6999999999999997E-5</v>
      </c>
      <c r="I2" s="10">
        <v>0.99639999999999995</v>
      </c>
      <c r="J2" s="10">
        <v>25.04</v>
      </c>
      <c r="K2" s="12">
        <v>7.5220000000000001E-6</v>
      </c>
      <c r="L2" s="10">
        <v>50.085999999999999</v>
      </c>
      <c r="M2" s="12">
        <v>1.4970000000000001E-4</v>
      </c>
      <c r="N2" s="10">
        <v>0.3</v>
      </c>
      <c r="O2" s="10">
        <v>22.17</v>
      </c>
      <c r="P2" s="10">
        <v>4.4999999999999998E-2</v>
      </c>
      <c r="Q2">
        <f>ROUND((2.65*J2*K2)/(0.5*D2+2.65*L2*K2)*1000,4)</f>
        <v>0.99629999999999996</v>
      </c>
      <c r="R2">
        <f>ABS(Q2-I2)</f>
        <v>9.9999999999988987E-5</v>
      </c>
    </row>
    <row r="3" spans="1:18" x14ac:dyDescent="0.25">
      <c r="A3" s="74"/>
      <c r="B3" s="37">
        <v>100</v>
      </c>
      <c r="C3" s="37">
        <v>11.11</v>
      </c>
      <c r="D3" s="37">
        <v>1</v>
      </c>
      <c r="E3" s="37">
        <v>25.04</v>
      </c>
      <c r="F3" s="37">
        <v>0.5</v>
      </c>
      <c r="G3" s="37">
        <v>0</v>
      </c>
      <c r="H3" s="38">
        <v>4.6999999999999997E-5</v>
      </c>
      <c r="I3" s="37">
        <v>0.99639999999999995</v>
      </c>
      <c r="J3" s="37">
        <v>25.04</v>
      </c>
      <c r="K3" s="38">
        <v>7.5220000000000001E-6</v>
      </c>
      <c r="L3" s="37">
        <v>50.085999999999999</v>
      </c>
      <c r="M3" s="38">
        <v>1.4970000000000001E-4</v>
      </c>
      <c r="N3" s="37">
        <v>0.3</v>
      </c>
      <c r="O3" s="37">
        <v>22.17</v>
      </c>
      <c r="P3" s="37">
        <v>4.4999999999999998E-2</v>
      </c>
      <c r="Q3">
        <f>ROUND((2.65*J3*K3)/(0.5*D3+2.65*L3*K3)*1000,4)</f>
        <v>0.99629999999999996</v>
      </c>
      <c r="R3">
        <f t="shared" ref="R3:R10" si="0">ABS(Q3-I3)</f>
        <v>9.9999999999988987E-5</v>
      </c>
    </row>
    <row r="4" spans="1:18" x14ac:dyDescent="0.25">
      <c r="A4" s="74"/>
      <c r="B4" s="10">
        <v>200</v>
      </c>
      <c r="C4" s="10">
        <v>11.11</v>
      </c>
      <c r="D4" s="10">
        <v>1</v>
      </c>
      <c r="E4" s="10">
        <v>25.04</v>
      </c>
      <c r="F4" s="10">
        <v>0.5</v>
      </c>
      <c r="G4" s="10">
        <v>0</v>
      </c>
      <c r="H4" s="12">
        <v>4.6999999999999997E-5</v>
      </c>
      <c r="I4" s="10">
        <v>0.99639999999999995</v>
      </c>
      <c r="J4" s="10">
        <v>25.04</v>
      </c>
      <c r="K4" s="12">
        <v>7.5220000000000001E-6</v>
      </c>
      <c r="L4" s="10">
        <v>50.085999999999999</v>
      </c>
      <c r="M4" s="12">
        <v>1.4970000000000001E-4</v>
      </c>
      <c r="N4" s="10">
        <v>0.3</v>
      </c>
      <c r="O4" s="10">
        <v>22.17</v>
      </c>
      <c r="P4" s="10">
        <v>4.4999999999999998E-2</v>
      </c>
      <c r="Q4">
        <f t="shared" ref="Q4:Q10" si="1">ROUND((2.65*J4*K4)/(0.5*D4+2.65*L4*K4)*1000,4)</f>
        <v>0.99629999999999996</v>
      </c>
      <c r="R4">
        <f t="shared" si="0"/>
        <v>9.9999999999988987E-5</v>
      </c>
    </row>
    <row r="5" spans="1:18" x14ac:dyDescent="0.25">
      <c r="A5" s="74"/>
      <c r="B5" s="37">
        <v>300</v>
      </c>
      <c r="C5" s="37">
        <v>11.11</v>
      </c>
      <c r="D5" s="37">
        <v>0.9304</v>
      </c>
      <c r="E5" s="37">
        <v>25.04</v>
      </c>
      <c r="F5" s="37">
        <v>0.5</v>
      </c>
      <c r="G5" s="37">
        <v>0</v>
      </c>
      <c r="H5" s="38">
        <v>4.6999999999999997E-5</v>
      </c>
      <c r="I5" s="37">
        <v>1.0708</v>
      </c>
      <c r="J5" s="37">
        <v>25.04</v>
      </c>
      <c r="K5" s="38">
        <v>7.5220000000000001E-6</v>
      </c>
      <c r="L5" s="37">
        <v>50.085999999999999</v>
      </c>
      <c r="M5" s="38">
        <v>1.44E-4</v>
      </c>
      <c r="N5" s="37">
        <v>0.3</v>
      </c>
      <c r="O5" s="37">
        <v>24.7</v>
      </c>
      <c r="P5" s="37">
        <v>0.04</v>
      </c>
      <c r="Q5">
        <f t="shared" si="1"/>
        <v>1.0706</v>
      </c>
      <c r="R5">
        <f t="shared" si="0"/>
        <v>1.9999999999997797E-4</v>
      </c>
    </row>
    <row r="6" spans="1:18" x14ac:dyDescent="0.25">
      <c r="A6" s="74"/>
      <c r="B6" s="10">
        <v>400</v>
      </c>
      <c r="C6" s="10">
        <v>11.11</v>
      </c>
      <c r="D6" s="10">
        <v>1</v>
      </c>
      <c r="E6" s="10">
        <v>25.04</v>
      </c>
      <c r="F6" s="10">
        <v>0.5</v>
      </c>
      <c r="G6" s="10">
        <v>0</v>
      </c>
      <c r="H6" s="12">
        <v>4.6999999999999997E-5</v>
      </c>
      <c r="I6" s="10">
        <v>0.99639999999999995</v>
      </c>
      <c r="J6" s="10">
        <v>25.04</v>
      </c>
      <c r="K6" s="12">
        <v>7.5220000000000001E-6</v>
      </c>
      <c r="L6" s="10">
        <v>50.085999999999999</v>
      </c>
      <c r="M6" s="12">
        <v>1.4970000000000001E-4</v>
      </c>
      <c r="N6" s="10">
        <v>0.3</v>
      </c>
      <c r="O6" s="10">
        <v>22.17</v>
      </c>
      <c r="P6" s="10">
        <v>0.04</v>
      </c>
      <c r="Q6">
        <f t="shared" si="1"/>
        <v>0.99629999999999996</v>
      </c>
      <c r="R6">
        <f t="shared" si="0"/>
        <v>9.9999999999988987E-5</v>
      </c>
    </row>
    <row r="7" spans="1:18" x14ac:dyDescent="0.25">
      <c r="A7" s="74"/>
      <c r="B7" s="37">
        <v>500</v>
      </c>
      <c r="C7" s="37">
        <v>11.11</v>
      </c>
      <c r="D7" s="37">
        <v>0.998</v>
      </c>
      <c r="E7" s="37">
        <v>25.04</v>
      </c>
      <c r="F7" s="37">
        <v>0.5</v>
      </c>
      <c r="G7" s="37">
        <v>0</v>
      </c>
      <c r="H7" s="38">
        <v>4.6999999999999997E-5</v>
      </c>
      <c r="I7" s="37">
        <v>0.99839999999999995</v>
      </c>
      <c r="J7" s="37">
        <v>25.04</v>
      </c>
      <c r="K7" s="38">
        <v>7.5220000000000001E-6</v>
      </c>
      <c r="L7" s="37">
        <v>50.085999999999999</v>
      </c>
      <c r="M7" s="38">
        <v>1.4970000000000001E-4</v>
      </c>
      <c r="N7" s="37">
        <v>0.3</v>
      </c>
      <c r="O7" s="37">
        <v>22.24</v>
      </c>
      <c r="P7" s="37">
        <v>4.4999999999999998E-2</v>
      </c>
      <c r="Q7">
        <f t="shared" si="1"/>
        <v>0.99829999999999997</v>
      </c>
      <c r="R7">
        <f t="shared" si="0"/>
        <v>9.9999999999988987E-5</v>
      </c>
    </row>
    <row r="8" spans="1:18" x14ac:dyDescent="0.25">
      <c r="A8" s="74"/>
      <c r="B8" s="37">
        <v>600</v>
      </c>
      <c r="C8" s="37">
        <v>11.11</v>
      </c>
      <c r="D8" s="37">
        <v>1</v>
      </c>
      <c r="E8" s="37">
        <v>25.04</v>
      </c>
      <c r="F8" s="37">
        <v>0.5</v>
      </c>
      <c r="G8" s="37">
        <v>0</v>
      </c>
      <c r="H8" s="38">
        <v>4.6999999999999997E-5</v>
      </c>
      <c r="I8" s="37">
        <v>0.99639999999999995</v>
      </c>
      <c r="J8" s="37">
        <v>25.04</v>
      </c>
      <c r="K8" s="38">
        <v>7.5220000000000001E-6</v>
      </c>
      <c r="L8" s="37">
        <v>50.085999999999999</v>
      </c>
      <c r="M8" s="38">
        <v>1.4970000000000001E-4</v>
      </c>
      <c r="N8" s="37">
        <v>0.3</v>
      </c>
      <c r="O8" s="37">
        <v>22.17</v>
      </c>
      <c r="P8" s="37">
        <v>0.04</v>
      </c>
      <c r="Q8">
        <f t="shared" si="1"/>
        <v>0.99629999999999996</v>
      </c>
      <c r="R8">
        <f t="shared" si="0"/>
        <v>9.9999999999988987E-5</v>
      </c>
    </row>
    <row r="9" spans="1:18" x14ac:dyDescent="0.25">
      <c r="A9" s="74"/>
      <c r="B9" s="37">
        <v>700</v>
      </c>
      <c r="C9" s="37">
        <v>11.11</v>
      </c>
      <c r="D9" s="37">
        <v>1</v>
      </c>
      <c r="E9" s="37">
        <v>25.04</v>
      </c>
      <c r="F9" s="37">
        <v>0.5</v>
      </c>
      <c r="G9" s="37">
        <v>0</v>
      </c>
      <c r="H9" s="38">
        <v>4.6999999999999997E-5</v>
      </c>
      <c r="I9" s="37">
        <v>0.99639999999999995</v>
      </c>
      <c r="J9" s="37">
        <v>25.04</v>
      </c>
      <c r="K9" s="38">
        <v>7.5220000000000001E-6</v>
      </c>
      <c r="L9" s="37">
        <v>50.085999999999999</v>
      </c>
      <c r="M9" s="38">
        <v>1.4970000000000001E-4</v>
      </c>
      <c r="N9" s="37">
        <v>0.3</v>
      </c>
      <c r="O9" s="37">
        <v>22.17</v>
      </c>
      <c r="P9" s="37">
        <v>0.04</v>
      </c>
      <c r="Q9">
        <f t="shared" si="1"/>
        <v>0.99629999999999996</v>
      </c>
      <c r="R9">
        <f t="shared" si="0"/>
        <v>9.9999999999988987E-5</v>
      </c>
    </row>
    <row r="10" spans="1:18" x14ac:dyDescent="0.25">
      <c r="A10" s="74"/>
      <c r="B10" s="37">
        <v>792</v>
      </c>
      <c r="C10" s="37">
        <v>11.11</v>
      </c>
      <c r="D10" s="37">
        <v>1</v>
      </c>
      <c r="E10" s="37">
        <v>25.04</v>
      </c>
      <c r="F10" s="37">
        <v>0.5</v>
      </c>
      <c r="G10" s="37">
        <v>0</v>
      </c>
      <c r="H10" s="38">
        <v>4.6999999999999997E-5</v>
      </c>
      <c r="I10" s="37">
        <v>0.99639999999999995</v>
      </c>
      <c r="J10" s="37">
        <v>25.04</v>
      </c>
      <c r="K10" s="38">
        <v>7.5220000000000001E-6</v>
      </c>
      <c r="L10" s="37">
        <v>50.085999999999999</v>
      </c>
      <c r="M10" s="38">
        <v>1.4970000000000001E-4</v>
      </c>
      <c r="N10" s="37">
        <v>0.3</v>
      </c>
      <c r="O10" s="37">
        <v>22.17</v>
      </c>
      <c r="P10" s="37">
        <v>0.04</v>
      </c>
      <c r="Q10">
        <f t="shared" si="1"/>
        <v>0.99629999999999996</v>
      </c>
      <c r="R10">
        <f t="shared" si="0"/>
        <v>9.9999999999988987E-5</v>
      </c>
    </row>
    <row r="11" spans="1:18" x14ac:dyDescent="0.25">
      <c r="A11" s="16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8" x14ac:dyDescent="0.25">
      <c r="A12" s="74" t="s">
        <v>102</v>
      </c>
      <c r="B12" s="39">
        <v>1</v>
      </c>
      <c r="C12" s="39">
        <v>9.3194999999999997</v>
      </c>
      <c r="D12" s="39">
        <v>1</v>
      </c>
      <c r="E12" s="39">
        <v>5</v>
      </c>
      <c r="F12" s="39">
        <v>0.9</v>
      </c>
      <c r="G12" s="39">
        <v>0.27500000000000002</v>
      </c>
      <c r="H12" s="39">
        <v>3.9800000000000002E-2</v>
      </c>
      <c r="I12" s="39">
        <v>4.2123999999999997</v>
      </c>
      <c r="J12" s="39">
        <v>0.13</v>
      </c>
      <c r="K12" s="39">
        <v>7.3299999999999997E-3</v>
      </c>
      <c r="L12" s="39">
        <v>5.1379999999999999</v>
      </c>
      <c r="M12" s="39">
        <v>8.0000000000000004E-4</v>
      </c>
      <c r="N12" s="39">
        <v>0.32</v>
      </c>
      <c r="O12" s="39">
        <v>13.31</v>
      </c>
      <c r="P12" s="39">
        <v>7.4999999999999997E-2</v>
      </c>
    </row>
    <row r="13" spans="1:18" x14ac:dyDescent="0.25">
      <c r="A13" s="74"/>
      <c r="B13" s="37">
        <v>100</v>
      </c>
      <c r="C13" s="37">
        <v>11.11</v>
      </c>
      <c r="D13" s="37">
        <v>1</v>
      </c>
      <c r="E13" s="37">
        <v>25.04</v>
      </c>
      <c r="F13" s="37">
        <v>0.5</v>
      </c>
      <c r="G13" s="37">
        <v>0</v>
      </c>
      <c r="H13" s="38">
        <v>4.6999999999999997E-5</v>
      </c>
      <c r="I13" s="37">
        <v>0.99639999999999995</v>
      </c>
      <c r="J13" s="37">
        <v>25.04</v>
      </c>
      <c r="K13" s="38">
        <v>7.5220000000000001E-6</v>
      </c>
      <c r="L13" s="37">
        <v>50.085999999999999</v>
      </c>
      <c r="M13" s="38">
        <v>1.4970000000000001E-4</v>
      </c>
      <c r="N13" s="37">
        <v>0.3</v>
      </c>
      <c r="O13" s="37">
        <v>22.17</v>
      </c>
      <c r="P13" s="37">
        <v>4.4999999999999998E-2</v>
      </c>
    </row>
    <row r="14" spans="1:18" x14ac:dyDescent="0.25">
      <c r="A14" s="74"/>
      <c r="B14" s="39">
        <v>200</v>
      </c>
      <c r="C14" s="39">
        <v>9.3190000000000008</v>
      </c>
      <c r="D14" s="39">
        <v>1</v>
      </c>
      <c r="E14" s="39">
        <v>5</v>
      </c>
      <c r="F14" s="39">
        <v>0.9</v>
      </c>
      <c r="G14" s="39">
        <v>0.27500000000000002</v>
      </c>
      <c r="H14" s="39">
        <v>3.9800000000000002E-2</v>
      </c>
      <c r="I14" s="39">
        <v>4.2123999999999997</v>
      </c>
      <c r="J14" s="39">
        <v>0.13</v>
      </c>
      <c r="K14" s="39">
        <v>7.3330000000000001E-3</v>
      </c>
      <c r="L14" s="39">
        <v>5.1379999999999999</v>
      </c>
      <c r="M14" s="39">
        <v>8.1999999999999998E-4</v>
      </c>
      <c r="N14" s="39">
        <v>0.32</v>
      </c>
      <c r="O14" s="39">
        <v>13.31</v>
      </c>
      <c r="P14" s="39">
        <v>7.4999999999999997E-2</v>
      </c>
    </row>
    <row r="15" spans="1:18" x14ac:dyDescent="0.25">
      <c r="A15" s="74"/>
      <c r="B15" s="37">
        <v>300</v>
      </c>
      <c r="C15" s="37">
        <v>11.11</v>
      </c>
      <c r="D15" s="37">
        <v>0.93</v>
      </c>
      <c r="E15" s="37">
        <v>25.04</v>
      </c>
      <c r="F15" s="37">
        <v>0.5</v>
      </c>
      <c r="G15" s="37">
        <v>0</v>
      </c>
      <c r="H15" s="38">
        <v>4.6999999999999997E-5</v>
      </c>
      <c r="I15" s="37">
        <v>1.0708</v>
      </c>
      <c r="J15" s="37">
        <v>25.04</v>
      </c>
      <c r="K15" s="38">
        <v>7.5220000000000001E-6</v>
      </c>
      <c r="L15" s="37">
        <v>50.085999999999999</v>
      </c>
      <c r="M15" s="38">
        <v>1.4970000000000001E-4</v>
      </c>
      <c r="N15" s="37">
        <v>0.3</v>
      </c>
      <c r="O15" s="37">
        <v>24.7</v>
      </c>
      <c r="P15" s="37">
        <v>0.04</v>
      </c>
    </row>
    <row r="16" spans="1:18" x14ac:dyDescent="0.25">
      <c r="A16" s="74"/>
      <c r="B16" s="10">
        <v>400</v>
      </c>
      <c r="C16" s="10">
        <v>10.89</v>
      </c>
      <c r="D16" s="10">
        <v>1</v>
      </c>
      <c r="E16" s="10">
        <v>5</v>
      </c>
      <c r="F16" s="10">
        <v>0.9</v>
      </c>
      <c r="G16" s="10">
        <v>0.03</v>
      </c>
      <c r="H16" s="10">
        <v>4.9179999999999996E-3</v>
      </c>
      <c r="I16" s="10">
        <v>0.54400000000000004</v>
      </c>
      <c r="J16" s="10">
        <v>0.13</v>
      </c>
      <c r="K16" s="10">
        <v>8.0699999999999999E-4</v>
      </c>
      <c r="L16" s="10">
        <v>5.1379999999999999</v>
      </c>
      <c r="M16" s="10">
        <v>8.0000000000000007E-5</v>
      </c>
      <c r="N16" s="10">
        <v>0.3</v>
      </c>
      <c r="O16" s="10">
        <v>20.76</v>
      </c>
      <c r="P16" s="10">
        <v>4.8000000000000001E-2</v>
      </c>
    </row>
    <row r="17" spans="1:16" x14ac:dyDescent="0.25">
      <c r="A17" s="74"/>
      <c r="B17" s="37">
        <v>500</v>
      </c>
      <c r="C17" s="37">
        <v>11.11</v>
      </c>
      <c r="D17" s="37">
        <v>0.997</v>
      </c>
      <c r="E17" s="37">
        <v>25.04</v>
      </c>
      <c r="F17" s="37">
        <v>0.5</v>
      </c>
      <c r="G17" s="37">
        <v>0</v>
      </c>
      <c r="H17" s="38">
        <v>4.6999999999999997E-5</v>
      </c>
      <c r="I17" s="37">
        <v>0.99839999999999995</v>
      </c>
      <c r="J17" s="37">
        <v>25.04</v>
      </c>
      <c r="K17" s="38">
        <v>7.5220000000000001E-6</v>
      </c>
      <c r="L17" s="37">
        <v>50.085999999999999</v>
      </c>
      <c r="M17" s="38">
        <v>1.4970000000000001E-4</v>
      </c>
      <c r="N17" s="37">
        <v>0.3</v>
      </c>
      <c r="O17" s="37">
        <v>22.23</v>
      </c>
      <c r="P17" s="37">
        <v>4.3999999999999997E-2</v>
      </c>
    </row>
    <row r="18" spans="1:16" x14ac:dyDescent="0.25">
      <c r="A18" s="74"/>
      <c r="B18" s="37">
        <v>600</v>
      </c>
      <c r="C18" s="37">
        <v>11.11</v>
      </c>
      <c r="D18" s="37">
        <v>1</v>
      </c>
      <c r="E18" s="37">
        <v>25.04</v>
      </c>
      <c r="F18" s="37">
        <v>0.5</v>
      </c>
      <c r="G18" s="37">
        <v>0</v>
      </c>
      <c r="H18" s="38">
        <v>4.6999999999999997E-5</v>
      </c>
      <c r="I18" s="37">
        <v>0.99639999999999995</v>
      </c>
      <c r="J18" s="37">
        <v>25.04</v>
      </c>
      <c r="K18" s="38">
        <v>7.5220000000000001E-6</v>
      </c>
      <c r="L18" s="37">
        <v>50.085999999999999</v>
      </c>
      <c r="M18" s="38">
        <v>1.4970000000000001E-4</v>
      </c>
      <c r="N18" s="37">
        <v>0.3</v>
      </c>
      <c r="O18" s="37">
        <v>22.17</v>
      </c>
      <c r="P18" s="37">
        <v>4.4999999999999998E-2</v>
      </c>
    </row>
    <row r="19" spans="1:16" x14ac:dyDescent="0.25">
      <c r="A19" s="74"/>
      <c r="B19" s="37">
        <v>700</v>
      </c>
      <c r="C19" s="37">
        <v>11.11</v>
      </c>
      <c r="D19" s="37">
        <v>1</v>
      </c>
      <c r="E19" s="37">
        <v>25.04</v>
      </c>
      <c r="F19" s="37">
        <v>0.5</v>
      </c>
      <c r="G19" s="37">
        <v>0</v>
      </c>
      <c r="H19" s="38">
        <v>4.6999999999999997E-5</v>
      </c>
      <c r="I19" s="37">
        <v>0.99639999999999995</v>
      </c>
      <c r="J19" s="37">
        <v>25.04</v>
      </c>
      <c r="K19" s="38">
        <v>7.5220000000000001E-6</v>
      </c>
      <c r="L19" s="37">
        <v>50.085999999999999</v>
      </c>
      <c r="M19" s="38">
        <v>1.4970000000000001E-4</v>
      </c>
      <c r="N19" s="37">
        <v>0.3</v>
      </c>
      <c r="O19" s="37">
        <v>22.17</v>
      </c>
      <c r="P19" s="37">
        <v>4.4999999999999998E-2</v>
      </c>
    </row>
    <row r="20" spans="1:16" x14ac:dyDescent="0.25">
      <c r="A20" s="74"/>
      <c r="B20" s="37">
        <v>792</v>
      </c>
      <c r="C20" s="37">
        <v>11.11</v>
      </c>
      <c r="D20" s="37">
        <v>1</v>
      </c>
      <c r="E20" s="37">
        <v>25.04</v>
      </c>
      <c r="F20" s="37">
        <v>0.5</v>
      </c>
      <c r="G20" s="37">
        <v>0</v>
      </c>
      <c r="H20" s="38">
        <v>4.6999999999999997E-5</v>
      </c>
      <c r="I20" s="37">
        <v>0.99639999999999995</v>
      </c>
      <c r="J20" s="37">
        <v>25.04</v>
      </c>
      <c r="K20" s="38">
        <v>7.5220000000000001E-6</v>
      </c>
      <c r="L20" s="37">
        <v>50.085999999999999</v>
      </c>
      <c r="M20" s="38">
        <v>1.4970000000000001E-4</v>
      </c>
      <c r="N20" s="37">
        <v>0.3</v>
      </c>
      <c r="O20" s="37">
        <v>22.17</v>
      </c>
      <c r="P20" s="37">
        <v>4.4999999999999998E-2</v>
      </c>
    </row>
    <row r="21" spans="1:16" x14ac:dyDescent="0.25">
      <c r="A21" s="16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25">
      <c r="A22" s="74" t="s">
        <v>103</v>
      </c>
      <c r="B22" s="39">
        <v>1</v>
      </c>
      <c r="C22" s="39">
        <v>9.3234659999999998</v>
      </c>
      <c r="D22" s="39">
        <v>1</v>
      </c>
      <c r="E22" s="39">
        <v>5.0086399999999998</v>
      </c>
      <c r="F22" s="39">
        <v>0.9</v>
      </c>
      <c r="G22" s="39">
        <v>0.27500000000000002</v>
      </c>
      <c r="H22" s="39">
        <v>3.9801999999999997E-2</v>
      </c>
      <c r="I22" s="39">
        <v>4.203506</v>
      </c>
      <c r="J22" s="39">
        <v>0.13003200000000001</v>
      </c>
      <c r="K22" s="39">
        <v>7.3140000000000002E-3</v>
      </c>
      <c r="L22" s="39">
        <v>5.1386719999999997</v>
      </c>
      <c r="M22" s="39">
        <v>8.25E-4</v>
      </c>
      <c r="N22" s="39">
        <v>0.32750000000000001</v>
      </c>
      <c r="O22" s="39">
        <v>13.331524</v>
      </c>
      <c r="P22" s="39">
        <v>7.5009999999999993E-2</v>
      </c>
    </row>
    <row r="23" spans="1:16" x14ac:dyDescent="0.25">
      <c r="A23" s="74"/>
      <c r="B23" s="10">
        <v>100</v>
      </c>
      <c r="C23" s="10">
        <v>9.3234659999999998</v>
      </c>
      <c r="D23" s="10">
        <v>1</v>
      </c>
      <c r="E23" s="10">
        <v>5.0086399999999998</v>
      </c>
      <c r="F23" s="10">
        <v>0.9</v>
      </c>
      <c r="G23" s="10">
        <v>0.27500000000000002</v>
      </c>
      <c r="H23" s="10">
        <v>3.9801999999999997E-2</v>
      </c>
      <c r="I23" s="10">
        <v>4.203506</v>
      </c>
      <c r="J23" s="10">
        <v>0.13003200000000001</v>
      </c>
      <c r="K23" s="10">
        <v>7.3140000000000002E-3</v>
      </c>
      <c r="L23" s="10">
        <v>5.1386719999999997</v>
      </c>
      <c r="M23" s="10">
        <v>8.25E-4</v>
      </c>
      <c r="N23" s="10">
        <v>0.32750000000000001</v>
      </c>
      <c r="O23" s="10">
        <v>13.331524</v>
      </c>
      <c r="P23" s="10">
        <v>7.5009999999999993E-2</v>
      </c>
    </row>
    <row r="24" spans="1:16" x14ac:dyDescent="0.25">
      <c r="A24" s="74"/>
      <c r="B24" s="39">
        <v>200</v>
      </c>
      <c r="C24" s="39">
        <v>9.3234659999999998</v>
      </c>
      <c r="D24" s="39">
        <v>1</v>
      </c>
      <c r="E24" s="39">
        <v>5.0086399999999998</v>
      </c>
      <c r="F24" s="39">
        <v>0.9</v>
      </c>
      <c r="G24" s="39">
        <v>0.27500000000000002</v>
      </c>
      <c r="H24" s="39">
        <v>3.9801999999999997E-2</v>
      </c>
      <c r="I24" s="39">
        <v>4.203506</v>
      </c>
      <c r="J24" s="39">
        <v>0.13003200000000001</v>
      </c>
      <c r="K24" s="39">
        <v>7.3140000000000002E-3</v>
      </c>
      <c r="L24" s="39">
        <v>5.1386719999999997</v>
      </c>
      <c r="M24" s="39">
        <v>8.25E-4</v>
      </c>
      <c r="N24" s="39">
        <v>0.32750000000000001</v>
      </c>
      <c r="O24" s="39">
        <v>13.331524</v>
      </c>
      <c r="P24" s="39">
        <v>7.5009999999999993E-2</v>
      </c>
    </row>
    <row r="25" spans="1:16" x14ac:dyDescent="0.25">
      <c r="A25" s="74"/>
      <c r="B25" s="10">
        <v>300</v>
      </c>
      <c r="C25" s="10">
        <v>9.3234659999999998</v>
      </c>
      <c r="D25" s="10">
        <v>0.93035500000000004</v>
      </c>
      <c r="E25" s="10">
        <v>5.0086399999999998</v>
      </c>
      <c r="F25" s="10">
        <v>0.9</v>
      </c>
      <c r="G25" s="10">
        <v>0.27500000000000002</v>
      </c>
      <c r="H25" s="10">
        <v>3.9801999999999997E-2</v>
      </c>
      <c r="I25" s="10">
        <v>4.4626809999999999</v>
      </c>
      <c r="J25" s="10">
        <v>0.13003200000000001</v>
      </c>
      <c r="K25" s="10">
        <v>7.3140000000000002E-3</v>
      </c>
      <c r="L25" s="10">
        <v>5.1386719999999997</v>
      </c>
      <c r="M25" s="10">
        <v>7.9600000000000005E-4</v>
      </c>
      <c r="N25" s="10">
        <v>0.32750000000000001</v>
      </c>
      <c r="O25" s="10">
        <v>14.545780000000001</v>
      </c>
      <c r="P25" s="10">
        <v>6.8748000000000004E-2</v>
      </c>
    </row>
    <row r="26" spans="1:16" x14ac:dyDescent="0.25">
      <c r="A26" s="74"/>
      <c r="B26" s="10">
        <v>400</v>
      </c>
      <c r="C26" s="10">
        <v>9.3234659999999998</v>
      </c>
      <c r="D26" s="10">
        <v>1</v>
      </c>
      <c r="E26" s="10">
        <v>5.0086399999999998</v>
      </c>
      <c r="F26" s="10">
        <v>0.9</v>
      </c>
      <c r="G26" s="10">
        <v>0.27500000000000002</v>
      </c>
      <c r="H26" s="10">
        <v>3.9801999999999997E-2</v>
      </c>
      <c r="I26" s="10">
        <v>4.203506</v>
      </c>
      <c r="J26" s="10">
        <v>0.13003200000000001</v>
      </c>
      <c r="K26" s="10">
        <v>7.3140000000000002E-3</v>
      </c>
      <c r="L26" s="10">
        <v>5.1386719999999997</v>
      </c>
      <c r="M26" s="10">
        <v>8.25E-4</v>
      </c>
      <c r="N26" s="10">
        <v>0.32750000000000001</v>
      </c>
      <c r="O26" s="10">
        <v>13.331524</v>
      </c>
      <c r="P26" s="10">
        <v>7.5009999999999993E-2</v>
      </c>
    </row>
    <row r="27" spans="1:16" x14ac:dyDescent="0.25">
      <c r="A27" s="74"/>
      <c r="B27" s="10">
        <v>500</v>
      </c>
      <c r="C27" s="10">
        <v>9.3234659999999998</v>
      </c>
      <c r="D27" s="10">
        <v>0.99795400000000001</v>
      </c>
      <c r="E27" s="10">
        <v>5.0086399999999998</v>
      </c>
      <c r="F27" s="10">
        <v>0.9</v>
      </c>
      <c r="G27" s="10">
        <v>0.27500000000000002</v>
      </c>
      <c r="H27" s="10">
        <v>3.9801999999999997E-2</v>
      </c>
      <c r="I27" s="10">
        <v>4.2106899999999996</v>
      </c>
      <c r="J27" s="10">
        <v>0.13003200000000001</v>
      </c>
      <c r="K27" s="10">
        <v>7.3140000000000002E-3</v>
      </c>
      <c r="L27" s="10">
        <v>5.1386719999999997</v>
      </c>
      <c r="M27" s="10">
        <v>8.25E-4</v>
      </c>
      <c r="N27" s="10">
        <v>0.32750000000000001</v>
      </c>
      <c r="O27" s="10">
        <v>13.364732</v>
      </c>
      <c r="P27" s="10">
        <v>7.4824000000000002E-2</v>
      </c>
    </row>
    <row r="28" spans="1:16" x14ac:dyDescent="0.25">
      <c r="A28" s="74"/>
      <c r="B28" s="10">
        <v>600</v>
      </c>
      <c r="C28" s="10">
        <v>9.3234659999999998</v>
      </c>
      <c r="D28" s="10">
        <v>1</v>
      </c>
      <c r="E28" s="10">
        <v>5.0086399999999998</v>
      </c>
      <c r="F28" s="10">
        <v>0.9</v>
      </c>
      <c r="G28" s="10">
        <v>0.27500000000000002</v>
      </c>
      <c r="H28" s="10">
        <v>3.9801999999999997E-2</v>
      </c>
      <c r="I28" s="10">
        <v>4.203506</v>
      </c>
      <c r="J28" s="10">
        <v>0.13003200000000001</v>
      </c>
      <c r="K28" s="10">
        <v>7.3140000000000002E-3</v>
      </c>
      <c r="L28" s="10">
        <v>5.1386719999999997</v>
      </c>
      <c r="M28" s="10">
        <v>8.25E-4</v>
      </c>
      <c r="N28" s="10">
        <v>0.32750000000000001</v>
      </c>
      <c r="O28" s="10">
        <v>13.331524</v>
      </c>
      <c r="P28" s="10">
        <v>7.5009999999999993E-2</v>
      </c>
    </row>
    <row r="29" spans="1:16" x14ac:dyDescent="0.25">
      <c r="A29" s="74"/>
      <c r="B29" s="10">
        <v>700</v>
      </c>
      <c r="C29" s="10">
        <v>9.3234659999999998</v>
      </c>
      <c r="D29" s="10">
        <v>1</v>
      </c>
      <c r="E29" s="10">
        <v>5.0086399999999998</v>
      </c>
      <c r="F29" s="10">
        <v>0.9</v>
      </c>
      <c r="G29" s="10">
        <v>0.27500000000000002</v>
      </c>
      <c r="H29" s="10">
        <v>3.9801999999999997E-2</v>
      </c>
      <c r="I29" s="10">
        <v>4.203506</v>
      </c>
      <c r="J29" s="10">
        <v>0.13003200000000001</v>
      </c>
      <c r="K29" s="10">
        <v>7.3140000000000002E-3</v>
      </c>
      <c r="L29" s="10">
        <v>5.1386719999999997</v>
      </c>
      <c r="M29" s="10">
        <v>8.25E-4</v>
      </c>
      <c r="N29" s="10">
        <v>0.32750000000000001</v>
      </c>
      <c r="O29" s="10">
        <v>13.331524</v>
      </c>
      <c r="P29" s="10">
        <v>7.5009999999999993E-2</v>
      </c>
    </row>
    <row r="30" spans="1:16" x14ac:dyDescent="0.25">
      <c r="A30" s="74"/>
      <c r="B30" s="10">
        <v>792</v>
      </c>
      <c r="C30" s="10">
        <v>9.3234659999999998</v>
      </c>
      <c r="D30" s="10">
        <v>1</v>
      </c>
      <c r="E30" s="10">
        <v>5.0086399999999998</v>
      </c>
      <c r="F30" s="10">
        <v>0.9</v>
      </c>
      <c r="G30" s="10">
        <v>0.27500000000000002</v>
      </c>
      <c r="H30" s="10">
        <v>3.9801999999999997E-2</v>
      </c>
      <c r="I30" s="10">
        <v>4.203506</v>
      </c>
      <c r="J30" s="10">
        <v>0.13003200000000001</v>
      </c>
      <c r="K30" s="10">
        <v>7.3140000000000002E-3</v>
      </c>
      <c r="L30" s="10">
        <v>5.1386719999999997</v>
      </c>
      <c r="M30" s="10">
        <v>8.25E-4</v>
      </c>
      <c r="N30" s="10">
        <v>0.32750000000000001</v>
      </c>
      <c r="O30" s="10">
        <v>13.331524</v>
      </c>
      <c r="P30" s="10">
        <v>7.5009999999999993E-2</v>
      </c>
    </row>
  </sheetData>
  <mergeCells count="3">
    <mergeCell ref="A2:A10"/>
    <mergeCell ref="A12:A20"/>
    <mergeCell ref="A22:A3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E4F4-4E41-4A96-BB05-2152CFEB39EA}">
  <dimension ref="A1:J792"/>
  <sheetViews>
    <sheetView workbookViewId="0">
      <selection activeCell="T5" sqref="T5"/>
    </sheetView>
  </sheetViews>
  <sheetFormatPr defaultRowHeight="15" x14ac:dyDescent="0.25"/>
  <sheetData>
    <row r="1" spans="1:10" x14ac:dyDescent="0.25">
      <c r="A1">
        <v>0.25</v>
      </c>
      <c r="B1">
        <v>0.125</v>
      </c>
      <c r="C1">
        <v>13.471104</v>
      </c>
      <c r="D1">
        <v>1.884E-3</v>
      </c>
      <c r="E1">
        <v>3.6699999999999998E-4</v>
      </c>
      <c r="F1">
        <v>0</v>
      </c>
      <c r="G1">
        <v>3.892E-12</v>
      </c>
      <c r="H1">
        <v>0.110849</v>
      </c>
      <c r="I1">
        <f>D1*1000/C1</f>
        <v>0.13985490721473162</v>
      </c>
      <c r="J1">
        <f>1/C1</f>
        <v>7.423296561291487E-2</v>
      </c>
    </row>
    <row r="2" spans="1:10" x14ac:dyDescent="0.25">
      <c r="A2">
        <v>0.75</v>
      </c>
      <c r="B2">
        <v>0.125</v>
      </c>
      <c r="C2">
        <v>13.490290999999999</v>
      </c>
      <c r="D2">
        <v>1.8699999999999999E-3</v>
      </c>
      <c r="E2">
        <v>3.6400000000000001E-4</v>
      </c>
      <c r="F2">
        <v>0</v>
      </c>
      <c r="G2">
        <v>3.9304999999999999E-12</v>
      </c>
      <c r="H2">
        <v>0.109958</v>
      </c>
      <c r="I2">
        <f t="shared" ref="I2:I65" si="0">D2*1000/C2</f>
        <v>0.13861821068203792</v>
      </c>
      <c r="J2">
        <f t="shared" ref="J2:J65" si="1">1/C2</f>
        <v>7.4127385391464129E-2</v>
      </c>
    </row>
    <row r="3" spans="1:10" x14ac:dyDescent="0.25">
      <c r="A3">
        <v>1.25</v>
      </c>
      <c r="B3">
        <v>0.125</v>
      </c>
      <c r="C3">
        <v>13.598983</v>
      </c>
      <c r="D3">
        <v>1.7910000000000001E-3</v>
      </c>
      <c r="E3">
        <v>3.4699999999999998E-4</v>
      </c>
      <c r="F3">
        <v>0</v>
      </c>
      <c r="G3">
        <v>4.1514999999999998E-12</v>
      </c>
      <c r="H3">
        <v>0.10495599999999999</v>
      </c>
      <c r="I3">
        <f t="shared" si="0"/>
        <v>0.13170102499576625</v>
      </c>
      <c r="J3">
        <f t="shared" si="1"/>
        <v>7.3534910662069353E-2</v>
      </c>
    </row>
    <row r="4" spans="1:10" x14ac:dyDescent="0.25">
      <c r="A4">
        <v>1.75</v>
      </c>
      <c r="B4">
        <v>0.125</v>
      </c>
      <c r="C4">
        <v>12.695702000000001</v>
      </c>
      <c r="D4">
        <v>2.4659999999999999E-3</v>
      </c>
      <c r="E4">
        <v>4.9799999999999996E-4</v>
      </c>
      <c r="F4">
        <v>0</v>
      </c>
      <c r="G4">
        <v>2.4825E-12</v>
      </c>
      <c r="H4">
        <v>0.14891499999999999</v>
      </c>
      <c r="I4">
        <f t="shared" si="0"/>
        <v>0.19423896370598487</v>
      </c>
      <c r="J4">
        <f t="shared" si="1"/>
        <v>7.8766814154900611E-2</v>
      </c>
    </row>
    <row r="5" spans="1:10" x14ac:dyDescent="0.25">
      <c r="A5">
        <v>2.25</v>
      </c>
      <c r="B5">
        <v>0.125</v>
      </c>
      <c r="C5">
        <v>12.271474</v>
      </c>
      <c r="D5">
        <v>2.7989999999999998E-3</v>
      </c>
      <c r="E5">
        <v>5.7799999999999995E-4</v>
      </c>
      <c r="F5">
        <v>0</v>
      </c>
      <c r="G5">
        <v>1.8442000000000002E-12</v>
      </c>
      <c r="H5">
        <v>0.17161499999999999</v>
      </c>
      <c r="I5">
        <f t="shared" si="0"/>
        <v>0.22808995887535596</v>
      </c>
      <c r="J5">
        <f t="shared" si="1"/>
        <v>8.1489803099448366E-2</v>
      </c>
    </row>
    <row r="6" spans="1:10" x14ac:dyDescent="0.25">
      <c r="A6">
        <v>2.75</v>
      </c>
      <c r="B6">
        <v>0.125</v>
      </c>
      <c r="C6">
        <v>12.305937</v>
      </c>
      <c r="D6">
        <v>2.7720000000000002E-3</v>
      </c>
      <c r="E6">
        <v>5.71E-4</v>
      </c>
      <c r="F6">
        <v>0</v>
      </c>
      <c r="G6">
        <v>1.8922999999999999E-12</v>
      </c>
      <c r="H6">
        <v>0.16971700000000001</v>
      </c>
      <c r="I6">
        <f t="shared" si="0"/>
        <v>0.22525712588972299</v>
      </c>
      <c r="J6">
        <f t="shared" si="1"/>
        <v>8.1261589426306999E-2</v>
      </c>
    </row>
    <row r="7" spans="1:10" x14ac:dyDescent="0.25">
      <c r="A7">
        <v>3.25</v>
      </c>
      <c r="B7">
        <v>0.125</v>
      </c>
      <c r="C7">
        <v>12.413693</v>
      </c>
      <c r="D7">
        <v>2.686E-3</v>
      </c>
      <c r="E7">
        <v>5.5099999999999995E-4</v>
      </c>
      <c r="F7">
        <v>0</v>
      </c>
      <c r="G7">
        <v>2.0470000000000001E-12</v>
      </c>
      <c r="H7">
        <v>0.16384599999999999</v>
      </c>
      <c r="I7">
        <f t="shared" si="0"/>
        <v>0.21637396703785086</v>
      </c>
      <c r="J7">
        <f t="shared" si="1"/>
        <v>8.055620515184321E-2</v>
      </c>
    </row>
    <row r="8" spans="1:10" x14ac:dyDescent="0.25">
      <c r="A8">
        <v>3.75</v>
      </c>
      <c r="B8">
        <v>0.125</v>
      </c>
      <c r="C8">
        <v>12.211461</v>
      </c>
      <c r="D8">
        <v>2.8479999999999998E-3</v>
      </c>
      <c r="E8">
        <v>5.9000000000000003E-4</v>
      </c>
      <c r="F8">
        <v>0</v>
      </c>
      <c r="G8">
        <v>1.762E-12</v>
      </c>
      <c r="H8">
        <v>0.17494399999999999</v>
      </c>
      <c r="I8">
        <f t="shared" si="0"/>
        <v>0.23322352665254387</v>
      </c>
      <c r="J8">
        <f t="shared" si="1"/>
        <v>8.1890283234741526E-2</v>
      </c>
    </row>
    <row r="9" spans="1:10" x14ac:dyDescent="0.25">
      <c r="A9">
        <v>4.25</v>
      </c>
      <c r="B9">
        <v>0.125</v>
      </c>
      <c r="C9">
        <v>11.821717</v>
      </c>
      <c r="D9">
        <v>3.166E-3</v>
      </c>
      <c r="E9">
        <v>6.69E-4</v>
      </c>
      <c r="F9">
        <v>0</v>
      </c>
      <c r="G9">
        <v>1.2793E-12</v>
      </c>
      <c r="H9">
        <v>0.19731799999999999</v>
      </c>
      <c r="I9">
        <f t="shared" si="0"/>
        <v>0.26781219682386237</v>
      </c>
      <c r="J9">
        <f t="shared" si="1"/>
        <v>8.4590081119350097E-2</v>
      </c>
    </row>
    <row r="10" spans="1:10" x14ac:dyDescent="0.25">
      <c r="A10">
        <v>4.75</v>
      </c>
      <c r="B10">
        <v>0.125</v>
      </c>
      <c r="C10">
        <v>11.833109</v>
      </c>
      <c r="D10">
        <v>3.156E-3</v>
      </c>
      <c r="E10">
        <v>6.6699999999999995E-4</v>
      </c>
      <c r="F10">
        <v>0</v>
      </c>
      <c r="G10">
        <v>1.2920999999999999E-12</v>
      </c>
      <c r="H10">
        <v>0.19664400000000001</v>
      </c>
      <c r="I10">
        <f t="shared" si="0"/>
        <v>0.26670928155905604</v>
      </c>
      <c r="J10">
        <f t="shared" si="1"/>
        <v>8.4508644346975928E-2</v>
      </c>
    </row>
    <row r="11" spans="1:10" x14ac:dyDescent="0.25">
      <c r="A11">
        <v>5.25</v>
      </c>
      <c r="B11">
        <v>0.125</v>
      </c>
      <c r="C11">
        <v>12.068873999999999</v>
      </c>
      <c r="D11">
        <v>2.9629999999999999E-3</v>
      </c>
      <c r="E11">
        <v>6.1799999999999995E-4</v>
      </c>
      <c r="F11">
        <v>0</v>
      </c>
      <c r="G11">
        <v>1.5752E-12</v>
      </c>
      <c r="H11">
        <v>0.182975</v>
      </c>
      <c r="I11">
        <f t="shared" si="0"/>
        <v>0.24550757593459011</v>
      </c>
      <c r="J11">
        <f t="shared" si="1"/>
        <v>8.2857771155784715E-2</v>
      </c>
    </row>
    <row r="12" spans="1:10" x14ac:dyDescent="0.25">
      <c r="A12">
        <v>5.75</v>
      </c>
      <c r="B12">
        <v>0.125</v>
      </c>
      <c r="C12">
        <v>12.191648000000001</v>
      </c>
      <c r="D12">
        <v>2.8639999999999998E-3</v>
      </c>
      <c r="E12">
        <v>5.9299999999999999E-4</v>
      </c>
      <c r="F12">
        <v>0</v>
      </c>
      <c r="G12">
        <v>1.7354000000000001E-12</v>
      </c>
      <c r="H12">
        <v>0.17604900000000001</v>
      </c>
      <c r="I12">
        <f t="shared" si="0"/>
        <v>0.23491491880342999</v>
      </c>
      <c r="J12">
        <f t="shared" si="1"/>
        <v>8.2023365503990919E-2</v>
      </c>
    </row>
    <row r="13" spans="1:10" x14ac:dyDescent="0.25">
      <c r="A13">
        <v>6.25</v>
      </c>
      <c r="B13">
        <v>0.125</v>
      </c>
      <c r="C13">
        <v>11.977800999999999</v>
      </c>
      <c r="D13">
        <v>3.0370000000000002E-3</v>
      </c>
      <c r="E13">
        <v>6.3599999999999996E-4</v>
      </c>
      <c r="F13">
        <v>0</v>
      </c>
      <c r="G13">
        <v>1.462E-12</v>
      </c>
      <c r="H13">
        <v>0.188196</v>
      </c>
      <c r="I13">
        <f t="shared" si="0"/>
        <v>0.25355238411458003</v>
      </c>
      <c r="J13">
        <f t="shared" si="1"/>
        <v>8.3487778766736909E-2</v>
      </c>
    </row>
    <row r="14" spans="1:10" x14ac:dyDescent="0.25">
      <c r="A14">
        <v>6.75</v>
      </c>
      <c r="B14">
        <v>0.125</v>
      </c>
      <c r="C14">
        <v>12.177507</v>
      </c>
      <c r="D14">
        <v>2.875E-3</v>
      </c>
      <c r="E14">
        <v>5.9599999999999996E-4</v>
      </c>
      <c r="F14">
        <v>0</v>
      </c>
      <c r="G14">
        <v>1.7165E-12</v>
      </c>
      <c r="H14">
        <v>0.17684</v>
      </c>
      <c r="I14">
        <f t="shared" si="0"/>
        <v>0.23609101600187951</v>
      </c>
      <c r="J14">
        <f t="shared" si="1"/>
        <v>8.2118614261523309E-2</v>
      </c>
    </row>
    <row r="15" spans="1:10" x14ac:dyDescent="0.25">
      <c r="A15">
        <v>7.25</v>
      </c>
      <c r="B15">
        <v>0.125</v>
      </c>
      <c r="C15">
        <v>12.276707999999999</v>
      </c>
      <c r="D15">
        <v>2.7950000000000002E-3</v>
      </c>
      <c r="E15">
        <v>5.7700000000000004E-4</v>
      </c>
      <c r="F15">
        <v>0</v>
      </c>
      <c r="G15">
        <v>1.8514E-12</v>
      </c>
      <c r="H15">
        <v>0.17132600000000001</v>
      </c>
      <c r="I15">
        <f t="shared" si="0"/>
        <v>0.22766689571829846</v>
      </c>
      <c r="J15">
        <f t="shared" si="1"/>
        <v>8.1455061079892102E-2</v>
      </c>
    </row>
    <row r="16" spans="1:10" x14ac:dyDescent="0.25">
      <c r="A16">
        <v>7.75</v>
      </c>
      <c r="B16">
        <v>0.125</v>
      </c>
      <c r="C16">
        <v>12.365898</v>
      </c>
      <c r="D16">
        <v>2.7239999999999999E-3</v>
      </c>
      <c r="E16">
        <v>5.5999999999999995E-4</v>
      </c>
      <c r="F16">
        <v>0</v>
      </c>
      <c r="G16">
        <v>1.9776E-12</v>
      </c>
      <c r="H16">
        <v>0.166438</v>
      </c>
      <c r="I16">
        <f t="shared" si="0"/>
        <v>0.22028323377728004</v>
      </c>
      <c r="J16">
        <f t="shared" si="1"/>
        <v>8.0867560123817947E-2</v>
      </c>
    </row>
    <row r="17" spans="1:10" x14ac:dyDescent="0.25">
      <c r="A17">
        <v>8.25</v>
      </c>
      <c r="B17">
        <v>0.125</v>
      </c>
      <c r="C17">
        <v>13.423875000000001</v>
      </c>
      <c r="D17">
        <v>1.918E-3</v>
      </c>
      <c r="E17">
        <v>3.7500000000000001E-4</v>
      </c>
      <c r="F17">
        <v>0</v>
      </c>
      <c r="G17">
        <v>3.7979999999999998E-12</v>
      </c>
      <c r="H17">
        <v>0.113051</v>
      </c>
      <c r="I17">
        <f t="shared" si="0"/>
        <v>0.1428797571491093</v>
      </c>
      <c r="J17">
        <f t="shared" si="1"/>
        <v>7.4494138242497038E-2</v>
      </c>
    </row>
    <row r="18" spans="1:10" x14ac:dyDescent="0.25">
      <c r="A18">
        <v>8.75</v>
      </c>
      <c r="B18">
        <v>0.125</v>
      </c>
      <c r="C18">
        <v>13.422471</v>
      </c>
      <c r="D18">
        <v>1.9189999999999999E-3</v>
      </c>
      <c r="E18">
        <v>3.7500000000000001E-4</v>
      </c>
      <c r="F18">
        <v>0</v>
      </c>
      <c r="G18">
        <v>3.7951999999999998E-12</v>
      </c>
      <c r="H18">
        <v>0.113117</v>
      </c>
      <c r="I18">
        <f t="shared" si="0"/>
        <v>0.14296920440357069</v>
      </c>
      <c r="J18">
        <f t="shared" si="1"/>
        <v>7.450193038226717E-2</v>
      </c>
    </row>
    <row r="19" spans="1:10" x14ac:dyDescent="0.25">
      <c r="A19">
        <v>9.25</v>
      </c>
      <c r="B19">
        <v>0.125</v>
      </c>
      <c r="C19">
        <v>12.805707999999999</v>
      </c>
      <c r="D19">
        <v>2.3809999999999999E-3</v>
      </c>
      <c r="E19">
        <v>4.7899999999999999E-4</v>
      </c>
      <c r="F19">
        <v>0</v>
      </c>
      <c r="G19">
        <v>2.6640999999999999E-12</v>
      </c>
      <c r="H19">
        <v>0.14325599999999999</v>
      </c>
      <c r="I19">
        <f t="shared" si="0"/>
        <v>0.1859327106318526</v>
      </c>
      <c r="J19">
        <f t="shared" si="1"/>
        <v>7.8090176661844868E-2</v>
      </c>
    </row>
    <row r="20" spans="1:10" x14ac:dyDescent="0.25">
      <c r="A20">
        <v>9.75</v>
      </c>
      <c r="B20">
        <v>0.125</v>
      </c>
      <c r="C20">
        <v>12.647795</v>
      </c>
      <c r="D20">
        <v>2.503E-3</v>
      </c>
      <c r="E20">
        <v>5.0699999999999996E-4</v>
      </c>
      <c r="F20">
        <v>0</v>
      </c>
      <c r="G20">
        <v>2.4055000000000002E-12</v>
      </c>
      <c r="H20">
        <v>0.15140799999999999</v>
      </c>
      <c r="I20">
        <f t="shared" si="0"/>
        <v>0.19790010827974364</v>
      </c>
      <c r="J20">
        <f t="shared" si="1"/>
        <v>7.9065165113760938E-2</v>
      </c>
    </row>
    <row r="21" spans="1:10" x14ac:dyDescent="0.25">
      <c r="A21">
        <v>10.25</v>
      </c>
      <c r="B21">
        <v>0.125</v>
      </c>
      <c r="C21">
        <v>12.405487000000001</v>
      </c>
      <c r="D21">
        <v>2.6930000000000001E-3</v>
      </c>
      <c r="E21">
        <v>5.5199999999999997E-4</v>
      </c>
      <c r="F21">
        <v>0</v>
      </c>
      <c r="G21">
        <v>2.0350000000000001E-12</v>
      </c>
      <c r="H21">
        <v>0.16428999999999999</v>
      </c>
      <c r="I21">
        <f t="shared" si="0"/>
        <v>0.21708136085266139</v>
      </c>
      <c r="J21">
        <f t="shared" si="1"/>
        <v>8.0609491590293875E-2</v>
      </c>
    </row>
    <row r="22" spans="1:10" x14ac:dyDescent="0.25">
      <c r="A22">
        <v>10.75</v>
      </c>
      <c r="B22">
        <v>0.125</v>
      </c>
      <c r="C22">
        <v>12.571462</v>
      </c>
      <c r="D22">
        <v>2.562E-3</v>
      </c>
      <c r="E22">
        <v>5.2099999999999998E-4</v>
      </c>
      <c r="F22">
        <v>0</v>
      </c>
      <c r="G22">
        <v>2.2853E-12</v>
      </c>
      <c r="H22">
        <v>0.155417</v>
      </c>
      <c r="I22">
        <f t="shared" si="0"/>
        <v>0.20379491263625502</v>
      </c>
      <c r="J22">
        <f t="shared" si="1"/>
        <v>7.9545243027421941E-2</v>
      </c>
    </row>
    <row r="23" spans="1:10" x14ac:dyDescent="0.25">
      <c r="A23">
        <v>11.25</v>
      </c>
      <c r="B23">
        <v>0.125</v>
      </c>
      <c r="C23">
        <v>12.428566999999999</v>
      </c>
      <c r="D23">
        <v>2.6749999999999999E-3</v>
      </c>
      <c r="E23">
        <v>5.4799999999999998E-4</v>
      </c>
      <c r="F23">
        <v>0</v>
      </c>
      <c r="G23">
        <v>2.0689000000000002E-12</v>
      </c>
      <c r="H23">
        <v>0.16304299999999999</v>
      </c>
      <c r="I23">
        <f t="shared" si="0"/>
        <v>0.21522996174860706</v>
      </c>
      <c r="J23">
        <f t="shared" si="1"/>
        <v>8.0459798784526013E-2</v>
      </c>
    </row>
    <row r="24" spans="1:10" x14ac:dyDescent="0.25">
      <c r="A24">
        <v>11.75</v>
      </c>
      <c r="B24">
        <v>0.125</v>
      </c>
      <c r="C24">
        <v>12.583316999999999</v>
      </c>
      <c r="D24">
        <v>2.5530000000000001E-3</v>
      </c>
      <c r="E24">
        <v>5.1900000000000004E-4</v>
      </c>
      <c r="F24">
        <v>0</v>
      </c>
      <c r="G24">
        <v>2.3037E-12</v>
      </c>
      <c r="H24">
        <v>0.15479100000000001</v>
      </c>
      <c r="I24">
        <f t="shared" si="0"/>
        <v>0.20288768056943968</v>
      </c>
      <c r="J24">
        <f t="shared" si="1"/>
        <v>7.9470301829001055E-2</v>
      </c>
    </row>
    <row r="25" spans="1:10" x14ac:dyDescent="0.25">
      <c r="A25">
        <v>12.25</v>
      </c>
      <c r="B25">
        <v>0.125</v>
      </c>
      <c r="C25">
        <v>13.079933</v>
      </c>
      <c r="D25">
        <v>2.173E-3</v>
      </c>
      <c r="E25">
        <v>4.3100000000000001E-4</v>
      </c>
      <c r="F25">
        <v>0</v>
      </c>
      <c r="G25">
        <v>3.1439999999999999E-12</v>
      </c>
      <c r="H25">
        <v>0.12953100000000001</v>
      </c>
      <c r="I25">
        <f t="shared" si="0"/>
        <v>0.16613234945469521</v>
      </c>
      <c r="J25">
        <f t="shared" si="1"/>
        <v>7.6452991005382054E-2</v>
      </c>
    </row>
    <row r="26" spans="1:10" x14ac:dyDescent="0.25">
      <c r="A26">
        <v>12.75</v>
      </c>
      <c r="B26">
        <v>0.125</v>
      </c>
      <c r="C26">
        <v>13.224335</v>
      </c>
      <c r="D26">
        <v>2.065E-3</v>
      </c>
      <c r="E26">
        <v>4.0700000000000003E-4</v>
      </c>
      <c r="F26">
        <v>0</v>
      </c>
      <c r="G26">
        <v>3.4118000000000001E-12</v>
      </c>
      <c r="H26">
        <v>0.122516</v>
      </c>
      <c r="I26">
        <f t="shared" si="0"/>
        <v>0.15615151915011227</v>
      </c>
      <c r="J26">
        <f t="shared" si="1"/>
        <v>7.5618169079957512E-2</v>
      </c>
    </row>
    <row r="27" spans="1:10" x14ac:dyDescent="0.25">
      <c r="A27">
        <v>13.25</v>
      </c>
      <c r="B27">
        <v>0.125</v>
      </c>
      <c r="C27">
        <v>13.057311</v>
      </c>
      <c r="D27">
        <v>2.1900000000000001E-3</v>
      </c>
      <c r="E27">
        <v>4.35E-4</v>
      </c>
      <c r="F27">
        <v>0</v>
      </c>
      <c r="G27">
        <v>3.103E-12</v>
      </c>
      <c r="H27">
        <v>0.13064300000000001</v>
      </c>
      <c r="I27">
        <f t="shared" si="0"/>
        <v>0.16772212900496894</v>
      </c>
      <c r="J27">
        <f t="shared" si="1"/>
        <v>7.6585447034232396E-2</v>
      </c>
    </row>
    <row r="28" spans="1:10" x14ac:dyDescent="0.25">
      <c r="A28">
        <v>13.75</v>
      </c>
      <c r="B28">
        <v>0.125</v>
      </c>
      <c r="C28">
        <v>12.770219000000001</v>
      </c>
      <c r="D28">
        <v>2.408E-3</v>
      </c>
      <c r="E28">
        <v>4.8500000000000003E-4</v>
      </c>
      <c r="F28">
        <v>0</v>
      </c>
      <c r="G28">
        <v>2.6048E-12</v>
      </c>
      <c r="H28">
        <v>0.14507200000000001</v>
      </c>
      <c r="I28">
        <f t="shared" si="0"/>
        <v>0.18856372001137958</v>
      </c>
      <c r="J28">
        <f t="shared" si="1"/>
        <v>7.8307192695755645E-2</v>
      </c>
    </row>
    <row r="29" spans="1:10" x14ac:dyDescent="0.25">
      <c r="A29">
        <v>14.25</v>
      </c>
      <c r="B29">
        <v>0.125</v>
      </c>
      <c r="C29">
        <v>13.787126000000001</v>
      </c>
      <c r="D29">
        <v>1.6559999999999999E-3</v>
      </c>
      <c r="E29">
        <v>3.19E-4</v>
      </c>
      <c r="F29">
        <v>0</v>
      </c>
      <c r="G29">
        <v>4.5456999999999999E-12</v>
      </c>
      <c r="H29">
        <v>9.6472000000000002E-2</v>
      </c>
      <c r="I29">
        <f t="shared" si="0"/>
        <v>0.12011205235957079</v>
      </c>
      <c r="J29">
        <f t="shared" si="1"/>
        <v>7.253143258428188E-2</v>
      </c>
    </row>
    <row r="30" spans="1:10" x14ac:dyDescent="0.25">
      <c r="A30">
        <v>14.75</v>
      </c>
      <c r="B30">
        <v>0.125</v>
      </c>
      <c r="C30">
        <v>14.368688000000001</v>
      </c>
      <c r="D30">
        <v>1.25E-3</v>
      </c>
      <c r="E30">
        <v>2.3499999999999999E-4</v>
      </c>
      <c r="F30">
        <v>0</v>
      </c>
      <c r="G30">
        <v>5.8474000000000003E-12</v>
      </c>
      <c r="H30">
        <v>7.1545999999999998E-2</v>
      </c>
      <c r="I30">
        <f t="shared" si="0"/>
        <v>8.6994720742770662E-2</v>
      </c>
      <c r="J30">
        <f t="shared" si="1"/>
        <v>6.9595776594216535E-2</v>
      </c>
    </row>
    <row r="31" spans="1:10" x14ac:dyDescent="0.25">
      <c r="A31">
        <v>15.25</v>
      </c>
      <c r="B31">
        <v>0.125</v>
      </c>
      <c r="C31">
        <v>14.609360000000001</v>
      </c>
      <c r="D31">
        <v>1.0870000000000001E-3</v>
      </c>
      <c r="E31">
        <v>2.02E-4</v>
      </c>
      <c r="F31">
        <v>0</v>
      </c>
      <c r="G31">
        <v>6.4177E-12</v>
      </c>
      <c r="H31">
        <v>6.1768999999999998E-2</v>
      </c>
      <c r="I31">
        <f t="shared" si="0"/>
        <v>7.440435446864202E-2</v>
      </c>
      <c r="J31">
        <f t="shared" si="1"/>
        <v>6.844926814042504E-2</v>
      </c>
    </row>
    <row r="32" spans="1:10" x14ac:dyDescent="0.25">
      <c r="A32">
        <v>15.75</v>
      </c>
      <c r="B32">
        <v>0.125</v>
      </c>
      <c r="C32">
        <v>15.703419999999999</v>
      </c>
      <c r="D32">
        <v>3.8099999999999999E-4</v>
      </c>
      <c r="E32">
        <v>6.7999999999999999E-5</v>
      </c>
      <c r="F32">
        <v>0</v>
      </c>
      <c r="G32">
        <v>9.1735E-12</v>
      </c>
      <c r="H32">
        <v>2.0834999999999999E-2</v>
      </c>
      <c r="I32">
        <f t="shared" si="0"/>
        <v>2.4262230775206929E-2</v>
      </c>
      <c r="J32">
        <f t="shared" si="1"/>
        <v>6.3680395735451256E-2</v>
      </c>
    </row>
    <row r="33" spans="1:10" x14ac:dyDescent="0.25">
      <c r="A33">
        <v>16.25</v>
      </c>
      <c r="B33">
        <v>0.125</v>
      </c>
      <c r="C33">
        <v>16.296313999999999</v>
      </c>
      <c r="D33">
        <v>9.9599999999999992E-4</v>
      </c>
      <c r="E33">
        <v>1.75E-4</v>
      </c>
      <c r="F33">
        <v>0</v>
      </c>
      <c r="G33">
        <v>1.5108799999999999E-11</v>
      </c>
      <c r="H33">
        <v>0</v>
      </c>
      <c r="I33">
        <f t="shared" si="0"/>
        <v>6.1118115421683696E-2</v>
      </c>
      <c r="J33">
        <f t="shared" si="1"/>
        <v>6.1363569700485648E-2</v>
      </c>
    </row>
    <row r="34" spans="1:10" x14ac:dyDescent="0.25">
      <c r="A34">
        <v>16.75</v>
      </c>
      <c r="B34">
        <v>0.125</v>
      </c>
      <c r="C34">
        <v>16.296313999999999</v>
      </c>
      <c r="D34">
        <v>9.9599999999999992E-4</v>
      </c>
      <c r="E34">
        <v>1.75E-4</v>
      </c>
      <c r="F34">
        <v>0</v>
      </c>
      <c r="G34">
        <v>1.7591E-11</v>
      </c>
      <c r="H34">
        <v>0</v>
      </c>
      <c r="I34">
        <f t="shared" si="0"/>
        <v>6.1118115421683696E-2</v>
      </c>
      <c r="J34">
        <f t="shared" si="1"/>
        <v>6.1363569700485648E-2</v>
      </c>
    </row>
    <row r="35" spans="1:10" x14ac:dyDescent="0.25">
      <c r="A35">
        <v>17.25</v>
      </c>
      <c r="B35">
        <v>0.125</v>
      </c>
      <c r="C35">
        <v>16.296313999999999</v>
      </c>
      <c r="D35">
        <v>9.9599999999999992E-4</v>
      </c>
      <c r="E35">
        <v>1.75E-4</v>
      </c>
      <c r="F35">
        <v>0</v>
      </c>
      <c r="G35">
        <v>2.29744E-11</v>
      </c>
      <c r="H35">
        <v>0</v>
      </c>
      <c r="I35">
        <f t="shared" si="0"/>
        <v>6.1118115421683696E-2</v>
      </c>
      <c r="J35">
        <f t="shared" si="1"/>
        <v>6.1363569700485648E-2</v>
      </c>
    </row>
    <row r="36" spans="1:10" x14ac:dyDescent="0.25">
      <c r="A36">
        <v>17.75</v>
      </c>
      <c r="B36">
        <v>0.125</v>
      </c>
      <c r="C36">
        <v>16.296313999999999</v>
      </c>
      <c r="D36">
        <v>9.9599999999999992E-4</v>
      </c>
      <c r="E36">
        <v>1.75E-4</v>
      </c>
      <c r="F36">
        <v>0</v>
      </c>
      <c r="G36">
        <v>2.7016900000000001E-11</v>
      </c>
      <c r="H36">
        <v>0</v>
      </c>
      <c r="I36">
        <f t="shared" si="0"/>
        <v>6.1118115421683696E-2</v>
      </c>
      <c r="J36">
        <f t="shared" si="1"/>
        <v>6.1363569700485648E-2</v>
      </c>
    </row>
    <row r="37" spans="1:10" x14ac:dyDescent="0.25">
      <c r="A37">
        <v>18.25</v>
      </c>
      <c r="B37">
        <v>0.125</v>
      </c>
      <c r="C37">
        <v>16.296313999999999</v>
      </c>
      <c r="D37">
        <v>9.9599999999999992E-4</v>
      </c>
      <c r="E37">
        <v>1.75E-4</v>
      </c>
      <c r="F37">
        <v>0</v>
      </c>
      <c r="G37">
        <v>1.89128E-11</v>
      </c>
      <c r="H37">
        <v>0</v>
      </c>
      <c r="I37">
        <f t="shared" si="0"/>
        <v>6.1118115421683696E-2</v>
      </c>
      <c r="J37">
        <f t="shared" si="1"/>
        <v>6.1363569700485648E-2</v>
      </c>
    </row>
    <row r="38" spans="1:10" x14ac:dyDescent="0.25">
      <c r="A38">
        <v>18.75</v>
      </c>
      <c r="B38">
        <v>0.125</v>
      </c>
      <c r="C38">
        <v>16.296313999999999</v>
      </c>
      <c r="D38">
        <v>9.9599999999999992E-4</v>
      </c>
      <c r="E38">
        <v>1.75E-4</v>
      </c>
      <c r="F38">
        <v>0</v>
      </c>
      <c r="G38">
        <v>1.6021799999999999E-11</v>
      </c>
      <c r="H38">
        <v>0</v>
      </c>
      <c r="I38">
        <f t="shared" si="0"/>
        <v>6.1118115421683696E-2</v>
      </c>
      <c r="J38">
        <f t="shared" si="1"/>
        <v>6.1363569700485648E-2</v>
      </c>
    </row>
    <row r="39" spans="1:10" x14ac:dyDescent="0.25">
      <c r="A39">
        <v>19.25</v>
      </c>
      <c r="B39">
        <v>0.125</v>
      </c>
      <c r="C39">
        <v>16.296313999999999</v>
      </c>
      <c r="D39">
        <v>9.9599999999999992E-4</v>
      </c>
      <c r="E39">
        <v>1.75E-4</v>
      </c>
      <c r="F39">
        <v>0</v>
      </c>
      <c r="G39">
        <v>2.33029E-11</v>
      </c>
      <c r="H39">
        <v>0</v>
      </c>
      <c r="I39">
        <f t="shared" si="0"/>
        <v>6.1118115421683696E-2</v>
      </c>
      <c r="J39">
        <f t="shared" si="1"/>
        <v>6.1363569700485648E-2</v>
      </c>
    </row>
    <row r="40" spans="1:10" x14ac:dyDescent="0.25">
      <c r="A40">
        <v>19.75</v>
      </c>
      <c r="B40">
        <v>0.125</v>
      </c>
      <c r="C40">
        <v>16.296313999999999</v>
      </c>
      <c r="D40">
        <v>9.9599999999999992E-4</v>
      </c>
      <c r="E40">
        <v>1.75E-4</v>
      </c>
      <c r="F40">
        <v>0</v>
      </c>
      <c r="G40">
        <v>3.6700099999999999E-11</v>
      </c>
      <c r="H40">
        <v>0</v>
      </c>
      <c r="I40">
        <f t="shared" si="0"/>
        <v>6.1118115421683696E-2</v>
      </c>
      <c r="J40">
        <f t="shared" si="1"/>
        <v>6.1363569700485648E-2</v>
      </c>
    </row>
    <row r="41" spans="1:10" x14ac:dyDescent="0.25">
      <c r="A41">
        <v>20.25</v>
      </c>
      <c r="B41">
        <v>0.125</v>
      </c>
      <c r="C41">
        <v>16.296313999999999</v>
      </c>
      <c r="D41">
        <v>9.9599999999999992E-4</v>
      </c>
      <c r="E41">
        <v>1.75E-4</v>
      </c>
      <c r="F41">
        <v>0</v>
      </c>
      <c r="G41">
        <v>4.2023699999999998E-11</v>
      </c>
      <c r="H41">
        <v>0</v>
      </c>
      <c r="I41">
        <f t="shared" si="0"/>
        <v>6.1118115421683696E-2</v>
      </c>
      <c r="J41">
        <f t="shared" si="1"/>
        <v>6.1363569700485648E-2</v>
      </c>
    </row>
    <row r="42" spans="1:10" x14ac:dyDescent="0.25">
      <c r="A42">
        <v>20.75</v>
      </c>
      <c r="B42">
        <v>0.125</v>
      </c>
      <c r="C42">
        <v>16.296313999999999</v>
      </c>
      <c r="D42">
        <v>9.9599999999999992E-4</v>
      </c>
      <c r="E42">
        <v>1.75E-4</v>
      </c>
      <c r="F42">
        <v>0</v>
      </c>
      <c r="G42">
        <v>3.7022799999999999E-11</v>
      </c>
      <c r="H42">
        <v>0</v>
      </c>
      <c r="I42">
        <f t="shared" si="0"/>
        <v>6.1118115421683696E-2</v>
      </c>
      <c r="J42">
        <f t="shared" si="1"/>
        <v>6.1363569700485648E-2</v>
      </c>
    </row>
    <row r="43" spans="1:10" x14ac:dyDescent="0.25">
      <c r="A43">
        <v>21.25</v>
      </c>
      <c r="B43">
        <v>0.125</v>
      </c>
      <c r="C43">
        <v>16.296313999999999</v>
      </c>
      <c r="D43">
        <v>9.9599999999999992E-4</v>
      </c>
      <c r="E43">
        <v>1.75E-4</v>
      </c>
      <c r="F43">
        <v>0</v>
      </c>
      <c r="G43">
        <v>4.2406100000000003E-11</v>
      </c>
      <c r="H43">
        <v>0</v>
      </c>
      <c r="I43">
        <f t="shared" si="0"/>
        <v>6.1118115421683696E-2</v>
      </c>
      <c r="J43">
        <f t="shared" si="1"/>
        <v>6.1363569700485648E-2</v>
      </c>
    </row>
    <row r="44" spans="1:10" x14ac:dyDescent="0.25">
      <c r="A44">
        <v>21.75</v>
      </c>
      <c r="B44">
        <v>0.125</v>
      </c>
      <c r="C44">
        <v>16.296313999999999</v>
      </c>
      <c r="D44">
        <v>9.9599999999999992E-4</v>
      </c>
      <c r="E44">
        <v>1.75E-4</v>
      </c>
      <c r="F44">
        <v>0</v>
      </c>
      <c r="G44">
        <v>3.6362000000000002E-11</v>
      </c>
      <c r="H44">
        <v>0</v>
      </c>
      <c r="I44">
        <f t="shared" si="0"/>
        <v>6.1118115421683696E-2</v>
      </c>
      <c r="J44">
        <f t="shared" si="1"/>
        <v>6.1363569700485648E-2</v>
      </c>
    </row>
    <row r="45" spans="1:10" x14ac:dyDescent="0.25">
      <c r="A45">
        <v>0.25</v>
      </c>
      <c r="B45">
        <v>0.375</v>
      </c>
      <c r="C45">
        <v>14.389030999999999</v>
      </c>
      <c r="D45">
        <v>1.2359999999999999E-3</v>
      </c>
      <c r="E45">
        <v>2.32E-4</v>
      </c>
      <c r="F45">
        <v>0</v>
      </c>
      <c r="G45">
        <v>5.8948999999999999E-12</v>
      </c>
      <c r="H45">
        <v>7.0707999999999993E-2</v>
      </c>
      <c r="I45">
        <f t="shared" si="0"/>
        <v>8.5898765524933543E-2</v>
      </c>
      <c r="J45">
        <f t="shared" si="1"/>
        <v>6.9497383110787653E-2</v>
      </c>
    </row>
    <row r="46" spans="1:10" x14ac:dyDescent="0.25">
      <c r="A46">
        <v>0.75</v>
      </c>
      <c r="B46">
        <v>0.375</v>
      </c>
      <c r="C46">
        <v>14.476414999999999</v>
      </c>
      <c r="D46">
        <v>1.1770000000000001E-3</v>
      </c>
      <c r="E46">
        <v>2.2000000000000001E-4</v>
      </c>
      <c r="F46">
        <v>0</v>
      </c>
      <c r="G46">
        <v>6.1006000000000001E-12</v>
      </c>
      <c r="H46">
        <v>6.7132999999999998E-2</v>
      </c>
      <c r="I46">
        <f t="shared" si="0"/>
        <v>8.1304660028052533E-2</v>
      </c>
      <c r="J46">
        <f t="shared" si="1"/>
        <v>6.9077875979653799E-2</v>
      </c>
    </row>
    <row r="47" spans="1:10" x14ac:dyDescent="0.25">
      <c r="A47">
        <v>1.25</v>
      </c>
      <c r="B47">
        <v>0.375</v>
      </c>
      <c r="C47">
        <v>13.572706</v>
      </c>
      <c r="D47">
        <v>1.81E-3</v>
      </c>
      <c r="E47">
        <v>3.5100000000000002E-4</v>
      </c>
      <c r="F47">
        <v>0</v>
      </c>
      <c r="G47">
        <v>4.0975999999999998E-12</v>
      </c>
      <c r="H47">
        <v>0.106159</v>
      </c>
      <c r="I47">
        <f t="shared" si="0"/>
        <v>0.13335586875601668</v>
      </c>
      <c r="J47">
        <f t="shared" si="1"/>
        <v>7.3677275555810315E-2</v>
      </c>
    </row>
    <row r="48" spans="1:10" x14ac:dyDescent="0.25">
      <c r="A48">
        <v>1.75</v>
      </c>
      <c r="B48">
        <v>0.375</v>
      </c>
      <c r="C48">
        <v>12.586247</v>
      </c>
      <c r="D48">
        <v>2.5509999999999999E-3</v>
      </c>
      <c r="E48">
        <v>5.1800000000000001E-4</v>
      </c>
      <c r="F48">
        <v>0</v>
      </c>
      <c r="G48">
        <v>2.3083000000000002E-12</v>
      </c>
      <c r="H48">
        <v>0.154637</v>
      </c>
      <c r="I48">
        <f t="shared" si="0"/>
        <v>0.20268154597633431</v>
      </c>
      <c r="J48">
        <f t="shared" si="1"/>
        <v>7.9451801637136152E-2</v>
      </c>
    </row>
    <row r="49" spans="1:10" x14ac:dyDescent="0.25">
      <c r="A49">
        <v>2.25</v>
      </c>
      <c r="B49">
        <v>0.375</v>
      </c>
      <c r="C49">
        <v>11.977486000000001</v>
      </c>
      <c r="D49">
        <v>3.0370000000000002E-3</v>
      </c>
      <c r="E49">
        <v>6.3699999999999998E-4</v>
      </c>
      <c r="F49">
        <v>0</v>
      </c>
      <c r="G49">
        <v>1.4616E-12</v>
      </c>
      <c r="H49">
        <v>0.18821399999999999</v>
      </c>
      <c r="I49">
        <f t="shared" si="0"/>
        <v>0.25355905237543175</v>
      </c>
      <c r="J49">
        <f t="shared" si="1"/>
        <v>8.3489974440379214E-2</v>
      </c>
    </row>
    <row r="50" spans="1:10" x14ac:dyDescent="0.25">
      <c r="A50">
        <v>2.75</v>
      </c>
      <c r="B50">
        <v>0.375</v>
      </c>
      <c r="C50">
        <v>11.926174</v>
      </c>
      <c r="D50">
        <v>3.0790000000000001E-3</v>
      </c>
      <c r="E50">
        <v>6.4700000000000001E-4</v>
      </c>
      <c r="F50">
        <v>0</v>
      </c>
      <c r="G50">
        <v>1.4000000000000001E-12</v>
      </c>
      <c r="H50">
        <v>0.191189</v>
      </c>
      <c r="I50">
        <f t="shared" si="0"/>
        <v>0.25817164834254475</v>
      </c>
      <c r="J50">
        <f t="shared" si="1"/>
        <v>8.384918750975795E-2</v>
      </c>
    </row>
    <row r="51" spans="1:10" x14ac:dyDescent="0.25">
      <c r="A51">
        <v>3.25</v>
      </c>
      <c r="B51">
        <v>0.375</v>
      </c>
      <c r="C51">
        <v>12.308049</v>
      </c>
      <c r="D51">
        <v>2.7699999999999999E-3</v>
      </c>
      <c r="E51">
        <v>5.71E-4</v>
      </c>
      <c r="F51">
        <v>0</v>
      </c>
      <c r="G51">
        <v>1.8951999999999998E-12</v>
      </c>
      <c r="H51">
        <v>0.169601</v>
      </c>
      <c r="I51">
        <f t="shared" si="0"/>
        <v>0.22505597759644927</v>
      </c>
      <c r="J51">
        <f t="shared" si="1"/>
        <v>8.1247645341678443E-2</v>
      </c>
    </row>
    <row r="52" spans="1:10" x14ac:dyDescent="0.25">
      <c r="A52">
        <v>3.75</v>
      </c>
      <c r="B52">
        <v>0.375</v>
      </c>
      <c r="C52">
        <v>12.539687000000001</v>
      </c>
      <c r="D52">
        <v>2.5869999999999999E-3</v>
      </c>
      <c r="E52">
        <v>5.2700000000000002E-4</v>
      </c>
      <c r="F52">
        <v>0</v>
      </c>
      <c r="G52">
        <v>2.2362000000000001E-12</v>
      </c>
      <c r="H52">
        <v>0.15709899999999999</v>
      </c>
      <c r="I52">
        <f t="shared" si="0"/>
        <v>0.20630498990923773</v>
      </c>
      <c r="J52">
        <f t="shared" si="1"/>
        <v>7.9746807077401533E-2</v>
      </c>
    </row>
    <row r="53" spans="1:10" x14ac:dyDescent="0.25">
      <c r="A53">
        <v>4.25</v>
      </c>
      <c r="B53">
        <v>0.375</v>
      </c>
      <c r="C53">
        <v>13.136015</v>
      </c>
      <c r="D53">
        <v>2.1310000000000001E-3</v>
      </c>
      <c r="E53">
        <v>4.2200000000000001E-4</v>
      </c>
      <c r="F53">
        <v>0</v>
      </c>
      <c r="G53">
        <v>3.2467999999999999E-12</v>
      </c>
      <c r="H53">
        <v>0.12679000000000001</v>
      </c>
      <c r="I53">
        <f t="shared" si="0"/>
        <v>0.16222575872515371</v>
      </c>
      <c r="J53">
        <f t="shared" si="1"/>
        <v>7.6126587857885356E-2</v>
      </c>
    </row>
    <row r="54" spans="1:10" x14ac:dyDescent="0.25">
      <c r="A54">
        <v>4.75</v>
      </c>
      <c r="B54">
        <v>0.375</v>
      </c>
      <c r="C54">
        <v>13.33799</v>
      </c>
      <c r="D54">
        <v>1.9810000000000001E-3</v>
      </c>
      <c r="E54">
        <v>3.8900000000000002E-4</v>
      </c>
      <c r="F54">
        <v>0</v>
      </c>
      <c r="G54">
        <v>3.6294999999999998E-12</v>
      </c>
      <c r="H54">
        <v>0.117093</v>
      </c>
      <c r="I54">
        <f t="shared" si="0"/>
        <v>0.14852312829744213</v>
      </c>
      <c r="J54">
        <f t="shared" si="1"/>
        <v>7.4973815394973303E-2</v>
      </c>
    </row>
    <row r="55" spans="1:10" x14ac:dyDescent="0.25">
      <c r="A55">
        <v>5.25</v>
      </c>
      <c r="B55">
        <v>0.375</v>
      </c>
      <c r="C55">
        <v>12.764913999999999</v>
      </c>
      <c r="D55">
        <v>2.4120000000000001E-3</v>
      </c>
      <c r="E55">
        <v>4.86E-4</v>
      </c>
      <c r="F55">
        <v>0</v>
      </c>
      <c r="G55">
        <v>2.5959999999999998E-12</v>
      </c>
      <c r="H55">
        <v>0.145344</v>
      </c>
      <c r="I55">
        <f t="shared" si="0"/>
        <v>0.18895544458818916</v>
      </c>
      <c r="J55">
        <f t="shared" si="1"/>
        <v>7.833973656226749E-2</v>
      </c>
    </row>
    <row r="56" spans="1:10" x14ac:dyDescent="0.25">
      <c r="A56">
        <v>5.75</v>
      </c>
      <c r="B56">
        <v>0.375</v>
      </c>
      <c r="C56">
        <v>12.572716</v>
      </c>
      <c r="D56">
        <v>2.5609999999999999E-3</v>
      </c>
      <c r="E56">
        <v>5.2099999999999998E-4</v>
      </c>
      <c r="F56">
        <v>0</v>
      </c>
      <c r="G56">
        <v>2.2872000000000002E-12</v>
      </c>
      <c r="H56">
        <v>0.15535099999999999</v>
      </c>
      <c r="I56">
        <f t="shared" si="0"/>
        <v>0.20369504886613202</v>
      </c>
      <c r="J56">
        <f t="shared" si="1"/>
        <v>7.9537309201925824E-2</v>
      </c>
    </row>
    <row r="57" spans="1:10" x14ac:dyDescent="0.25">
      <c r="A57">
        <v>6.25</v>
      </c>
      <c r="B57">
        <v>0.375</v>
      </c>
      <c r="C57">
        <v>12.881106000000001</v>
      </c>
      <c r="D57">
        <v>2.323E-3</v>
      </c>
      <c r="E57">
        <v>4.66E-4</v>
      </c>
      <c r="F57">
        <v>0</v>
      </c>
      <c r="G57">
        <v>2.7922000000000002E-12</v>
      </c>
      <c r="H57">
        <v>0.139429</v>
      </c>
      <c r="I57">
        <f t="shared" si="0"/>
        <v>0.18034165699746588</v>
      </c>
      <c r="J57">
        <f t="shared" si="1"/>
        <v>7.7633085233519541E-2</v>
      </c>
    </row>
    <row r="58" spans="1:10" x14ac:dyDescent="0.25">
      <c r="A58">
        <v>6.75</v>
      </c>
      <c r="B58">
        <v>0.375</v>
      </c>
      <c r="C58">
        <v>13.573333</v>
      </c>
      <c r="D58">
        <v>1.8090000000000001E-3</v>
      </c>
      <c r="E58">
        <v>3.5100000000000002E-4</v>
      </c>
      <c r="F58">
        <v>0</v>
      </c>
      <c r="G58">
        <v>4.0988999999999998E-12</v>
      </c>
      <c r="H58">
        <v>0.10613</v>
      </c>
      <c r="I58">
        <f t="shared" si="0"/>
        <v>0.13327603470717178</v>
      </c>
      <c r="J58">
        <f t="shared" si="1"/>
        <v>7.3673872143267982E-2</v>
      </c>
    </row>
    <row r="59" spans="1:10" x14ac:dyDescent="0.25">
      <c r="A59">
        <v>7.25</v>
      </c>
      <c r="B59">
        <v>0.375</v>
      </c>
      <c r="C59">
        <v>13.879384</v>
      </c>
      <c r="D59">
        <v>1.5900000000000001E-3</v>
      </c>
      <c r="E59">
        <v>3.0499999999999999E-4</v>
      </c>
      <c r="F59">
        <v>0</v>
      </c>
      <c r="G59">
        <v>4.7441000000000004E-12</v>
      </c>
      <c r="H59">
        <v>9.2388999999999999E-2</v>
      </c>
      <c r="I59">
        <f t="shared" si="0"/>
        <v>0.11455839826897217</v>
      </c>
      <c r="J59">
        <f t="shared" si="1"/>
        <v>7.2049307087403883E-2</v>
      </c>
    </row>
    <row r="60" spans="1:10" x14ac:dyDescent="0.25">
      <c r="A60">
        <v>7.75</v>
      </c>
      <c r="B60">
        <v>0.375</v>
      </c>
      <c r="C60">
        <v>13.814527999999999</v>
      </c>
      <c r="D60">
        <v>1.6360000000000001E-3</v>
      </c>
      <c r="E60">
        <v>3.1399999999999999E-4</v>
      </c>
      <c r="F60">
        <v>0</v>
      </c>
      <c r="G60">
        <v>4.6042999999999997E-12</v>
      </c>
      <c r="H60">
        <v>9.5254000000000005E-2</v>
      </c>
      <c r="I60">
        <f t="shared" si="0"/>
        <v>0.11842605118321814</v>
      </c>
      <c r="J60">
        <f t="shared" si="1"/>
        <v>7.2387561847932852E-2</v>
      </c>
    </row>
    <row r="61" spans="1:10" x14ac:dyDescent="0.25">
      <c r="A61">
        <v>8.25</v>
      </c>
      <c r="B61">
        <v>0.375</v>
      </c>
      <c r="C61">
        <v>14.046411000000001</v>
      </c>
      <c r="D61">
        <v>1.4729999999999999E-3</v>
      </c>
      <c r="E61">
        <v>2.7999999999999998E-4</v>
      </c>
      <c r="F61">
        <v>0</v>
      </c>
      <c r="G61">
        <v>5.1114999999999998E-12</v>
      </c>
      <c r="H61">
        <v>8.5123000000000004E-2</v>
      </c>
      <c r="I61">
        <f t="shared" si="0"/>
        <v>0.10486664529465924</v>
      </c>
      <c r="J61">
        <f t="shared" si="1"/>
        <v>7.1192562997053122E-2</v>
      </c>
    </row>
    <row r="62" spans="1:10" x14ac:dyDescent="0.25">
      <c r="A62">
        <v>8.75</v>
      </c>
      <c r="B62">
        <v>0.375</v>
      </c>
      <c r="C62">
        <v>13.318409000000001</v>
      </c>
      <c r="D62">
        <v>1.9959999999999999E-3</v>
      </c>
      <c r="E62">
        <v>3.9199999999999999E-4</v>
      </c>
      <c r="F62">
        <v>0</v>
      </c>
      <c r="G62">
        <v>3.5916000000000002E-12</v>
      </c>
      <c r="H62">
        <v>0.118021</v>
      </c>
      <c r="I62">
        <f t="shared" si="0"/>
        <v>0.14986775072007474</v>
      </c>
      <c r="J62">
        <f t="shared" si="1"/>
        <v>7.5084043446931231E-2</v>
      </c>
    </row>
    <row r="63" spans="1:10" x14ac:dyDescent="0.25">
      <c r="A63">
        <v>9.25</v>
      </c>
      <c r="B63">
        <v>0.375</v>
      </c>
      <c r="C63">
        <v>12.691321</v>
      </c>
      <c r="D63">
        <v>2.4689999999999998E-3</v>
      </c>
      <c r="E63">
        <v>4.9899999999999999E-4</v>
      </c>
      <c r="F63">
        <v>0</v>
      </c>
      <c r="G63">
        <v>2.4754000000000001E-12</v>
      </c>
      <c r="H63">
        <v>0.149143</v>
      </c>
      <c r="I63">
        <f t="shared" si="0"/>
        <v>0.19454239633525933</v>
      </c>
      <c r="J63">
        <f t="shared" si="1"/>
        <v>7.8794004186010264E-2</v>
      </c>
    </row>
    <row r="64" spans="1:10" x14ac:dyDescent="0.25">
      <c r="A64">
        <v>9.75</v>
      </c>
      <c r="B64">
        <v>0.375</v>
      </c>
      <c r="C64">
        <v>12.737057999999999</v>
      </c>
      <c r="D64">
        <v>2.434E-3</v>
      </c>
      <c r="E64">
        <v>4.9100000000000001E-4</v>
      </c>
      <c r="F64">
        <v>0</v>
      </c>
      <c r="G64">
        <v>2.5499999999999998E-12</v>
      </c>
      <c r="H64">
        <v>0.14677699999999999</v>
      </c>
      <c r="I64">
        <f t="shared" si="0"/>
        <v>0.19109593439866571</v>
      </c>
      <c r="J64">
        <f t="shared" si="1"/>
        <v>7.8511065899205298E-2</v>
      </c>
    </row>
    <row r="65" spans="1:10" x14ac:dyDescent="0.25">
      <c r="A65">
        <v>10.25</v>
      </c>
      <c r="B65">
        <v>0.375</v>
      </c>
      <c r="C65">
        <v>13.5434</v>
      </c>
      <c r="D65">
        <v>1.8309999999999999E-3</v>
      </c>
      <c r="E65">
        <v>3.5599999999999998E-4</v>
      </c>
      <c r="F65">
        <v>0</v>
      </c>
      <c r="G65">
        <v>4.0377999999999996E-12</v>
      </c>
      <c r="H65">
        <v>0.107505</v>
      </c>
      <c r="I65">
        <f t="shared" si="0"/>
        <v>0.135195002731958</v>
      </c>
      <c r="J65">
        <f t="shared" si="1"/>
        <v>7.3836702748202074E-2</v>
      </c>
    </row>
    <row r="66" spans="1:10" x14ac:dyDescent="0.25">
      <c r="A66">
        <v>10.75</v>
      </c>
      <c r="B66">
        <v>0.375</v>
      </c>
      <c r="C66">
        <v>14.618988999999999</v>
      </c>
      <c r="D66">
        <v>1.0809999999999999E-3</v>
      </c>
      <c r="E66">
        <v>2.0100000000000001E-4</v>
      </c>
      <c r="F66">
        <v>0</v>
      </c>
      <c r="G66">
        <v>6.4407999999999998E-12</v>
      </c>
      <c r="H66">
        <v>6.1384000000000001E-2</v>
      </c>
      <c r="I66">
        <f t="shared" ref="I66:I129" si="2">D66*1000/C66</f>
        <v>7.3944921909442574E-2</v>
      </c>
      <c r="J66">
        <f t="shared" ref="J66:J129" si="3">1/C66</f>
        <v>6.8404183079965389E-2</v>
      </c>
    </row>
    <row r="67" spans="1:10" x14ac:dyDescent="0.25">
      <c r="A67">
        <v>11.25</v>
      </c>
      <c r="B67">
        <v>0.375</v>
      </c>
      <c r="C67">
        <v>14.794646</v>
      </c>
      <c r="D67">
        <v>9.6400000000000001E-4</v>
      </c>
      <c r="E67">
        <v>1.7799999999999999E-4</v>
      </c>
      <c r="F67">
        <v>0</v>
      </c>
      <c r="G67">
        <v>6.8673E-12</v>
      </c>
      <c r="H67">
        <v>5.4442999999999998E-2</v>
      </c>
      <c r="I67">
        <f t="shared" si="2"/>
        <v>6.5158706737558983E-2</v>
      </c>
      <c r="J67">
        <f t="shared" si="3"/>
        <v>6.7592019437301851E-2</v>
      </c>
    </row>
    <row r="68" spans="1:10" x14ac:dyDescent="0.25">
      <c r="A68">
        <v>11.75</v>
      </c>
      <c r="B68">
        <v>0.375</v>
      </c>
      <c r="C68">
        <v>13.410283</v>
      </c>
      <c r="D68">
        <v>1.928E-3</v>
      </c>
      <c r="E68">
        <v>3.77E-4</v>
      </c>
      <c r="F68">
        <v>0</v>
      </c>
      <c r="G68">
        <v>3.7711000000000004E-12</v>
      </c>
      <c r="H68">
        <v>0.113687</v>
      </c>
      <c r="I68">
        <f t="shared" si="2"/>
        <v>0.14377026942682716</v>
      </c>
      <c r="J68">
        <f t="shared" si="3"/>
        <v>7.456964181889375E-2</v>
      </c>
    </row>
    <row r="69" spans="1:10" x14ac:dyDescent="0.25">
      <c r="A69">
        <v>12.25</v>
      </c>
      <c r="B69">
        <v>0.375</v>
      </c>
      <c r="C69">
        <v>12.602592</v>
      </c>
      <c r="D69">
        <v>2.5379999999999999E-3</v>
      </c>
      <c r="E69">
        <v>5.1500000000000005E-4</v>
      </c>
      <c r="F69">
        <v>0</v>
      </c>
      <c r="G69">
        <v>2.3339E-12</v>
      </c>
      <c r="H69">
        <v>0.153777</v>
      </c>
      <c r="I69">
        <f t="shared" si="2"/>
        <v>0.20138714321625265</v>
      </c>
      <c r="J69">
        <f t="shared" si="3"/>
        <v>7.934875619237694E-2</v>
      </c>
    </row>
    <row r="70" spans="1:10" x14ac:dyDescent="0.25">
      <c r="A70">
        <v>12.75</v>
      </c>
      <c r="B70">
        <v>0.375</v>
      </c>
      <c r="C70">
        <v>12.43267</v>
      </c>
      <c r="D70">
        <v>2.6710000000000002E-3</v>
      </c>
      <c r="E70">
        <v>5.4699999999999996E-4</v>
      </c>
      <c r="F70">
        <v>0</v>
      </c>
      <c r="G70">
        <v>2.0749E-12</v>
      </c>
      <c r="H70">
        <v>0.16282199999999999</v>
      </c>
      <c r="I70">
        <f t="shared" si="2"/>
        <v>0.21483719908917395</v>
      </c>
      <c r="J70">
        <f t="shared" si="3"/>
        <v>8.0433245634284514E-2</v>
      </c>
    </row>
    <row r="71" spans="1:10" x14ac:dyDescent="0.25">
      <c r="A71">
        <v>13.25</v>
      </c>
      <c r="B71">
        <v>0.375</v>
      </c>
      <c r="C71">
        <v>12.271852000000001</v>
      </c>
      <c r="D71">
        <v>2.7989999999999998E-3</v>
      </c>
      <c r="E71">
        <v>5.7799999999999995E-4</v>
      </c>
      <c r="F71">
        <v>0</v>
      </c>
      <c r="G71">
        <v>1.8447E-12</v>
      </c>
      <c r="H71">
        <v>0.171594</v>
      </c>
      <c r="I71">
        <f t="shared" si="2"/>
        <v>0.22808293320356207</v>
      </c>
      <c r="J71">
        <f t="shared" si="3"/>
        <v>8.1487293034498781E-2</v>
      </c>
    </row>
    <row r="72" spans="1:10" x14ac:dyDescent="0.25">
      <c r="A72">
        <v>13.75</v>
      </c>
      <c r="B72">
        <v>0.375</v>
      </c>
      <c r="C72">
        <v>12.396901</v>
      </c>
      <c r="D72">
        <v>2.7000000000000001E-3</v>
      </c>
      <c r="E72">
        <v>5.5400000000000002E-4</v>
      </c>
      <c r="F72">
        <v>0</v>
      </c>
      <c r="G72">
        <v>2.0224999999999999E-12</v>
      </c>
      <c r="H72">
        <v>0.16475500000000001</v>
      </c>
      <c r="I72">
        <f t="shared" si="2"/>
        <v>0.2177963670114007</v>
      </c>
      <c r="J72">
        <f t="shared" si="3"/>
        <v>8.0665321115333588E-2</v>
      </c>
    </row>
    <row r="73" spans="1:10" x14ac:dyDescent="0.25">
      <c r="A73">
        <v>14.25</v>
      </c>
      <c r="B73">
        <v>0.375</v>
      </c>
      <c r="C73">
        <v>12.514590999999999</v>
      </c>
      <c r="D73">
        <v>2.6069999999999999E-3</v>
      </c>
      <c r="E73">
        <v>5.3200000000000003E-4</v>
      </c>
      <c r="F73">
        <v>0</v>
      </c>
      <c r="G73">
        <v>2.1978000000000002E-12</v>
      </c>
      <c r="H73">
        <v>0.15843299999999999</v>
      </c>
      <c r="I73">
        <f t="shared" si="2"/>
        <v>0.20831683592376291</v>
      </c>
      <c r="J73">
        <f t="shared" si="3"/>
        <v>7.9906726476318732E-2</v>
      </c>
    </row>
    <row r="74" spans="1:10" x14ac:dyDescent="0.25">
      <c r="A74">
        <v>14.75</v>
      </c>
      <c r="B74">
        <v>0.375</v>
      </c>
      <c r="C74">
        <v>13.212633</v>
      </c>
      <c r="D74">
        <v>2.0739999999999999E-3</v>
      </c>
      <c r="E74">
        <v>4.0900000000000002E-4</v>
      </c>
      <c r="F74">
        <v>0</v>
      </c>
      <c r="G74">
        <v>3.3897E-12</v>
      </c>
      <c r="H74">
        <v>0.12307899999999999</v>
      </c>
      <c r="I74">
        <f t="shared" si="2"/>
        <v>0.15697098375471413</v>
      </c>
      <c r="J74">
        <f t="shared" si="3"/>
        <v>7.5685141636795628E-2</v>
      </c>
    </row>
    <row r="75" spans="1:10" x14ac:dyDescent="0.25">
      <c r="A75">
        <v>15.25</v>
      </c>
      <c r="B75">
        <v>0.375</v>
      </c>
      <c r="C75">
        <v>13.955371</v>
      </c>
      <c r="D75">
        <v>1.537E-3</v>
      </c>
      <c r="E75">
        <v>2.9399999999999999E-4</v>
      </c>
      <c r="F75">
        <v>0</v>
      </c>
      <c r="G75">
        <v>4.9099999999999999E-12</v>
      </c>
      <c r="H75">
        <v>8.9063000000000003E-2</v>
      </c>
      <c r="I75">
        <f t="shared" si="2"/>
        <v>0.11013680682512847</v>
      </c>
      <c r="J75">
        <f t="shared" si="3"/>
        <v>7.1656998584989251E-2</v>
      </c>
    </row>
    <row r="76" spans="1:10" x14ac:dyDescent="0.25">
      <c r="A76">
        <v>15.75</v>
      </c>
      <c r="B76">
        <v>0.375</v>
      </c>
      <c r="C76">
        <v>14.808418</v>
      </c>
      <c r="D76">
        <v>9.5500000000000001E-4</v>
      </c>
      <c r="E76">
        <v>1.76E-4</v>
      </c>
      <c r="F76">
        <v>0</v>
      </c>
      <c r="G76">
        <v>6.9011000000000001E-12</v>
      </c>
      <c r="H76">
        <v>5.3905000000000002E-2</v>
      </c>
      <c r="I76">
        <f t="shared" si="2"/>
        <v>6.4490345964032081E-2</v>
      </c>
      <c r="J76">
        <f t="shared" si="3"/>
        <v>6.752915807752051E-2</v>
      </c>
    </row>
    <row r="77" spans="1:10" x14ac:dyDescent="0.25">
      <c r="A77">
        <v>16.25</v>
      </c>
      <c r="B77">
        <v>0.375</v>
      </c>
      <c r="C77">
        <v>16.300954000000001</v>
      </c>
      <c r="D77">
        <v>1.7E-5</v>
      </c>
      <c r="E77">
        <v>3.0000000000000001E-6</v>
      </c>
      <c r="F77">
        <v>0</v>
      </c>
      <c r="G77">
        <v>1.0747E-11</v>
      </c>
      <c r="H77">
        <v>6.3699999999999998E-4</v>
      </c>
      <c r="I77">
        <f t="shared" si="2"/>
        <v>1.042883747785559E-3</v>
      </c>
      <c r="J77">
        <f t="shared" si="3"/>
        <v>6.1346102810915237E-2</v>
      </c>
    </row>
    <row r="78" spans="1:10" x14ac:dyDescent="0.25">
      <c r="A78">
        <v>16.75</v>
      </c>
      <c r="B78">
        <v>0.375</v>
      </c>
      <c r="C78">
        <v>16.296313999999999</v>
      </c>
      <c r="D78">
        <v>9.9599999999999992E-4</v>
      </c>
      <c r="E78">
        <v>1.75E-4</v>
      </c>
      <c r="F78">
        <v>0</v>
      </c>
      <c r="G78">
        <v>1.13586E-11</v>
      </c>
      <c r="H78">
        <v>0</v>
      </c>
      <c r="I78">
        <f t="shared" si="2"/>
        <v>6.1118115421683696E-2</v>
      </c>
      <c r="J78">
        <f t="shared" si="3"/>
        <v>6.1363569700485648E-2</v>
      </c>
    </row>
    <row r="79" spans="1:10" x14ac:dyDescent="0.25">
      <c r="A79">
        <v>17.25</v>
      </c>
      <c r="B79">
        <v>0.375</v>
      </c>
      <c r="C79">
        <v>15.530449000000001</v>
      </c>
      <c r="D79">
        <v>4.8899999999999996E-4</v>
      </c>
      <c r="E79">
        <v>8.7999999999999998E-5</v>
      </c>
      <c r="F79">
        <v>0</v>
      </c>
      <c r="G79">
        <v>8.7244000000000003E-12</v>
      </c>
      <c r="H79">
        <v>2.6950999999999999E-2</v>
      </c>
      <c r="I79">
        <f t="shared" si="2"/>
        <v>3.1486533325597983E-2</v>
      </c>
      <c r="J79">
        <f t="shared" si="3"/>
        <v>6.4389638702654378E-2</v>
      </c>
    </row>
    <row r="80" spans="1:10" x14ac:dyDescent="0.25">
      <c r="A80">
        <v>17.75</v>
      </c>
      <c r="B80">
        <v>0.375</v>
      </c>
      <c r="C80">
        <v>15.873737999999999</v>
      </c>
      <c r="D80">
        <v>2.7599999999999999E-4</v>
      </c>
      <c r="E80">
        <v>4.8999999999999998E-5</v>
      </c>
      <c r="F80">
        <v>0</v>
      </c>
      <c r="G80">
        <v>9.6189999999999993E-12</v>
      </c>
      <c r="H80">
        <v>1.4933999999999999E-2</v>
      </c>
      <c r="I80">
        <f t="shared" si="2"/>
        <v>1.7387208986314375E-2</v>
      </c>
      <c r="J80">
        <f t="shared" si="3"/>
        <v>6.2997134008385428E-2</v>
      </c>
    </row>
    <row r="81" spans="1:10" x14ac:dyDescent="0.25">
      <c r="A81">
        <v>18.25</v>
      </c>
      <c r="B81">
        <v>0.375</v>
      </c>
      <c r="C81">
        <v>16.296313999999999</v>
      </c>
      <c r="D81">
        <v>9.9599999999999992E-4</v>
      </c>
      <c r="E81">
        <v>1.75E-4</v>
      </c>
      <c r="F81">
        <v>0</v>
      </c>
      <c r="G81">
        <v>1.5539099999999999E-11</v>
      </c>
      <c r="H81">
        <v>0</v>
      </c>
      <c r="I81">
        <f t="shared" si="2"/>
        <v>6.1118115421683696E-2</v>
      </c>
      <c r="J81">
        <f t="shared" si="3"/>
        <v>6.1363569700485648E-2</v>
      </c>
    </row>
    <row r="82" spans="1:10" x14ac:dyDescent="0.25">
      <c r="A82">
        <v>18.75</v>
      </c>
      <c r="B82">
        <v>0.375</v>
      </c>
      <c r="C82">
        <v>16.296313999999999</v>
      </c>
      <c r="D82">
        <v>9.9599999999999992E-4</v>
      </c>
      <c r="E82">
        <v>1.75E-4</v>
      </c>
      <c r="F82">
        <v>0</v>
      </c>
      <c r="G82">
        <v>2.4281599999999999E-11</v>
      </c>
      <c r="H82">
        <v>0</v>
      </c>
      <c r="I82">
        <f t="shared" si="2"/>
        <v>6.1118115421683696E-2</v>
      </c>
      <c r="J82">
        <f t="shared" si="3"/>
        <v>6.1363569700485648E-2</v>
      </c>
    </row>
    <row r="83" spans="1:10" x14ac:dyDescent="0.25">
      <c r="A83">
        <v>19.25</v>
      </c>
      <c r="B83">
        <v>0.375</v>
      </c>
      <c r="C83">
        <v>16.296313999999999</v>
      </c>
      <c r="D83">
        <v>9.9599999999999992E-4</v>
      </c>
      <c r="E83">
        <v>1.75E-4</v>
      </c>
      <c r="F83">
        <v>0</v>
      </c>
      <c r="G83">
        <v>2.24412E-11</v>
      </c>
      <c r="H83">
        <v>0</v>
      </c>
      <c r="I83">
        <f t="shared" si="2"/>
        <v>6.1118115421683696E-2</v>
      </c>
      <c r="J83">
        <f t="shared" si="3"/>
        <v>6.1363569700485648E-2</v>
      </c>
    </row>
    <row r="84" spans="1:10" x14ac:dyDescent="0.25">
      <c r="A84">
        <v>19.75</v>
      </c>
      <c r="B84">
        <v>0.375</v>
      </c>
      <c r="C84">
        <v>16.296313999999999</v>
      </c>
      <c r="D84">
        <v>9.9599999999999992E-4</v>
      </c>
      <c r="E84">
        <v>1.75E-4</v>
      </c>
      <c r="F84">
        <v>0</v>
      </c>
      <c r="G84">
        <v>2.2999799999999999E-11</v>
      </c>
      <c r="H84">
        <v>0</v>
      </c>
      <c r="I84">
        <f t="shared" si="2"/>
        <v>6.1118115421683696E-2</v>
      </c>
      <c r="J84">
        <f t="shared" si="3"/>
        <v>6.1363569700485648E-2</v>
      </c>
    </row>
    <row r="85" spans="1:10" x14ac:dyDescent="0.25">
      <c r="A85">
        <v>20.25</v>
      </c>
      <c r="B85">
        <v>0.375</v>
      </c>
      <c r="C85">
        <v>16.296313999999999</v>
      </c>
      <c r="D85">
        <v>9.9599999999999992E-4</v>
      </c>
      <c r="E85">
        <v>1.75E-4</v>
      </c>
      <c r="F85">
        <v>0</v>
      </c>
      <c r="G85">
        <v>2.2485999999999999E-11</v>
      </c>
      <c r="H85">
        <v>0</v>
      </c>
      <c r="I85">
        <f t="shared" si="2"/>
        <v>6.1118115421683696E-2</v>
      </c>
      <c r="J85">
        <f t="shared" si="3"/>
        <v>6.1363569700485648E-2</v>
      </c>
    </row>
    <row r="86" spans="1:10" x14ac:dyDescent="0.25">
      <c r="A86">
        <v>20.75</v>
      </c>
      <c r="B86">
        <v>0.375</v>
      </c>
      <c r="C86">
        <v>16.296313999999999</v>
      </c>
      <c r="D86">
        <v>9.9599999999999992E-4</v>
      </c>
      <c r="E86">
        <v>1.75E-4</v>
      </c>
      <c r="F86">
        <v>0</v>
      </c>
      <c r="G86">
        <v>2.1384399999999998E-11</v>
      </c>
      <c r="H86">
        <v>0</v>
      </c>
      <c r="I86">
        <f t="shared" si="2"/>
        <v>6.1118115421683696E-2</v>
      </c>
      <c r="J86">
        <f t="shared" si="3"/>
        <v>6.1363569700485648E-2</v>
      </c>
    </row>
    <row r="87" spans="1:10" x14ac:dyDescent="0.25">
      <c r="A87">
        <v>21.25</v>
      </c>
      <c r="B87">
        <v>0.375</v>
      </c>
      <c r="C87">
        <v>16.296313999999999</v>
      </c>
      <c r="D87">
        <v>9.9599999999999992E-4</v>
      </c>
      <c r="E87">
        <v>1.75E-4</v>
      </c>
      <c r="F87">
        <v>0</v>
      </c>
      <c r="G87">
        <v>2.9566399999999997E-11</v>
      </c>
      <c r="H87">
        <v>0</v>
      </c>
      <c r="I87">
        <f t="shared" si="2"/>
        <v>6.1118115421683696E-2</v>
      </c>
      <c r="J87">
        <f t="shared" si="3"/>
        <v>6.1363569700485648E-2</v>
      </c>
    </row>
    <row r="88" spans="1:10" x14ac:dyDescent="0.25">
      <c r="A88">
        <v>21.75</v>
      </c>
      <c r="B88">
        <v>0.375</v>
      </c>
      <c r="C88">
        <v>16.296313999999999</v>
      </c>
      <c r="D88">
        <v>9.9599999999999992E-4</v>
      </c>
      <c r="E88">
        <v>1.75E-4</v>
      </c>
      <c r="F88">
        <v>0</v>
      </c>
      <c r="G88">
        <v>3.5659000000000001E-11</v>
      </c>
      <c r="H88">
        <v>0</v>
      </c>
      <c r="I88">
        <f t="shared" si="2"/>
        <v>6.1118115421683696E-2</v>
      </c>
      <c r="J88">
        <f t="shared" si="3"/>
        <v>6.1363569700485648E-2</v>
      </c>
    </row>
    <row r="89" spans="1:10" x14ac:dyDescent="0.25">
      <c r="A89">
        <v>0.25</v>
      </c>
      <c r="B89">
        <v>0.625</v>
      </c>
      <c r="C89">
        <v>15.36482</v>
      </c>
      <c r="D89">
        <v>5.9400000000000002E-4</v>
      </c>
      <c r="E89">
        <v>1.07E-4</v>
      </c>
      <c r="F89">
        <v>0</v>
      </c>
      <c r="G89">
        <v>8.2981E-12</v>
      </c>
      <c r="H89">
        <v>3.2925999999999997E-2</v>
      </c>
      <c r="I89">
        <f t="shared" si="2"/>
        <v>3.8659743491951094E-2</v>
      </c>
      <c r="J89">
        <f t="shared" si="3"/>
        <v>6.5083743252442913E-2</v>
      </c>
    </row>
    <row r="90" spans="1:10" x14ac:dyDescent="0.25">
      <c r="A90">
        <v>0.75</v>
      </c>
      <c r="B90">
        <v>0.625</v>
      </c>
      <c r="C90">
        <v>14.848005000000001</v>
      </c>
      <c r="D90">
        <v>9.2900000000000003E-4</v>
      </c>
      <c r="E90">
        <v>1.7100000000000001E-4</v>
      </c>
      <c r="F90">
        <v>0</v>
      </c>
      <c r="G90">
        <v>6.9983999999999997E-12</v>
      </c>
      <c r="H90">
        <v>5.2364000000000001E-2</v>
      </c>
      <c r="I90">
        <f t="shared" si="2"/>
        <v>6.2567328068652991E-2</v>
      </c>
      <c r="J90">
        <f t="shared" si="3"/>
        <v>6.7349115251510216E-2</v>
      </c>
    </row>
    <row r="91" spans="1:10" x14ac:dyDescent="0.25">
      <c r="A91">
        <v>1.25</v>
      </c>
      <c r="B91">
        <v>0.625</v>
      </c>
      <c r="C91">
        <v>14.118688000000001</v>
      </c>
      <c r="D91">
        <v>1.423E-3</v>
      </c>
      <c r="E91">
        <v>2.7E-4</v>
      </c>
      <c r="F91">
        <v>0</v>
      </c>
      <c r="G91">
        <v>5.2735000000000001E-12</v>
      </c>
      <c r="H91">
        <v>8.2028000000000004E-2</v>
      </c>
      <c r="I91">
        <f t="shared" si="2"/>
        <v>0.10078840186850223</v>
      </c>
      <c r="J91">
        <f t="shared" si="3"/>
        <v>7.082811094061997E-2</v>
      </c>
    </row>
    <row r="92" spans="1:10" x14ac:dyDescent="0.25">
      <c r="A92">
        <v>1.75</v>
      </c>
      <c r="B92">
        <v>0.625</v>
      </c>
      <c r="C92">
        <v>13.561700999999999</v>
      </c>
      <c r="D92">
        <v>1.818E-3</v>
      </c>
      <c r="E92">
        <v>3.5300000000000002E-4</v>
      </c>
      <c r="F92">
        <v>0</v>
      </c>
      <c r="G92">
        <v>4.0750999999999999E-12</v>
      </c>
      <c r="H92">
        <v>0.10666399999999999</v>
      </c>
      <c r="I92">
        <f t="shared" si="2"/>
        <v>0.13405398039670688</v>
      </c>
      <c r="J92">
        <f t="shared" si="3"/>
        <v>7.3737062924481234E-2</v>
      </c>
    </row>
    <row r="93" spans="1:10" x14ac:dyDescent="0.25">
      <c r="A93">
        <v>2.25</v>
      </c>
      <c r="B93">
        <v>0.625</v>
      </c>
      <c r="C93">
        <v>13.462436</v>
      </c>
      <c r="D93">
        <v>1.89E-3</v>
      </c>
      <c r="E93">
        <v>3.6900000000000002E-4</v>
      </c>
      <c r="F93">
        <v>0</v>
      </c>
      <c r="G93">
        <v>3.8747E-12</v>
      </c>
      <c r="H93">
        <v>0.111252</v>
      </c>
      <c r="I93">
        <f t="shared" si="2"/>
        <v>0.14039063955438674</v>
      </c>
      <c r="J93">
        <f t="shared" si="3"/>
        <v>7.4280761668987685E-2</v>
      </c>
    </row>
    <row r="94" spans="1:10" x14ac:dyDescent="0.25">
      <c r="A94">
        <v>2.75</v>
      </c>
      <c r="B94">
        <v>0.625</v>
      </c>
      <c r="C94">
        <v>13.163245</v>
      </c>
      <c r="D94">
        <v>2.111E-3</v>
      </c>
      <c r="E94">
        <v>4.17E-4</v>
      </c>
      <c r="F94">
        <v>0</v>
      </c>
      <c r="G94">
        <v>3.2973000000000001E-12</v>
      </c>
      <c r="H94">
        <v>0.12546599999999999</v>
      </c>
      <c r="I94">
        <f t="shared" si="2"/>
        <v>0.16037079002935828</v>
      </c>
      <c r="J94">
        <f t="shared" si="3"/>
        <v>7.5969109440719218E-2</v>
      </c>
    </row>
    <row r="95" spans="1:10" x14ac:dyDescent="0.25">
      <c r="A95">
        <v>3.25</v>
      </c>
      <c r="B95">
        <v>0.625</v>
      </c>
      <c r="C95">
        <v>13.276028</v>
      </c>
      <c r="D95">
        <v>2.0270000000000002E-3</v>
      </c>
      <c r="E95">
        <v>3.9899999999999999E-4</v>
      </c>
      <c r="F95">
        <v>0</v>
      </c>
      <c r="G95">
        <v>3.5101000000000002E-12</v>
      </c>
      <c r="H95">
        <v>0.12003900000000001</v>
      </c>
      <c r="I95">
        <f t="shared" si="2"/>
        <v>0.15268120856629711</v>
      </c>
      <c r="J95">
        <f t="shared" si="3"/>
        <v>7.5323733875824903E-2</v>
      </c>
    </row>
    <row r="96" spans="1:10" x14ac:dyDescent="0.25">
      <c r="A96">
        <v>3.75</v>
      </c>
      <c r="B96">
        <v>0.625</v>
      </c>
      <c r="C96">
        <v>13.154598999999999</v>
      </c>
      <c r="D96">
        <v>2.117E-3</v>
      </c>
      <c r="E96">
        <v>4.1899999999999999E-4</v>
      </c>
      <c r="F96">
        <v>0</v>
      </c>
      <c r="G96">
        <v>3.2812000000000002E-12</v>
      </c>
      <c r="H96">
        <v>0.125886</v>
      </c>
      <c r="I96">
        <f t="shared" si="2"/>
        <v>0.1609323096811997</v>
      </c>
      <c r="J96">
        <f t="shared" si="3"/>
        <v>7.6019040945299821E-2</v>
      </c>
    </row>
    <row r="97" spans="1:10" x14ac:dyDescent="0.25">
      <c r="A97">
        <v>4.25</v>
      </c>
      <c r="B97">
        <v>0.625</v>
      </c>
      <c r="C97">
        <v>13.413249</v>
      </c>
      <c r="D97">
        <v>1.926E-3</v>
      </c>
      <c r="E97">
        <v>3.77E-4</v>
      </c>
      <c r="F97">
        <v>0</v>
      </c>
      <c r="G97">
        <v>3.7769000000000002E-12</v>
      </c>
      <c r="H97">
        <v>0.113548</v>
      </c>
      <c r="I97">
        <f t="shared" si="2"/>
        <v>0.14358937197095201</v>
      </c>
      <c r="J97">
        <f t="shared" si="3"/>
        <v>7.4553152632893041E-2</v>
      </c>
    </row>
    <row r="98" spans="1:10" x14ac:dyDescent="0.25">
      <c r="A98">
        <v>4.75</v>
      </c>
      <c r="B98">
        <v>0.625</v>
      </c>
      <c r="C98">
        <v>13.81907</v>
      </c>
      <c r="D98">
        <v>1.6329999999999999E-3</v>
      </c>
      <c r="E98">
        <v>3.1399999999999999E-4</v>
      </c>
      <c r="F98">
        <v>0</v>
      </c>
      <c r="G98">
        <v>4.6140000000000003E-12</v>
      </c>
      <c r="H98">
        <v>9.5051999999999998E-2</v>
      </c>
      <c r="I98">
        <f t="shared" si="2"/>
        <v>0.11817003604439373</v>
      </c>
      <c r="J98">
        <f t="shared" si="3"/>
        <v>7.2363769776113737E-2</v>
      </c>
    </row>
    <row r="99" spans="1:10" x14ac:dyDescent="0.25">
      <c r="A99">
        <v>5.25</v>
      </c>
      <c r="B99">
        <v>0.625</v>
      </c>
      <c r="C99">
        <v>15.138909999999999</v>
      </c>
      <c r="D99">
        <v>7.3899999999999997E-4</v>
      </c>
      <c r="E99">
        <v>1.35E-4</v>
      </c>
      <c r="F99">
        <v>0</v>
      </c>
      <c r="G99">
        <v>7.7237000000000003E-12</v>
      </c>
      <c r="H99">
        <v>4.1272000000000003E-2</v>
      </c>
      <c r="I99">
        <f t="shared" si="2"/>
        <v>4.8814610827331691E-2</v>
      </c>
      <c r="J99">
        <f t="shared" si="3"/>
        <v>6.6054953758229631E-2</v>
      </c>
    </row>
    <row r="100" spans="1:10" x14ac:dyDescent="0.25">
      <c r="A100">
        <v>5.75</v>
      </c>
      <c r="B100">
        <v>0.625</v>
      </c>
      <c r="C100">
        <v>15.473077999999999</v>
      </c>
      <c r="D100">
        <v>5.2499999999999997E-4</v>
      </c>
      <c r="E100">
        <v>9.5000000000000005E-5</v>
      </c>
      <c r="F100">
        <v>0</v>
      </c>
      <c r="G100">
        <v>8.5762999999999993E-12</v>
      </c>
      <c r="H100">
        <v>2.9007000000000002E-2</v>
      </c>
      <c r="I100">
        <f t="shared" si="2"/>
        <v>3.3929900695905499E-2</v>
      </c>
      <c r="J100">
        <f t="shared" si="3"/>
        <v>6.4628382277915231E-2</v>
      </c>
    </row>
    <row r="101" spans="1:10" x14ac:dyDescent="0.25">
      <c r="A101">
        <v>6.25</v>
      </c>
      <c r="B101">
        <v>0.625</v>
      </c>
      <c r="C101">
        <v>15.416803</v>
      </c>
      <c r="D101">
        <v>5.6099999999999998E-4</v>
      </c>
      <c r="E101">
        <v>1.01E-4</v>
      </c>
      <c r="F101">
        <v>0</v>
      </c>
      <c r="G101">
        <v>8.4314000000000006E-12</v>
      </c>
      <c r="H101">
        <v>3.1038E-2</v>
      </c>
      <c r="I101">
        <f t="shared" si="2"/>
        <v>3.6388867393583477E-2</v>
      </c>
      <c r="J101">
        <f t="shared" si="3"/>
        <v>6.4864291254159503E-2</v>
      </c>
    </row>
    <row r="102" spans="1:10" x14ac:dyDescent="0.25">
      <c r="A102">
        <v>6.75</v>
      </c>
      <c r="B102">
        <v>0.625</v>
      </c>
      <c r="C102">
        <v>14.727807</v>
      </c>
      <c r="D102">
        <v>1.008E-3</v>
      </c>
      <c r="E102">
        <v>1.8699999999999999E-4</v>
      </c>
      <c r="F102">
        <v>0</v>
      </c>
      <c r="G102">
        <v>6.7041000000000001E-12</v>
      </c>
      <c r="H102">
        <v>5.7065999999999999E-2</v>
      </c>
      <c r="I102">
        <f t="shared" si="2"/>
        <v>6.8441961522173661E-2</v>
      </c>
      <c r="J102">
        <f t="shared" si="3"/>
        <v>6.7898771351362769E-2</v>
      </c>
    </row>
    <row r="103" spans="1:10" x14ac:dyDescent="0.25">
      <c r="A103">
        <v>7.25</v>
      </c>
      <c r="B103">
        <v>0.625</v>
      </c>
      <c r="C103">
        <v>14.12012</v>
      </c>
      <c r="D103">
        <v>1.4220000000000001E-3</v>
      </c>
      <c r="E103">
        <v>2.7E-4</v>
      </c>
      <c r="F103">
        <v>0</v>
      </c>
      <c r="G103">
        <v>5.2768000000000003E-12</v>
      </c>
      <c r="H103">
        <v>8.1966999999999998E-2</v>
      </c>
      <c r="I103">
        <f t="shared" si="2"/>
        <v>0.10070735942754029</v>
      </c>
      <c r="J103">
        <f t="shared" si="3"/>
        <v>7.0820927867468547E-2</v>
      </c>
    </row>
    <row r="104" spans="1:10" x14ac:dyDescent="0.25">
      <c r="A104">
        <v>7.75</v>
      </c>
      <c r="B104">
        <v>0.625</v>
      </c>
      <c r="C104">
        <v>13.948228</v>
      </c>
      <c r="D104">
        <v>1.8259999999999999E-3</v>
      </c>
      <c r="E104">
        <v>3.4499999999999998E-4</v>
      </c>
      <c r="F104">
        <v>1.3988E-2</v>
      </c>
      <c r="G104">
        <v>4.1191999999999997E-12</v>
      </c>
      <c r="H104">
        <v>0.10567500000000001</v>
      </c>
      <c r="I104">
        <f t="shared" si="2"/>
        <v>0.13091268654340893</v>
      </c>
      <c r="J104">
        <f t="shared" si="3"/>
        <v>7.1693694711614978E-2</v>
      </c>
    </row>
    <row r="105" spans="1:10" x14ac:dyDescent="0.25">
      <c r="A105">
        <v>8.25</v>
      </c>
      <c r="B105">
        <v>0.625</v>
      </c>
      <c r="C105">
        <v>13.629408</v>
      </c>
      <c r="D105">
        <v>2.48E-3</v>
      </c>
      <c r="E105">
        <v>4.6700000000000002E-4</v>
      </c>
      <c r="F105">
        <v>3.4367000000000002E-2</v>
      </c>
      <c r="G105">
        <v>2.6163000000000001E-12</v>
      </c>
      <c r="H105">
        <v>0.14471600000000001</v>
      </c>
      <c r="I105">
        <f t="shared" si="2"/>
        <v>0.18195948055850997</v>
      </c>
      <c r="J105">
        <f t="shared" si="3"/>
        <v>7.3370758289721755E-2</v>
      </c>
    </row>
    <row r="106" spans="1:10" x14ac:dyDescent="0.25">
      <c r="A106">
        <v>8.75</v>
      </c>
      <c r="B106">
        <v>0.625</v>
      </c>
      <c r="C106">
        <v>15.221771</v>
      </c>
      <c r="D106">
        <v>2.833E-3</v>
      </c>
      <c r="E106">
        <v>4.73E-4</v>
      </c>
      <c r="F106">
        <v>0.1</v>
      </c>
      <c r="G106">
        <v>2.2523E-12</v>
      </c>
      <c r="H106">
        <v>0.15654100000000001</v>
      </c>
      <c r="I106">
        <f t="shared" si="2"/>
        <v>0.18611500593459199</v>
      </c>
      <c r="J106">
        <f t="shared" si="3"/>
        <v>6.5695378021387918E-2</v>
      </c>
    </row>
    <row r="107" spans="1:10" x14ac:dyDescent="0.25">
      <c r="A107">
        <v>9.25</v>
      </c>
      <c r="B107">
        <v>0.625</v>
      </c>
      <c r="C107">
        <v>15.476165</v>
      </c>
      <c r="D107">
        <v>2.666E-3</v>
      </c>
      <c r="E107">
        <v>4.4000000000000002E-4</v>
      </c>
      <c r="F107">
        <v>0.1</v>
      </c>
      <c r="G107">
        <v>2.5683999999999998E-12</v>
      </c>
      <c r="H107">
        <v>0.146203</v>
      </c>
      <c r="I107">
        <f t="shared" si="2"/>
        <v>0.17226489895914135</v>
      </c>
      <c r="J107">
        <f t="shared" si="3"/>
        <v>6.4615490982423612E-2</v>
      </c>
    </row>
    <row r="108" spans="1:10" x14ac:dyDescent="0.25">
      <c r="A108">
        <v>9.75</v>
      </c>
      <c r="B108">
        <v>0.625</v>
      </c>
      <c r="C108">
        <v>15.520149999999999</v>
      </c>
      <c r="D108">
        <v>2.6380000000000002E-3</v>
      </c>
      <c r="E108">
        <v>4.35E-4</v>
      </c>
      <c r="F108">
        <v>0.1</v>
      </c>
      <c r="G108">
        <v>2.6251000000000002E-12</v>
      </c>
      <c r="H108">
        <v>0.14444699999999999</v>
      </c>
      <c r="I108">
        <f t="shared" si="2"/>
        <v>0.16997258402786058</v>
      </c>
      <c r="J108">
        <f t="shared" si="3"/>
        <v>6.4432366955216286E-2</v>
      </c>
    </row>
    <row r="109" spans="1:10" x14ac:dyDescent="0.25">
      <c r="A109">
        <v>10.25</v>
      </c>
      <c r="B109">
        <v>0.625</v>
      </c>
      <c r="C109">
        <v>15.501312</v>
      </c>
      <c r="D109">
        <v>2.65E-3</v>
      </c>
      <c r="E109">
        <v>4.37E-4</v>
      </c>
      <c r="F109">
        <v>0.1</v>
      </c>
      <c r="G109">
        <v>2.6007E-12</v>
      </c>
      <c r="H109">
        <v>0.14519799999999999</v>
      </c>
      <c r="I109">
        <f t="shared" si="2"/>
        <v>0.17095327156823886</v>
      </c>
      <c r="J109">
        <f t="shared" si="3"/>
        <v>6.4510668516316552E-2</v>
      </c>
    </row>
    <row r="110" spans="1:10" x14ac:dyDescent="0.25">
      <c r="A110">
        <v>10.75</v>
      </c>
      <c r="B110">
        <v>0.625</v>
      </c>
      <c r="C110">
        <v>16.40578</v>
      </c>
      <c r="D110">
        <v>2.078E-3</v>
      </c>
      <c r="E110">
        <v>3.3100000000000002E-4</v>
      </c>
      <c r="F110">
        <v>0.1</v>
      </c>
      <c r="G110">
        <v>3.8871999999999998E-12</v>
      </c>
      <c r="H110">
        <v>0.110961</v>
      </c>
      <c r="I110">
        <f t="shared" si="2"/>
        <v>0.12666267620314303</v>
      </c>
      <c r="J110">
        <f t="shared" si="3"/>
        <v>6.0954127142994724E-2</v>
      </c>
    </row>
    <row r="111" spans="1:10" x14ac:dyDescent="0.25">
      <c r="A111">
        <v>11.25</v>
      </c>
      <c r="B111">
        <v>0.625</v>
      </c>
      <c r="C111">
        <v>17.493634</v>
      </c>
      <c r="D111">
        <v>1.4289999999999999E-3</v>
      </c>
      <c r="E111">
        <v>2.1900000000000001E-4</v>
      </c>
      <c r="F111">
        <v>0.1</v>
      </c>
      <c r="G111">
        <v>5.7008000000000001E-12</v>
      </c>
      <c r="H111">
        <v>7.4157000000000001E-2</v>
      </c>
      <c r="I111">
        <f t="shared" si="2"/>
        <v>8.1686858202246596E-2</v>
      </c>
      <c r="J111">
        <f t="shared" si="3"/>
        <v>5.7163651646078797E-2</v>
      </c>
    </row>
    <row r="112" spans="1:10" x14ac:dyDescent="0.25">
      <c r="A112">
        <v>11.75</v>
      </c>
      <c r="B112">
        <v>0.625</v>
      </c>
      <c r="C112">
        <v>18.051348000000001</v>
      </c>
      <c r="D112">
        <v>1.1119999999999999E-3</v>
      </c>
      <c r="E112">
        <v>1.6799999999999999E-4</v>
      </c>
      <c r="F112">
        <v>0.10000100000000001</v>
      </c>
      <c r="G112">
        <v>6.7147999999999996E-12</v>
      </c>
      <c r="H112">
        <v>5.6894E-2</v>
      </c>
      <c r="I112">
        <f t="shared" si="2"/>
        <v>6.1602047669791743E-2</v>
      </c>
      <c r="J112">
        <f t="shared" si="3"/>
        <v>5.5397524882906252E-2</v>
      </c>
    </row>
    <row r="113" spans="1:10" x14ac:dyDescent="0.25">
      <c r="A113">
        <v>12.25</v>
      </c>
      <c r="B113">
        <v>0.625</v>
      </c>
      <c r="C113">
        <v>17.832991</v>
      </c>
      <c r="D113">
        <v>1.235E-3</v>
      </c>
      <c r="E113">
        <v>1.8699999999999999E-4</v>
      </c>
      <c r="F113">
        <v>0.1</v>
      </c>
      <c r="G113">
        <v>6.3123000000000001E-12</v>
      </c>
      <c r="H113">
        <v>6.3532000000000005E-2</v>
      </c>
      <c r="I113">
        <f t="shared" si="2"/>
        <v>6.9253665860090435E-2</v>
      </c>
      <c r="J113">
        <f t="shared" si="3"/>
        <v>5.6075842801692664E-2</v>
      </c>
    </row>
    <row r="114" spans="1:10" x14ac:dyDescent="0.25">
      <c r="A114">
        <v>12.75</v>
      </c>
      <c r="B114">
        <v>0.625</v>
      </c>
      <c r="C114">
        <v>15.403124999999999</v>
      </c>
      <c r="D114">
        <v>1.4369999999999999E-3</v>
      </c>
      <c r="E114">
        <v>2.5000000000000001E-4</v>
      </c>
      <c r="F114">
        <v>4.2432999999999998E-2</v>
      </c>
      <c r="G114">
        <v>5.4146E-12</v>
      </c>
      <c r="H114">
        <v>7.9384999999999997E-2</v>
      </c>
      <c r="I114">
        <f t="shared" si="2"/>
        <v>9.3292757151552039E-2</v>
      </c>
      <c r="J114">
        <f t="shared" si="3"/>
        <v>6.492189085007101E-2</v>
      </c>
    </row>
    <row r="115" spans="1:10" x14ac:dyDescent="0.25">
      <c r="A115">
        <v>13.25</v>
      </c>
      <c r="B115">
        <v>0.625</v>
      </c>
      <c r="C115">
        <v>13.152569</v>
      </c>
      <c r="D115">
        <v>2.1189999999999998E-3</v>
      </c>
      <c r="E115">
        <v>4.1899999999999999E-4</v>
      </c>
      <c r="F115">
        <v>0</v>
      </c>
      <c r="G115">
        <v>3.2774000000000002E-12</v>
      </c>
      <c r="H115">
        <v>0.12598500000000001</v>
      </c>
      <c r="I115">
        <f t="shared" si="2"/>
        <v>0.16110920991937011</v>
      </c>
      <c r="J115">
        <f t="shared" si="3"/>
        <v>7.6030773911925503E-2</v>
      </c>
    </row>
    <row r="116" spans="1:10" x14ac:dyDescent="0.25">
      <c r="A116">
        <v>13.75</v>
      </c>
      <c r="B116">
        <v>0.625</v>
      </c>
      <c r="C116">
        <v>13.08262</v>
      </c>
      <c r="D116">
        <v>2.1710000000000002E-3</v>
      </c>
      <c r="E116">
        <v>4.3100000000000001E-4</v>
      </c>
      <c r="F116">
        <v>0</v>
      </c>
      <c r="G116">
        <v>3.1489E-12</v>
      </c>
      <c r="H116">
        <v>0.12939999999999999</v>
      </c>
      <c r="I116">
        <f t="shared" si="2"/>
        <v>0.16594535345366601</v>
      </c>
      <c r="J116">
        <f t="shared" si="3"/>
        <v>7.6437288555350535E-2</v>
      </c>
    </row>
    <row r="117" spans="1:10" x14ac:dyDescent="0.25">
      <c r="A117">
        <v>14.25</v>
      </c>
      <c r="B117">
        <v>0.625</v>
      </c>
      <c r="C117">
        <v>12.628204</v>
      </c>
      <c r="D117">
        <v>2.5179999999999998E-3</v>
      </c>
      <c r="E117">
        <v>5.1099999999999995E-4</v>
      </c>
      <c r="F117">
        <v>0</v>
      </c>
      <c r="G117">
        <v>2.3743000000000001E-12</v>
      </c>
      <c r="H117">
        <v>0.15243300000000001</v>
      </c>
      <c r="I117">
        <f t="shared" si="2"/>
        <v>0.19939494167183233</v>
      </c>
      <c r="J117">
        <f t="shared" si="3"/>
        <v>7.9187824333531512E-2</v>
      </c>
    </row>
    <row r="118" spans="1:10" x14ac:dyDescent="0.25">
      <c r="A118">
        <v>14.75</v>
      </c>
      <c r="B118">
        <v>0.625</v>
      </c>
      <c r="C118">
        <v>12.613733</v>
      </c>
      <c r="D118">
        <v>2.529E-3</v>
      </c>
      <c r="E118">
        <v>5.13E-4</v>
      </c>
      <c r="F118">
        <v>0</v>
      </c>
      <c r="G118">
        <v>2.3513999999999999E-12</v>
      </c>
      <c r="H118">
        <v>0.15319199999999999</v>
      </c>
      <c r="I118">
        <f t="shared" si="2"/>
        <v>0.20049576124688862</v>
      </c>
      <c r="J118">
        <f t="shared" si="3"/>
        <v>7.9278671904661369E-2</v>
      </c>
    </row>
    <row r="119" spans="1:10" x14ac:dyDescent="0.25">
      <c r="A119">
        <v>15.25</v>
      </c>
      <c r="B119">
        <v>0.625</v>
      </c>
      <c r="C119">
        <v>13.255437000000001</v>
      </c>
      <c r="D119">
        <v>2.042E-3</v>
      </c>
      <c r="E119">
        <v>4.0200000000000001E-4</v>
      </c>
      <c r="F119">
        <v>0</v>
      </c>
      <c r="G119">
        <v>3.4708000000000001E-12</v>
      </c>
      <c r="H119">
        <v>0.12102300000000001</v>
      </c>
      <c r="I119">
        <f t="shared" si="2"/>
        <v>0.15404999473046416</v>
      </c>
      <c r="J119">
        <f t="shared" si="3"/>
        <v>7.5440741787690585E-2</v>
      </c>
    </row>
    <row r="120" spans="1:10" x14ac:dyDescent="0.25">
      <c r="A120">
        <v>15.75</v>
      </c>
      <c r="B120">
        <v>0.625</v>
      </c>
      <c r="C120">
        <v>13.10552</v>
      </c>
      <c r="D120">
        <v>2.1540000000000001E-3</v>
      </c>
      <c r="E120">
        <v>4.2700000000000002E-4</v>
      </c>
      <c r="F120">
        <v>0</v>
      </c>
      <c r="G120">
        <v>3.1907000000000001E-12</v>
      </c>
      <c r="H120">
        <v>0.128278</v>
      </c>
      <c r="I120">
        <f t="shared" si="2"/>
        <v>0.16435822462595912</v>
      </c>
      <c r="J120">
        <f t="shared" si="3"/>
        <v>7.6303725453091525E-2</v>
      </c>
    </row>
    <row r="121" spans="1:10" x14ac:dyDescent="0.25">
      <c r="A121">
        <v>16.25</v>
      </c>
      <c r="B121">
        <v>0.625</v>
      </c>
      <c r="C121">
        <v>14.495749999999999</v>
      </c>
      <c r="D121">
        <v>1.1640000000000001E-3</v>
      </c>
      <c r="E121">
        <v>2.1800000000000001E-4</v>
      </c>
      <c r="F121">
        <v>0</v>
      </c>
      <c r="G121">
        <v>6.1463999999999997E-12</v>
      </c>
      <c r="H121">
        <v>6.6347000000000003E-2</v>
      </c>
      <c r="I121">
        <f t="shared" si="2"/>
        <v>8.0299398099442948E-2</v>
      </c>
      <c r="J121">
        <f t="shared" si="3"/>
        <v>6.8985737198834149E-2</v>
      </c>
    </row>
    <row r="122" spans="1:10" x14ac:dyDescent="0.25">
      <c r="A122">
        <v>16.75</v>
      </c>
      <c r="B122">
        <v>0.625</v>
      </c>
      <c r="C122">
        <v>16.296313999999999</v>
      </c>
      <c r="D122">
        <v>9.9599999999999992E-4</v>
      </c>
      <c r="E122">
        <v>1.75E-4</v>
      </c>
      <c r="F122">
        <v>0</v>
      </c>
      <c r="G122">
        <v>1.21292E-11</v>
      </c>
      <c r="H122">
        <v>0</v>
      </c>
      <c r="I122">
        <f t="shared" si="2"/>
        <v>6.1118115421683696E-2</v>
      </c>
      <c r="J122">
        <f t="shared" si="3"/>
        <v>6.1363569700485648E-2</v>
      </c>
    </row>
    <row r="123" spans="1:10" x14ac:dyDescent="0.25">
      <c r="A123">
        <v>17.25</v>
      </c>
      <c r="B123">
        <v>0.625</v>
      </c>
      <c r="C123">
        <v>16.296313999999999</v>
      </c>
      <c r="D123">
        <v>9.9599999999999992E-4</v>
      </c>
      <c r="E123">
        <v>1.75E-4</v>
      </c>
      <c r="F123">
        <v>0</v>
      </c>
      <c r="G123">
        <v>1.31487E-11</v>
      </c>
      <c r="H123">
        <v>0</v>
      </c>
      <c r="I123">
        <f t="shared" si="2"/>
        <v>6.1118115421683696E-2</v>
      </c>
      <c r="J123">
        <f t="shared" si="3"/>
        <v>6.1363569700485648E-2</v>
      </c>
    </row>
    <row r="124" spans="1:10" x14ac:dyDescent="0.25">
      <c r="A124">
        <v>17.75</v>
      </c>
      <c r="B124">
        <v>0.625</v>
      </c>
      <c r="C124">
        <v>16.296313999999999</v>
      </c>
      <c r="D124">
        <v>9.9599999999999992E-4</v>
      </c>
      <c r="E124">
        <v>1.75E-4</v>
      </c>
      <c r="F124">
        <v>0</v>
      </c>
      <c r="G124">
        <v>1.34505E-11</v>
      </c>
      <c r="H124">
        <v>0</v>
      </c>
      <c r="I124">
        <f t="shared" si="2"/>
        <v>6.1118115421683696E-2</v>
      </c>
      <c r="J124">
        <f t="shared" si="3"/>
        <v>6.1363569700485648E-2</v>
      </c>
    </row>
    <row r="125" spans="1:10" x14ac:dyDescent="0.25">
      <c r="A125">
        <v>18.25</v>
      </c>
      <c r="B125">
        <v>0.625</v>
      </c>
      <c r="C125">
        <v>16.296313999999999</v>
      </c>
      <c r="D125">
        <v>9.9599999999999992E-4</v>
      </c>
      <c r="E125">
        <v>1.75E-4</v>
      </c>
      <c r="F125">
        <v>0</v>
      </c>
      <c r="G125">
        <v>1.5618099999999999E-11</v>
      </c>
      <c r="H125">
        <v>0</v>
      </c>
      <c r="I125">
        <f t="shared" si="2"/>
        <v>6.1118115421683696E-2</v>
      </c>
      <c r="J125">
        <f t="shared" si="3"/>
        <v>6.1363569700485648E-2</v>
      </c>
    </row>
    <row r="126" spans="1:10" x14ac:dyDescent="0.25">
      <c r="A126">
        <v>18.75</v>
      </c>
      <c r="B126">
        <v>0.625</v>
      </c>
      <c r="C126">
        <v>16.296313999999999</v>
      </c>
      <c r="D126">
        <v>9.9599999999999992E-4</v>
      </c>
      <c r="E126">
        <v>1.75E-4</v>
      </c>
      <c r="F126">
        <v>0</v>
      </c>
      <c r="G126">
        <v>1.63976E-11</v>
      </c>
      <c r="H126">
        <v>0</v>
      </c>
      <c r="I126">
        <f t="shared" si="2"/>
        <v>6.1118115421683696E-2</v>
      </c>
      <c r="J126">
        <f t="shared" si="3"/>
        <v>6.1363569700485648E-2</v>
      </c>
    </row>
    <row r="127" spans="1:10" x14ac:dyDescent="0.25">
      <c r="A127">
        <v>19.25</v>
      </c>
      <c r="B127">
        <v>0.625</v>
      </c>
      <c r="C127">
        <v>16.296313999999999</v>
      </c>
      <c r="D127">
        <v>9.9599999999999992E-4</v>
      </c>
      <c r="E127">
        <v>1.75E-4</v>
      </c>
      <c r="F127">
        <v>0</v>
      </c>
      <c r="G127">
        <v>1.3889799999999999E-11</v>
      </c>
      <c r="H127">
        <v>0</v>
      </c>
      <c r="I127">
        <f t="shared" si="2"/>
        <v>6.1118115421683696E-2</v>
      </c>
      <c r="J127">
        <f t="shared" si="3"/>
        <v>6.1363569700485648E-2</v>
      </c>
    </row>
    <row r="128" spans="1:10" x14ac:dyDescent="0.25">
      <c r="A128">
        <v>19.75</v>
      </c>
      <c r="B128">
        <v>0.625</v>
      </c>
      <c r="C128">
        <v>16.296313999999999</v>
      </c>
      <c r="D128">
        <v>9.9599999999999992E-4</v>
      </c>
      <c r="E128">
        <v>1.75E-4</v>
      </c>
      <c r="F128">
        <v>0</v>
      </c>
      <c r="G128">
        <v>1.6070799999999999E-11</v>
      </c>
      <c r="H128">
        <v>0</v>
      </c>
      <c r="I128">
        <f t="shared" si="2"/>
        <v>6.1118115421683696E-2</v>
      </c>
      <c r="J128">
        <f t="shared" si="3"/>
        <v>6.1363569700485648E-2</v>
      </c>
    </row>
    <row r="129" spans="1:10" x14ac:dyDescent="0.25">
      <c r="A129">
        <v>20.25</v>
      </c>
      <c r="B129">
        <v>0.625</v>
      </c>
      <c r="C129">
        <v>16.296313999999999</v>
      </c>
      <c r="D129">
        <v>9.9599999999999992E-4</v>
      </c>
      <c r="E129">
        <v>1.75E-4</v>
      </c>
      <c r="F129">
        <v>0</v>
      </c>
      <c r="G129">
        <v>1.5631600000000001E-11</v>
      </c>
      <c r="H129">
        <v>0</v>
      </c>
      <c r="I129">
        <f t="shared" si="2"/>
        <v>6.1118115421683696E-2</v>
      </c>
      <c r="J129">
        <f t="shared" si="3"/>
        <v>6.1363569700485648E-2</v>
      </c>
    </row>
    <row r="130" spans="1:10" x14ac:dyDescent="0.25">
      <c r="A130">
        <v>20.75</v>
      </c>
      <c r="B130">
        <v>0.625</v>
      </c>
      <c r="C130">
        <v>16.296313999999999</v>
      </c>
      <c r="D130">
        <v>9.9599999999999992E-4</v>
      </c>
      <c r="E130">
        <v>1.75E-4</v>
      </c>
      <c r="F130">
        <v>0</v>
      </c>
      <c r="G130">
        <v>1.8152000000000001E-11</v>
      </c>
      <c r="H130">
        <v>0</v>
      </c>
      <c r="I130">
        <f t="shared" ref="I130:I193" si="4">D130*1000/C130</f>
        <v>6.1118115421683696E-2</v>
      </c>
      <c r="J130">
        <f t="shared" ref="J130:J193" si="5">1/C130</f>
        <v>6.1363569700485648E-2</v>
      </c>
    </row>
    <row r="131" spans="1:10" x14ac:dyDescent="0.25">
      <c r="A131">
        <v>21.25</v>
      </c>
      <c r="B131">
        <v>0.625</v>
      </c>
      <c r="C131">
        <v>16.296313999999999</v>
      </c>
      <c r="D131">
        <v>9.9599999999999992E-4</v>
      </c>
      <c r="E131">
        <v>1.75E-4</v>
      </c>
      <c r="F131">
        <v>0</v>
      </c>
      <c r="G131">
        <v>1.64147E-11</v>
      </c>
      <c r="H131">
        <v>0</v>
      </c>
      <c r="I131">
        <f t="shared" si="4"/>
        <v>6.1118115421683696E-2</v>
      </c>
      <c r="J131">
        <f t="shared" si="5"/>
        <v>6.1363569700485648E-2</v>
      </c>
    </row>
    <row r="132" spans="1:10" x14ac:dyDescent="0.25">
      <c r="A132">
        <v>21.75</v>
      </c>
      <c r="B132">
        <v>0.625</v>
      </c>
      <c r="C132">
        <v>16.297293</v>
      </c>
      <c r="D132">
        <v>1.9000000000000001E-5</v>
      </c>
      <c r="E132">
        <v>3.0000000000000001E-6</v>
      </c>
      <c r="F132">
        <v>0</v>
      </c>
      <c r="G132">
        <v>1.07373E-11</v>
      </c>
      <c r="H132">
        <v>7.5600000000000005E-4</v>
      </c>
      <c r="I132">
        <f t="shared" si="4"/>
        <v>1.1658377866802787E-3</v>
      </c>
      <c r="J132">
        <f t="shared" si="5"/>
        <v>6.1359883509488358E-2</v>
      </c>
    </row>
    <row r="133" spans="1:10" x14ac:dyDescent="0.25">
      <c r="A133">
        <v>0.25</v>
      </c>
      <c r="B133">
        <v>0.875</v>
      </c>
      <c r="C133">
        <v>16.296313999999999</v>
      </c>
      <c r="D133">
        <v>9.9599999999999992E-4</v>
      </c>
      <c r="E133">
        <v>1.75E-4</v>
      </c>
      <c r="F133">
        <v>0</v>
      </c>
      <c r="G133">
        <v>1.8492999999999999E-11</v>
      </c>
      <c r="H133">
        <v>0</v>
      </c>
      <c r="I133">
        <f t="shared" si="4"/>
        <v>6.1118115421683696E-2</v>
      </c>
      <c r="J133">
        <f t="shared" si="5"/>
        <v>6.1363569700485648E-2</v>
      </c>
    </row>
    <row r="134" spans="1:10" x14ac:dyDescent="0.25">
      <c r="A134">
        <v>0.75</v>
      </c>
      <c r="B134">
        <v>0.875</v>
      </c>
      <c r="C134">
        <v>16.296313999999999</v>
      </c>
      <c r="D134">
        <v>9.9599999999999992E-4</v>
      </c>
      <c r="E134">
        <v>1.75E-4</v>
      </c>
      <c r="F134">
        <v>0</v>
      </c>
      <c r="G134">
        <v>1.26585E-11</v>
      </c>
      <c r="H134">
        <v>0</v>
      </c>
      <c r="I134">
        <f t="shared" si="4"/>
        <v>6.1118115421683696E-2</v>
      </c>
      <c r="J134">
        <f t="shared" si="5"/>
        <v>6.1363569700485648E-2</v>
      </c>
    </row>
    <row r="135" spans="1:10" x14ac:dyDescent="0.25">
      <c r="A135">
        <v>1.25</v>
      </c>
      <c r="B135">
        <v>0.875</v>
      </c>
      <c r="C135">
        <v>15.516532</v>
      </c>
      <c r="D135">
        <v>4.9799999999999996E-4</v>
      </c>
      <c r="E135">
        <v>9.0000000000000006E-5</v>
      </c>
      <c r="F135">
        <v>0</v>
      </c>
      <c r="G135">
        <v>8.6884E-12</v>
      </c>
      <c r="H135">
        <v>2.7448E-2</v>
      </c>
      <c r="I135">
        <f t="shared" si="4"/>
        <v>3.2094800564971604E-2</v>
      </c>
      <c r="J135">
        <f t="shared" si="5"/>
        <v>6.4447390692714074E-2</v>
      </c>
    </row>
    <row r="136" spans="1:10" x14ac:dyDescent="0.25">
      <c r="A136">
        <v>1.75</v>
      </c>
      <c r="B136">
        <v>0.875</v>
      </c>
      <c r="C136">
        <v>14.110455999999999</v>
      </c>
      <c r="D136">
        <v>1.428E-3</v>
      </c>
      <c r="E136">
        <v>2.7099999999999997E-4</v>
      </c>
      <c r="F136">
        <v>0</v>
      </c>
      <c r="G136">
        <v>5.2549999999999997E-12</v>
      </c>
      <c r="H136">
        <v>8.2378999999999994E-2</v>
      </c>
      <c r="I136">
        <f t="shared" si="4"/>
        <v>0.10120154869552055</v>
      </c>
      <c r="J136">
        <f t="shared" si="5"/>
        <v>7.0869431859608228E-2</v>
      </c>
    </row>
    <row r="137" spans="1:10" x14ac:dyDescent="0.25">
      <c r="A137">
        <v>2.25</v>
      </c>
      <c r="B137">
        <v>0.875</v>
      </c>
      <c r="C137">
        <v>13.946859</v>
      </c>
      <c r="D137">
        <v>1.5430000000000001E-3</v>
      </c>
      <c r="E137">
        <v>2.9500000000000001E-4</v>
      </c>
      <c r="F137">
        <v>0</v>
      </c>
      <c r="G137">
        <v>4.8913000000000004E-12</v>
      </c>
      <c r="H137">
        <v>8.9434E-2</v>
      </c>
      <c r="I137">
        <f t="shared" si="4"/>
        <v>0.11063422954229336</v>
      </c>
      <c r="J137">
        <f t="shared" si="5"/>
        <v>7.1700732042963941E-2</v>
      </c>
    </row>
    <row r="138" spans="1:10" x14ac:dyDescent="0.25">
      <c r="A138">
        <v>2.75</v>
      </c>
      <c r="B138">
        <v>0.875</v>
      </c>
      <c r="C138">
        <v>13.938613</v>
      </c>
      <c r="D138">
        <v>1.549E-3</v>
      </c>
      <c r="E138">
        <v>2.9599999999999998E-4</v>
      </c>
      <c r="F138">
        <v>0</v>
      </c>
      <c r="G138">
        <v>4.8731999999999999E-12</v>
      </c>
      <c r="H138">
        <v>8.9793999999999999E-2</v>
      </c>
      <c r="I138">
        <f t="shared" si="4"/>
        <v>0.11113013898872147</v>
      </c>
      <c r="J138">
        <f t="shared" si="5"/>
        <v>7.1743149766766601E-2</v>
      </c>
    </row>
    <row r="139" spans="1:10" x14ac:dyDescent="0.25">
      <c r="A139">
        <v>3.25</v>
      </c>
      <c r="B139">
        <v>0.875</v>
      </c>
      <c r="C139">
        <v>13.740204</v>
      </c>
      <c r="D139">
        <v>1.689E-3</v>
      </c>
      <c r="E139">
        <v>3.2600000000000001E-4</v>
      </c>
      <c r="F139">
        <v>0</v>
      </c>
      <c r="G139">
        <v>4.4460999999999998E-12</v>
      </c>
      <c r="H139">
        <v>9.8568000000000003E-2</v>
      </c>
      <c r="I139">
        <f t="shared" si="4"/>
        <v>0.12292393912055455</v>
      </c>
      <c r="J139">
        <f t="shared" si="5"/>
        <v>7.2779123221169056E-2</v>
      </c>
    </row>
    <row r="140" spans="1:10" x14ac:dyDescent="0.25">
      <c r="A140">
        <v>3.75</v>
      </c>
      <c r="B140">
        <v>0.875</v>
      </c>
      <c r="C140">
        <v>15.077256999999999</v>
      </c>
      <c r="D140">
        <v>7.7899999999999996E-4</v>
      </c>
      <c r="E140">
        <v>1.4200000000000001E-4</v>
      </c>
      <c r="F140">
        <v>0</v>
      </c>
      <c r="G140">
        <v>7.5684999999999995E-12</v>
      </c>
      <c r="H140">
        <v>4.3589999999999997E-2</v>
      </c>
      <c r="I140">
        <f t="shared" si="4"/>
        <v>5.1667223023392113E-2</v>
      </c>
      <c r="J140">
        <f t="shared" si="5"/>
        <v>6.632506164748668E-2</v>
      </c>
    </row>
    <row r="141" spans="1:10" x14ac:dyDescent="0.25">
      <c r="A141">
        <v>4.25</v>
      </c>
      <c r="B141">
        <v>0.875</v>
      </c>
      <c r="C141">
        <v>14.720205999999999</v>
      </c>
      <c r="D141">
        <v>1.013E-3</v>
      </c>
      <c r="E141">
        <v>1.8799999999999999E-4</v>
      </c>
      <c r="F141">
        <v>0</v>
      </c>
      <c r="G141">
        <v>6.6855999999999997E-12</v>
      </c>
      <c r="H141">
        <v>5.7366E-2</v>
      </c>
      <c r="I141">
        <f t="shared" si="4"/>
        <v>6.8816971719009912E-2</v>
      </c>
      <c r="J141">
        <f t="shared" si="5"/>
        <v>6.7933831904254602E-2</v>
      </c>
    </row>
    <row r="142" spans="1:10" x14ac:dyDescent="0.25">
      <c r="A142">
        <v>4.75</v>
      </c>
      <c r="B142">
        <v>0.875</v>
      </c>
      <c r="C142">
        <v>14.695709000000001</v>
      </c>
      <c r="D142">
        <v>1.0300000000000001E-3</v>
      </c>
      <c r="E142">
        <v>1.9100000000000001E-4</v>
      </c>
      <c r="F142">
        <v>0</v>
      </c>
      <c r="G142">
        <v>6.6260999999999998E-12</v>
      </c>
      <c r="H142">
        <v>5.8333000000000003E-2</v>
      </c>
      <c r="I142">
        <f t="shared" si="4"/>
        <v>7.008848637381157E-2</v>
      </c>
      <c r="J142">
        <f t="shared" si="5"/>
        <v>6.8047074149331616E-2</v>
      </c>
    </row>
    <row r="143" spans="1:10" x14ac:dyDescent="0.25">
      <c r="A143">
        <v>5.25</v>
      </c>
      <c r="B143">
        <v>0.875</v>
      </c>
      <c r="C143">
        <v>15.368455000000001</v>
      </c>
      <c r="D143">
        <v>5.9199999999999997E-4</v>
      </c>
      <c r="E143">
        <v>1.07E-4</v>
      </c>
      <c r="F143">
        <v>0</v>
      </c>
      <c r="G143">
        <v>8.3073999999999999E-12</v>
      </c>
      <c r="H143">
        <v>3.2793999999999997E-2</v>
      </c>
      <c r="I143">
        <f t="shared" si="4"/>
        <v>3.852046285719677E-2</v>
      </c>
      <c r="J143">
        <f t="shared" si="5"/>
        <v>6.5068349420940488E-2</v>
      </c>
    </row>
    <row r="144" spans="1:10" x14ac:dyDescent="0.25">
      <c r="A144">
        <v>5.75</v>
      </c>
      <c r="B144">
        <v>0.875</v>
      </c>
      <c r="C144">
        <v>15.907050999999999</v>
      </c>
      <c r="D144">
        <v>2.5500000000000002E-4</v>
      </c>
      <c r="E144">
        <v>4.5000000000000003E-5</v>
      </c>
      <c r="F144">
        <v>0</v>
      </c>
      <c r="G144">
        <v>9.7065000000000003E-12</v>
      </c>
      <c r="H144">
        <v>1.3794000000000001E-2</v>
      </c>
      <c r="I144">
        <f t="shared" si="4"/>
        <v>1.6030626921357077E-2</v>
      </c>
      <c r="J144">
        <f t="shared" si="5"/>
        <v>6.2865203613165013E-2</v>
      </c>
    </row>
    <row r="145" spans="1:10" x14ac:dyDescent="0.25">
      <c r="A145">
        <v>6.25</v>
      </c>
      <c r="B145">
        <v>0.875</v>
      </c>
      <c r="C145">
        <v>15.166029999999999</v>
      </c>
      <c r="D145">
        <v>7.2099999999999996E-4</v>
      </c>
      <c r="E145">
        <v>1.3100000000000001E-4</v>
      </c>
      <c r="F145">
        <v>0</v>
      </c>
      <c r="G145">
        <v>7.7921999999999999E-12</v>
      </c>
      <c r="H145">
        <v>4.0258000000000002E-2</v>
      </c>
      <c r="I145">
        <f t="shared" si="4"/>
        <v>4.7540457192818422E-2</v>
      </c>
      <c r="J145">
        <f t="shared" si="5"/>
        <v>6.5936833831925695E-2</v>
      </c>
    </row>
    <row r="146" spans="1:10" x14ac:dyDescent="0.25">
      <c r="A146">
        <v>6.75</v>
      </c>
      <c r="B146">
        <v>0.875</v>
      </c>
      <c r="C146">
        <v>14.315777000000001</v>
      </c>
      <c r="D146">
        <v>1.2869999999999999E-3</v>
      </c>
      <c r="E146">
        <v>2.42E-4</v>
      </c>
      <c r="F146">
        <v>0</v>
      </c>
      <c r="G146">
        <v>5.7242999999999998E-12</v>
      </c>
      <c r="H146">
        <v>7.3735999999999996E-2</v>
      </c>
      <c r="I146">
        <f t="shared" si="4"/>
        <v>8.9900813626811862E-2</v>
      </c>
      <c r="J146">
        <f t="shared" si="5"/>
        <v>6.9853002041034867E-2</v>
      </c>
    </row>
    <row r="147" spans="1:10" x14ac:dyDescent="0.25">
      <c r="A147">
        <v>7.25</v>
      </c>
      <c r="B147">
        <v>0.875</v>
      </c>
      <c r="C147">
        <v>14.382299</v>
      </c>
      <c r="D147">
        <v>1.2409999999999999E-3</v>
      </c>
      <c r="E147">
        <v>2.33E-4</v>
      </c>
      <c r="F147">
        <v>0</v>
      </c>
      <c r="G147">
        <v>5.8792000000000002E-12</v>
      </c>
      <c r="H147">
        <v>7.0985000000000006E-2</v>
      </c>
      <c r="I147">
        <f t="shared" si="4"/>
        <v>8.6286622187454171E-2</v>
      </c>
      <c r="J147">
        <f t="shared" si="5"/>
        <v>6.9529913124459455E-2</v>
      </c>
    </row>
    <row r="148" spans="1:10" x14ac:dyDescent="0.25">
      <c r="A148">
        <v>7.75</v>
      </c>
      <c r="B148">
        <v>0.875</v>
      </c>
      <c r="C148">
        <v>14.662378</v>
      </c>
      <c r="D148">
        <v>1.3370000000000001E-3</v>
      </c>
      <c r="E148">
        <v>2.4499999999999999E-4</v>
      </c>
      <c r="F148">
        <v>1.4135999999999999E-2</v>
      </c>
      <c r="G148">
        <v>5.6155000000000001E-12</v>
      </c>
      <c r="H148">
        <v>7.5697E-2</v>
      </c>
      <c r="I148">
        <f t="shared" si="4"/>
        <v>9.1185754452654283E-2</v>
      </c>
      <c r="J148">
        <f t="shared" si="5"/>
        <v>6.8201760996749641E-2</v>
      </c>
    </row>
    <row r="149" spans="1:10" x14ac:dyDescent="0.25">
      <c r="A149">
        <v>8.25</v>
      </c>
      <c r="B149">
        <v>0.875</v>
      </c>
      <c r="C149">
        <v>14.594352000000001</v>
      </c>
      <c r="D149">
        <v>2.0179999999999998E-3</v>
      </c>
      <c r="E149">
        <v>3.6200000000000002E-4</v>
      </c>
      <c r="F149">
        <v>4.4528999999999999E-2</v>
      </c>
      <c r="G149">
        <v>3.7527999999999999E-12</v>
      </c>
      <c r="H149">
        <v>0.114121</v>
      </c>
      <c r="I149">
        <f t="shared" si="4"/>
        <v>0.13827266876939789</v>
      </c>
      <c r="J149">
        <f t="shared" si="5"/>
        <v>6.8519657467491529E-2</v>
      </c>
    </row>
    <row r="150" spans="1:10" x14ac:dyDescent="0.25">
      <c r="A150">
        <v>8.75</v>
      </c>
      <c r="B150">
        <v>0.875</v>
      </c>
      <c r="C150">
        <v>16.477333999999999</v>
      </c>
      <c r="D150">
        <v>2.0339999999999998E-3</v>
      </c>
      <c r="E150">
        <v>3.2299999999999999E-4</v>
      </c>
      <c r="F150">
        <v>0.1</v>
      </c>
      <c r="G150">
        <v>3.9983999999999996E-12</v>
      </c>
      <c r="H150">
        <v>0.108402</v>
      </c>
      <c r="I150">
        <f t="shared" si="4"/>
        <v>0.12344229958560043</v>
      </c>
      <c r="J150">
        <f t="shared" si="5"/>
        <v>6.0689429491445644E-2</v>
      </c>
    </row>
    <row r="151" spans="1:10" x14ac:dyDescent="0.25">
      <c r="A151">
        <v>9.25</v>
      </c>
      <c r="B151">
        <v>0.875</v>
      </c>
      <c r="C151">
        <v>16.227774</v>
      </c>
      <c r="D151">
        <v>2.1879999999999998E-3</v>
      </c>
      <c r="E151">
        <v>3.5100000000000002E-4</v>
      </c>
      <c r="F151">
        <v>0.100004</v>
      </c>
      <c r="G151">
        <v>3.6159E-12</v>
      </c>
      <c r="H151">
        <v>0.117424</v>
      </c>
      <c r="I151">
        <f t="shared" si="4"/>
        <v>0.13483056887531214</v>
      </c>
      <c r="J151">
        <f t="shared" si="5"/>
        <v>6.1622746286705742E-2</v>
      </c>
    </row>
    <row r="152" spans="1:10" x14ac:dyDescent="0.25">
      <c r="A152">
        <v>9.75</v>
      </c>
      <c r="B152">
        <v>0.875</v>
      </c>
      <c r="C152">
        <v>15.753646</v>
      </c>
      <c r="D152">
        <v>2.4870000000000001E-3</v>
      </c>
      <c r="E152">
        <v>4.06E-4</v>
      </c>
      <c r="F152">
        <v>0.10001400000000001</v>
      </c>
      <c r="G152">
        <v>2.9354000000000002E-12</v>
      </c>
      <c r="H152">
        <v>0.135297</v>
      </c>
      <c r="I152">
        <f t="shared" si="4"/>
        <v>0.1578682166655262</v>
      </c>
      <c r="J152">
        <f t="shared" si="5"/>
        <v>6.3477368984932128E-2</v>
      </c>
    </row>
    <row r="153" spans="1:10" x14ac:dyDescent="0.25">
      <c r="A153">
        <v>10.25</v>
      </c>
      <c r="B153">
        <v>0.875</v>
      </c>
      <c r="C153">
        <v>15.6927</v>
      </c>
      <c r="D153">
        <v>3.055E-3</v>
      </c>
      <c r="E153">
        <v>4.9100000000000001E-4</v>
      </c>
      <c r="F153">
        <v>0.122446</v>
      </c>
      <c r="G153">
        <v>1.9826000000000001E-12</v>
      </c>
      <c r="H153">
        <v>0.16624700000000001</v>
      </c>
      <c r="I153">
        <f t="shared" si="4"/>
        <v>0.1946765056363787</v>
      </c>
      <c r="J153">
        <f t="shared" si="5"/>
        <v>6.3723897098650964E-2</v>
      </c>
    </row>
    <row r="154" spans="1:10" x14ac:dyDescent="0.25">
      <c r="A154">
        <v>10.75</v>
      </c>
      <c r="B154">
        <v>0.875</v>
      </c>
      <c r="C154">
        <v>16.549429</v>
      </c>
      <c r="D154">
        <v>2.9499999999999999E-3</v>
      </c>
      <c r="E154">
        <v>4.5100000000000001E-4</v>
      </c>
      <c r="F154">
        <v>0.14033799999999999</v>
      </c>
      <c r="G154">
        <v>2.2546000000000001E-12</v>
      </c>
      <c r="H154">
        <v>0.15646399999999999</v>
      </c>
      <c r="I154">
        <f t="shared" si="4"/>
        <v>0.17825388416724225</v>
      </c>
      <c r="J154">
        <f t="shared" si="5"/>
        <v>6.0425045480421109E-2</v>
      </c>
    </row>
    <row r="155" spans="1:10" x14ac:dyDescent="0.25">
      <c r="A155">
        <v>11.25</v>
      </c>
      <c r="B155">
        <v>0.875</v>
      </c>
      <c r="C155">
        <v>17.685486999999998</v>
      </c>
      <c r="D155">
        <v>2.5070000000000001E-3</v>
      </c>
      <c r="E155">
        <v>3.6499999999999998E-4</v>
      </c>
      <c r="F155">
        <v>0.14985999999999999</v>
      </c>
      <c r="G155">
        <v>3.1673E-12</v>
      </c>
      <c r="H155">
        <v>0.12890499999999999</v>
      </c>
      <c r="I155">
        <f t="shared" si="4"/>
        <v>0.14175464888244244</v>
      </c>
      <c r="J155">
        <f t="shared" si="5"/>
        <v>5.6543537647563799E-2</v>
      </c>
    </row>
    <row r="156" spans="1:10" x14ac:dyDescent="0.25">
      <c r="A156">
        <v>11.75</v>
      </c>
      <c r="B156">
        <v>0.875</v>
      </c>
      <c r="C156">
        <v>19.519379000000001</v>
      </c>
      <c r="D156">
        <v>1.8779999999999999E-3</v>
      </c>
      <c r="E156">
        <v>2.5399999999999999E-4</v>
      </c>
      <c r="F156">
        <v>0.16517899999999999</v>
      </c>
      <c r="G156">
        <v>4.7542999999999996E-12</v>
      </c>
      <c r="H156">
        <v>9.2183000000000001E-2</v>
      </c>
      <c r="I156">
        <f t="shared" si="4"/>
        <v>9.6212077238727725E-2</v>
      </c>
      <c r="J156">
        <f t="shared" si="5"/>
        <v>5.1231138039791117E-2</v>
      </c>
    </row>
    <row r="157" spans="1:10" x14ac:dyDescent="0.25">
      <c r="A157">
        <v>12.25</v>
      </c>
      <c r="B157">
        <v>0.875</v>
      </c>
      <c r="C157">
        <v>19.540592</v>
      </c>
      <c r="D157">
        <v>1.3780000000000001E-3</v>
      </c>
      <c r="E157">
        <v>1.9000000000000001E-4</v>
      </c>
      <c r="F157">
        <v>0.145485</v>
      </c>
      <c r="G157">
        <v>6.0660999999999998E-12</v>
      </c>
      <c r="H157">
        <v>6.7726999999999996E-2</v>
      </c>
      <c r="I157">
        <f t="shared" si="4"/>
        <v>7.0519869612957489E-2</v>
      </c>
      <c r="J157">
        <f t="shared" si="5"/>
        <v>5.1175522215498898E-2</v>
      </c>
    </row>
    <row r="158" spans="1:10" x14ac:dyDescent="0.25">
      <c r="A158">
        <v>12.75</v>
      </c>
      <c r="B158">
        <v>0.875</v>
      </c>
      <c r="C158">
        <v>18.96913</v>
      </c>
      <c r="D158">
        <v>1.139E-3</v>
      </c>
      <c r="E158">
        <v>1.63E-4</v>
      </c>
      <c r="F158">
        <v>0.122852</v>
      </c>
      <c r="G158">
        <v>6.7184000000000001E-12</v>
      </c>
      <c r="H158">
        <v>5.6834999999999997E-2</v>
      </c>
      <c r="I158">
        <f t="shared" si="4"/>
        <v>6.0044925623895247E-2</v>
      </c>
      <c r="J158">
        <f t="shared" si="5"/>
        <v>5.2717230574095914E-2</v>
      </c>
    </row>
    <row r="159" spans="1:10" x14ac:dyDescent="0.25">
      <c r="A159">
        <v>13.25</v>
      </c>
      <c r="B159">
        <v>0.875</v>
      </c>
      <c r="C159">
        <v>19.137281999999999</v>
      </c>
      <c r="D159">
        <v>9.859999999999999E-4</v>
      </c>
      <c r="E159">
        <v>1.4100000000000001E-4</v>
      </c>
      <c r="F159">
        <v>0.120171</v>
      </c>
      <c r="G159">
        <v>7.2120000000000004E-12</v>
      </c>
      <c r="H159">
        <v>4.9026E-2</v>
      </c>
      <c r="I159">
        <f t="shared" si="4"/>
        <v>5.1522468028636456E-2</v>
      </c>
      <c r="J159">
        <f t="shared" si="5"/>
        <v>5.2254024369813856E-2</v>
      </c>
    </row>
    <row r="160" spans="1:10" x14ac:dyDescent="0.25">
      <c r="A160">
        <v>13.75</v>
      </c>
      <c r="B160">
        <v>0.875</v>
      </c>
      <c r="C160">
        <v>14.745189</v>
      </c>
      <c r="D160">
        <v>1.413E-3</v>
      </c>
      <c r="E160">
        <v>2.5700000000000001E-4</v>
      </c>
      <c r="F160">
        <v>2.0594999999999999E-2</v>
      </c>
      <c r="G160">
        <v>5.3928999999999998E-12</v>
      </c>
      <c r="H160">
        <v>7.9787999999999998E-2</v>
      </c>
      <c r="I160">
        <f t="shared" si="4"/>
        <v>9.5827866295915234E-2</v>
      </c>
      <c r="J160">
        <f t="shared" si="5"/>
        <v>6.781873057035756E-2</v>
      </c>
    </row>
    <row r="161" spans="1:10" x14ac:dyDescent="0.25">
      <c r="A161">
        <v>14.25</v>
      </c>
      <c r="B161">
        <v>0.875</v>
      </c>
      <c r="C161">
        <v>13.305953000000001</v>
      </c>
      <c r="D161">
        <v>2.0049999999999998E-3</v>
      </c>
      <c r="E161">
        <v>3.9399999999999998E-4</v>
      </c>
      <c r="F161">
        <v>0</v>
      </c>
      <c r="G161">
        <v>3.5674999999999999E-12</v>
      </c>
      <c r="H161">
        <v>0.118613</v>
      </c>
      <c r="I161">
        <f t="shared" si="4"/>
        <v>0.15068443425284908</v>
      </c>
      <c r="J161">
        <f t="shared" si="5"/>
        <v>7.5154331298179083E-2</v>
      </c>
    </row>
    <row r="162" spans="1:10" x14ac:dyDescent="0.25">
      <c r="A162">
        <v>14.75</v>
      </c>
      <c r="B162">
        <v>0.875</v>
      </c>
      <c r="C162">
        <v>12.903302</v>
      </c>
      <c r="D162">
        <v>2.307E-3</v>
      </c>
      <c r="E162">
        <v>4.6200000000000001E-4</v>
      </c>
      <c r="F162">
        <v>0</v>
      </c>
      <c r="G162">
        <v>2.8305000000000001E-12</v>
      </c>
      <c r="H162">
        <v>0.13830999999999999</v>
      </c>
      <c r="I162">
        <f t="shared" si="4"/>
        <v>0.17879144423652177</v>
      </c>
      <c r="J162">
        <f t="shared" si="5"/>
        <v>7.7499542365202331E-2</v>
      </c>
    </row>
    <row r="163" spans="1:10" x14ac:dyDescent="0.25">
      <c r="A163">
        <v>15.25</v>
      </c>
      <c r="B163">
        <v>0.875</v>
      </c>
      <c r="C163">
        <v>12.741388000000001</v>
      </c>
      <c r="D163">
        <v>2.431E-3</v>
      </c>
      <c r="E163">
        <v>4.8999999999999998E-4</v>
      </c>
      <c r="F163">
        <v>0</v>
      </c>
      <c r="G163">
        <v>2.5571000000000001E-12</v>
      </c>
      <c r="H163">
        <v>0.14655399999999999</v>
      </c>
      <c r="I163">
        <f t="shared" si="4"/>
        <v>0.19079553970101215</v>
      </c>
      <c r="J163">
        <f t="shared" si="5"/>
        <v>7.8484384903748317E-2</v>
      </c>
    </row>
    <row r="164" spans="1:10" x14ac:dyDescent="0.25">
      <c r="A164">
        <v>15.75</v>
      </c>
      <c r="B164">
        <v>0.875</v>
      </c>
      <c r="C164">
        <v>12.741517999999999</v>
      </c>
      <c r="D164">
        <v>2.4299999999999999E-3</v>
      </c>
      <c r="E164">
        <v>4.8999999999999998E-4</v>
      </c>
      <c r="F164">
        <v>0</v>
      </c>
      <c r="G164">
        <v>2.5573E-12</v>
      </c>
      <c r="H164">
        <v>0.14654700000000001</v>
      </c>
      <c r="I164">
        <f t="shared" si="4"/>
        <v>0.19071510945556094</v>
      </c>
      <c r="J164">
        <f t="shared" si="5"/>
        <v>7.8483584138090923E-2</v>
      </c>
    </row>
    <row r="165" spans="1:10" x14ac:dyDescent="0.25">
      <c r="A165">
        <v>16.25</v>
      </c>
      <c r="B165">
        <v>0.875</v>
      </c>
      <c r="C165">
        <v>12.745602</v>
      </c>
      <c r="D165">
        <v>2.4269999999999999E-3</v>
      </c>
      <c r="E165">
        <v>4.8899999999999996E-4</v>
      </c>
      <c r="F165">
        <v>0</v>
      </c>
      <c r="G165">
        <v>2.5640999999999999E-12</v>
      </c>
      <c r="H165">
        <v>0.14633699999999999</v>
      </c>
      <c r="I165">
        <f t="shared" si="4"/>
        <v>0.19041862440079332</v>
      </c>
      <c r="J165">
        <f t="shared" si="5"/>
        <v>7.8458436094270015E-2</v>
      </c>
    </row>
    <row r="166" spans="1:10" x14ac:dyDescent="0.25">
      <c r="A166">
        <v>16.75</v>
      </c>
      <c r="B166">
        <v>0.875</v>
      </c>
      <c r="C166">
        <v>13.146932</v>
      </c>
      <c r="D166">
        <v>2.1229999999999999E-3</v>
      </c>
      <c r="E166">
        <v>4.2000000000000002E-4</v>
      </c>
      <c r="F166">
        <v>0</v>
      </c>
      <c r="G166">
        <v>3.2670000000000001E-12</v>
      </c>
      <c r="H166">
        <v>0.12625900000000001</v>
      </c>
      <c r="I166">
        <f t="shared" si="4"/>
        <v>0.16148254208662521</v>
      </c>
      <c r="J166">
        <f t="shared" si="5"/>
        <v>7.6063373568829598E-2</v>
      </c>
    </row>
    <row r="167" spans="1:10" x14ac:dyDescent="0.25">
      <c r="A167">
        <v>17.25</v>
      </c>
      <c r="B167">
        <v>0.875</v>
      </c>
      <c r="C167">
        <v>13.848473</v>
      </c>
      <c r="D167">
        <v>1.6119999999999999E-3</v>
      </c>
      <c r="E167">
        <v>3.0899999999999998E-4</v>
      </c>
      <c r="F167">
        <v>0</v>
      </c>
      <c r="G167">
        <v>4.6772999999999999E-12</v>
      </c>
      <c r="H167">
        <v>9.3751000000000001E-2</v>
      </c>
      <c r="I167">
        <f t="shared" si="4"/>
        <v>0.11640272541239745</v>
      </c>
      <c r="J167">
        <f t="shared" si="5"/>
        <v>7.2210127427045565E-2</v>
      </c>
    </row>
    <row r="168" spans="1:10" x14ac:dyDescent="0.25">
      <c r="A168">
        <v>17.75</v>
      </c>
      <c r="B168">
        <v>0.875</v>
      </c>
      <c r="C168">
        <v>14.107760000000001</v>
      </c>
      <c r="D168">
        <v>1.4300000000000001E-3</v>
      </c>
      <c r="E168">
        <v>2.72E-4</v>
      </c>
      <c r="F168">
        <v>0</v>
      </c>
      <c r="G168">
        <v>5.2489000000000004E-12</v>
      </c>
      <c r="H168">
        <v>8.2493999999999998E-2</v>
      </c>
      <c r="I168">
        <f t="shared" si="4"/>
        <v>0.10136265431223668</v>
      </c>
      <c r="J168">
        <f t="shared" si="5"/>
        <v>7.0882975043522145E-2</v>
      </c>
    </row>
    <row r="169" spans="1:10" x14ac:dyDescent="0.25">
      <c r="A169">
        <v>18.25</v>
      </c>
      <c r="B169">
        <v>0.875</v>
      </c>
      <c r="C169">
        <v>14.922953</v>
      </c>
      <c r="D169">
        <v>8.7900000000000001E-4</v>
      </c>
      <c r="E169">
        <v>1.6200000000000001E-4</v>
      </c>
      <c r="F169">
        <v>0</v>
      </c>
      <c r="G169">
        <v>7.1834999999999998E-12</v>
      </c>
      <c r="H169">
        <v>4.9467999999999998E-2</v>
      </c>
      <c r="I169">
        <f t="shared" si="4"/>
        <v>5.890255098974044E-2</v>
      </c>
      <c r="J169">
        <f t="shared" si="5"/>
        <v>6.7010865744869669E-2</v>
      </c>
    </row>
    <row r="170" spans="1:10" x14ac:dyDescent="0.25">
      <c r="A170">
        <v>18.75</v>
      </c>
      <c r="B170">
        <v>0.875</v>
      </c>
      <c r="C170">
        <v>16.296313999999999</v>
      </c>
      <c r="D170">
        <v>9.9599999999999992E-4</v>
      </c>
      <c r="E170">
        <v>1.75E-4</v>
      </c>
      <c r="F170">
        <v>0</v>
      </c>
      <c r="G170">
        <v>1.3864200000000001E-11</v>
      </c>
      <c r="H170">
        <v>0</v>
      </c>
      <c r="I170">
        <f t="shared" si="4"/>
        <v>6.1118115421683696E-2</v>
      </c>
      <c r="J170">
        <f t="shared" si="5"/>
        <v>6.1363569700485648E-2</v>
      </c>
    </row>
    <row r="171" spans="1:10" x14ac:dyDescent="0.25">
      <c r="A171">
        <v>19.25</v>
      </c>
      <c r="B171">
        <v>0.875</v>
      </c>
      <c r="C171">
        <v>16.296313999999999</v>
      </c>
      <c r="D171">
        <v>9.9599999999999992E-4</v>
      </c>
      <c r="E171">
        <v>1.75E-4</v>
      </c>
      <c r="F171">
        <v>0</v>
      </c>
      <c r="G171">
        <v>1.42182E-11</v>
      </c>
      <c r="H171">
        <v>0</v>
      </c>
      <c r="I171">
        <f t="shared" si="4"/>
        <v>6.1118115421683696E-2</v>
      </c>
      <c r="J171">
        <f t="shared" si="5"/>
        <v>6.1363569700485648E-2</v>
      </c>
    </row>
    <row r="172" spans="1:10" x14ac:dyDescent="0.25">
      <c r="A172">
        <v>19.75</v>
      </c>
      <c r="B172">
        <v>0.875</v>
      </c>
      <c r="C172">
        <v>16.296313999999999</v>
      </c>
      <c r="D172">
        <v>9.9599999999999992E-4</v>
      </c>
      <c r="E172">
        <v>1.75E-4</v>
      </c>
      <c r="F172">
        <v>0</v>
      </c>
      <c r="G172">
        <v>1.3280600000000001E-11</v>
      </c>
      <c r="H172">
        <v>0</v>
      </c>
      <c r="I172">
        <f t="shared" si="4"/>
        <v>6.1118115421683696E-2</v>
      </c>
      <c r="J172">
        <f t="shared" si="5"/>
        <v>6.1363569700485648E-2</v>
      </c>
    </row>
    <row r="173" spans="1:10" x14ac:dyDescent="0.25">
      <c r="A173">
        <v>20.25</v>
      </c>
      <c r="B173">
        <v>0.875</v>
      </c>
      <c r="C173">
        <v>15.873801</v>
      </c>
      <c r="D173">
        <v>2.7599999999999999E-4</v>
      </c>
      <c r="E173">
        <v>4.8999999999999998E-5</v>
      </c>
      <c r="F173">
        <v>0</v>
      </c>
      <c r="G173">
        <v>9.6192E-12</v>
      </c>
      <c r="H173">
        <v>1.4932000000000001E-2</v>
      </c>
      <c r="I173">
        <f t="shared" si="4"/>
        <v>1.7387139979895171E-2</v>
      </c>
      <c r="J173">
        <f t="shared" si="5"/>
        <v>6.2996883985127441E-2</v>
      </c>
    </row>
    <row r="174" spans="1:10" x14ac:dyDescent="0.25">
      <c r="A174">
        <v>20.75</v>
      </c>
      <c r="B174">
        <v>0.875</v>
      </c>
      <c r="C174">
        <v>14.380947000000001</v>
      </c>
      <c r="D174">
        <v>1.242E-3</v>
      </c>
      <c r="E174">
        <v>2.33E-4</v>
      </c>
      <c r="F174">
        <v>0</v>
      </c>
      <c r="G174">
        <v>5.8759999999999996E-12</v>
      </c>
      <c r="H174">
        <v>7.1041000000000007E-2</v>
      </c>
      <c r="I174">
        <f t="shared" si="4"/>
        <v>8.6364270725703948E-2</v>
      </c>
      <c r="J174">
        <f t="shared" si="5"/>
        <v>6.9536449859665006E-2</v>
      </c>
    </row>
    <row r="175" spans="1:10" x14ac:dyDescent="0.25">
      <c r="A175">
        <v>21.25</v>
      </c>
      <c r="B175">
        <v>0.875</v>
      </c>
      <c r="C175">
        <v>14.038478</v>
      </c>
      <c r="D175">
        <v>1.4779999999999999E-3</v>
      </c>
      <c r="E175">
        <v>2.81E-4</v>
      </c>
      <c r="F175">
        <v>0</v>
      </c>
      <c r="G175">
        <v>5.0938E-12</v>
      </c>
      <c r="H175">
        <v>8.5463999999999998E-2</v>
      </c>
      <c r="I175">
        <f t="shared" si="4"/>
        <v>0.10528206832678015</v>
      </c>
      <c r="J175">
        <f t="shared" si="5"/>
        <v>7.1232793184560328E-2</v>
      </c>
    </row>
    <row r="176" spans="1:10" x14ac:dyDescent="0.25">
      <c r="A176">
        <v>21.75</v>
      </c>
      <c r="B176">
        <v>0.875</v>
      </c>
      <c r="C176">
        <v>13.633022</v>
      </c>
      <c r="D176">
        <v>1.766E-3</v>
      </c>
      <c r="E176">
        <v>3.4200000000000002E-4</v>
      </c>
      <c r="F176">
        <v>0</v>
      </c>
      <c r="G176">
        <v>4.2217999999999996E-12</v>
      </c>
      <c r="H176">
        <v>0.103405</v>
      </c>
      <c r="I176">
        <f t="shared" si="4"/>
        <v>0.12953841048595094</v>
      </c>
      <c r="J176">
        <f t="shared" si="5"/>
        <v>7.3351308315940514E-2</v>
      </c>
    </row>
    <row r="177" spans="1:10" x14ac:dyDescent="0.25">
      <c r="A177">
        <v>0.25</v>
      </c>
      <c r="B177">
        <v>1.125</v>
      </c>
      <c r="C177">
        <v>16.296313999999999</v>
      </c>
      <c r="D177">
        <v>9.9599999999999992E-4</v>
      </c>
      <c r="E177">
        <v>1.75E-4</v>
      </c>
      <c r="F177">
        <v>0</v>
      </c>
      <c r="G177">
        <v>2.0606200000000001E-11</v>
      </c>
      <c r="H177">
        <v>0</v>
      </c>
      <c r="I177">
        <f t="shared" si="4"/>
        <v>6.1118115421683696E-2</v>
      </c>
      <c r="J177">
        <f t="shared" si="5"/>
        <v>6.1363569700485648E-2</v>
      </c>
    </row>
    <row r="178" spans="1:10" x14ac:dyDescent="0.25">
      <c r="A178">
        <v>0.75</v>
      </c>
      <c r="B178">
        <v>1.125</v>
      </c>
      <c r="C178">
        <v>16.296313999999999</v>
      </c>
      <c r="D178">
        <v>9.9599999999999992E-4</v>
      </c>
      <c r="E178">
        <v>1.75E-4</v>
      </c>
      <c r="F178">
        <v>0</v>
      </c>
      <c r="G178">
        <v>1.5973299999999999E-11</v>
      </c>
      <c r="H178">
        <v>0</v>
      </c>
      <c r="I178">
        <f t="shared" si="4"/>
        <v>6.1118115421683696E-2</v>
      </c>
      <c r="J178">
        <f t="shared" si="5"/>
        <v>6.1363569700485648E-2</v>
      </c>
    </row>
    <row r="179" spans="1:10" x14ac:dyDescent="0.25">
      <c r="A179">
        <v>1.25</v>
      </c>
      <c r="B179">
        <v>1.125</v>
      </c>
      <c r="C179">
        <v>16.296313999999999</v>
      </c>
      <c r="D179">
        <v>9.9599999999999992E-4</v>
      </c>
      <c r="E179">
        <v>1.75E-4</v>
      </c>
      <c r="F179">
        <v>0</v>
      </c>
      <c r="G179">
        <v>1.71397E-11</v>
      </c>
      <c r="H179">
        <v>0</v>
      </c>
      <c r="I179">
        <f t="shared" si="4"/>
        <v>6.1118115421683696E-2</v>
      </c>
      <c r="J179">
        <f t="shared" si="5"/>
        <v>6.1363569700485648E-2</v>
      </c>
    </row>
    <row r="180" spans="1:10" x14ac:dyDescent="0.25">
      <c r="A180">
        <v>1.75</v>
      </c>
      <c r="B180">
        <v>1.125</v>
      </c>
      <c r="C180">
        <v>16.296313999999999</v>
      </c>
      <c r="D180">
        <v>9.9599999999999992E-4</v>
      </c>
      <c r="E180">
        <v>1.75E-4</v>
      </c>
      <c r="F180">
        <v>0</v>
      </c>
      <c r="G180">
        <v>1.7527E-11</v>
      </c>
      <c r="H180">
        <v>0</v>
      </c>
      <c r="I180">
        <f t="shared" si="4"/>
        <v>6.1118115421683696E-2</v>
      </c>
      <c r="J180">
        <f t="shared" si="5"/>
        <v>6.1363569700485648E-2</v>
      </c>
    </row>
    <row r="181" spans="1:10" x14ac:dyDescent="0.25">
      <c r="A181">
        <v>2.25</v>
      </c>
      <c r="B181">
        <v>1.125</v>
      </c>
      <c r="C181">
        <v>16.296313999999999</v>
      </c>
      <c r="D181">
        <v>9.9599999999999992E-4</v>
      </c>
      <c r="E181">
        <v>1.75E-4</v>
      </c>
      <c r="F181">
        <v>0</v>
      </c>
      <c r="G181">
        <v>1.12991E-11</v>
      </c>
      <c r="H181">
        <v>0</v>
      </c>
      <c r="I181">
        <f t="shared" si="4"/>
        <v>6.1118115421683696E-2</v>
      </c>
      <c r="J181">
        <f t="shared" si="5"/>
        <v>6.1363569700485648E-2</v>
      </c>
    </row>
    <row r="182" spans="1:10" x14ac:dyDescent="0.25">
      <c r="A182">
        <v>2.75</v>
      </c>
      <c r="B182">
        <v>1.125</v>
      </c>
      <c r="C182">
        <v>16.296313999999999</v>
      </c>
      <c r="D182">
        <v>9.9599999999999992E-4</v>
      </c>
      <c r="E182">
        <v>1.75E-4</v>
      </c>
      <c r="F182">
        <v>0</v>
      </c>
      <c r="G182">
        <v>1.2200000000000001E-11</v>
      </c>
      <c r="H182">
        <v>0</v>
      </c>
      <c r="I182">
        <f t="shared" si="4"/>
        <v>6.1118115421683696E-2</v>
      </c>
      <c r="J182">
        <f t="shared" si="5"/>
        <v>6.1363569700485648E-2</v>
      </c>
    </row>
    <row r="183" spans="1:10" x14ac:dyDescent="0.25">
      <c r="A183">
        <v>3.25</v>
      </c>
      <c r="B183">
        <v>1.125</v>
      </c>
      <c r="C183">
        <v>16.296313999999999</v>
      </c>
      <c r="D183">
        <v>9.9599999999999992E-4</v>
      </c>
      <c r="E183">
        <v>1.75E-4</v>
      </c>
      <c r="F183">
        <v>0</v>
      </c>
      <c r="G183">
        <v>1.2940800000000001E-11</v>
      </c>
      <c r="H183">
        <v>0</v>
      </c>
      <c r="I183">
        <f t="shared" si="4"/>
        <v>6.1118115421683696E-2</v>
      </c>
      <c r="J183">
        <f t="shared" si="5"/>
        <v>6.1363569700485648E-2</v>
      </c>
    </row>
    <row r="184" spans="1:10" x14ac:dyDescent="0.25">
      <c r="A184">
        <v>3.75</v>
      </c>
      <c r="B184">
        <v>1.125</v>
      </c>
      <c r="C184">
        <v>16.296313999999999</v>
      </c>
      <c r="D184">
        <v>9.9599999999999992E-4</v>
      </c>
      <c r="E184">
        <v>1.75E-4</v>
      </c>
      <c r="F184">
        <v>0</v>
      </c>
      <c r="G184">
        <v>1.1106700000000001E-11</v>
      </c>
      <c r="H184">
        <v>0</v>
      </c>
      <c r="I184">
        <f t="shared" si="4"/>
        <v>6.1118115421683696E-2</v>
      </c>
      <c r="J184">
        <f t="shared" si="5"/>
        <v>6.1363569700485648E-2</v>
      </c>
    </row>
    <row r="185" spans="1:10" x14ac:dyDescent="0.25">
      <c r="A185">
        <v>4.25</v>
      </c>
      <c r="B185">
        <v>1.125</v>
      </c>
      <c r="C185">
        <v>15.183998000000001</v>
      </c>
      <c r="D185">
        <v>7.1000000000000002E-4</v>
      </c>
      <c r="E185">
        <v>1.2899999999999999E-4</v>
      </c>
      <c r="F185">
        <v>0</v>
      </c>
      <c r="G185">
        <v>7.8375999999999996E-12</v>
      </c>
      <c r="H185">
        <v>3.9587999999999998E-2</v>
      </c>
      <c r="I185">
        <f t="shared" si="4"/>
        <v>4.6759753261295209E-2</v>
      </c>
      <c r="J185">
        <f t="shared" si="5"/>
        <v>6.5858807410274944E-2</v>
      </c>
    </row>
    <row r="186" spans="1:10" x14ac:dyDescent="0.25">
      <c r="A186">
        <v>4.75</v>
      </c>
      <c r="B186">
        <v>1.125</v>
      </c>
      <c r="C186">
        <v>14.421721</v>
      </c>
      <c r="D186">
        <v>1.214E-3</v>
      </c>
      <c r="E186">
        <v>2.2800000000000001E-4</v>
      </c>
      <c r="F186">
        <v>0</v>
      </c>
      <c r="G186">
        <v>5.9716000000000001E-12</v>
      </c>
      <c r="H186">
        <v>6.9365999999999997E-2</v>
      </c>
      <c r="I186">
        <f t="shared" si="4"/>
        <v>8.4178580351124535E-2</v>
      </c>
      <c r="J186">
        <f t="shared" si="5"/>
        <v>6.9339852019048215E-2</v>
      </c>
    </row>
    <row r="187" spans="1:10" x14ac:dyDescent="0.25">
      <c r="A187">
        <v>5.25</v>
      </c>
      <c r="B187">
        <v>1.125</v>
      </c>
      <c r="C187">
        <v>14.187442000000001</v>
      </c>
      <c r="D187">
        <v>1.3749999999999999E-3</v>
      </c>
      <c r="E187">
        <v>2.5999999999999998E-4</v>
      </c>
      <c r="F187">
        <v>0</v>
      </c>
      <c r="G187">
        <v>5.4292999999999999E-12</v>
      </c>
      <c r="H187">
        <v>7.9111000000000001E-2</v>
      </c>
      <c r="I187">
        <f t="shared" si="4"/>
        <v>9.6916695765170341E-2</v>
      </c>
      <c r="J187">
        <f t="shared" si="5"/>
        <v>7.0484869647396614E-2</v>
      </c>
    </row>
    <row r="188" spans="1:10" x14ac:dyDescent="0.25">
      <c r="A188">
        <v>5.75</v>
      </c>
      <c r="B188">
        <v>1.125</v>
      </c>
      <c r="C188">
        <v>13.584165</v>
      </c>
      <c r="D188">
        <v>1.8010000000000001E-3</v>
      </c>
      <c r="E188">
        <v>3.5E-4</v>
      </c>
      <c r="F188">
        <v>0</v>
      </c>
      <c r="G188">
        <v>4.1211000000000003E-12</v>
      </c>
      <c r="H188">
        <v>0.10563400000000001</v>
      </c>
      <c r="I188">
        <f t="shared" si="4"/>
        <v>0.13258083952896627</v>
      </c>
      <c r="J188">
        <f t="shared" si="5"/>
        <v>7.3615124669053997E-2</v>
      </c>
    </row>
    <row r="189" spans="1:10" x14ac:dyDescent="0.25">
      <c r="A189">
        <v>6.25</v>
      </c>
      <c r="B189">
        <v>1.125</v>
      </c>
      <c r="C189">
        <v>13.822808999999999</v>
      </c>
      <c r="D189">
        <v>1.6299999999999999E-3</v>
      </c>
      <c r="E189">
        <v>3.1300000000000002E-4</v>
      </c>
      <c r="F189">
        <v>0</v>
      </c>
      <c r="G189">
        <v>4.6220999999999999E-12</v>
      </c>
      <c r="H189">
        <v>9.4885999999999998E-2</v>
      </c>
      <c r="I189">
        <f t="shared" si="4"/>
        <v>0.11792103905942707</v>
      </c>
      <c r="J189">
        <f t="shared" si="5"/>
        <v>7.2344195741979797E-2</v>
      </c>
    </row>
    <row r="190" spans="1:10" x14ac:dyDescent="0.25">
      <c r="A190">
        <v>6.75</v>
      </c>
      <c r="B190">
        <v>1.125</v>
      </c>
      <c r="C190">
        <v>13.914251999999999</v>
      </c>
      <c r="D190">
        <v>1.5659999999999999E-3</v>
      </c>
      <c r="E190">
        <v>2.9999999999999997E-4</v>
      </c>
      <c r="F190">
        <v>0</v>
      </c>
      <c r="G190">
        <v>4.8200000000000001E-12</v>
      </c>
      <c r="H190">
        <v>9.0857999999999994E-2</v>
      </c>
      <c r="I190">
        <f t="shared" si="4"/>
        <v>0.11254647393190809</v>
      </c>
      <c r="J190">
        <f t="shared" si="5"/>
        <v>7.1868757300069031E-2</v>
      </c>
    </row>
    <row r="191" spans="1:10" x14ac:dyDescent="0.25">
      <c r="A191">
        <v>7.25</v>
      </c>
      <c r="B191">
        <v>1.125</v>
      </c>
      <c r="C191">
        <v>14.050369999999999</v>
      </c>
      <c r="D191">
        <v>1.47E-3</v>
      </c>
      <c r="E191">
        <v>2.7999999999999998E-4</v>
      </c>
      <c r="F191">
        <v>0</v>
      </c>
      <c r="G191">
        <v>5.1203000000000003E-12</v>
      </c>
      <c r="H191">
        <v>8.4953000000000001E-2</v>
      </c>
      <c r="I191">
        <f t="shared" si="4"/>
        <v>0.10462357930787589</v>
      </c>
      <c r="J191">
        <f t="shared" si="5"/>
        <v>7.1172502930527806E-2</v>
      </c>
    </row>
    <row r="192" spans="1:10" x14ac:dyDescent="0.25">
      <c r="A192">
        <v>7.75</v>
      </c>
      <c r="B192">
        <v>1.125</v>
      </c>
      <c r="C192">
        <v>14.440067000000001</v>
      </c>
      <c r="D192">
        <v>1.2620000000000001E-3</v>
      </c>
      <c r="E192">
        <v>2.3599999999999999E-4</v>
      </c>
      <c r="F192">
        <v>2.9889999999999999E-3</v>
      </c>
      <c r="G192">
        <v>5.8212000000000003E-12</v>
      </c>
      <c r="H192">
        <v>7.2009000000000004E-2</v>
      </c>
      <c r="I192">
        <f t="shared" si="4"/>
        <v>8.7395716377216257E-2</v>
      </c>
      <c r="J192">
        <f t="shared" si="5"/>
        <v>6.9251756241851231E-2</v>
      </c>
    </row>
    <row r="193" spans="1:10" x14ac:dyDescent="0.25">
      <c r="A193">
        <v>8.25</v>
      </c>
      <c r="B193">
        <v>1.125</v>
      </c>
      <c r="C193">
        <v>15.217775</v>
      </c>
      <c r="D193">
        <v>1.4480000000000001E-3</v>
      </c>
      <c r="E193">
        <v>2.5500000000000002E-4</v>
      </c>
      <c r="F193">
        <v>3.7254000000000002E-2</v>
      </c>
      <c r="G193">
        <v>5.3569999999999999E-12</v>
      </c>
      <c r="H193">
        <v>8.0458000000000002E-2</v>
      </c>
      <c r="I193">
        <f t="shared" si="4"/>
        <v>9.5151886527432575E-2</v>
      </c>
      <c r="J193">
        <f t="shared" si="5"/>
        <v>6.5712628817287677E-2</v>
      </c>
    </row>
    <row r="194" spans="1:10" x14ac:dyDescent="0.25">
      <c r="A194">
        <v>8.75</v>
      </c>
      <c r="B194">
        <v>1.125</v>
      </c>
      <c r="C194">
        <v>16.085137</v>
      </c>
      <c r="D194">
        <v>1.9380000000000001E-3</v>
      </c>
      <c r="E194">
        <v>3.1700000000000001E-4</v>
      </c>
      <c r="F194">
        <v>8.5168999999999995E-2</v>
      </c>
      <c r="G194">
        <v>4.1685999999999998E-12</v>
      </c>
      <c r="H194">
        <v>0.104577</v>
      </c>
      <c r="I194">
        <f t="shared" ref="I194:I257" si="6">D194*1000/C194</f>
        <v>0.12048389765035884</v>
      </c>
      <c r="J194">
        <f t="shared" ref="J194:J257" si="7">1/C194</f>
        <v>6.2169193834034492E-2</v>
      </c>
    </row>
    <row r="195" spans="1:10" x14ac:dyDescent="0.25">
      <c r="A195">
        <v>9.25</v>
      </c>
      <c r="B195">
        <v>1.125</v>
      </c>
      <c r="C195">
        <v>16.031137000000001</v>
      </c>
      <c r="D195">
        <v>2.5660000000000001E-3</v>
      </c>
      <c r="E195">
        <v>4.1100000000000002E-4</v>
      </c>
      <c r="F195">
        <v>0.110933</v>
      </c>
      <c r="G195">
        <v>2.8291000000000001E-12</v>
      </c>
      <c r="H195">
        <v>0.138349</v>
      </c>
      <c r="I195">
        <f t="shared" si="6"/>
        <v>0.16006350641255204</v>
      </c>
      <c r="J195">
        <f t="shared" si="7"/>
        <v>6.237860733147E-2</v>
      </c>
    </row>
    <row r="196" spans="1:10" x14ac:dyDescent="0.25">
      <c r="A196">
        <v>9.75</v>
      </c>
      <c r="B196">
        <v>1.125</v>
      </c>
      <c r="C196">
        <v>15.008296</v>
      </c>
      <c r="D196">
        <v>2.9129999999999998E-3</v>
      </c>
      <c r="E196">
        <v>4.9100000000000001E-4</v>
      </c>
      <c r="F196">
        <v>9.7275E-2</v>
      </c>
      <c r="G196">
        <v>2.0981000000000001E-12</v>
      </c>
      <c r="H196">
        <v>0.16197800000000001</v>
      </c>
      <c r="I196">
        <f t="shared" si="6"/>
        <v>0.19409265382292565</v>
      </c>
      <c r="J196">
        <f t="shared" si="7"/>
        <v>6.662981593646608E-2</v>
      </c>
    </row>
    <row r="197" spans="1:10" x14ac:dyDescent="0.25">
      <c r="A197">
        <v>10.25</v>
      </c>
      <c r="B197">
        <v>1.125</v>
      </c>
      <c r="C197">
        <v>13.679601</v>
      </c>
      <c r="D197">
        <v>3.3730000000000001E-3</v>
      </c>
      <c r="E197">
        <v>6.1300000000000005E-4</v>
      </c>
      <c r="F197">
        <v>7.6746999999999996E-2</v>
      </c>
      <c r="G197">
        <v>1.3063E-12</v>
      </c>
      <c r="H197">
        <v>0.195911</v>
      </c>
      <c r="I197">
        <f t="shared" si="6"/>
        <v>0.24657151915468881</v>
      </c>
      <c r="J197">
        <f t="shared" si="7"/>
        <v>7.3101547333142253E-2</v>
      </c>
    </row>
    <row r="198" spans="1:10" x14ac:dyDescent="0.25">
      <c r="A198">
        <v>10.75</v>
      </c>
      <c r="B198">
        <v>1.125</v>
      </c>
      <c r="C198">
        <v>12.203828</v>
      </c>
      <c r="D198">
        <v>3.7829999999999999E-3</v>
      </c>
      <c r="E198">
        <v>7.5799999999999999E-4</v>
      </c>
      <c r="F198">
        <v>4.4090999999999998E-2</v>
      </c>
      <c r="G198">
        <v>7.4029999999999999E-13</v>
      </c>
      <c r="H198">
        <v>0.23191500000000001</v>
      </c>
      <c r="I198">
        <f t="shared" si="6"/>
        <v>0.30998470316035265</v>
      </c>
      <c r="J198">
        <f t="shared" si="7"/>
        <v>8.1941502289281695E-2</v>
      </c>
    </row>
    <row r="199" spans="1:10" x14ac:dyDescent="0.25">
      <c r="A199">
        <v>11.25</v>
      </c>
      <c r="B199">
        <v>1.125</v>
      </c>
      <c r="C199">
        <v>12.831284</v>
      </c>
      <c r="D199">
        <v>3.5999999999999999E-3</v>
      </c>
      <c r="E199">
        <v>6.9099999999999999E-4</v>
      </c>
      <c r="F199">
        <v>5.8396999999999998E-2</v>
      </c>
      <c r="G199">
        <v>9.6709999999999999E-13</v>
      </c>
      <c r="H199">
        <v>0.21553900000000001</v>
      </c>
      <c r="I199">
        <f t="shared" si="6"/>
        <v>0.2805642833562097</v>
      </c>
      <c r="J199">
        <f t="shared" si="7"/>
        <v>7.7934523154502694E-2</v>
      </c>
    </row>
    <row r="200" spans="1:10" x14ac:dyDescent="0.25">
      <c r="A200">
        <v>11.75</v>
      </c>
      <c r="B200">
        <v>1.125</v>
      </c>
      <c r="C200">
        <v>13.730848999999999</v>
      </c>
      <c r="D200">
        <v>3.1800000000000001E-3</v>
      </c>
      <c r="E200">
        <v>5.8E-4</v>
      </c>
      <c r="F200">
        <v>6.9850999999999996E-2</v>
      </c>
      <c r="G200">
        <v>1.5418999999999999E-12</v>
      </c>
      <c r="H200">
        <v>0.184479</v>
      </c>
      <c r="I200">
        <f t="shared" si="6"/>
        <v>0.23159529319709221</v>
      </c>
      <c r="J200">
        <f t="shared" si="7"/>
        <v>7.282870855254471E-2</v>
      </c>
    </row>
    <row r="201" spans="1:10" x14ac:dyDescent="0.25">
      <c r="A201">
        <v>12.25</v>
      </c>
      <c r="B201">
        <v>1.125</v>
      </c>
      <c r="C201">
        <v>16.111715</v>
      </c>
      <c r="D201">
        <v>2.7720000000000002E-3</v>
      </c>
      <c r="E201">
        <v>4.3800000000000002E-4</v>
      </c>
      <c r="F201">
        <v>0.12177</v>
      </c>
      <c r="G201">
        <v>2.4792000000000002E-12</v>
      </c>
      <c r="H201">
        <v>0.14902199999999999</v>
      </c>
      <c r="I201">
        <f t="shared" si="6"/>
        <v>0.17204872355301717</v>
      </c>
      <c r="J201">
        <f t="shared" si="7"/>
        <v>6.2066639088390031E-2</v>
      </c>
    </row>
    <row r="202" spans="1:10" x14ac:dyDescent="0.25">
      <c r="A202">
        <v>12.75</v>
      </c>
      <c r="B202">
        <v>1.125</v>
      </c>
      <c r="C202">
        <v>14.990557000000001</v>
      </c>
      <c r="D202">
        <v>2.5349999999999999E-3</v>
      </c>
      <c r="E202">
        <v>4.3399999999999998E-4</v>
      </c>
      <c r="F202">
        <v>8.0236000000000002E-2</v>
      </c>
      <c r="G202">
        <v>2.7317000000000002E-12</v>
      </c>
      <c r="H202">
        <v>0.14122100000000001</v>
      </c>
      <c r="I202">
        <f t="shared" si="6"/>
        <v>0.16910645815228881</v>
      </c>
      <c r="J202">
        <f t="shared" si="7"/>
        <v>6.6708661993013327E-2</v>
      </c>
    </row>
    <row r="203" spans="1:10" x14ac:dyDescent="0.25">
      <c r="A203">
        <v>13.25</v>
      </c>
      <c r="B203">
        <v>1.125</v>
      </c>
      <c r="C203">
        <v>16.128077999999999</v>
      </c>
      <c r="D203">
        <v>2.2499999999999998E-3</v>
      </c>
      <c r="E203">
        <v>3.6200000000000002E-4</v>
      </c>
      <c r="F203">
        <v>9.9999000000000005E-2</v>
      </c>
      <c r="G203">
        <v>3.4680000000000002E-12</v>
      </c>
      <c r="H203">
        <v>0.12109300000000001</v>
      </c>
      <c r="I203">
        <f t="shared" si="6"/>
        <v>0.13950825386633176</v>
      </c>
      <c r="J203">
        <f t="shared" si="7"/>
        <v>6.2003668385036341E-2</v>
      </c>
    </row>
    <row r="204" spans="1:10" x14ac:dyDescent="0.25">
      <c r="A204">
        <v>13.75</v>
      </c>
      <c r="B204">
        <v>1.125</v>
      </c>
      <c r="C204">
        <v>13.890814000000001</v>
      </c>
      <c r="D204">
        <v>2.019E-3</v>
      </c>
      <c r="E204">
        <v>3.8000000000000002E-4</v>
      </c>
      <c r="F204">
        <v>2.1351999999999999E-2</v>
      </c>
      <c r="G204">
        <v>3.6352000000000001E-12</v>
      </c>
      <c r="H204">
        <v>0.116954</v>
      </c>
      <c r="I204">
        <f t="shared" si="6"/>
        <v>0.14534785362470479</v>
      </c>
      <c r="J204">
        <f t="shared" si="7"/>
        <v>7.1990021607085078E-2</v>
      </c>
    </row>
    <row r="205" spans="1:10" x14ac:dyDescent="0.25">
      <c r="A205">
        <v>14.25</v>
      </c>
      <c r="B205">
        <v>1.125</v>
      </c>
      <c r="C205">
        <v>13.196579</v>
      </c>
      <c r="D205">
        <v>2.0860000000000002E-3</v>
      </c>
      <c r="E205">
        <v>4.1199999999999999E-4</v>
      </c>
      <c r="F205">
        <v>0</v>
      </c>
      <c r="G205">
        <v>3.3595E-12</v>
      </c>
      <c r="H205">
        <v>0.123853</v>
      </c>
      <c r="I205">
        <f t="shared" si="6"/>
        <v>0.15807126983440181</v>
      </c>
      <c r="J205">
        <f t="shared" si="7"/>
        <v>7.5777214685715133E-2</v>
      </c>
    </row>
    <row r="206" spans="1:10" x14ac:dyDescent="0.25">
      <c r="A206">
        <v>14.75</v>
      </c>
      <c r="B206">
        <v>1.125</v>
      </c>
      <c r="C206">
        <v>12.916963000000001</v>
      </c>
      <c r="D206">
        <v>2.2959999999999999E-3</v>
      </c>
      <c r="E206">
        <v>4.5899999999999999E-4</v>
      </c>
      <c r="F206">
        <v>0</v>
      </c>
      <c r="G206">
        <v>2.8542000000000001E-12</v>
      </c>
      <c r="H206">
        <v>0.137623</v>
      </c>
      <c r="I206">
        <f t="shared" si="6"/>
        <v>0.17775076076319177</v>
      </c>
      <c r="J206">
        <f t="shared" si="7"/>
        <v>7.7417578729613135E-2</v>
      </c>
    </row>
    <row r="207" spans="1:10" x14ac:dyDescent="0.25">
      <c r="A207">
        <v>15.25</v>
      </c>
      <c r="B207">
        <v>1.125</v>
      </c>
      <c r="C207">
        <v>12.783676</v>
      </c>
      <c r="D207">
        <v>2.398E-3</v>
      </c>
      <c r="E207">
        <v>4.8299999999999998E-4</v>
      </c>
      <c r="F207">
        <v>0</v>
      </c>
      <c r="G207">
        <v>2.6272E-12</v>
      </c>
      <c r="H207">
        <v>0.14438200000000001</v>
      </c>
      <c r="I207">
        <f t="shared" si="6"/>
        <v>0.18758297691524725</v>
      </c>
      <c r="J207">
        <f t="shared" si="7"/>
        <v>7.8224761015532621E-2</v>
      </c>
    </row>
    <row r="208" spans="1:10" x14ac:dyDescent="0.25">
      <c r="A208">
        <v>15.75</v>
      </c>
      <c r="B208">
        <v>1.125</v>
      </c>
      <c r="C208">
        <v>12.811425</v>
      </c>
      <c r="D208">
        <v>2.3770000000000002E-3</v>
      </c>
      <c r="E208">
        <v>4.7800000000000002E-4</v>
      </c>
      <c r="F208">
        <v>0</v>
      </c>
      <c r="G208">
        <v>2.6736999999999998E-12</v>
      </c>
      <c r="H208">
        <v>0.14296400000000001</v>
      </c>
      <c r="I208">
        <f t="shared" si="6"/>
        <v>0.18553751826982559</v>
      </c>
      <c r="J208">
        <f t="shared" si="7"/>
        <v>7.8055329520330494E-2</v>
      </c>
    </row>
    <row r="209" spans="1:10" x14ac:dyDescent="0.25">
      <c r="A209">
        <v>16.25</v>
      </c>
      <c r="B209">
        <v>1.125</v>
      </c>
      <c r="C209">
        <v>12.9627</v>
      </c>
      <c r="D209">
        <v>2.261E-3</v>
      </c>
      <c r="E209">
        <v>4.5100000000000001E-4</v>
      </c>
      <c r="F209">
        <v>0</v>
      </c>
      <c r="G209">
        <v>2.9341000000000002E-12</v>
      </c>
      <c r="H209">
        <v>0.13533300000000001</v>
      </c>
      <c r="I209">
        <f t="shared" si="6"/>
        <v>0.1744235383060628</v>
      </c>
      <c r="J209">
        <f t="shared" si="7"/>
        <v>7.7144422072562044E-2</v>
      </c>
    </row>
    <row r="210" spans="1:10" x14ac:dyDescent="0.25">
      <c r="A210">
        <v>16.75</v>
      </c>
      <c r="B210">
        <v>1.125</v>
      </c>
      <c r="C210">
        <v>13.860772000000001</v>
      </c>
      <c r="D210">
        <v>1.603E-3</v>
      </c>
      <c r="E210">
        <v>3.0800000000000001E-4</v>
      </c>
      <c r="F210">
        <v>0</v>
      </c>
      <c r="G210">
        <v>4.7038000000000002E-12</v>
      </c>
      <c r="H210">
        <v>9.3207999999999999E-2</v>
      </c>
      <c r="I210">
        <f t="shared" si="6"/>
        <v>0.11565012396134933</v>
      </c>
      <c r="J210">
        <f t="shared" si="7"/>
        <v>7.21460536252959E-2</v>
      </c>
    </row>
    <row r="211" spans="1:10" x14ac:dyDescent="0.25">
      <c r="A211">
        <v>17.25</v>
      </c>
      <c r="B211">
        <v>1.125</v>
      </c>
      <c r="C211">
        <v>13.68369</v>
      </c>
      <c r="D211">
        <v>1.73E-3</v>
      </c>
      <c r="E211">
        <v>3.3399999999999999E-4</v>
      </c>
      <c r="F211">
        <v>0</v>
      </c>
      <c r="G211">
        <v>4.3272000000000004E-12</v>
      </c>
      <c r="H211">
        <v>0.10111000000000001</v>
      </c>
      <c r="I211">
        <f t="shared" si="6"/>
        <v>0.12642788604535765</v>
      </c>
      <c r="J211">
        <f t="shared" si="7"/>
        <v>7.3079702916391709E-2</v>
      </c>
    </row>
    <row r="212" spans="1:10" x14ac:dyDescent="0.25">
      <c r="A212">
        <v>17.75</v>
      </c>
      <c r="B212">
        <v>1.125</v>
      </c>
      <c r="C212">
        <v>13.168388</v>
      </c>
      <c r="D212">
        <v>2.1069999999999999E-3</v>
      </c>
      <c r="E212">
        <v>4.17E-4</v>
      </c>
      <c r="F212">
        <v>0</v>
      </c>
      <c r="G212">
        <v>3.3068E-12</v>
      </c>
      <c r="H212">
        <v>0.12521699999999999</v>
      </c>
      <c r="I212">
        <f t="shared" si="6"/>
        <v>0.16000439841231895</v>
      </c>
      <c r="J212">
        <f t="shared" si="7"/>
        <v>7.5939439208504489E-2</v>
      </c>
    </row>
    <row r="213" spans="1:10" x14ac:dyDescent="0.25">
      <c r="A213">
        <v>18.25</v>
      </c>
      <c r="B213">
        <v>1.125</v>
      </c>
      <c r="C213">
        <v>13.505564</v>
      </c>
      <c r="D213">
        <v>1.8580000000000001E-3</v>
      </c>
      <c r="E213">
        <v>3.6200000000000002E-4</v>
      </c>
      <c r="F213">
        <v>0</v>
      </c>
      <c r="G213">
        <v>3.9611999999999997E-12</v>
      </c>
      <c r="H213">
        <v>0.109251</v>
      </c>
      <c r="I213">
        <f t="shared" si="6"/>
        <v>0.13757292920162387</v>
      </c>
      <c r="J213">
        <f t="shared" si="7"/>
        <v>7.4043557159108653E-2</v>
      </c>
    </row>
    <row r="214" spans="1:10" x14ac:dyDescent="0.25">
      <c r="A214">
        <v>18.75</v>
      </c>
      <c r="B214">
        <v>1.125</v>
      </c>
      <c r="C214">
        <v>13.861672</v>
      </c>
      <c r="D214">
        <v>1.603E-3</v>
      </c>
      <c r="E214">
        <v>3.0699999999999998E-4</v>
      </c>
      <c r="F214">
        <v>0</v>
      </c>
      <c r="G214">
        <v>4.7057999999999996E-12</v>
      </c>
      <c r="H214">
        <v>9.3169000000000002E-2</v>
      </c>
      <c r="I214">
        <f t="shared" si="6"/>
        <v>0.11564261511886877</v>
      </c>
      <c r="J214">
        <f t="shared" si="7"/>
        <v>7.2141369381702292E-2</v>
      </c>
    </row>
    <row r="215" spans="1:10" x14ac:dyDescent="0.25">
      <c r="A215">
        <v>19.25</v>
      </c>
      <c r="B215">
        <v>1.125</v>
      </c>
      <c r="C215">
        <v>13.808118</v>
      </c>
      <c r="D215">
        <v>1.6410000000000001E-3</v>
      </c>
      <c r="E215">
        <v>3.1500000000000001E-4</v>
      </c>
      <c r="F215">
        <v>0</v>
      </c>
      <c r="G215">
        <v>4.5906000000000003E-12</v>
      </c>
      <c r="H215">
        <v>9.5537999999999998E-2</v>
      </c>
      <c r="I215">
        <f t="shared" si="6"/>
        <v>0.11884313271366886</v>
      </c>
      <c r="J215">
        <f t="shared" si="7"/>
        <v>7.242116557810413E-2</v>
      </c>
    </row>
    <row r="216" spans="1:10" x14ac:dyDescent="0.25">
      <c r="A216">
        <v>19.75</v>
      </c>
      <c r="B216">
        <v>1.125</v>
      </c>
      <c r="C216">
        <v>13.719586</v>
      </c>
      <c r="D216">
        <v>1.704E-3</v>
      </c>
      <c r="E216">
        <v>3.2899999999999997E-4</v>
      </c>
      <c r="F216">
        <v>0</v>
      </c>
      <c r="G216">
        <v>4.4025000000000003E-12</v>
      </c>
      <c r="H216">
        <v>9.9492999999999998E-2</v>
      </c>
      <c r="I216">
        <f t="shared" si="6"/>
        <v>0.12420199851511554</v>
      </c>
      <c r="J216">
        <f t="shared" si="7"/>
        <v>7.2888496781171097E-2</v>
      </c>
    </row>
    <row r="217" spans="1:10" x14ac:dyDescent="0.25">
      <c r="A217">
        <v>20.25</v>
      </c>
      <c r="B217">
        <v>1.125</v>
      </c>
      <c r="C217">
        <v>13.642231000000001</v>
      </c>
      <c r="D217">
        <v>1.7600000000000001E-3</v>
      </c>
      <c r="E217">
        <v>3.4099999999999999E-4</v>
      </c>
      <c r="F217">
        <v>0</v>
      </c>
      <c r="G217">
        <v>4.2408000000000003E-12</v>
      </c>
      <c r="H217">
        <v>0.102987</v>
      </c>
      <c r="I217">
        <f t="shared" si="6"/>
        <v>0.12901115660627649</v>
      </c>
      <c r="J217">
        <f t="shared" si="7"/>
        <v>7.3301793526293457E-2</v>
      </c>
    </row>
    <row r="218" spans="1:10" x14ac:dyDescent="0.25">
      <c r="A218">
        <v>20.75</v>
      </c>
      <c r="B218">
        <v>1.125</v>
      </c>
      <c r="C218">
        <v>12.921004999999999</v>
      </c>
      <c r="D218">
        <v>2.2929999999999999E-3</v>
      </c>
      <c r="E218">
        <v>4.5899999999999999E-4</v>
      </c>
      <c r="F218">
        <v>0</v>
      </c>
      <c r="G218">
        <v>2.8612E-12</v>
      </c>
      <c r="H218">
        <v>0.13741999999999999</v>
      </c>
      <c r="I218">
        <f t="shared" si="6"/>
        <v>0.17746297598367927</v>
      </c>
      <c r="J218">
        <f t="shared" si="7"/>
        <v>7.7393360655769433E-2</v>
      </c>
    </row>
    <row r="219" spans="1:10" x14ac:dyDescent="0.25">
      <c r="A219">
        <v>21.25</v>
      </c>
      <c r="B219">
        <v>1.125</v>
      </c>
      <c r="C219">
        <v>12.614245</v>
      </c>
      <c r="D219">
        <v>2.529E-3</v>
      </c>
      <c r="E219">
        <v>5.13E-4</v>
      </c>
      <c r="F219">
        <v>0</v>
      </c>
      <c r="G219">
        <v>2.3522E-12</v>
      </c>
      <c r="H219">
        <v>0.153165</v>
      </c>
      <c r="I219">
        <f t="shared" si="6"/>
        <v>0.2004876233179235</v>
      </c>
      <c r="J219">
        <f t="shared" si="7"/>
        <v>7.9275454060072553E-2</v>
      </c>
    </row>
    <row r="220" spans="1:10" x14ac:dyDescent="0.25">
      <c r="A220">
        <v>21.75</v>
      </c>
      <c r="B220">
        <v>1.125</v>
      </c>
      <c r="C220">
        <v>12.488422999999999</v>
      </c>
      <c r="D220">
        <v>2.627E-3</v>
      </c>
      <c r="E220">
        <v>5.3700000000000004E-4</v>
      </c>
      <c r="F220">
        <v>0</v>
      </c>
      <c r="G220">
        <v>2.1580999999999999E-12</v>
      </c>
      <c r="H220">
        <v>0.159829</v>
      </c>
      <c r="I220">
        <f t="shared" si="6"/>
        <v>0.21035482222214927</v>
      </c>
      <c r="J220">
        <f t="shared" si="7"/>
        <v>8.0074161485401321E-2</v>
      </c>
    </row>
    <row r="221" spans="1:10" x14ac:dyDescent="0.25">
      <c r="A221">
        <v>0.25</v>
      </c>
      <c r="B221">
        <v>1.375</v>
      </c>
      <c r="C221">
        <v>16.296313999999999</v>
      </c>
      <c r="D221">
        <v>9.9599999999999992E-4</v>
      </c>
      <c r="E221">
        <v>1.75E-4</v>
      </c>
      <c r="F221">
        <v>0</v>
      </c>
      <c r="G221">
        <v>1.686151E-10</v>
      </c>
      <c r="H221">
        <v>0</v>
      </c>
      <c r="I221">
        <f t="shared" si="6"/>
        <v>6.1118115421683696E-2</v>
      </c>
      <c r="J221">
        <f t="shared" si="7"/>
        <v>6.1363569700485648E-2</v>
      </c>
    </row>
    <row r="222" spans="1:10" x14ac:dyDescent="0.25">
      <c r="A222">
        <v>0.75</v>
      </c>
      <c r="B222">
        <v>1.375</v>
      </c>
      <c r="C222">
        <v>16.296313999999999</v>
      </c>
      <c r="D222">
        <v>9.9599999999999992E-4</v>
      </c>
      <c r="E222">
        <v>1.75E-4</v>
      </c>
      <c r="F222">
        <v>0</v>
      </c>
      <c r="G222">
        <v>1.5201870000000001E-10</v>
      </c>
      <c r="H222">
        <v>0</v>
      </c>
      <c r="I222">
        <f t="shared" si="6"/>
        <v>6.1118115421683696E-2</v>
      </c>
      <c r="J222">
        <f t="shared" si="7"/>
        <v>6.1363569700485648E-2</v>
      </c>
    </row>
    <row r="223" spans="1:10" x14ac:dyDescent="0.25">
      <c r="A223">
        <v>1.25</v>
      </c>
      <c r="B223">
        <v>1.375</v>
      </c>
      <c r="C223">
        <v>16.296313999999999</v>
      </c>
      <c r="D223">
        <v>9.9599999999999992E-4</v>
      </c>
      <c r="E223">
        <v>1.75E-4</v>
      </c>
      <c r="F223">
        <v>0</v>
      </c>
      <c r="G223">
        <v>1.160466E-10</v>
      </c>
      <c r="H223">
        <v>0</v>
      </c>
      <c r="I223">
        <f t="shared" si="6"/>
        <v>6.1118115421683696E-2</v>
      </c>
      <c r="J223">
        <f t="shared" si="7"/>
        <v>6.1363569700485648E-2</v>
      </c>
    </row>
    <row r="224" spans="1:10" x14ac:dyDescent="0.25">
      <c r="A224">
        <v>1.75</v>
      </c>
      <c r="B224">
        <v>1.375</v>
      </c>
      <c r="C224">
        <v>16.296313999999999</v>
      </c>
      <c r="D224">
        <v>9.9599999999999992E-4</v>
      </c>
      <c r="E224">
        <v>1.75E-4</v>
      </c>
      <c r="F224">
        <v>0</v>
      </c>
      <c r="G224">
        <v>8.6917699999999999E-11</v>
      </c>
      <c r="H224">
        <v>0</v>
      </c>
      <c r="I224">
        <f t="shared" si="6"/>
        <v>6.1118115421683696E-2</v>
      </c>
      <c r="J224">
        <f t="shared" si="7"/>
        <v>6.1363569700485648E-2</v>
      </c>
    </row>
    <row r="225" spans="1:10" x14ac:dyDescent="0.25">
      <c r="A225">
        <v>2.25</v>
      </c>
      <c r="B225">
        <v>1.375</v>
      </c>
      <c r="C225">
        <v>16.296313999999999</v>
      </c>
      <c r="D225">
        <v>9.9599999999999992E-4</v>
      </c>
      <c r="E225">
        <v>1.75E-4</v>
      </c>
      <c r="F225">
        <v>0</v>
      </c>
      <c r="G225">
        <v>4.2077399999999997E-11</v>
      </c>
      <c r="H225">
        <v>0</v>
      </c>
      <c r="I225">
        <f t="shared" si="6"/>
        <v>6.1118115421683696E-2</v>
      </c>
      <c r="J225">
        <f t="shared" si="7"/>
        <v>6.1363569700485648E-2</v>
      </c>
    </row>
    <row r="226" spans="1:10" x14ac:dyDescent="0.25">
      <c r="A226">
        <v>2.75</v>
      </c>
      <c r="B226">
        <v>1.375</v>
      </c>
      <c r="C226">
        <v>16.296313999999999</v>
      </c>
      <c r="D226">
        <v>9.9599999999999992E-4</v>
      </c>
      <c r="E226">
        <v>1.75E-4</v>
      </c>
      <c r="F226">
        <v>0</v>
      </c>
      <c r="G226">
        <v>3.9524900000000001E-11</v>
      </c>
      <c r="H226">
        <v>0</v>
      </c>
      <c r="I226">
        <f t="shared" si="6"/>
        <v>6.1118115421683696E-2</v>
      </c>
      <c r="J226">
        <f t="shared" si="7"/>
        <v>6.1363569700485648E-2</v>
      </c>
    </row>
    <row r="227" spans="1:10" x14ac:dyDescent="0.25">
      <c r="A227">
        <v>3.25</v>
      </c>
      <c r="B227">
        <v>1.375</v>
      </c>
      <c r="C227">
        <v>16.296313999999999</v>
      </c>
      <c r="D227">
        <v>9.9599999999999992E-4</v>
      </c>
      <c r="E227">
        <v>1.75E-4</v>
      </c>
      <c r="F227">
        <v>0</v>
      </c>
      <c r="G227">
        <v>3.2997300000000001E-11</v>
      </c>
      <c r="H227">
        <v>0</v>
      </c>
      <c r="I227">
        <f t="shared" si="6"/>
        <v>6.1118115421683696E-2</v>
      </c>
      <c r="J227">
        <f t="shared" si="7"/>
        <v>6.1363569700485648E-2</v>
      </c>
    </row>
    <row r="228" spans="1:10" x14ac:dyDescent="0.25">
      <c r="A228">
        <v>3.75</v>
      </c>
      <c r="B228">
        <v>1.375</v>
      </c>
      <c r="C228">
        <v>16.296313999999999</v>
      </c>
      <c r="D228">
        <v>9.9599999999999992E-4</v>
      </c>
      <c r="E228">
        <v>1.75E-4</v>
      </c>
      <c r="F228">
        <v>0</v>
      </c>
      <c r="G228">
        <v>2.3531499999999998E-11</v>
      </c>
      <c r="H228">
        <v>0</v>
      </c>
      <c r="I228">
        <f t="shared" si="6"/>
        <v>6.1118115421683696E-2</v>
      </c>
      <c r="J228">
        <f t="shared" si="7"/>
        <v>6.1363569700485648E-2</v>
      </c>
    </row>
    <row r="229" spans="1:10" x14ac:dyDescent="0.25">
      <c r="A229">
        <v>4.25</v>
      </c>
      <c r="B229">
        <v>1.375</v>
      </c>
      <c r="C229">
        <v>16.296313999999999</v>
      </c>
      <c r="D229">
        <v>9.9599999999999992E-4</v>
      </c>
      <c r="E229">
        <v>1.75E-4</v>
      </c>
      <c r="F229">
        <v>0</v>
      </c>
      <c r="G229">
        <v>2.19439E-11</v>
      </c>
      <c r="H229">
        <v>0</v>
      </c>
      <c r="I229">
        <f t="shared" si="6"/>
        <v>6.1118115421683696E-2</v>
      </c>
      <c r="J229">
        <f t="shared" si="7"/>
        <v>6.1363569700485648E-2</v>
      </c>
    </row>
    <row r="230" spans="1:10" x14ac:dyDescent="0.25">
      <c r="A230">
        <v>4.75</v>
      </c>
      <c r="B230">
        <v>1.375</v>
      </c>
      <c r="C230">
        <v>16.296313999999999</v>
      </c>
      <c r="D230">
        <v>9.9599999999999992E-4</v>
      </c>
      <c r="E230">
        <v>1.75E-4</v>
      </c>
      <c r="F230">
        <v>0</v>
      </c>
      <c r="G230">
        <v>2.4605599999999999E-11</v>
      </c>
      <c r="H230">
        <v>0</v>
      </c>
      <c r="I230">
        <f t="shared" si="6"/>
        <v>6.1118115421683696E-2</v>
      </c>
      <c r="J230">
        <f t="shared" si="7"/>
        <v>6.1363569700485648E-2</v>
      </c>
    </row>
    <row r="231" spans="1:10" x14ac:dyDescent="0.25">
      <c r="A231">
        <v>5.25</v>
      </c>
      <c r="B231">
        <v>1.375</v>
      </c>
      <c r="C231">
        <v>16.296313999999999</v>
      </c>
      <c r="D231">
        <v>9.9599999999999992E-4</v>
      </c>
      <c r="E231">
        <v>1.75E-4</v>
      </c>
      <c r="F231">
        <v>0</v>
      </c>
      <c r="G231">
        <v>2.0021900000000001E-11</v>
      </c>
      <c r="H231">
        <v>0</v>
      </c>
      <c r="I231">
        <f t="shared" si="6"/>
        <v>6.1118115421683696E-2</v>
      </c>
      <c r="J231">
        <f t="shared" si="7"/>
        <v>6.1363569700485648E-2</v>
      </c>
    </row>
    <row r="232" spans="1:10" x14ac:dyDescent="0.25">
      <c r="A232">
        <v>5.75</v>
      </c>
      <c r="B232">
        <v>1.375</v>
      </c>
      <c r="C232">
        <v>16.296313999999999</v>
      </c>
      <c r="D232">
        <v>9.9599999999999992E-4</v>
      </c>
      <c r="E232">
        <v>1.75E-4</v>
      </c>
      <c r="F232">
        <v>0</v>
      </c>
      <c r="G232">
        <v>1.6089499999999998E-11</v>
      </c>
      <c r="H232">
        <v>0</v>
      </c>
      <c r="I232">
        <f t="shared" si="6"/>
        <v>6.1118115421683696E-2</v>
      </c>
      <c r="J232">
        <f t="shared" si="7"/>
        <v>6.1363569700485648E-2</v>
      </c>
    </row>
    <row r="233" spans="1:10" x14ac:dyDescent="0.25">
      <c r="A233">
        <v>6.25</v>
      </c>
      <c r="B233">
        <v>1.375</v>
      </c>
      <c r="C233">
        <v>16.296313999999999</v>
      </c>
      <c r="D233">
        <v>9.9599999999999992E-4</v>
      </c>
      <c r="E233">
        <v>1.75E-4</v>
      </c>
      <c r="F233">
        <v>0</v>
      </c>
      <c r="G233">
        <v>1.3577899999999999E-11</v>
      </c>
      <c r="H233">
        <v>0</v>
      </c>
      <c r="I233">
        <f t="shared" si="6"/>
        <v>6.1118115421683696E-2</v>
      </c>
      <c r="J233">
        <f t="shared" si="7"/>
        <v>6.1363569700485648E-2</v>
      </c>
    </row>
    <row r="234" spans="1:10" x14ac:dyDescent="0.25">
      <c r="A234">
        <v>6.75</v>
      </c>
      <c r="B234">
        <v>1.375</v>
      </c>
      <c r="C234">
        <v>15.692012</v>
      </c>
      <c r="D234">
        <v>3.88E-4</v>
      </c>
      <c r="E234">
        <v>6.8999999999999997E-5</v>
      </c>
      <c r="F234">
        <v>0</v>
      </c>
      <c r="G234">
        <v>9.1437999999999999E-12</v>
      </c>
      <c r="H234">
        <v>2.1235E-2</v>
      </c>
      <c r="I234">
        <f t="shared" si="6"/>
        <v>2.4725956110663184E-2</v>
      </c>
      <c r="J234">
        <f t="shared" si="7"/>
        <v>6.3726691006863873E-2</v>
      </c>
    </row>
    <row r="235" spans="1:10" x14ac:dyDescent="0.25">
      <c r="A235">
        <v>7.25</v>
      </c>
      <c r="B235">
        <v>1.375</v>
      </c>
      <c r="C235">
        <v>15.544053999999999</v>
      </c>
      <c r="D235">
        <v>4.8099999999999998E-4</v>
      </c>
      <c r="E235">
        <v>8.6000000000000003E-5</v>
      </c>
      <c r="F235">
        <v>9.9999999999999995E-7</v>
      </c>
      <c r="G235">
        <v>8.7594999999999996E-12</v>
      </c>
      <c r="H235">
        <v>2.6466E-2</v>
      </c>
      <c r="I235">
        <f t="shared" si="6"/>
        <v>3.0944308350961725E-2</v>
      </c>
      <c r="J235">
        <f t="shared" si="7"/>
        <v>6.433328139493083E-2</v>
      </c>
    </row>
    <row r="236" spans="1:10" x14ac:dyDescent="0.25">
      <c r="A236">
        <v>7.75</v>
      </c>
      <c r="B236">
        <v>1.375</v>
      </c>
      <c r="C236">
        <v>20.11477</v>
      </c>
      <c r="D236">
        <v>1.1069999999999999E-3</v>
      </c>
      <c r="E236">
        <v>1.5699999999999999E-4</v>
      </c>
      <c r="F236">
        <v>0.1</v>
      </c>
      <c r="G236">
        <v>1.2277300000000001E-11</v>
      </c>
      <c r="H236">
        <v>0</v>
      </c>
      <c r="I236">
        <f t="shared" si="6"/>
        <v>5.503418632179239E-2</v>
      </c>
      <c r="J236">
        <f t="shared" si="7"/>
        <v>4.971471212447371E-2</v>
      </c>
    </row>
    <row r="237" spans="1:10" x14ac:dyDescent="0.25">
      <c r="A237">
        <v>8.25</v>
      </c>
      <c r="B237">
        <v>1.375</v>
      </c>
      <c r="C237">
        <v>19.938914</v>
      </c>
      <c r="D237">
        <v>1.1019999999999999E-3</v>
      </c>
      <c r="E237">
        <v>1.5799999999999999E-4</v>
      </c>
      <c r="F237">
        <v>9.6035999999999996E-2</v>
      </c>
      <c r="G237">
        <v>1.19072E-11</v>
      </c>
      <c r="H237">
        <v>0</v>
      </c>
      <c r="I237">
        <f t="shared" si="6"/>
        <v>5.5268807518804676E-2</v>
      </c>
      <c r="J237">
        <f t="shared" si="7"/>
        <v>5.0153182866428933E-2</v>
      </c>
    </row>
    <row r="238" spans="1:10" x14ac:dyDescent="0.25">
      <c r="A238">
        <v>8.75</v>
      </c>
      <c r="B238">
        <v>1.375</v>
      </c>
      <c r="C238">
        <v>19.044255</v>
      </c>
      <c r="D238">
        <v>5.7200000000000003E-4</v>
      </c>
      <c r="E238">
        <v>8.3999999999999995E-5</v>
      </c>
      <c r="F238">
        <v>0.1</v>
      </c>
      <c r="G238">
        <v>8.6130999999999993E-12</v>
      </c>
      <c r="H238">
        <v>2.8493999999999998E-2</v>
      </c>
      <c r="I238">
        <f t="shared" si="6"/>
        <v>3.0035304610235479E-2</v>
      </c>
      <c r="J238">
        <f t="shared" si="7"/>
        <v>5.2509273794117961E-2</v>
      </c>
    </row>
    <row r="239" spans="1:10" x14ac:dyDescent="0.25">
      <c r="A239">
        <v>9.25</v>
      </c>
      <c r="B239">
        <v>1.375</v>
      </c>
      <c r="C239">
        <v>18.619661000000001</v>
      </c>
      <c r="D239">
        <v>1.1540000000000001E-3</v>
      </c>
      <c r="E239">
        <v>1.6799999999999999E-4</v>
      </c>
      <c r="F239">
        <v>0.115442</v>
      </c>
      <c r="G239">
        <v>6.6385E-12</v>
      </c>
      <c r="H239">
        <v>5.8132000000000003E-2</v>
      </c>
      <c r="I239">
        <f t="shared" si="6"/>
        <v>6.1977497871738917E-2</v>
      </c>
      <c r="J239">
        <f t="shared" si="7"/>
        <v>5.3706670599427131E-2</v>
      </c>
    </row>
    <row r="240" spans="1:10" x14ac:dyDescent="0.25">
      <c r="A240">
        <v>9.75</v>
      </c>
      <c r="B240">
        <v>1.375</v>
      </c>
      <c r="C240">
        <v>16.994150000000001</v>
      </c>
      <c r="D240">
        <v>1.789E-3</v>
      </c>
      <c r="E240">
        <v>2.7799999999999998E-4</v>
      </c>
      <c r="F240">
        <v>0.102936</v>
      </c>
      <c r="G240">
        <v>4.6631999999999998E-12</v>
      </c>
      <c r="H240">
        <v>9.4038999999999998E-2</v>
      </c>
      <c r="I240">
        <f t="shared" si="6"/>
        <v>0.1052715199053792</v>
      </c>
      <c r="J240">
        <f t="shared" si="7"/>
        <v>5.8843778594398655E-2</v>
      </c>
    </row>
    <row r="241" spans="1:10" x14ac:dyDescent="0.25">
      <c r="A241">
        <v>10.25</v>
      </c>
      <c r="B241">
        <v>1.375</v>
      </c>
      <c r="C241">
        <v>15.22357</v>
      </c>
      <c r="D241">
        <v>2.369E-3</v>
      </c>
      <c r="E241">
        <v>4.0200000000000001E-4</v>
      </c>
      <c r="F241">
        <v>7.9736000000000001E-2</v>
      </c>
      <c r="G241">
        <v>3.0874999999999999E-12</v>
      </c>
      <c r="H241">
        <v>0.13106400000000001</v>
      </c>
      <c r="I241">
        <f t="shared" si="6"/>
        <v>0.15561395914361745</v>
      </c>
      <c r="J241">
        <f t="shared" si="7"/>
        <v>6.5687614665942348E-2</v>
      </c>
    </row>
    <row r="242" spans="1:10" x14ac:dyDescent="0.25">
      <c r="A242">
        <v>10.75</v>
      </c>
      <c r="B242">
        <v>1.375</v>
      </c>
      <c r="C242">
        <v>14.009226999999999</v>
      </c>
      <c r="D242">
        <v>2.4759999999999999E-3</v>
      </c>
      <c r="E242">
        <v>4.5399999999999998E-4</v>
      </c>
      <c r="F242">
        <v>4.6913999999999997E-2</v>
      </c>
      <c r="G242">
        <v>2.6869000000000002E-12</v>
      </c>
      <c r="H242">
        <v>0.142564</v>
      </c>
      <c r="I242">
        <f t="shared" si="6"/>
        <v>0.17674065813909648</v>
      </c>
      <c r="J242">
        <f t="shared" si="7"/>
        <v>7.1381525904320065E-2</v>
      </c>
    </row>
    <row r="243" spans="1:10" x14ac:dyDescent="0.25">
      <c r="A243">
        <v>11.25</v>
      </c>
      <c r="B243">
        <v>1.375</v>
      </c>
      <c r="C243">
        <v>13.818078</v>
      </c>
      <c r="D243">
        <v>2.6830000000000001E-3</v>
      </c>
      <c r="E243">
        <v>4.95E-4</v>
      </c>
      <c r="F243">
        <v>5.0153999999999997E-2</v>
      </c>
      <c r="G243">
        <v>2.2863000000000001E-12</v>
      </c>
      <c r="H243">
        <v>0.15537999999999999</v>
      </c>
      <c r="I243">
        <f t="shared" si="6"/>
        <v>0.19416593248351907</v>
      </c>
      <c r="J243">
        <f t="shared" si="7"/>
        <v>7.2368964772090594E-2</v>
      </c>
    </row>
    <row r="244" spans="1:10" x14ac:dyDescent="0.25">
      <c r="A244">
        <v>11.75</v>
      </c>
      <c r="B244">
        <v>1.375</v>
      </c>
      <c r="C244">
        <v>14.258421</v>
      </c>
      <c r="D244">
        <v>2.588E-3</v>
      </c>
      <c r="E244">
        <v>4.64E-4</v>
      </c>
      <c r="F244">
        <v>6.012E-2</v>
      </c>
      <c r="G244">
        <v>2.5210999999999998E-12</v>
      </c>
      <c r="H244">
        <v>0.14768700000000001</v>
      </c>
      <c r="I244">
        <f t="shared" si="6"/>
        <v>0.18150677413719232</v>
      </c>
      <c r="J244">
        <f t="shared" si="7"/>
        <v>7.0133993097833205E-2</v>
      </c>
    </row>
    <row r="245" spans="1:10" x14ac:dyDescent="0.25">
      <c r="A245">
        <v>12.25</v>
      </c>
      <c r="B245">
        <v>1.375</v>
      </c>
      <c r="C245">
        <v>15.849855</v>
      </c>
      <c r="D245">
        <v>2.4369999999999999E-3</v>
      </c>
      <c r="E245">
        <v>3.9599999999999998E-4</v>
      </c>
      <c r="F245">
        <v>0.100483</v>
      </c>
      <c r="G245">
        <v>3.0469999999999998E-12</v>
      </c>
      <c r="H245">
        <v>0.13217699999999999</v>
      </c>
      <c r="I245">
        <f t="shared" si="6"/>
        <v>0.15375534981234842</v>
      </c>
      <c r="J245">
        <f t="shared" si="7"/>
        <v>6.3092059832724021E-2</v>
      </c>
    </row>
    <row r="246" spans="1:10" x14ac:dyDescent="0.25">
      <c r="A246">
        <v>12.75</v>
      </c>
      <c r="B246">
        <v>1.375</v>
      </c>
      <c r="C246">
        <v>16.251588999999999</v>
      </c>
      <c r="D246">
        <v>2.2190000000000001E-3</v>
      </c>
      <c r="E246">
        <v>3.5500000000000001E-4</v>
      </c>
      <c r="F246">
        <v>0.101997</v>
      </c>
      <c r="G246">
        <v>3.5516999999999999E-12</v>
      </c>
      <c r="H246">
        <v>0.119004</v>
      </c>
      <c r="I246">
        <f t="shared" si="6"/>
        <v>0.13654049459409784</v>
      </c>
      <c r="J246">
        <f t="shared" si="7"/>
        <v>6.153244461203148E-2</v>
      </c>
    </row>
    <row r="247" spans="1:10" x14ac:dyDescent="0.25">
      <c r="A247">
        <v>13.25</v>
      </c>
      <c r="B247">
        <v>1.375</v>
      </c>
      <c r="C247">
        <v>15.944221000000001</v>
      </c>
      <c r="D247">
        <v>2.3749999999999999E-3</v>
      </c>
      <c r="E247">
        <v>3.8499999999999998E-4</v>
      </c>
      <c r="F247">
        <v>0.100386</v>
      </c>
      <c r="G247">
        <v>3.1839000000000002E-12</v>
      </c>
      <c r="H247">
        <v>0.12846099999999999</v>
      </c>
      <c r="I247">
        <f t="shared" si="6"/>
        <v>0.1489567913038837</v>
      </c>
      <c r="J247">
        <f t="shared" si="7"/>
        <v>6.2718648970056301E-2</v>
      </c>
    </row>
    <row r="248" spans="1:10" x14ac:dyDescent="0.25">
      <c r="A248">
        <v>13.75</v>
      </c>
      <c r="B248">
        <v>1.375</v>
      </c>
      <c r="C248">
        <v>13.405564</v>
      </c>
      <c r="D248">
        <v>2.336E-3</v>
      </c>
      <c r="E248">
        <v>4.4999999999999999E-4</v>
      </c>
      <c r="F248">
        <v>1.9716000000000001E-2</v>
      </c>
      <c r="G248">
        <v>2.8590999999999998E-12</v>
      </c>
      <c r="H248">
        <v>0.13747999999999999</v>
      </c>
      <c r="I248">
        <f t="shared" si="6"/>
        <v>0.17425600295519084</v>
      </c>
      <c r="J248">
        <f t="shared" si="7"/>
        <v>7.4595891676023485E-2</v>
      </c>
    </row>
    <row r="249" spans="1:10" x14ac:dyDescent="0.25">
      <c r="A249">
        <v>14.25</v>
      </c>
      <c r="B249">
        <v>1.375</v>
      </c>
      <c r="C249">
        <v>13.420859</v>
      </c>
      <c r="D249">
        <v>1.92E-3</v>
      </c>
      <c r="E249">
        <v>3.7500000000000001E-4</v>
      </c>
      <c r="F249">
        <v>0</v>
      </c>
      <c r="G249">
        <v>3.792E-12</v>
      </c>
      <c r="H249">
        <v>0.113192</v>
      </c>
      <c r="I249">
        <f t="shared" si="6"/>
        <v>0.14306088753335389</v>
      </c>
      <c r="J249">
        <f t="shared" si="7"/>
        <v>7.4510878923621807E-2</v>
      </c>
    </row>
    <row r="250" spans="1:10" x14ac:dyDescent="0.25">
      <c r="A250">
        <v>14.75</v>
      </c>
      <c r="B250">
        <v>1.375</v>
      </c>
      <c r="C250">
        <v>14.286061</v>
      </c>
      <c r="D250">
        <v>1.307E-3</v>
      </c>
      <c r="E250">
        <v>2.4600000000000002E-4</v>
      </c>
      <c r="F250">
        <v>0</v>
      </c>
      <c r="G250">
        <v>5.6554999999999999E-12</v>
      </c>
      <c r="H250">
        <v>7.4972999999999998E-2</v>
      </c>
      <c r="I250">
        <f t="shared" si="6"/>
        <v>9.1487779591589311E-2</v>
      </c>
      <c r="J250">
        <f t="shared" si="7"/>
        <v>6.9998301141231303E-2</v>
      </c>
    </row>
    <row r="251" spans="1:10" x14ac:dyDescent="0.25">
      <c r="A251">
        <v>15.25</v>
      </c>
      <c r="B251">
        <v>1.375</v>
      </c>
      <c r="C251">
        <v>14.385901</v>
      </c>
      <c r="D251">
        <v>1.2390000000000001E-3</v>
      </c>
      <c r="E251">
        <v>2.33E-4</v>
      </c>
      <c r="F251">
        <v>0</v>
      </c>
      <c r="G251">
        <v>5.8876000000000001E-12</v>
      </c>
      <c r="H251">
        <v>7.0836999999999997E-2</v>
      </c>
      <c r="I251">
        <f t="shared" si="6"/>
        <v>8.6125992386573494E-2</v>
      </c>
      <c r="J251">
        <f t="shared" si="7"/>
        <v>6.9512503943965687E-2</v>
      </c>
    </row>
    <row r="252" spans="1:10" x14ac:dyDescent="0.25">
      <c r="A252">
        <v>15.75</v>
      </c>
      <c r="B252">
        <v>1.375</v>
      </c>
      <c r="C252">
        <v>13.530789</v>
      </c>
      <c r="D252">
        <v>1.8400000000000001E-3</v>
      </c>
      <c r="E252">
        <v>3.5799999999999997E-4</v>
      </c>
      <c r="F252">
        <v>0</v>
      </c>
      <c r="G252">
        <v>4.0122000000000002E-12</v>
      </c>
      <c r="H252">
        <v>0.108086</v>
      </c>
      <c r="I252">
        <f t="shared" si="6"/>
        <v>0.13598615720044116</v>
      </c>
      <c r="J252">
        <f t="shared" si="7"/>
        <v>7.3905520217631054E-2</v>
      </c>
    </row>
    <row r="253" spans="1:10" x14ac:dyDescent="0.25">
      <c r="A253">
        <v>16.25</v>
      </c>
      <c r="B253">
        <v>1.375</v>
      </c>
      <c r="C253">
        <v>12.806921000000001</v>
      </c>
      <c r="D253">
        <v>2.3800000000000002E-3</v>
      </c>
      <c r="E253">
        <v>4.7899999999999999E-4</v>
      </c>
      <c r="F253">
        <v>0</v>
      </c>
      <c r="G253">
        <v>2.6661000000000001E-12</v>
      </c>
      <c r="H253">
        <v>0.14319399999999999</v>
      </c>
      <c r="I253">
        <f t="shared" si="6"/>
        <v>0.18583701734398145</v>
      </c>
      <c r="J253">
        <f t="shared" si="7"/>
        <v>7.8082780396630844E-2</v>
      </c>
    </row>
    <row r="254" spans="1:10" x14ac:dyDescent="0.25">
      <c r="A254">
        <v>16.75</v>
      </c>
      <c r="B254">
        <v>1.375</v>
      </c>
      <c r="C254">
        <v>12.289189</v>
      </c>
      <c r="D254">
        <v>2.7850000000000001E-3</v>
      </c>
      <c r="E254">
        <v>5.7399999999999997E-4</v>
      </c>
      <c r="F254">
        <v>0</v>
      </c>
      <c r="G254">
        <v>1.8687999999999999E-12</v>
      </c>
      <c r="H254">
        <v>0.17063800000000001</v>
      </c>
      <c r="I254">
        <f t="shared" si="6"/>
        <v>0.22662195202628913</v>
      </c>
      <c r="J254">
        <f t="shared" si="7"/>
        <v>8.1372334659349774E-2</v>
      </c>
    </row>
    <row r="255" spans="1:10" x14ac:dyDescent="0.25">
      <c r="A255">
        <v>17.25</v>
      </c>
      <c r="B255">
        <v>1.375</v>
      </c>
      <c r="C255">
        <v>11.833259</v>
      </c>
      <c r="D255">
        <v>3.156E-3</v>
      </c>
      <c r="E255">
        <v>6.6600000000000003E-4</v>
      </c>
      <c r="F255">
        <v>0</v>
      </c>
      <c r="G255">
        <v>1.2923000000000001E-12</v>
      </c>
      <c r="H255">
        <v>0.19663600000000001</v>
      </c>
      <c r="I255">
        <f t="shared" si="6"/>
        <v>0.26670590071593975</v>
      </c>
      <c r="J255">
        <f t="shared" si="7"/>
        <v>8.4507573103909925E-2</v>
      </c>
    </row>
    <row r="256" spans="1:10" x14ac:dyDescent="0.25">
      <c r="A256">
        <v>17.75</v>
      </c>
      <c r="B256">
        <v>1.375</v>
      </c>
      <c r="C256">
        <v>11.704478999999999</v>
      </c>
      <c r="D256">
        <v>3.2629999999999998E-3</v>
      </c>
      <c r="E256">
        <v>6.9399999999999996E-4</v>
      </c>
      <c r="F256">
        <v>0</v>
      </c>
      <c r="G256">
        <v>1.1513999999999999E-12</v>
      </c>
      <c r="H256">
        <v>0.204316</v>
      </c>
      <c r="I256">
        <f t="shared" si="6"/>
        <v>0.27878216535738159</v>
      </c>
      <c r="J256">
        <f t="shared" si="7"/>
        <v>8.5437378289114796E-2</v>
      </c>
    </row>
    <row r="257" spans="1:10" x14ac:dyDescent="0.25">
      <c r="A257">
        <v>18.25</v>
      </c>
      <c r="B257">
        <v>1.375</v>
      </c>
      <c r="C257">
        <v>11.888373</v>
      </c>
      <c r="D257">
        <v>3.1110000000000001E-3</v>
      </c>
      <c r="E257">
        <v>6.5499999999999998E-4</v>
      </c>
      <c r="F257">
        <v>0</v>
      </c>
      <c r="G257">
        <v>1.3556E-12</v>
      </c>
      <c r="H257">
        <v>0.19339500000000001</v>
      </c>
      <c r="I257">
        <f t="shared" si="6"/>
        <v>0.26168425233629533</v>
      </c>
      <c r="J257">
        <f t="shared" si="7"/>
        <v>8.4115799529506693E-2</v>
      </c>
    </row>
    <row r="258" spans="1:10" x14ac:dyDescent="0.25">
      <c r="A258">
        <v>18.75</v>
      </c>
      <c r="B258">
        <v>1.375</v>
      </c>
      <c r="C258">
        <v>11.758391</v>
      </c>
      <c r="D258">
        <v>3.2179999999999999E-3</v>
      </c>
      <c r="E258">
        <v>6.8199999999999999E-4</v>
      </c>
      <c r="F258">
        <v>0</v>
      </c>
      <c r="G258">
        <v>1.2091999999999999E-12</v>
      </c>
      <c r="H258">
        <v>0.20108200000000001</v>
      </c>
      <c r="I258">
        <f t="shared" ref="I258:I321" si="8">D258*1000/C258</f>
        <v>0.27367690018132584</v>
      </c>
      <c r="J258">
        <f t="shared" ref="J258:J321" si="9">1/C258</f>
        <v>8.5045649528068937E-2</v>
      </c>
    </row>
    <row r="259" spans="1:10" x14ac:dyDescent="0.25">
      <c r="A259">
        <v>19.25</v>
      </c>
      <c r="B259">
        <v>1.375</v>
      </c>
      <c r="C259">
        <v>11.657691</v>
      </c>
      <c r="D259">
        <v>3.3029999999999999E-3</v>
      </c>
      <c r="E259">
        <v>7.0399999999999998E-4</v>
      </c>
      <c r="F259">
        <v>0</v>
      </c>
      <c r="G259">
        <v>1.1025E-12</v>
      </c>
      <c r="H259">
        <v>0.207146</v>
      </c>
      <c r="I259">
        <f t="shared" si="8"/>
        <v>0.28333226536884532</v>
      </c>
      <c r="J259">
        <f t="shared" si="9"/>
        <v>8.5780280160110606E-2</v>
      </c>
    </row>
    <row r="260" spans="1:10" x14ac:dyDescent="0.25">
      <c r="A260">
        <v>19.75</v>
      </c>
      <c r="B260">
        <v>1.375</v>
      </c>
      <c r="C260">
        <v>11.923969</v>
      </c>
      <c r="D260">
        <v>3.081E-3</v>
      </c>
      <c r="E260">
        <v>6.4800000000000003E-4</v>
      </c>
      <c r="F260">
        <v>0</v>
      </c>
      <c r="G260">
        <v>1.3974000000000001E-12</v>
      </c>
      <c r="H260">
        <v>0.19131699999999999</v>
      </c>
      <c r="I260">
        <f t="shared" si="8"/>
        <v>0.25838711925534191</v>
      </c>
      <c r="J260">
        <f t="shared" si="9"/>
        <v>8.3864693039708504E-2</v>
      </c>
    </row>
    <row r="261" spans="1:10" x14ac:dyDescent="0.25">
      <c r="A261">
        <v>20.25</v>
      </c>
      <c r="B261">
        <v>1.375</v>
      </c>
      <c r="C261">
        <v>11.813955</v>
      </c>
      <c r="D261">
        <v>3.1719999999999999E-3</v>
      </c>
      <c r="E261">
        <v>6.7100000000000005E-4</v>
      </c>
      <c r="F261">
        <v>0</v>
      </c>
      <c r="G261">
        <v>1.2706000000000001E-12</v>
      </c>
      <c r="H261">
        <v>0.19777700000000001</v>
      </c>
      <c r="I261">
        <f t="shared" si="8"/>
        <v>0.26849602863731914</v>
      </c>
      <c r="J261">
        <f t="shared" si="9"/>
        <v>8.4645658460693302E-2</v>
      </c>
    </row>
    <row r="262" spans="1:10" x14ac:dyDescent="0.25">
      <c r="A262">
        <v>20.75</v>
      </c>
      <c r="B262">
        <v>1.375</v>
      </c>
      <c r="C262">
        <v>11.656238</v>
      </c>
      <c r="D262">
        <v>3.3040000000000001E-3</v>
      </c>
      <c r="E262">
        <v>7.0399999999999998E-4</v>
      </c>
      <c r="F262">
        <v>0</v>
      </c>
      <c r="G262">
        <v>1.1010000000000001E-12</v>
      </c>
      <c r="H262">
        <v>0.207234</v>
      </c>
      <c r="I262">
        <f t="shared" si="8"/>
        <v>0.28345337492250933</v>
      </c>
      <c r="J262">
        <f t="shared" si="9"/>
        <v>8.5790973039500396E-2</v>
      </c>
    </row>
    <row r="263" spans="1:10" x14ac:dyDescent="0.25">
      <c r="A263">
        <v>21.25</v>
      </c>
      <c r="B263">
        <v>1.375</v>
      </c>
      <c r="C263">
        <v>11.547753</v>
      </c>
      <c r="D263">
        <v>3.395E-3</v>
      </c>
      <c r="E263">
        <v>7.2800000000000002E-4</v>
      </c>
      <c r="F263">
        <v>0</v>
      </c>
      <c r="G263">
        <v>9.9279999999999997E-13</v>
      </c>
      <c r="H263">
        <v>0.21387700000000001</v>
      </c>
      <c r="I263">
        <f t="shared" si="8"/>
        <v>0.29399658963956016</v>
      </c>
      <c r="J263">
        <f t="shared" si="9"/>
        <v>8.659693361989991E-2</v>
      </c>
    </row>
    <row r="264" spans="1:10" x14ac:dyDescent="0.25">
      <c r="A264">
        <v>21.75</v>
      </c>
      <c r="B264">
        <v>1.375</v>
      </c>
      <c r="C264">
        <v>11.305210000000001</v>
      </c>
      <c r="D264">
        <v>3.6029999999999999E-3</v>
      </c>
      <c r="E264">
        <v>7.8299999999999995E-4</v>
      </c>
      <c r="F264">
        <v>0</v>
      </c>
      <c r="G264">
        <v>7.7530000000000004E-13</v>
      </c>
      <c r="H264">
        <v>0.229153</v>
      </c>
      <c r="I264">
        <f t="shared" si="8"/>
        <v>0.31870261587356624</v>
      </c>
      <c r="J264">
        <f t="shared" si="9"/>
        <v>8.8454792082588468E-2</v>
      </c>
    </row>
    <row r="265" spans="1:10" x14ac:dyDescent="0.25">
      <c r="A265">
        <v>0.25</v>
      </c>
      <c r="B265">
        <v>1.625</v>
      </c>
      <c r="C265">
        <v>16.296313999999999</v>
      </c>
      <c r="D265">
        <v>9.9599999999999992E-4</v>
      </c>
      <c r="E265">
        <v>1.75E-4</v>
      </c>
      <c r="F265">
        <v>0</v>
      </c>
      <c r="G265">
        <v>1.5733120000000001E-10</v>
      </c>
      <c r="H265">
        <v>0</v>
      </c>
      <c r="I265">
        <f t="shared" si="8"/>
        <v>6.1118115421683696E-2</v>
      </c>
      <c r="J265">
        <f t="shared" si="9"/>
        <v>6.1363569700485648E-2</v>
      </c>
    </row>
    <row r="266" spans="1:10" x14ac:dyDescent="0.25">
      <c r="A266">
        <v>0.75</v>
      </c>
      <c r="B266">
        <v>1.625</v>
      </c>
      <c r="C266">
        <v>16.296313999999999</v>
      </c>
      <c r="D266">
        <v>9.9599999999999992E-4</v>
      </c>
      <c r="E266">
        <v>1.75E-4</v>
      </c>
      <c r="F266">
        <v>0</v>
      </c>
      <c r="G266">
        <v>1.5562969999999999E-10</v>
      </c>
      <c r="H266">
        <v>0</v>
      </c>
      <c r="I266">
        <f t="shared" si="8"/>
        <v>6.1118115421683696E-2</v>
      </c>
      <c r="J266">
        <f t="shared" si="9"/>
        <v>6.1363569700485648E-2</v>
      </c>
    </row>
    <row r="267" spans="1:10" x14ac:dyDescent="0.25">
      <c r="A267">
        <v>1.25</v>
      </c>
      <c r="B267">
        <v>1.625</v>
      </c>
      <c r="C267">
        <v>16.296313999999999</v>
      </c>
      <c r="D267">
        <v>9.9599999999999992E-4</v>
      </c>
      <c r="E267">
        <v>1.75E-4</v>
      </c>
      <c r="F267">
        <v>0</v>
      </c>
      <c r="G267">
        <v>1.13273E-10</v>
      </c>
      <c r="H267">
        <v>0</v>
      </c>
      <c r="I267">
        <f t="shared" si="8"/>
        <v>6.1118115421683696E-2</v>
      </c>
      <c r="J267">
        <f t="shared" si="9"/>
        <v>6.1363569700485648E-2</v>
      </c>
    </row>
    <row r="268" spans="1:10" x14ac:dyDescent="0.25">
      <c r="A268">
        <v>1.75</v>
      </c>
      <c r="B268">
        <v>1.625</v>
      </c>
      <c r="C268">
        <v>16.296313999999999</v>
      </c>
      <c r="D268">
        <v>9.9599999999999992E-4</v>
      </c>
      <c r="E268">
        <v>1.75E-4</v>
      </c>
      <c r="F268">
        <v>0</v>
      </c>
      <c r="G268">
        <v>9.3234499999999997E-11</v>
      </c>
      <c r="H268">
        <v>0</v>
      </c>
      <c r="I268">
        <f t="shared" si="8"/>
        <v>6.1118115421683696E-2</v>
      </c>
      <c r="J268">
        <f t="shared" si="9"/>
        <v>6.1363569700485648E-2</v>
      </c>
    </row>
    <row r="269" spans="1:10" x14ac:dyDescent="0.25">
      <c r="A269">
        <v>2.25</v>
      </c>
      <c r="B269">
        <v>1.625</v>
      </c>
      <c r="C269">
        <v>16.296313999999999</v>
      </c>
      <c r="D269">
        <v>9.9599999999999992E-4</v>
      </c>
      <c r="E269">
        <v>1.75E-4</v>
      </c>
      <c r="F269">
        <v>0</v>
      </c>
      <c r="G269">
        <v>1.274931E-10</v>
      </c>
      <c r="H269">
        <v>0</v>
      </c>
      <c r="I269">
        <f t="shared" si="8"/>
        <v>6.1118115421683696E-2</v>
      </c>
      <c r="J269">
        <f t="shared" si="9"/>
        <v>6.1363569700485648E-2</v>
      </c>
    </row>
    <row r="270" spans="1:10" x14ac:dyDescent="0.25">
      <c r="A270">
        <v>2.75</v>
      </c>
      <c r="B270">
        <v>1.625</v>
      </c>
      <c r="C270">
        <v>16.296313999999999</v>
      </c>
      <c r="D270">
        <v>9.9599999999999992E-4</v>
      </c>
      <c r="E270">
        <v>1.75E-4</v>
      </c>
      <c r="F270">
        <v>0</v>
      </c>
      <c r="G270">
        <v>1.441699E-10</v>
      </c>
      <c r="H270">
        <v>0</v>
      </c>
      <c r="I270">
        <f t="shared" si="8"/>
        <v>6.1118115421683696E-2</v>
      </c>
      <c r="J270">
        <f t="shared" si="9"/>
        <v>6.1363569700485648E-2</v>
      </c>
    </row>
    <row r="271" spans="1:10" x14ac:dyDescent="0.25">
      <c r="A271">
        <v>3.25</v>
      </c>
      <c r="B271">
        <v>1.625</v>
      </c>
      <c r="C271">
        <v>16.296313999999999</v>
      </c>
      <c r="D271">
        <v>9.9599999999999992E-4</v>
      </c>
      <c r="E271">
        <v>1.75E-4</v>
      </c>
      <c r="F271">
        <v>0</v>
      </c>
      <c r="G271">
        <v>8.0134400000000006E-11</v>
      </c>
      <c r="H271">
        <v>0</v>
      </c>
      <c r="I271">
        <f t="shared" si="8"/>
        <v>6.1118115421683696E-2</v>
      </c>
      <c r="J271">
        <f t="shared" si="9"/>
        <v>6.1363569700485648E-2</v>
      </c>
    </row>
    <row r="272" spans="1:10" x14ac:dyDescent="0.25">
      <c r="A272">
        <v>3.75</v>
      </c>
      <c r="B272">
        <v>1.625</v>
      </c>
      <c r="C272">
        <v>16.296313999999999</v>
      </c>
      <c r="D272">
        <v>9.9599999999999992E-4</v>
      </c>
      <c r="E272">
        <v>1.75E-4</v>
      </c>
      <c r="F272">
        <v>0</v>
      </c>
      <c r="G272">
        <v>3.8885400000000002E-11</v>
      </c>
      <c r="H272">
        <v>0</v>
      </c>
      <c r="I272">
        <f t="shared" si="8"/>
        <v>6.1118115421683696E-2</v>
      </c>
      <c r="J272">
        <f t="shared" si="9"/>
        <v>6.1363569700485648E-2</v>
      </c>
    </row>
    <row r="273" spans="1:10" x14ac:dyDescent="0.25">
      <c r="A273">
        <v>4.25</v>
      </c>
      <c r="B273">
        <v>1.625</v>
      </c>
      <c r="C273">
        <v>16.296313999999999</v>
      </c>
      <c r="D273">
        <v>9.9599999999999992E-4</v>
      </c>
      <c r="E273">
        <v>1.75E-4</v>
      </c>
      <c r="F273">
        <v>0</v>
      </c>
      <c r="G273">
        <v>2.2968900000000001E-11</v>
      </c>
      <c r="H273">
        <v>0</v>
      </c>
      <c r="I273">
        <f t="shared" si="8"/>
        <v>6.1118115421683696E-2</v>
      </c>
      <c r="J273">
        <f t="shared" si="9"/>
        <v>6.1363569700485648E-2</v>
      </c>
    </row>
    <row r="274" spans="1:10" x14ac:dyDescent="0.25">
      <c r="A274">
        <v>4.75</v>
      </c>
      <c r="B274">
        <v>1.625</v>
      </c>
      <c r="C274">
        <v>16.296313999999999</v>
      </c>
      <c r="D274">
        <v>9.9599999999999992E-4</v>
      </c>
      <c r="E274">
        <v>1.75E-4</v>
      </c>
      <c r="F274">
        <v>0</v>
      </c>
      <c r="G274">
        <v>1.8826799999999999E-11</v>
      </c>
      <c r="H274">
        <v>0</v>
      </c>
      <c r="I274">
        <f t="shared" si="8"/>
        <v>6.1118115421683696E-2</v>
      </c>
      <c r="J274">
        <f t="shared" si="9"/>
        <v>6.1363569700485648E-2</v>
      </c>
    </row>
    <row r="275" spans="1:10" x14ac:dyDescent="0.25">
      <c r="A275">
        <v>5.25</v>
      </c>
      <c r="B275">
        <v>1.625</v>
      </c>
      <c r="C275">
        <v>16.296313999999999</v>
      </c>
      <c r="D275">
        <v>9.9599999999999992E-4</v>
      </c>
      <c r="E275">
        <v>1.75E-4</v>
      </c>
      <c r="F275">
        <v>0</v>
      </c>
      <c r="G275">
        <v>1.4086E-11</v>
      </c>
      <c r="H275">
        <v>0</v>
      </c>
      <c r="I275">
        <f t="shared" si="8"/>
        <v>6.1118115421683696E-2</v>
      </c>
      <c r="J275">
        <f t="shared" si="9"/>
        <v>6.1363569700485648E-2</v>
      </c>
    </row>
    <row r="276" spans="1:10" x14ac:dyDescent="0.25">
      <c r="A276">
        <v>5.75</v>
      </c>
      <c r="B276">
        <v>1.625</v>
      </c>
      <c r="C276">
        <v>16.115829000000002</v>
      </c>
      <c r="D276">
        <v>1.2799999999999999E-4</v>
      </c>
      <c r="E276">
        <v>2.3E-5</v>
      </c>
      <c r="F276">
        <v>0</v>
      </c>
      <c r="G276">
        <v>1.02567E-11</v>
      </c>
      <c r="H276">
        <v>6.7460000000000003E-3</v>
      </c>
      <c r="I276">
        <f t="shared" si="8"/>
        <v>7.9425017478157653E-3</v>
      </c>
      <c r="J276">
        <f t="shared" si="9"/>
        <v>6.2050794904810663E-2</v>
      </c>
    </row>
    <row r="277" spans="1:10" x14ac:dyDescent="0.25">
      <c r="A277">
        <v>6.25</v>
      </c>
      <c r="B277">
        <v>1.625</v>
      </c>
      <c r="C277">
        <v>15.120703000000001</v>
      </c>
      <c r="D277">
        <v>7.5000000000000002E-4</v>
      </c>
      <c r="E277">
        <v>1.37E-4</v>
      </c>
      <c r="F277">
        <v>0</v>
      </c>
      <c r="G277">
        <v>7.6777999999999995E-12</v>
      </c>
      <c r="H277">
        <v>4.1953999999999998E-2</v>
      </c>
      <c r="I277">
        <f t="shared" si="8"/>
        <v>4.9600868425231287E-2</v>
      </c>
      <c r="J277">
        <f t="shared" si="9"/>
        <v>6.6134491233641707E-2</v>
      </c>
    </row>
    <row r="278" spans="1:10" x14ac:dyDescent="0.25">
      <c r="A278">
        <v>6.75</v>
      </c>
      <c r="B278">
        <v>1.625</v>
      </c>
      <c r="C278">
        <v>14.831623</v>
      </c>
      <c r="D278">
        <v>9.3899999999999995E-4</v>
      </c>
      <c r="E278">
        <v>1.73E-4</v>
      </c>
      <c r="F278">
        <v>0</v>
      </c>
      <c r="G278">
        <v>6.958E-12</v>
      </c>
      <c r="H278">
        <v>5.3001E-2</v>
      </c>
      <c r="I278">
        <f t="shared" si="8"/>
        <v>6.3310670720257645E-2</v>
      </c>
      <c r="J278">
        <f t="shared" si="9"/>
        <v>6.74235044944171E-2</v>
      </c>
    </row>
    <row r="279" spans="1:10" x14ac:dyDescent="0.25">
      <c r="A279">
        <v>7.25</v>
      </c>
      <c r="B279">
        <v>1.625</v>
      </c>
      <c r="C279">
        <v>15.436031</v>
      </c>
      <c r="D279">
        <v>5.6599999999999999E-4</v>
      </c>
      <c r="E279">
        <v>1.02E-4</v>
      </c>
      <c r="F279">
        <v>8.6899999999999998E-4</v>
      </c>
      <c r="G279">
        <v>8.4133000000000001E-12</v>
      </c>
      <c r="H279">
        <v>3.1294000000000002E-2</v>
      </c>
      <c r="I279">
        <f t="shared" si="8"/>
        <v>3.666745680933136E-2</v>
      </c>
      <c r="J279">
        <f t="shared" si="9"/>
        <v>6.478349259599181E-2</v>
      </c>
    </row>
    <row r="280" spans="1:10" x14ac:dyDescent="0.25">
      <c r="A280">
        <v>7.75</v>
      </c>
      <c r="B280">
        <v>1.625</v>
      </c>
      <c r="C280">
        <v>18.448947</v>
      </c>
      <c r="D280">
        <v>8.92E-4</v>
      </c>
      <c r="E280">
        <v>1.3300000000000001E-4</v>
      </c>
      <c r="F280">
        <v>0.1</v>
      </c>
      <c r="G280">
        <v>7.4631999999999999E-12</v>
      </c>
      <c r="H280">
        <v>4.5178999999999997E-2</v>
      </c>
      <c r="I280">
        <f t="shared" si="8"/>
        <v>4.8349642936260803E-2</v>
      </c>
      <c r="J280">
        <f t="shared" si="9"/>
        <v>5.4203635578767721E-2</v>
      </c>
    </row>
    <row r="281" spans="1:10" x14ac:dyDescent="0.25">
      <c r="A281">
        <v>8.25</v>
      </c>
      <c r="B281">
        <v>1.625</v>
      </c>
      <c r="C281">
        <v>17.321929999999998</v>
      </c>
      <c r="D281">
        <v>1E-3</v>
      </c>
      <c r="E281">
        <v>1.5799999999999999E-4</v>
      </c>
      <c r="F281">
        <v>7.6462000000000002E-2</v>
      </c>
      <c r="G281">
        <v>7.0065999999999996E-12</v>
      </c>
      <c r="H281">
        <v>5.2234999999999997E-2</v>
      </c>
      <c r="I281">
        <f t="shared" si="8"/>
        <v>5.7730287560335374E-2</v>
      </c>
      <c r="J281">
        <f t="shared" si="9"/>
        <v>5.7730287560335374E-2</v>
      </c>
    </row>
    <row r="282" spans="1:10" x14ac:dyDescent="0.25">
      <c r="A282">
        <v>8.75</v>
      </c>
      <c r="B282">
        <v>1.625</v>
      </c>
      <c r="C282">
        <v>17.619786999999999</v>
      </c>
      <c r="D282">
        <v>1.3600000000000001E-3</v>
      </c>
      <c r="E282">
        <v>2.0799999999999999E-4</v>
      </c>
      <c r="F282">
        <v>0.10015400000000001</v>
      </c>
      <c r="G282">
        <v>5.9156999999999999E-12</v>
      </c>
      <c r="H282">
        <v>7.0344000000000004E-2</v>
      </c>
      <c r="I282">
        <f t="shared" si="8"/>
        <v>7.7185950091224156E-2</v>
      </c>
      <c r="J282">
        <f t="shared" si="9"/>
        <v>5.6754375067076583E-2</v>
      </c>
    </row>
    <row r="283" spans="1:10" x14ac:dyDescent="0.25">
      <c r="A283">
        <v>9.25</v>
      </c>
      <c r="B283">
        <v>1.625</v>
      </c>
      <c r="C283">
        <v>19.645700000000001</v>
      </c>
      <c r="D283">
        <v>1.07E-3</v>
      </c>
      <c r="E283">
        <v>1.4799999999999999E-4</v>
      </c>
      <c r="F283">
        <v>0.13499700000000001</v>
      </c>
      <c r="G283">
        <v>6.9901999999999998E-12</v>
      </c>
      <c r="H283">
        <v>5.2492999999999998E-2</v>
      </c>
      <c r="I283">
        <f t="shared" si="8"/>
        <v>5.4464844724290813E-2</v>
      </c>
      <c r="J283">
        <f t="shared" si="9"/>
        <v>5.090172404139328E-2</v>
      </c>
    </row>
    <row r="284" spans="1:10" x14ac:dyDescent="0.25">
      <c r="A284">
        <v>9.75</v>
      </c>
      <c r="B284">
        <v>1.625</v>
      </c>
      <c r="C284">
        <v>19.789898000000001</v>
      </c>
      <c r="D284">
        <v>1.1180000000000001E-3</v>
      </c>
      <c r="E284">
        <v>1.54E-4</v>
      </c>
      <c r="F284">
        <v>0.14009099999999999</v>
      </c>
      <c r="G284">
        <v>6.8557999999999999E-12</v>
      </c>
      <c r="H284">
        <v>5.4627000000000002E-2</v>
      </c>
      <c r="I284">
        <f t="shared" si="8"/>
        <v>5.6493469546937534E-2</v>
      </c>
      <c r="J284">
        <f t="shared" si="9"/>
        <v>5.0530831437332314E-2</v>
      </c>
    </row>
    <row r="285" spans="1:10" x14ac:dyDescent="0.25">
      <c r="A285">
        <v>10.25</v>
      </c>
      <c r="B285">
        <v>1.625</v>
      </c>
      <c r="C285">
        <v>16.501991</v>
      </c>
      <c r="D285">
        <v>1.903E-3</v>
      </c>
      <c r="E285">
        <v>3.0400000000000002E-4</v>
      </c>
      <c r="F285">
        <v>9.4967999999999997E-2</v>
      </c>
      <c r="G285">
        <v>4.3128E-12</v>
      </c>
      <c r="H285">
        <v>0.10142</v>
      </c>
      <c r="I285">
        <f t="shared" si="8"/>
        <v>0.11531941812354643</v>
      </c>
      <c r="J285">
        <f t="shared" si="9"/>
        <v>6.0598748357092183E-2</v>
      </c>
    </row>
    <row r="286" spans="1:10" x14ac:dyDescent="0.25">
      <c r="A286">
        <v>10.75</v>
      </c>
      <c r="B286">
        <v>1.625</v>
      </c>
      <c r="C286">
        <v>16.143091999999999</v>
      </c>
      <c r="D286">
        <v>2.245E-3</v>
      </c>
      <c r="E286">
        <v>3.6099999999999999E-4</v>
      </c>
      <c r="F286">
        <v>0.1002</v>
      </c>
      <c r="G286">
        <v>3.4802000000000001E-12</v>
      </c>
      <c r="H286">
        <v>0.120785</v>
      </c>
      <c r="I286">
        <f t="shared" si="8"/>
        <v>0.13906877319413161</v>
      </c>
      <c r="J286">
        <f t="shared" si="9"/>
        <v>6.1946001422775766E-2</v>
      </c>
    </row>
    <row r="287" spans="1:10" x14ac:dyDescent="0.25">
      <c r="A287">
        <v>11.25</v>
      </c>
      <c r="B287">
        <v>1.625</v>
      </c>
      <c r="C287">
        <v>15.634468999999999</v>
      </c>
      <c r="D287">
        <v>2.5639999999999999E-3</v>
      </c>
      <c r="E287">
        <v>4.2099999999999999E-4</v>
      </c>
      <c r="F287">
        <v>0.1</v>
      </c>
      <c r="G287">
        <v>2.7753000000000001E-12</v>
      </c>
      <c r="H287">
        <v>0.139927</v>
      </c>
      <c r="I287">
        <f t="shared" si="8"/>
        <v>0.16399661542710534</v>
      </c>
      <c r="J287">
        <f t="shared" si="9"/>
        <v>6.3961238466109724E-2</v>
      </c>
    </row>
    <row r="288" spans="1:10" x14ac:dyDescent="0.25">
      <c r="A288">
        <v>11.75</v>
      </c>
      <c r="B288">
        <v>1.625</v>
      </c>
      <c r="C288">
        <v>16.281808000000002</v>
      </c>
      <c r="D288">
        <v>2.1710000000000002E-3</v>
      </c>
      <c r="E288">
        <v>3.4699999999999998E-4</v>
      </c>
      <c r="F288">
        <v>0.10072</v>
      </c>
      <c r="G288">
        <v>3.6609000000000003E-12</v>
      </c>
      <c r="H288">
        <v>0.116329</v>
      </c>
      <c r="I288">
        <f t="shared" si="8"/>
        <v>0.13333900018965952</v>
      </c>
      <c r="J288">
        <f t="shared" si="9"/>
        <v>6.1418240529552977E-2</v>
      </c>
    </row>
    <row r="289" spans="1:10" x14ac:dyDescent="0.25">
      <c r="A289">
        <v>12.25</v>
      </c>
      <c r="B289">
        <v>1.625</v>
      </c>
      <c r="C289">
        <v>15.96574</v>
      </c>
      <c r="D289">
        <v>2.359E-3</v>
      </c>
      <c r="E289">
        <v>3.8200000000000002E-4</v>
      </c>
      <c r="F289">
        <v>0.100299</v>
      </c>
      <c r="G289">
        <v>3.2185000000000001E-12</v>
      </c>
      <c r="H289">
        <v>0.12753999999999999</v>
      </c>
      <c r="I289">
        <f t="shared" si="8"/>
        <v>0.14775387799124876</v>
      </c>
      <c r="J289">
        <f t="shared" si="9"/>
        <v>6.2634115299384813E-2</v>
      </c>
    </row>
    <row r="290" spans="1:10" x14ac:dyDescent="0.25">
      <c r="A290">
        <v>12.75</v>
      </c>
      <c r="B290">
        <v>1.625</v>
      </c>
      <c r="C290">
        <v>16.417148000000001</v>
      </c>
      <c r="D290">
        <v>2.1099999999999999E-3</v>
      </c>
      <c r="E290">
        <v>3.3500000000000001E-4</v>
      </c>
      <c r="F290">
        <v>0.10169499999999999</v>
      </c>
      <c r="G290">
        <v>3.8159000000000003E-12</v>
      </c>
      <c r="H290">
        <v>0.112627</v>
      </c>
      <c r="I290">
        <f t="shared" si="8"/>
        <v>0.12852415047973009</v>
      </c>
      <c r="J290">
        <f t="shared" si="9"/>
        <v>6.0911919658639853E-2</v>
      </c>
    </row>
    <row r="291" spans="1:10" x14ac:dyDescent="0.25">
      <c r="A291">
        <v>13.25</v>
      </c>
      <c r="B291">
        <v>1.625</v>
      </c>
      <c r="C291">
        <v>12.746897000000001</v>
      </c>
      <c r="D291">
        <v>2.4260000000000002E-3</v>
      </c>
      <c r="E291">
        <v>4.8899999999999996E-4</v>
      </c>
      <c r="F291">
        <v>0</v>
      </c>
      <c r="G291">
        <v>2.5662000000000001E-12</v>
      </c>
      <c r="H291">
        <v>0.14627000000000001</v>
      </c>
      <c r="I291">
        <f t="shared" si="8"/>
        <v>0.19032082866912631</v>
      </c>
      <c r="J291">
        <f t="shared" si="9"/>
        <v>7.845046523871653E-2</v>
      </c>
    </row>
    <row r="292" spans="1:10" x14ac:dyDescent="0.25">
      <c r="A292">
        <v>13.75</v>
      </c>
      <c r="B292">
        <v>1.625</v>
      </c>
      <c r="C292">
        <v>12.299562</v>
      </c>
      <c r="D292">
        <v>2.777E-3</v>
      </c>
      <c r="E292">
        <v>5.7200000000000003E-4</v>
      </c>
      <c r="F292">
        <v>0</v>
      </c>
      <c r="G292">
        <v>1.8832999999999999E-12</v>
      </c>
      <c r="H292">
        <v>0.170068</v>
      </c>
      <c r="I292">
        <f t="shared" si="8"/>
        <v>0.22578039770847125</v>
      </c>
      <c r="J292">
        <f t="shared" si="9"/>
        <v>8.1303708213349382E-2</v>
      </c>
    </row>
    <row r="293" spans="1:10" x14ac:dyDescent="0.25">
      <c r="A293">
        <v>14.25</v>
      </c>
      <c r="B293">
        <v>1.625</v>
      </c>
      <c r="C293">
        <v>12.725053000000001</v>
      </c>
      <c r="D293">
        <v>2.4429999999999999E-3</v>
      </c>
      <c r="E293">
        <v>4.9299999999999995E-4</v>
      </c>
      <c r="F293">
        <v>0</v>
      </c>
      <c r="G293">
        <v>2.5302999999999998E-12</v>
      </c>
      <c r="H293">
        <v>0.147397</v>
      </c>
      <c r="I293">
        <f t="shared" si="8"/>
        <v>0.19198348329079651</v>
      </c>
      <c r="J293">
        <f t="shared" si="9"/>
        <v>7.8585134380186855E-2</v>
      </c>
    </row>
    <row r="294" spans="1:10" x14ac:dyDescent="0.25">
      <c r="A294">
        <v>14.75</v>
      </c>
      <c r="B294">
        <v>1.625</v>
      </c>
      <c r="C294">
        <v>12.723841</v>
      </c>
      <c r="D294">
        <v>2.444E-3</v>
      </c>
      <c r="E294">
        <v>4.9299999999999995E-4</v>
      </c>
      <c r="F294">
        <v>0</v>
      </c>
      <c r="G294">
        <v>2.5283E-12</v>
      </c>
      <c r="H294">
        <v>0.14745900000000001</v>
      </c>
      <c r="I294">
        <f t="shared" si="8"/>
        <v>0.19208036315449084</v>
      </c>
      <c r="J294">
        <f t="shared" si="9"/>
        <v>7.8592619948646011E-2</v>
      </c>
    </row>
    <row r="295" spans="1:10" x14ac:dyDescent="0.25">
      <c r="A295">
        <v>15.25</v>
      </c>
      <c r="B295">
        <v>1.625</v>
      </c>
      <c r="C295">
        <v>12.32376</v>
      </c>
      <c r="D295">
        <v>2.758E-3</v>
      </c>
      <c r="E295">
        <v>5.6800000000000004E-4</v>
      </c>
      <c r="F295">
        <v>0</v>
      </c>
      <c r="G295">
        <v>1.9173999999999999E-12</v>
      </c>
      <c r="H295">
        <v>0.16874</v>
      </c>
      <c r="I295">
        <f t="shared" si="8"/>
        <v>0.22379533518990957</v>
      </c>
      <c r="J295">
        <f t="shared" si="9"/>
        <v>8.1144066421287006E-2</v>
      </c>
    </row>
    <row r="296" spans="1:10" x14ac:dyDescent="0.25">
      <c r="A296">
        <v>15.75</v>
      </c>
      <c r="B296">
        <v>1.625</v>
      </c>
      <c r="C296">
        <v>12.402748000000001</v>
      </c>
      <c r="D296">
        <v>2.6949999999999999E-3</v>
      </c>
      <c r="E296">
        <v>5.53E-4</v>
      </c>
      <c r="F296">
        <v>0</v>
      </c>
      <c r="G296">
        <v>2.0310000000000001E-12</v>
      </c>
      <c r="H296">
        <v>0.164438</v>
      </c>
      <c r="I296">
        <f t="shared" si="8"/>
        <v>0.21729055528661873</v>
      </c>
      <c r="J296">
        <f t="shared" si="9"/>
        <v>8.0627293241788023E-2</v>
      </c>
    </row>
    <row r="297" spans="1:10" x14ac:dyDescent="0.25">
      <c r="A297">
        <v>16.25</v>
      </c>
      <c r="B297">
        <v>1.625</v>
      </c>
      <c r="C297">
        <v>11.541696999999999</v>
      </c>
      <c r="D297">
        <v>3.4009999999999999E-3</v>
      </c>
      <c r="E297">
        <v>7.2999999999999996E-4</v>
      </c>
      <c r="F297">
        <v>0</v>
      </c>
      <c r="G297">
        <v>9.8699999999999993E-13</v>
      </c>
      <c r="H297">
        <v>0.214251</v>
      </c>
      <c r="I297">
        <f t="shared" si="8"/>
        <v>0.29467070570298287</v>
      </c>
      <c r="J297">
        <f t="shared" si="9"/>
        <v>8.6642371568063176E-2</v>
      </c>
    </row>
    <row r="298" spans="1:10" x14ac:dyDescent="0.25">
      <c r="A298">
        <v>16.75</v>
      </c>
      <c r="B298">
        <v>1.625</v>
      </c>
      <c r="C298">
        <v>11.125443000000001</v>
      </c>
      <c r="D298">
        <v>3.7599999999999999E-3</v>
      </c>
      <c r="E298">
        <v>8.2600000000000002E-4</v>
      </c>
      <c r="F298">
        <v>0</v>
      </c>
      <c r="G298">
        <v>6.354E-13</v>
      </c>
      <c r="H298">
        <v>0.240871</v>
      </c>
      <c r="I298">
        <f t="shared" si="8"/>
        <v>0.33796407028466191</v>
      </c>
      <c r="J298">
        <f t="shared" si="9"/>
        <v>8.9884061245920716E-2</v>
      </c>
    </row>
    <row r="299" spans="1:10" x14ac:dyDescent="0.25">
      <c r="A299">
        <v>17.25</v>
      </c>
      <c r="B299">
        <v>1.625</v>
      </c>
      <c r="C299">
        <v>11.028262</v>
      </c>
      <c r="D299">
        <v>3.8449999999999999E-3</v>
      </c>
      <c r="E299">
        <v>8.4999999999999995E-4</v>
      </c>
      <c r="F299">
        <v>0</v>
      </c>
      <c r="G299">
        <v>5.6709999999999998E-13</v>
      </c>
      <c r="H299">
        <v>0.24735199999999999</v>
      </c>
      <c r="I299">
        <f t="shared" si="8"/>
        <v>0.34864967843527839</v>
      </c>
      <c r="J299">
        <f t="shared" si="9"/>
        <v>9.067611922894106E-2</v>
      </c>
    </row>
    <row r="300" spans="1:10" x14ac:dyDescent="0.25">
      <c r="A300">
        <v>17.75</v>
      </c>
      <c r="B300">
        <v>1.625</v>
      </c>
      <c r="C300">
        <v>10.83751</v>
      </c>
      <c r="D300">
        <v>4.0159999999999996E-3</v>
      </c>
      <c r="E300">
        <v>8.9700000000000001E-4</v>
      </c>
      <c r="F300">
        <v>0</v>
      </c>
      <c r="G300">
        <v>4.4739999999999999E-13</v>
      </c>
      <c r="H300">
        <v>0.260384</v>
      </c>
      <c r="I300">
        <f t="shared" si="8"/>
        <v>0.37056482531504009</v>
      </c>
      <c r="J300">
        <f t="shared" si="9"/>
        <v>9.2272117857330693E-2</v>
      </c>
    </row>
    <row r="301" spans="1:10" x14ac:dyDescent="0.25">
      <c r="A301">
        <v>18.25</v>
      </c>
      <c r="B301">
        <v>1.625</v>
      </c>
      <c r="C301">
        <v>10.752565000000001</v>
      </c>
      <c r="D301">
        <v>4.0920000000000002E-3</v>
      </c>
      <c r="E301">
        <v>9.19E-4</v>
      </c>
      <c r="F301">
        <v>0</v>
      </c>
      <c r="G301">
        <v>4.0009999999999998E-13</v>
      </c>
      <c r="H301">
        <v>0.26632499999999998</v>
      </c>
      <c r="I301">
        <f t="shared" si="8"/>
        <v>0.38056035931891602</v>
      </c>
      <c r="J301">
        <f t="shared" si="9"/>
        <v>9.3001065327203314E-2</v>
      </c>
    </row>
    <row r="302" spans="1:10" x14ac:dyDescent="0.25">
      <c r="A302">
        <v>18.75</v>
      </c>
      <c r="B302">
        <v>1.625</v>
      </c>
      <c r="C302">
        <v>10.689736</v>
      </c>
      <c r="D302">
        <v>4.15E-3</v>
      </c>
      <c r="E302">
        <v>9.3599999999999998E-4</v>
      </c>
      <c r="F302">
        <v>0</v>
      </c>
      <c r="G302">
        <v>3.6739999999999998E-13</v>
      </c>
      <c r="H302">
        <v>0.27077499999999999</v>
      </c>
      <c r="I302">
        <f t="shared" si="8"/>
        <v>0.38822287098577557</v>
      </c>
      <c r="J302">
        <f t="shared" si="9"/>
        <v>9.3547679755608557E-2</v>
      </c>
    </row>
    <row r="303" spans="1:10" x14ac:dyDescent="0.25">
      <c r="A303">
        <v>19.25</v>
      </c>
      <c r="B303">
        <v>1.625</v>
      </c>
      <c r="C303">
        <v>10.906582</v>
      </c>
      <c r="D303">
        <v>3.954E-3</v>
      </c>
      <c r="E303">
        <v>8.8000000000000003E-4</v>
      </c>
      <c r="F303">
        <v>0</v>
      </c>
      <c r="G303">
        <v>4.8859999999999996E-13</v>
      </c>
      <c r="H303">
        <v>0.25561699999999998</v>
      </c>
      <c r="I303">
        <f t="shared" si="8"/>
        <v>0.36253337663440299</v>
      </c>
      <c r="J303">
        <f t="shared" si="9"/>
        <v>9.1687753321801457E-2</v>
      </c>
    </row>
    <row r="304" spans="1:10" x14ac:dyDescent="0.25">
      <c r="A304">
        <v>19.75</v>
      </c>
      <c r="B304">
        <v>1.625</v>
      </c>
      <c r="C304">
        <v>11.146898</v>
      </c>
      <c r="D304">
        <v>3.741E-3</v>
      </c>
      <c r="E304">
        <v>8.2100000000000001E-4</v>
      </c>
      <c r="F304">
        <v>0</v>
      </c>
      <c r="G304">
        <v>6.5110000000000002E-13</v>
      </c>
      <c r="H304">
        <v>0.239454</v>
      </c>
      <c r="I304">
        <f t="shared" si="8"/>
        <v>0.33560906361572518</v>
      </c>
      <c r="J304">
        <f t="shared" si="9"/>
        <v>8.9711056833928146E-2</v>
      </c>
    </row>
    <row r="305" spans="1:10" x14ac:dyDescent="0.25">
      <c r="A305">
        <v>20.25</v>
      </c>
      <c r="B305">
        <v>1.625</v>
      </c>
      <c r="C305">
        <v>11.17534</v>
      </c>
      <c r="D305">
        <v>3.7160000000000001E-3</v>
      </c>
      <c r="E305">
        <v>8.1400000000000005E-4</v>
      </c>
      <c r="F305">
        <v>0</v>
      </c>
      <c r="G305">
        <v>6.7240000000000004E-13</v>
      </c>
      <c r="H305">
        <v>0.23758399999999999</v>
      </c>
      <c r="I305">
        <f t="shared" si="8"/>
        <v>0.3325178473317143</v>
      </c>
      <c r="J305">
        <f t="shared" si="9"/>
        <v>8.9482736095725046E-2</v>
      </c>
    </row>
    <row r="306" spans="1:10" x14ac:dyDescent="0.25">
      <c r="A306">
        <v>20.75</v>
      </c>
      <c r="B306">
        <v>1.625</v>
      </c>
      <c r="C306">
        <v>11.242972999999999</v>
      </c>
      <c r="D306">
        <v>3.6570000000000001E-3</v>
      </c>
      <c r="E306">
        <v>7.9799999999999999E-4</v>
      </c>
      <c r="F306">
        <v>0</v>
      </c>
      <c r="G306">
        <v>7.248E-13</v>
      </c>
      <c r="H306">
        <v>0.23317099999999999</v>
      </c>
      <c r="I306">
        <f t="shared" si="8"/>
        <v>0.32526983743534743</v>
      </c>
      <c r="J306">
        <f t="shared" si="9"/>
        <v>8.8944445566132735E-2</v>
      </c>
    </row>
    <row r="307" spans="1:10" x14ac:dyDescent="0.25">
      <c r="A307">
        <v>21.25</v>
      </c>
      <c r="B307">
        <v>1.625</v>
      </c>
      <c r="C307">
        <v>11.231721</v>
      </c>
      <c r="D307">
        <v>3.6670000000000001E-3</v>
      </c>
      <c r="E307">
        <v>8.0099999999999995E-4</v>
      </c>
      <c r="F307">
        <v>0</v>
      </c>
      <c r="G307">
        <v>7.1590000000000001E-13</v>
      </c>
      <c r="H307">
        <v>0.233901</v>
      </c>
      <c r="I307">
        <f t="shared" si="8"/>
        <v>0.32648603005719251</v>
      </c>
      <c r="J307">
        <f t="shared" si="9"/>
        <v>8.9033550601906861E-2</v>
      </c>
    </row>
    <row r="308" spans="1:10" x14ac:dyDescent="0.25">
      <c r="A308">
        <v>21.75</v>
      </c>
      <c r="B308">
        <v>1.625</v>
      </c>
      <c r="C308">
        <v>11.361959000000001</v>
      </c>
      <c r="D308">
        <v>3.5539999999999999E-3</v>
      </c>
      <c r="E308">
        <v>7.6999999999999996E-4</v>
      </c>
      <c r="F308">
        <v>0</v>
      </c>
      <c r="G308">
        <v>8.2319999999999997E-13</v>
      </c>
      <c r="H308">
        <v>0.225525</v>
      </c>
      <c r="I308">
        <f t="shared" si="8"/>
        <v>0.31279817151250061</v>
      </c>
      <c r="J308">
        <f t="shared" si="9"/>
        <v>8.8012991421637765E-2</v>
      </c>
    </row>
    <row r="309" spans="1:10" x14ac:dyDescent="0.25">
      <c r="A309">
        <v>0.25</v>
      </c>
      <c r="B309">
        <v>1.875</v>
      </c>
      <c r="C309">
        <v>16.296313999999999</v>
      </c>
      <c r="D309">
        <v>9.9599999999999992E-4</v>
      </c>
      <c r="E309">
        <v>1.75E-4</v>
      </c>
      <c r="F309">
        <v>0</v>
      </c>
      <c r="G309">
        <v>9.7903099999999999E-11</v>
      </c>
      <c r="H309">
        <v>0</v>
      </c>
      <c r="I309">
        <f t="shared" si="8"/>
        <v>6.1118115421683696E-2</v>
      </c>
      <c r="J309">
        <f t="shared" si="9"/>
        <v>6.1363569700485648E-2</v>
      </c>
    </row>
    <row r="310" spans="1:10" x14ac:dyDescent="0.25">
      <c r="A310">
        <v>0.75</v>
      </c>
      <c r="B310">
        <v>1.875</v>
      </c>
      <c r="C310">
        <v>16.296313999999999</v>
      </c>
      <c r="D310">
        <v>9.9599999999999992E-4</v>
      </c>
      <c r="E310">
        <v>1.75E-4</v>
      </c>
      <c r="F310">
        <v>0</v>
      </c>
      <c r="G310">
        <v>9.0780199999999995E-11</v>
      </c>
      <c r="H310">
        <v>0</v>
      </c>
      <c r="I310">
        <f t="shared" si="8"/>
        <v>6.1118115421683696E-2</v>
      </c>
      <c r="J310">
        <f t="shared" si="9"/>
        <v>6.1363569700485648E-2</v>
      </c>
    </row>
    <row r="311" spans="1:10" x14ac:dyDescent="0.25">
      <c r="A311">
        <v>1.25</v>
      </c>
      <c r="B311">
        <v>1.875</v>
      </c>
      <c r="C311">
        <v>16.296313999999999</v>
      </c>
      <c r="D311">
        <v>9.9599999999999992E-4</v>
      </c>
      <c r="E311">
        <v>1.75E-4</v>
      </c>
      <c r="F311">
        <v>0</v>
      </c>
      <c r="G311">
        <v>1.110548E-10</v>
      </c>
      <c r="H311">
        <v>0</v>
      </c>
      <c r="I311">
        <f t="shared" si="8"/>
        <v>6.1118115421683696E-2</v>
      </c>
      <c r="J311">
        <f t="shared" si="9"/>
        <v>6.1363569700485648E-2</v>
      </c>
    </row>
    <row r="312" spans="1:10" x14ac:dyDescent="0.25">
      <c r="A312">
        <v>1.75</v>
      </c>
      <c r="B312">
        <v>1.875</v>
      </c>
      <c r="C312">
        <v>16.296313999999999</v>
      </c>
      <c r="D312">
        <v>9.9599999999999992E-4</v>
      </c>
      <c r="E312">
        <v>1.75E-4</v>
      </c>
      <c r="F312">
        <v>0</v>
      </c>
      <c r="G312">
        <v>1.465582E-10</v>
      </c>
      <c r="H312">
        <v>0</v>
      </c>
      <c r="I312">
        <f t="shared" si="8"/>
        <v>6.1118115421683696E-2</v>
      </c>
      <c r="J312">
        <f t="shared" si="9"/>
        <v>6.1363569700485648E-2</v>
      </c>
    </row>
    <row r="313" spans="1:10" x14ac:dyDescent="0.25">
      <c r="A313">
        <v>2.25</v>
      </c>
      <c r="B313">
        <v>1.875</v>
      </c>
      <c r="C313">
        <v>16.296313999999999</v>
      </c>
      <c r="D313">
        <v>9.9599999999999992E-4</v>
      </c>
      <c r="E313">
        <v>1.75E-4</v>
      </c>
      <c r="F313">
        <v>0</v>
      </c>
      <c r="G313">
        <v>1.39496E-10</v>
      </c>
      <c r="H313">
        <v>0</v>
      </c>
      <c r="I313">
        <f t="shared" si="8"/>
        <v>6.1118115421683696E-2</v>
      </c>
      <c r="J313">
        <f t="shared" si="9"/>
        <v>6.1363569700485648E-2</v>
      </c>
    </row>
    <row r="314" spans="1:10" x14ac:dyDescent="0.25">
      <c r="A314">
        <v>2.75</v>
      </c>
      <c r="B314">
        <v>1.875</v>
      </c>
      <c r="C314">
        <v>16.296313999999999</v>
      </c>
      <c r="D314">
        <v>9.9599999999999992E-4</v>
      </c>
      <c r="E314">
        <v>1.75E-4</v>
      </c>
      <c r="F314">
        <v>0</v>
      </c>
      <c r="G314">
        <v>8.6920699999999999E-11</v>
      </c>
      <c r="H314">
        <v>0</v>
      </c>
      <c r="I314">
        <f t="shared" si="8"/>
        <v>6.1118115421683696E-2</v>
      </c>
      <c r="J314">
        <f t="shared" si="9"/>
        <v>6.1363569700485648E-2</v>
      </c>
    </row>
    <row r="315" spans="1:10" x14ac:dyDescent="0.25">
      <c r="A315">
        <v>3.25</v>
      </c>
      <c r="B315">
        <v>1.875</v>
      </c>
      <c r="C315">
        <v>16.296313999999999</v>
      </c>
      <c r="D315">
        <v>9.9599999999999992E-4</v>
      </c>
      <c r="E315">
        <v>1.75E-4</v>
      </c>
      <c r="F315">
        <v>0</v>
      </c>
      <c r="G315">
        <v>7.3515000000000004E-11</v>
      </c>
      <c r="H315">
        <v>0</v>
      </c>
      <c r="I315">
        <f t="shared" si="8"/>
        <v>6.1118115421683696E-2</v>
      </c>
      <c r="J315">
        <f t="shared" si="9"/>
        <v>6.1363569700485648E-2</v>
      </c>
    </row>
    <row r="316" spans="1:10" x14ac:dyDescent="0.25">
      <c r="A316">
        <v>3.75</v>
      </c>
      <c r="B316">
        <v>1.875</v>
      </c>
      <c r="C316">
        <v>16.296313999999999</v>
      </c>
      <c r="D316">
        <v>9.9599999999999992E-4</v>
      </c>
      <c r="E316">
        <v>1.75E-4</v>
      </c>
      <c r="F316">
        <v>0</v>
      </c>
      <c r="G316">
        <v>5.7114900000000002E-11</v>
      </c>
      <c r="H316">
        <v>0</v>
      </c>
      <c r="I316">
        <f t="shared" si="8"/>
        <v>6.1118115421683696E-2</v>
      </c>
      <c r="J316">
        <f t="shared" si="9"/>
        <v>6.1363569700485648E-2</v>
      </c>
    </row>
    <row r="317" spans="1:10" x14ac:dyDescent="0.25">
      <c r="A317">
        <v>4.25</v>
      </c>
      <c r="B317">
        <v>1.875</v>
      </c>
      <c r="C317">
        <v>16.296313999999999</v>
      </c>
      <c r="D317">
        <v>9.9599999999999992E-4</v>
      </c>
      <c r="E317">
        <v>1.75E-4</v>
      </c>
      <c r="F317">
        <v>0</v>
      </c>
      <c r="G317">
        <v>5.2227100000000003E-11</v>
      </c>
      <c r="H317">
        <v>0</v>
      </c>
      <c r="I317">
        <f t="shared" si="8"/>
        <v>6.1118115421683696E-2</v>
      </c>
      <c r="J317">
        <f t="shared" si="9"/>
        <v>6.1363569700485648E-2</v>
      </c>
    </row>
    <row r="318" spans="1:10" x14ac:dyDescent="0.25">
      <c r="A318">
        <v>4.75</v>
      </c>
      <c r="B318">
        <v>1.875</v>
      </c>
      <c r="C318">
        <v>16.296313999999999</v>
      </c>
      <c r="D318">
        <v>9.9599999999999992E-4</v>
      </c>
      <c r="E318">
        <v>1.75E-4</v>
      </c>
      <c r="F318">
        <v>0</v>
      </c>
      <c r="G318">
        <v>4.2593199999999997E-11</v>
      </c>
      <c r="H318">
        <v>0</v>
      </c>
      <c r="I318">
        <f t="shared" si="8"/>
        <v>6.1118115421683696E-2</v>
      </c>
      <c r="J318">
        <f t="shared" si="9"/>
        <v>6.1363569700485648E-2</v>
      </c>
    </row>
    <row r="319" spans="1:10" x14ac:dyDescent="0.25">
      <c r="A319">
        <v>5.25</v>
      </c>
      <c r="B319">
        <v>1.875</v>
      </c>
      <c r="C319">
        <v>16.296313999999999</v>
      </c>
      <c r="D319">
        <v>9.9599999999999992E-4</v>
      </c>
      <c r="E319">
        <v>1.75E-4</v>
      </c>
      <c r="F319">
        <v>0</v>
      </c>
      <c r="G319">
        <v>2.4077099999999999E-11</v>
      </c>
      <c r="H319">
        <v>0</v>
      </c>
      <c r="I319">
        <f t="shared" si="8"/>
        <v>6.1118115421683696E-2</v>
      </c>
      <c r="J319">
        <f t="shared" si="9"/>
        <v>6.1363569700485648E-2</v>
      </c>
    </row>
    <row r="320" spans="1:10" x14ac:dyDescent="0.25">
      <c r="A320">
        <v>5.75</v>
      </c>
      <c r="B320">
        <v>1.875</v>
      </c>
      <c r="C320">
        <v>16.296313999999999</v>
      </c>
      <c r="D320">
        <v>9.9599999999999992E-4</v>
      </c>
      <c r="E320">
        <v>1.75E-4</v>
      </c>
      <c r="F320">
        <v>0</v>
      </c>
      <c r="G320">
        <v>1.8325200000000001E-11</v>
      </c>
      <c r="H320">
        <v>0</v>
      </c>
      <c r="I320">
        <f t="shared" si="8"/>
        <v>6.1118115421683696E-2</v>
      </c>
      <c r="J320">
        <f t="shared" si="9"/>
        <v>6.1363569700485648E-2</v>
      </c>
    </row>
    <row r="321" spans="1:10" x14ac:dyDescent="0.25">
      <c r="A321">
        <v>6.25</v>
      </c>
      <c r="B321">
        <v>1.875</v>
      </c>
      <c r="C321">
        <v>16.296313999999999</v>
      </c>
      <c r="D321">
        <v>9.9599999999999992E-4</v>
      </c>
      <c r="E321">
        <v>1.75E-4</v>
      </c>
      <c r="F321">
        <v>0</v>
      </c>
      <c r="G321">
        <v>1.17013E-11</v>
      </c>
      <c r="H321">
        <v>0</v>
      </c>
      <c r="I321">
        <f t="shared" si="8"/>
        <v>6.1118115421683696E-2</v>
      </c>
      <c r="J321">
        <f t="shared" si="9"/>
        <v>6.1363569700485648E-2</v>
      </c>
    </row>
    <row r="322" spans="1:10" x14ac:dyDescent="0.25">
      <c r="A322">
        <v>6.75</v>
      </c>
      <c r="B322">
        <v>1.875</v>
      </c>
      <c r="C322">
        <v>15.50127</v>
      </c>
      <c r="D322">
        <v>5.0699999999999996E-4</v>
      </c>
      <c r="E322">
        <v>9.1000000000000003E-5</v>
      </c>
      <c r="F322">
        <v>0</v>
      </c>
      <c r="G322">
        <v>8.649E-12</v>
      </c>
      <c r="H322">
        <v>2.7994999999999999E-2</v>
      </c>
      <c r="I322">
        <f t="shared" ref="I322:I385" si="10">D322*1000/C322</f>
        <v>3.2706997555684146E-2</v>
      </c>
      <c r="J322">
        <f t="shared" ref="J322:J385" si="11">1/C322</f>
        <v>6.4510843305096932E-2</v>
      </c>
    </row>
    <row r="323" spans="1:10" x14ac:dyDescent="0.25">
      <c r="A323">
        <v>7.25</v>
      </c>
      <c r="B323">
        <v>1.875</v>
      </c>
      <c r="C323">
        <v>15.975507</v>
      </c>
      <c r="D323">
        <v>6.5899999999999997E-4</v>
      </c>
      <c r="E323">
        <v>1.1400000000000001E-4</v>
      </c>
      <c r="F323">
        <v>2.2317E-2</v>
      </c>
      <c r="G323">
        <v>8.0965000000000005E-12</v>
      </c>
      <c r="H323">
        <v>3.5815E-2</v>
      </c>
      <c r="I323">
        <f t="shared" si="10"/>
        <v>4.1250647006069972E-2</v>
      </c>
      <c r="J323">
        <f t="shared" si="11"/>
        <v>6.2595822467480994E-2</v>
      </c>
    </row>
    <row r="324" spans="1:10" x14ac:dyDescent="0.25">
      <c r="A324">
        <v>7.75</v>
      </c>
      <c r="B324">
        <v>1.875</v>
      </c>
      <c r="C324">
        <v>18.890953</v>
      </c>
      <c r="D324">
        <v>6.5399999999999996E-4</v>
      </c>
      <c r="E324">
        <v>9.6000000000000002E-5</v>
      </c>
      <c r="F324">
        <v>0.1</v>
      </c>
      <c r="G324">
        <v>8.3141999999999994E-12</v>
      </c>
      <c r="H324">
        <v>3.2696999999999997E-2</v>
      </c>
      <c r="I324">
        <f t="shared" si="10"/>
        <v>3.461974628807768E-2</v>
      </c>
      <c r="J324">
        <f t="shared" si="11"/>
        <v>5.2935391877794627E-2</v>
      </c>
    </row>
    <row r="325" spans="1:10" x14ac:dyDescent="0.25">
      <c r="A325">
        <v>8.25</v>
      </c>
      <c r="B325">
        <v>1.875</v>
      </c>
      <c r="C325">
        <v>17.893331</v>
      </c>
      <c r="D325">
        <v>1.201E-3</v>
      </c>
      <c r="E325">
        <v>1.8200000000000001E-4</v>
      </c>
      <c r="F325">
        <v>0.1</v>
      </c>
      <c r="G325">
        <v>6.4229E-12</v>
      </c>
      <c r="H325">
        <v>6.1683000000000002E-2</v>
      </c>
      <c r="I325">
        <f t="shared" si="10"/>
        <v>6.7119978946345998E-2</v>
      </c>
      <c r="J325">
        <f t="shared" si="11"/>
        <v>5.5886743502369683E-2</v>
      </c>
    </row>
    <row r="326" spans="1:10" x14ac:dyDescent="0.25">
      <c r="A326">
        <v>8.75</v>
      </c>
      <c r="B326">
        <v>1.875</v>
      </c>
      <c r="C326">
        <v>25.839165000000001</v>
      </c>
      <c r="D326">
        <v>1.8E-3</v>
      </c>
      <c r="E326">
        <v>1.85E-4</v>
      </c>
      <c r="F326">
        <v>0.26961600000000002</v>
      </c>
      <c r="G326">
        <v>5.5443999999999997E-12</v>
      </c>
      <c r="H326">
        <v>7.6992000000000005E-2</v>
      </c>
      <c r="I326">
        <f t="shared" si="10"/>
        <v>6.9661693789253631E-2</v>
      </c>
      <c r="J326">
        <f t="shared" si="11"/>
        <v>3.8700940994029799E-2</v>
      </c>
    </row>
    <row r="327" spans="1:10" x14ac:dyDescent="0.25">
      <c r="A327">
        <v>9.25</v>
      </c>
      <c r="B327">
        <v>1.875</v>
      </c>
      <c r="C327">
        <v>19.103338000000001</v>
      </c>
      <c r="D327">
        <v>2.5149999999999999E-3</v>
      </c>
      <c r="E327">
        <v>3.39E-4</v>
      </c>
      <c r="F327">
        <v>0.18138299999999999</v>
      </c>
      <c r="G327">
        <v>3.3326000000000002E-12</v>
      </c>
      <c r="H327">
        <v>0.12454900000000001</v>
      </c>
      <c r="I327">
        <f t="shared" si="10"/>
        <v>0.13165238452044348</v>
      </c>
      <c r="J327">
        <f t="shared" si="11"/>
        <v>5.2346872572740948E-2</v>
      </c>
    </row>
    <row r="328" spans="1:10" x14ac:dyDescent="0.25">
      <c r="A328">
        <v>9.75</v>
      </c>
      <c r="B328">
        <v>1.875</v>
      </c>
      <c r="C328">
        <v>18.065850000000001</v>
      </c>
      <c r="D328">
        <v>2.7139999999999998E-3</v>
      </c>
      <c r="E328">
        <v>3.8400000000000001E-4</v>
      </c>
      <c r="F328">
        <v>0.166772</v>
      </c>
      <c r="G328">
        <v>2.8394000000000002E-12</v>
      </c>
      <c r="H328">
        <v>0.13805000000000001</v>
      </c>
      <c r="I328">
        <f t="shared" si="10"/>
        <v>0.15022819297182252</v>
      </c>
      <c r="J328">
        <f t="shared" si="11"/>
        <v>5.5353055627053248E-2</v>
      </c>
    </row>
    <row r="329" spans="1:10" x14ac:dyDescent="0.25">
      <c r="A329">
        <v>10.25</v>
      </c>
      <c r="B329">
        <v>1.875</v>
      </c>
      <c r="C329">
        <v>21.893953</v>
      </c>
      <c r="D329">
        <v>2.7399999999999998E-3</v>
      </c>
      <c r="E329">
        <v>3.2000000000000003E-4</v>
      </c>
      <c r="F329">
        <v>0.24179800000000001</v>
      </c>
      <c r="G329">
        <v>3.241E-12</v>
      </c>
      <c r="H329">
        <v>0.126943</v>
      </c>
      <c r="I329">
        <f t="shared" si="10"/>
        <v>0.12514871115325771</v>
      </c>
      <c r="J329">
        <f t="shared" si="11"/>
        <v>4.5674712099729092E-2</v>
      </c>
    </row>
    <row r="330" spans="1:10" x14ac:dyDescent="0.25">
      <c r="A330">
        <v>10.75</v>
      </c>
      <c r="B330">
        <v>1.875</v>
      </c>
      <c r="C330">
        <v>16.396829</v>
      </c>
      <c r="D330">
        <v>2.091E-3</v>
      </c>
      <c r="E330">
        <v>3.3300000000000002E-4</v>
      </c>
      <c r="F330">
        <v>0.100355</v>
      </c>
      <c r="G330">
        <v>3.8546999999999997E-12</v>
      </c>
      <c r="H330">
        <v>0.111717</v>
      </c>
      <c r="I330">
        <f t="shared" si="10"/>
        <v>0.12752465735905399</v>
      </c>
      <c r="J330">
        <f t="shared" si="11"/>
        <v>6.0987401893378285E-2</v>
      </c>
    </row>
    <row r="331" spans="1:10" x14ac:dyDescent="0.25">
      <c r="A331">
        <v>11.25</v>
      </c>
      <c r="B331">
        <v>1.875</v>
      </c>
      <c r="C331">
        <v>21.458424000000001</v>
      </c>
      <c r="D331">
        <v>1.897E-3</v>
      </c>
      <c r="E331">
        <v>2.33E-4</v>
      </c>
      <c r="F331">
        <v>0.20366799999999999</v>
      </c>
      <c r="G331">
        <v>4.9185999999999997E-12</v>
      </c>
      <c r="H331">
        <v>8.8891999999999999E-2</v>
      </c>
      <c r="I331">
        <f t="shared" si="10"/>
        <v>8.8403509968858845E-2</v>
      </c>
      <c r="J331">
        <f t="shared" si="11"/>
        <v>4.6601744843889743E-2</v>
      </c>
    </row>
    <row r="332" spans="1:10" x14ac:dyDescent="0.25">
      <c r="A332">
        <v>11.75</v>
      </c>
      <c r="B332">
        <v>1.875</v>
      </c>
      <c r="C332">
        <v>38.505516999999998</v>
      </c>
      <c r="D332">
        <v>1.941E-3</v>
      </c>
      <c r="E332">
        <v>1.34E-4</v>
      </c>
      <c r="F332">
        <v>0.40334799999999998</v>
      </c>
      <c r="G332">
        <v>6.0381999999999999E-12</v>
      </c>
      <c r="H332">
        <v>6.8208000000000005E-2</v>
      </c>
      <c r="I332">
        <f t="shared" si="10"/>
        <v>5.0408360962923837E-2</v>
      </c>
      <c r="J332">
        <f t="shared" si="11"/>
        <v>2.5970304463124077E-2</v>
      </c>
    </row>
    <row r="333" spans="1:10" x14ac:dyDescent="0.25">
      <c r="A333">
        <v>12.25</v>
      </c>
      <c r="B333">
        <v>1.875</v>
      </c>
      <c r="C333">
        <v>87.197918999999999</v>
      </c>
      <c r="D333">
        <v>1.371E-3</v>
      </c>
      <c r="E333">
        <v>4.3000000000000002E-5</v>
      </c>
      <c r="F333">
        <v>0.59159200000000001</v>
      </c>
      <c r="G333">
        <v>8.3598E-12</v>
      </c>
      <c r="H333">
        <v>3.2050000000000002E-2</v>
      </c>
      <c r="I333">
        <f t="shared" si="10"/>
        <v>1.5722852285041344E-2</v>
      </c>
      <c r="J333">
        <f t="shared" si="11"/>
        <v>1.1468163592298573E-2</v>
      </c>
    </row>
    <row r="334" spans="1:10" x14ac:dyDescent="0.25">
      <c r="A334">
        <v>12.75</v>
      </c>
      <c r="B334">
        <v>1.875</v>
      </c>
      <c r="C334">
        <v>152.16475500000001</v>
      </c>
      <c r="D334">
        <v>4.86E-4</v>
      </c>
      <c r="E334">
        <v>9.0000000000000002E-6</v>
      </c>
      <c r="F334">
        <v>0.67884699999999998</v>
      </c>
      <c r="G334">
        <v>1.01255E-11</v>
      </c>
      <c r="H334">
        <v>8.4069999999999995E-3</v>
      </c>
      <c r="I334">
        <f t="shared" si="10"/>
        <v>3.1939064995701529E-3</v>
      </c>
      <c r="J334">
        <f t="shared" si="11"/>
        <v>6.5718240731896154E-3</v>
      </c>
    </row>
    <row r="335" spans="1:10" x14ac:dyDescent="0.25">
      <c r="A335">
        <v>13.25</v>
      </c>
      <c r="B335">
        <v>1.875</v>
      </c>
      <c r="C335">
        <v>49.934517</v>
      </c>
      <c r="D335">
        <v>2.5010000000000002E-3</v>
      </c>
      <c r="E335">
        <v>1.2999999999999999E-4</v>
      </c>
      <c r="F335">
        <v>0.48757</v>
      </c>
      <c r="G335">
        <v>5.5240999999999999E-12</v>
      </c>
      <c r="H335">
        <v>7.7365000000000003E-2</v>
      </c>
      <c r="I335">
        <f t="shared" si="10"/>
        <v>5.0085595100479302E-2</v>
      </c>
      <c r="J335">
        <f t="shared" si="11"/>
        <v>2.0026227549172049E-2</v>
      </c>
    </row>
    <row r="336" spans="1:10" x14ac:dyDescent="0.25">
      <c r="A336">
        <v>13.75</v>
      </c>
      <c r="B336">
        <v>1.875</v>
      </c>
      <c r="C336">
        <v>12.480587999999999</v>
      </c>
      <c r="D336">
        <v>2.6340000000000001E-3</v>
      </c>
      <c r="E336">
        <v>5.3799999999999996E-4</v>
      </c>
      <c r="F336">
        <v>0</v>
      </c>
      <c r="G336">
        <v>2.1462999999999999E-12</v>
      </c>
      <c r="H336">
        <v>0.160248</v>
      </c>
      <c r="I336">
        <f t="shared" si="10"/>
        <v>0.21104774871183954</v>
      </c>
      <c r="J336">
        <f t="shared" si="11"/>
        <v>8.0124430034866953E-2</v>
      </c>
    </row>
    <row r="337" spans="1:10" x14ac:dyDescent="0.25">
      <c r="A337">
        <v>14.25</v>
      </c>
      <c r="B337">
        <v>1.875</v>
      </c>
      <c r="C337">
        <v>11.851908</v>
      </c>
      <c r="D337">
        <v>3.1410000000000001E-3</v>
      </c>
      <c r="E337">
        <v>6.6299999999999996E-4</v>
      </c>
      <c r="F337">
        <v>0</v>
      </c>
      <c r="G337">
        <v>1.3135E-12</v>
      </c>
      <c r="H337">
        <v>0.19553599999999999</v>
      </c>
      <c r="I337">
        <f t="shared" si="10"/>
        <v>0.26502061946481531</v>
      </c>
      <c r="J337">
        <f t="shared" si="11"/>
        <v>8.4374600275331196E-2</v>
      </c>
    </row>
    <row r="338" spans="1:10" x14ac:dyDescent="0.25">
      <c r="A338">
        <v>14.75</v>
      </c>
      <c r="B338">
        <v>1.875</v>
      </c>
      <c r="C338">
        <v>11.787164000000001</v>
      </c>
      <c r="D338">
        <v>3.1939999999999998E-3</v>
      </c>
      <c r="E338">
        <v>6.7599999999999995E-4</v>
      </c>
      <c r="F338">
        <v>0</v>
      </c>
      <c r="G338">
        <v>1.2407E-12</v>
      </c>
      <c r="H338">
        <v>0.19936699999999999</v>
      </c>
      <c r="I338">
        <f t="shared" si="10"/>
        <v>0.27097272931809552</v>
      </c>
      <c r="J338">
        <f t="shared" si="11"/>
        <v>8.4838049254256573E-2</v>
      </c>
    </row>
    <row r="339" spans="1:10" x14ac:dyDescent="0.25">
      <c r="A339">
        <v>15.25</v>
      </c>
      <c r="B339">
        <v>1.875</v>
      </c>
      <c r="C339">
        <v>11.897906000000001</v>
      </c>
      <c r="D339">
        <v>3.1029999999999999E-3</v>
      </c>
      <c r="E339">
        <v>6.5300000000000004E-4</v>
      </c>
      <c r="F339">
        <v>0</v>
      </c>
      <c r="G339">
        <v>1.3667E-12</v>
      </c>
      <c r="H339">
        <v>0.19283800000000001</v>
      </c>
      <c r="I339">
        <f t="shared" si="10"/>
        <v>0.2608021949408576</v>
      </c>
      <c r="J339">
        <f t="shared" si="11"/>
        <v>8.4048403139174235E-2</v>
      </c>
    </row>
    <row r="340" spans="1:10" x14ac:dyDescent="0.25">
      <c r="A340">
        <v>15.75</v>
      </c>
      <c r="B340">
        <v>1.875</v>
      </c>
      <c r="C340">
        <v>11.65692</v>
      </c>
      <c r="D340">
        <v>3.3029999999999999E-3</v>
      </c>
      <c r="E340">
        <v>7.0399999999999998E-4</v>
      </c>
      <c r="F340">
        <v>0</v>
      </c>
      <c r="G340">
        <v>1.1017E-12</v>
      </c>
      <c r="H340">
        <v>0.20719199999999999</v>
      </c>
      <c r="I340">
        <f t="shared" si="10"/>
        <v>0.28335100523980605</v>
      </c>
      <c r="J340">
        <f t="shared" si="11"/>
        <v>8.5785953751076616E-2</v>
      </c>
    </row>
    <row r="341" spans="1:10" x14ac:dyDescent="0.25">
      <c r="A341">
        <v>16.25</v>
      </c>
      <c r="B341">
        <v>1.875</v>
      </c>
      <c r="C341">
        <v>11.476861</v>
      </c>
      <c r="D341">
        <v>3.4559999999999999E-3</v>
      </c>
      <c r="E341">
        <v>7.4399999999999998E-4</v>
      </c>
      <c r="F341">
        <v>0</v>
      </c>
      <c r="G341">
        <v>9.2579999999999995E-13</v>
      </c>
      <c r="H341">
        <v>0.21828</v>
      </c>
      <c r="I341">
        <f t="shared" si="10"/>
        <v>0.30112763411528642</v>
      </c>
      <c r="J341">
        <f t="shared" si="11"/>
        <v>8.7131838575025003E-2</v>
      </c>
    </row>
    <row r="342" spans="1:10" x14ac:dyDescent="0.25">
      <c r="A342">
        <v>16.75</v>
      </c>
      <c r="B342">
        <v>1.875</v>
      </c>
      <c r="C342">
        <v>11.194125</v>
      </c>
      <c r="D342">
        <v>3.7000000000000002E-3</v>
      </c>
      <c r="E342">
        <v>8.0999999999999996E-4</v>
      </c>
      <c r="F342">
        <v>0</v>
      </c>
      <c r="G342">
        <v>6.8669999999999999E-13</v>
      </c>
      <c r="H342">
        <v>0.23635300000000001</v>
      </c>
      <c r="I342">
        <f t="shared" si="10"/>
        <v>0.33053052382388087</v>
      </c>
      <c r="J342">
        <f t="shared" si="11"/>
        <v>8.9332574006454279E-2</v>
      </c>
    </row>
    <row r="343" spans="1:10" x14ac:dyDescent="0.25">
      <c r="A343">
        <v>17.25</v>
      </c>
      <c r="B343">
        <v>1.875</v>
      </c>
      <c r="C343">
        <v>10.838811</v>
      </c>
      <c r="D343">
        <v>4.0150000000000003E-3</v>
      </c>
      <c r="E343">
        <v>8.9700000000000001E-4</v>
      </c>
      <c r="F343">
        <v>0</v>
      </c>
      <c r="G343">
        <v>4.482E-13</v>
      </c>
      <c r="H343">
        <v>0.26029400000000003</v>
      </c>
      <c r="I343">
        <f t="shared" si="10"/>
        <v>0.37042808477793371</v>
      </c>
      <c r="J343">
        <f t="shared" si="11"/>
        <v>9.2261042285911254E-2</v>
      </c>
    </row>
    <row r="344" spans="1:10" x14ac:dyDescent="0.25">
      <c r="A344">
        <v>17.75</v>
      </c>
      <c r="B344">
        <v>1.875</v>
      </c>
      <c r="C344">
        <v>10.502117999999999</v>
      </c>
      <c r="D344">
        <v>4.3220000000000003E-3</v>
      </c>
      <c r="E344">
        <v>9.859999999999999E-4</v>
      </c>
      <c r="F344">
        <v>0</v>
      </c>
      <c r="G344">
        <v>2.8059999999999999E-13</v>
      </c>
      <c r="H344">
        <v>0.284354</v>
      </c>
      <c r="I344">
        <f t="shared" si="10"/>
        <v>0.41153603492171775</v>
      </c>
      <c r="J344">
        <f t="shared" si="11"/>
        <v>9.5218888228069815E-2</v>
      </c>
    </row>
    <row r="345" spans="1:10" x14ac:dyDescent="0.25">
      <c r="A345">
        <v>18.25</v>
      </c>
      <c r="B345">
        <v>1.875</v>
      </c>
      <c r="C345">
        <v>10.505235000000001</v>
      </c>
      <c r="D345">
        <v>4.3189999999999999E-3</v>
      </c>
      <c r="E345">
        <v>9.8499999999999998E-4</v>
      </c>
      <c r="F345">
        <v>0</v>
      </c>
      <c r="G345">
        <v>2.8189999999999999E-13</v>
      </c>
      <c r="H345">
        <v>0.28412500000000002</v>
      </c>
      <c r="I345">
        <f t="shared" si="10"/>
        <v>0.41112835648131618</v>
      </c>
      <c r="J345">
        <f t="shared" si="11"/>
        <v>9.5190635906764576E-2</v>
      </c>
    </row>
    <row r="346" spans="1:10" x14ac:dyDescent="0.25">
      <c r="A346">
        <v>18.75</v>
      </c>
      <c r="B346">
        <v>1.875</v>
      </c>
      <c r="C346">
        <v>10.556527000000001</v>
      </c>
      <c r="D346">
        <v>4.2719999999999998E-3</v>
      </c>
      <c r="E346">
        <v>9.7099999999999997E-4</v>
      </c>
      <c r="F346">
        <v>0</v>
      </c>
      <c r="G346">
        <v>3.0409999999999999E-13</v>
      </c>
      <c r="H346">
        <v>0.28037099999999998</v>
      </c>
      <c r="I346">
        <f t="shared" si="10"/>
        <v>0.40467854626810495</v>
      </c>
      <c r="J346">
        <f t="shared" si="11"/>
        <v>9.4728124126429072E-2</v>
      </c>
    </row>
    <row r="347" spans="1:10" x14ac:dyDescent="0.25">
      <c r="A347">
        <v>19.25</v>
      </c>
      <c r="B347">
        <v>1.875</v>
      </c>
      <c r="C347">
        <v>10.534276</v>
      </c>
      <c r="D347">
        <v>4.2919999999999998E-3</v>
      </c>
      <c r="E347">
        <v>9.77E-4</v>
      </c>
      <c r="F347">
        <v>0</v>
      </c>
      <c r="G347">
        <v>2.9430000000000002E-13</v>
      </c>
      <c r="H347">
        <v>0.281995</v>
      </c>
      <c r="I347">
        <f t="shared" si="10"/>
        <v>0.4074318918547416</v>
      </c>
      <c r="J347">
        <f t="shared" si="11"/>
        <v>9.4928213386472879E-2</v>
      </c>
    </row>
    <row r="348" spans="1:10" x14ac:dyDescent="0.25">
      <c r="A348">
        <v>19.75</v>
      </c>
      <c r="B348">
        <v>1.875</v>
      </c>
      <c r="C348">
        <v>10.701638000000001</v>
      </c>
      <c r="D348">
        <v>4.1390000000000003E-3</v>
      </c>
      <c r="E348">
        <v>9.3300000000000002E-4</v>
      </c>
      <c r="F348">
        <v>0</v>
      </c>
      <c r="G348">
        <v>3.734E-13</v>
      </c>
      <c r="H348">
        <v>0.269928</v>
      </c>
      <c r="I348">
        <f t="shared" si="10"/>
        <v>0.38676322260199791</v>
      </c>
      <c r="J348">
        <f t="shared" si="11"/>
        <v>9.3443639188692418E-2</v>
      </c>
    </row>
    <row r="349" spans="1:10" x14ac:dyDescent="0.25">
      <c r="A349">
        <v>20.25</v>
      </c>
      <c r="B349">
        <v>1.875</v>
      </c>
      <c r="C349">
        <v>10.859515999999999</v>
      </c>
      <c r="D349">
        <v>3.9960000000000004E-3</v>
      </c>
      <c r="E349">
        <v>8.92E-4</v>
      </c>
      <c r="F349">
        <v>0</v>
      </c>
      <c r="G349">
        <v>4.6029999999999997E-13</v>
      </c>
      <c r="H349">
        <v>0.25885900000000001</v>
      </c>
      <c r="I349">
        <f t="shared" si="10"/>
        <v>0.36797220060267888</v>
      </c>
      <c r="J349">
        <f t="shared" si="11"/>
        <v>9.208513528595566E-2</v>
      </c>
    </row>
    <row r="350" spans="1:10" x14ac:dyDescent="0.25">
      <c r="A350">
        <v>20.75</v>
      </c>
      <c r="B350">
        <v>1.875</v>
      </c>
      <c r="C350">
        <v>10.849359</v>
      </c>
      <c r="D350">
        <v>4.0049999999999999E-3</v>
      </c>
      <c r="E350">
        <v>8.9400000000000005E-4</v>
      </c>
      <c r="F350">
        <v>0</v>
      </c>
      <c r="G350">
        <v>4.5429999999999999E-13</v>
      </c>
      <c r="H350">
        <v>0.25956299999999999</v>
      </c>
      <c r="I350">
        <f t="shared" si="10"/>
        <v>0.36914623251014184</v>
      </c>
      <c r="J350">
        <f t="shared" si="11"/>
        <v>9.2171343947600959E-2</v>
      </c>
    </row>
    <row r="351" spans="1:10" x14ac:dyDescent="0.25">
      <c r="A351">
        <v>21.25</v>
      </c>
      <c r="B351">
        <v>1.875</v>
      </c>
      <c r="C351">
        <v>11.004569999999999</v>
      </c>
      <c r="D351">
        <v>3.8660000000000001E-3</v>
      </c>
      <c r="E351">
        <v>8.5499999999999997E-4</v>
      </c>
      <c r="F351">
        <v>0</v>
      </c>
      <c r="G351">
        <v>5.5120000000000001E-13</v>
      </c>
      <c r="H351">
        <v>0.248948</v>
      </c>
      <c r="I351">
        <f t="shared" si="10"/>
        <v>0.35130859270284986</v>
      </c>
      <c r="J351">
        <f t="shared" si="11"/>
        <v>9.0871337998667825E-2</v>
      </c>
    </row>
    <row r="352" spans="1:10" x14ac:dyDescent="0.25">
      <c r="A352">
        <v>21.75</v>
      </c>
      <c r="B352">
        <v>1.875</v>
      </c>
      <c r="C352">
        <v>11.361859000000001</v>
      </c>
      <c r="D352">
        <v>3.5539999999999999E-3</v>
      </c>
      <c r="E352">
        <v>7.6999999999999996E-4</v>
      </c>
      <c r="F352">
        <v>0</v>
      </c>
      <c r="G352">
        <v>8.231E-13</v>
      </c>
      <c r="H352">
        <v>0.22553100000000001</v>
      </c>
      <c r="I352">
        <f t="shared" si="10"/>
        <v>0.31280092456700964</v>
      </c>
      <c r="J352">
        <f t="shared" si="11"/>
        <v>8.8013766057121454E-2</v>
      </c>
    </row>
    <row r="353" spans="1:10" x14ac:dyDescent="0.25">
      <c r="A353">
        <v>0.25</v>
      </c>
      <c r="B353">
        <v>2.125</v>
      </c>
      <c r="C353">
        <v>16.296313999999999</v>
      </c>
      <c r="D353">
        <v>9.9599999999999992E-4</v>
      </c>
      <c r="E353">
        <v>1.75E-4</v>
      </c>
      <c r="F353">
        <v>0</v>
      </c>
      <c r="G353">
        <v>8.2112299999999998E-11</v>
      </c>
      <c r="H353">
        <v>0</v>
      </c>
      <c r="I353">
        <f t="shared" si="10"/>
        <v>6.1118115421683696E-2</v>
      </c>
      <c r="J353">
        <f t="shared" si="11"/>
        <v>6.1363569700485648E-2</v>
      </c>
    </row>
    <row r="354" spans="1:10" x14ac:dyDescent="0.25">
      <c r="A354">
        <v>0.75</v>
      </c>
      <c r="B354">
        <v>2.125</v>
      </c>
      <c r="C354">
        <v>16.296313999999999</v>
      </c>
      <c r="D354">
        <v>9.9599999999999992E-4</v>
      </c>
      <c r="E354">
        <v>1.75E-4</v>
      </c>
      <c r="F354">
        <v>0</v>
      </c>
      <c r="G354">
        <v>7.4551399999999998E-11</v>
      </c>
      <c r="H354">
        <v>0</v>
      </c>
      <c r="I354">
        <f t="shared" si="10"/>
        <v>6.1118115421683696E-2</v>
      </c>
      <c r="J354">
        <f t="shared" si="11"/>
        <v>6.1363569700485648E-2</v>
      </c>
    </row>
    <row r="355" spans="1:10" x14ac:dyDescent="0.25">
      <c r="A355">
        <v>1.25</v>
      </c>
      <c r="B355">
        <v>2.125</v>
      </c>
      <c r="C355">
        <v>16.296313999999999</v>
      </c>
      <c r="D355">
        <v>9.9599999999999992E-4</v>
      </c>
      <c r="E355">
        <v>1.75E-4</v>
      </c>
      <c r="F355">
        <v>0</v>
      </c>
      <c r="G355">
        <v>6.3914500000000002E-11</v>
      </c>
      <c r="H355">
        <v>0</v>
      </c>
      <c r="I355">
        <f t="shared" si="10"/>
        <v>6.1118115421683696E-2</v>
      </c>
      <c r="J355">
        <f t="shared" si="11"/>
        <v>6.1363569700485648E-2</v>
      </c>
    </row>
    <row r="356" spans="1:10" x14ac:dyDescent="0.25">
      <c r="A356">
        <v>1.75</v>
      </c>
      <c r="B356">
        <v>2.125</v>
      </c>
      <c r="C356">
        <v>16.296313999999999</v>
      </c>
      <c r="D356">
        <v>9.9599999999999992E-4</v>
      </c>
      <c r="E356">
        <v>1.75E-4</v>
      </c>
      <c r="F356">
        <v>0</v>
      </c>
      <c r="G356">
        <v>3.2764699999999998E-11</v>
      </c>
      <c r="H356">
        <v>0</v>
      </c>
      <c r="I356">
        <f t="shared" si="10"/>
        <v>6.1118115421683696E-2</v>
      </c>
      <c r="J356">
        <f t="shared" si="11"/>
        <v>6.1363569700485648E-2</v>
      </c>
    </row>
    <row r="357" spans="1:10" x14ac:dyDescent="0.25">
      <c r="A357">
        <v>2.25</v>
      </c>
      <c r="B357">
        <v>2.125</v>
      </c>
      <c r="C357">
        <v>16.296313999999999</v>
      </c>
      <c r="D357">
        <v>9.9599999999999992E-4</v>
      </c>
      <c r="E357">
        <v>1.75E-4</v>
      </c>
      <c r="F357">
        <v>0</v>
      </c>
      <c r="G357">
        <v>2.6793100000000001E-11</v>
      </c>
      <c r="H357">
        <v>0</v>
      </c>
      <c r="I357">
        <f t="shared" si="10"/>
        <v>6.1118115421683696E-2</v>
      </c>
      <c r="J357">
        <f t="shared" si="11"/>
        <v>6.1363569700485648E-2</v>
      </c>
    </row>
    <row r="358" spans="1:10" x14ac:dyDescent="0.25">
      <c r="A358">
        <v>2.75</v>
      </c>
      <c r="B358">
        <v>2.125</v>
      </c>
      <c r="C358">
        <v>16.296313999999999</v>
      </c>
      <c r="D358">
        <v>9.9599999999999992E-4</v>
      </c>
      <c r="E358">
        <v>1.75E-4</v>
      </c>
      <c r="F358">
        <v>0</v>
      </c>
      <c r="G358">
        <v>3.5831899999999999E-11</v>
      </c>
      <c r="H358">
        <v>0</v>
      </c>
      <c r="I358">
        <f t="shared" si="10"/>
        <v>6.1118115421683696E-2</v>
      </c>
      <c r="J358">
        <f t="shared" si="11"/>
        <v>6.1363569700485648E-2</v>
      </c>
    </row>
    <row r="359" spans="1:10" x14ac:dyDescent="0.25">
      <c r="A359">
        <v>3.25</v>
      </c>
      <c r="B359">
        <v>2.125</v>
      </c>
      <c r="C359">
        <v>16.296313999999999</v>
      </c>
      <c r="D359">
        <v>9.9599999999999992E-4</v>
      </c>
      <c r="E359">
        <v>1.75E-4</v>
      </c>
      <c r="F359">
        <v>0</v>
      </c>
      <c r="G359">
        <v>3.1984099999999997E-11</v>
      </c>
      <c r="H359">
        <v>0</v>
      </c>
      <c r="I359">
        <f t="shared" si="10"/>
        <v>6.1118115421683696E-2</v>
      </c>
      <c r="J359">
        <f t="shared" si="11"/>
        <v>6.1363569700485648E-2</v>
      </c>
    </row>
    <row r="360" spans="1:10" x14ac:dyDescent="0.25">
      <c r="A360">
        <v>3.75</v>
      </c>
      <c r="B360">
        <v>2.125</v>
      </c>
      <c r="C360">
        <v>16.296313999999999</v>
      </c>
      <c r="D360">
        <v>9.9599999999999992E-4</v>
      </c>
      <c r="E360">
        <v>1.75E-4</v>
      </c>
      <c r="F360">
        <v>0</v>
      </c>
      <c r="G360">
        <v>2.6131500000000001E-11</v>
      </c>
      <c r="H360">
        <v>0</v>
      </c>
      <c r="I360">
        <f t="shared" si="10"/>
        <v>6.1118115421683696E-2</v>
      </c>
      <c r="J360">
        <f t="shared" si="11"/>
        <v>6.1363569700485648E-2</v>
      </c>
    </row>
    <row r="361" spans="1:10" x14ac:dyDescent="0.25">
      <c r="A361">
        <v>4.25</v>
      </c>
      <c r="B361">
        <v>2.125</v>
      </c>
      <c r="C361">
        <v>16.296313999999999</v>
      </c>
      <c r="D361">
        <v>9.9599999999999992E-4</v>
      </c>
      <c r="E361">
        <v>1.75E-4</v>
      </c>
      <c r="F361">
        <v>0</v>
      </c>
      <c r="G361">
        <v>2.1115400000000001E-11</v>
      </c>
      <c r="H361">
        <v>0</v>
      </c>
      <c r="I361">
        <f t="shared" si="10"/>
        <v>6.1118115421683696E-2</v>
      </c>
      <c r="J361">
        <f t="shared" si="11"/>
        <v>6.1363569700485648E-2</v>
      </c>
    </row>
    <row r="362" spans="1:10" x14ac:dyDescent="0.25">
      <c r="A362">
        <v>4.75</v>
      </c>
      <c r="B362">
        <v>2.125</v>
      </c>
      <c r="C362">
        <v>16.296313999999999</v>
      </c>
      <c r="D362">
        <v>9.9599999999999992E-4</v>
      </c>
      <c r="E362">
        <v>1.75E-4</v>
      </c>
      <c r="F362">
        <v>0</v>
      </c>
      <c r="G362">
        <v>1.8325799999999999E-11</v>
      </c>
      <c r="H362">
        <v>0</v>
      </c>
      <c r="I362">
        <f t="shared" si="10"/>
        <v>6.1118115421683696E-2</v>
      </c>
      <c r="J362">
        <f t="shared" si="11"/>
        <v>6.1363569700485648E-2</v>
      </c>
    </row>
    <row r="363" spans="1:10" x14ac:dyDescent="0.25">
      <c r="A363">
        <v>5.25</v>
      </c>
      <c r="B363">
        <v>2.125</v>
      </c>
      <c r="C363">
        <v>16.296313999999999</v>
      </c>
      <c r="D363">
        <v>9.9599999999999992E-4</v>
      </c>
      <c r="E363">
        <v>1.75E-4</v>
      </c>
      <c r="F363">
        <v>0</v>
      </c>
      <c r="G363">
        <v>1.26437E-11</v>
      </c>
      <c r="H363">
        <v>0</v>
      </c>
      <c r="I363">
        <f t="shared" si="10"/>
        <v>6.1118115421683696E-2</v>
      </c>
      <c r="J363">
        <f t="shared" si="11"/>
        <v>6.1363569700485648E-2</v>
      </c>
    </row>
    <row r="364" spans="1:10" x14ac:dyDescent="0.25">
      <c r="A364">
        <v>5.75</v>
      </c>
      <c r="B364">
        <v>2.125</v>
      </c>
      <c r="C364">
        <v>15.753937000000001</v>
      </c>
      <c r="D364">
        <v>3.5E-4</v>
      </c>
      <c r="E364">
        <v>6.2000000000000003E-5</v>
      </c>
      <c r="F364">
        <v>0</v>
      </c>
      <c r="G364">
        <v>9.3053000000000007E-12</v>
      </c>
      <c r="H364">
        <v>1.9073E-2</v>
      </c>
      <c r="I364">
        <f t="shared" si="10"/>
        <v>2.2216668760323213E-2</v>
      </c>
      <c r="J364">
        <f t="shared" si="11"/>
        <v>6.347619645806632E-2</v>
      </c>
    </row>
    <row r="365" spans="1:10" x14ac:dyDescent="0.25">
      <c r="A365">
        <v>6.25</v>
      </c>
      <c r="B365">
        <v>2.125</v>
      </c>
      <c r="C365">
        <v>14.216366000000001</v>
      </c>
      <c r="D365">
        <v>1.3550000000000001E-3</v>
      </c>
      <c r="E365">
        <v>2.5599999999999999E-4</v>
      </c>
      <c r="F365">
        <v>0</v>
      </c>
      <c r="G365">
        <v>5.4952999999999998E-12</v>
      </c>
      <c r="H365">
        <v>7.7892000000000003E-2</v>
      </c>
      <c r="I365">
        <f t="shared" si="10"/>
        <v>9.5312683986892285E-2</v>
      </c>
      <c r="J365">
        <f t="shared" si="11"/>
        <v>7.0341464196968476E-2</v>
      </c>
    </row>
    <row r="366" spans="1:10" x14ac:dyDescent="0.25">
      <c r="A366">
        <v>6.75</v>
      </c>
      <c r="B366">
        <v>2.125</v>
      </c>
      <c r="C366">
        <v>13.454063</v>
      </c>
      <c r="D366">
        <v>1.8959999999999999E-3</v>
      </c>
      <c r="E366">
        <v>3.6999999999999999E-4</v>
      </c>
      <c r="F366">
        <v>0</v>
      </c>
      <c r="G366">
        <v>3.8579000000000004E-12</v>
      </c>
      <c r="H366">
        <v>0.11164200000000001</v>
      </c>
      <c r="I366">
        <f t="shared" si="10"/>
        <v>0.14092397218594857</v>
      </c>
      <c r="J366">
        <f t="shared" si="11"/>
        <v>7.4326989549550943E-2</v>
      </c>
    </row>
    <row r="367" spans="1:10" x14ac:dyDescent="0.25">
      <c r="A367">
        <v>7.25</v>
      </c>
      <c r="B367">
        <v>2.125</v>
      </c>
      <c r="C367">
        <v>16.741624000000002</v>
      </c>
      <c r="D367">
        <v>1.905E-3</v>
      </c>
      <c r="E367">
        <v>2.99E-4</v>
      </c>
      <c r="F367">
        <v>0.10138</v>
      </c>
      <c r="G367">
        <v>4.3417999999999999E-12</v>
      </c>
      <c r="H367">
        <v>0.100795</v>
      </c>
      <c r="I367">
        <f t="shared" si="10"/>
        <v>0.1137882441990096</v>
      </c>
      <c r="J367">
        <f t="shared" si="11"/>
        <v>5.9731361784257003E-2</v>
      </c>
    </row>
    <row r="368" spans="1:10" x14ac:dyDescent="0.25">
      <c r="A368">
        <v>7.75</v>
      </c>
      <c r="B368">
        <v>2.125</v>
      </c>
      <c r="C368">
        <v>18.935949999999998</v>
      </c>
      <c r="D368">
        <v>1.717E-3</v>
      </c>
      <c r="E368">
        <v>2.41E-4</v>
      </c>
      <c r="F368">
        <v>0.14619399999999999</v>
      </c>
      <c r="G368">
        <v>5.0863999999999998E-12</v>
      </c>
      <c r="H368">
        <v>8.5608000000000004E-2</v>
      </c>
      <c r="I368">
        <f t="shared" si="10"/>
        <v>9.0674088176193976E-2</v>
      </c>
      <c r="J368">
        <f t="shared" si="11"/>
        <v>5.2809602898191012E-2</v>
      </c>
    </row>
    <row r="369" spans="1:10" x14ac:dyDescent="0.25">
      <c r="A369">
        <v>8.25</v>
      </c>
      <c r="B369">
        <v>2.125</v>
      </c>
      <c r="C369">
        <v>17.470549999999999</v>
      </c>
      <c r="D369">
        <v>1.9970000000000001E-3</v>
      </c>
      <c r="E369">
        <v>2.9999999999999997E-4</v>
      </c>
      <c r="F369">
        <v>0.123766</v>
      </c>
      <c r="G369">
        <v>4.2185999999999998E-12</v>
      </c>
      <c r="H369">
        <v>0.103475</v>
      </c>
      <c r="I369">
        <f t="shared" si="10"/>
        <v>0.1143066474724608</v>
      </c>
      <c r="J369">
        <f t="shared" si="11"/>
        <v>5.7239182509995393E-2</v>
      </c>
    </row>
    <row r="370" spans="1:10" x14ac:dyDescent="0.25">
      <c r="A370">
        <v>8.75</v>
      </c>
      <c r="B370">
        <v>2.125</v>
      </c>
      <c r="C370">
        <v>22.182908000000001</v>
      </c>
      <c r="D370">
        <v>2.2109999999999999E-3</v>
      </c>
      <c r="E370">
        <v>2.5999999999999998E-4</v>
      </c>
      <c r="F370">
        <v>0.22788600000000001</v>
      </c>
      <c r="G370">
        <v>4.2931E-12</v>
      </c>
      <c r="H370">
        <v>0.10184799999999999</v>
      </c>
      <c r="I370">
        <f t="shared" si="10"/>
        <v>9.9671332541252017E-2</v>
      </c>
      <c r="J370">
        <f t="shared" si="11"/>
        <v>4.5079752393148813E-2</v>
      </c>
    </row>
    <row r="371" spans="1:10" x14ac:dyDescent="0.25">
      <c r="A371">
        <v>9.25</v>
      </c>
      <c r="B371">
        <v>2.125</v>
      </c>
      <c r="C371">
        <v>22.779063000000001</v>
      </c>
      <c r="D371">
        <v>2.4849999999999998E-3</v>
      </c>
      <c r="E371">
        <v>2.8200000000000002E-4</v>
      </c>
      <c r="F371">
        <v>0.247443</v>
      </c>
      <c r="G371">
        <v>3.8014000000000003E-12</v>
      </c>
      <c r="H371">
        <v>0.112969</v>
      </c>
      <c r="I371">
        <f t="shared" si="10"/>
        <v>0.1090914055595702</v>
      </c>
      <c r="J371">
        <f t="shared" si="11"/>
        <v>4.38999619958029E-2</v>
      </c>
    </row>
    <row r="372" spans="1:10" x14ac:dyDescent="0.25">
      <c r="A372">
        <v>9.75</v>
      </c>
      <c r="B372">
        <v>2.125</v>
      </c>
      <c r="C372">
        <v>43.243212</v>
      </c>
      <c r="D372">
        <v>2.7200000000000002E-3</v>
      </c>
      <c r="E372">
        <v>1.6200000000000001E-4</v>
      </c>
      <c r="F372">
        <v>0.45536599999999999</v>
      </c>
      <c r="G372">
        <v>4.8449999999999997E-12</v>
      </c>
      <c r="H372">
        <v>9.0357000000000007E-2</v>
      </c>
      <c r="I372">
        <f t="shared" si="10"/>
        <v>6.290004544528284E-2</v>
      </c>
      <c r="J372">
        <f t="shared" si="11"/>
        <v>2.3125016707824571E-2</v>
      </c>
    </row>
    <row r="373" spans="1:10" x14ac:dyDescent="0.25">
      <c r="A373">
        <v>10.25</v>
      </c>
      <c r="B373">
        <v>2.125</v>
      </c>
      <c r="C373">
        <v>106.98441800000001</v>
      </c>
      <c r="D373">
        <v>2.3530000000000001E-3</v>
      </c>
      <c r="E373">
        <v>5.8E-5</v>
      </c>
      <c r="F373">
        <v>0.64566800000000002</v>
      </c>
      <c r="G373">
        <v>7.1548000000000002E-12</v>
      </c>
      <c r="H373">
        <v>4.9914E-2</v>
      </c>
      <c r="I373">
        <f t="shared" si="10"/>
        <v>2.1993857086739493E-2</v>
      </c>
      <c r="J373">
        <f t="shared" si="11"/>
        <v>9.3471555829747095E-3</v>
      </c>
    </row>
    <row r="374" spans="1:10" x14ac:dyDescent="0.25">
      <c r="A374">
        <v>10.75</v>
      </c>
      <c r="B374">
        <v>2.125</v>
      </c>
      <c r="C374">
        <v>80.852998999999997</v>
      </c>
      <c r="D374">
        <v>3.153E-3</v>
      </c>
      <c r="E374">
        <v>1E-4</v>
      </c>
      <c r="F374">
        <v>0.606603</v>
      </c>
      <c r="G374">
        <v>5.5383000000000003E-12</v>
      </c>
      <c r="H374">
        <v>7.7104000000000006E-2</v>
      </c>
      <c r="I374">
        <f t="shared" si="10"/>
        <v>3.8996698192976124E-2</v>
      </c>
      <c r="J374">
        <f t="shared" si="11"/>
        <v>1.2368125021559189E-2</v>
      </c>
    </row>
    <row r="375" spans="1:10" x14ac:dyDescent="0.25">
      <c r="A375">
        <v>11.25</v>
      </c>
      <c r="B375">
        <v>2.125</v>
      </c>
      <c r="C375">
        <v>52.976022</v>
      </c>
      <c r="D375">
        <v>3.483E-3</v>
      </c>
      <c r="E375">
        <v>1.66E-4</v>
      </c>
      <c r="F375">
        <v>0.522845</v>
      </c>
      <c r="G375">
        <v>4.1518000000000001E-12</v>
      </c>
      <c r="H375">
        <v>0.104949</v>
      </c>
      <c r="I375">
        <f t="shared" si="10"/>
        <v>6.5746725943295628E-2</v>
      </c>
      <c r="J375">
        <f t="shared" si="11"/>
        <v>1.8876464525781116E-2</v>
      </c>
    </row>
    <row r="376" spans="1:10" x14ac:dyDescent="0.25">
      <c r="A376">
        <v>11.75</v>
      </c>
      <c r="B376">
        <v>2.125</v>
      </c>
      <c r="C376">
        <v>42.508533</v>
      </c>
      <c r="D376">
        <v>3.5739999999999999E-3</v>
      </c>
      <c r="E376">
        <v>2.1100000000000001E-4</v>
      </c>
      <c r="F376">
        <v>0.47090799999999999</v>
      </c>
      <c r="G376">
        <v>3.5123999999999999E-12</v>
      </c>
      <c r="H376">
        <v>0.119981</v>
      </c>
      <c r="I376">
        <f t="shared" si="10"/>
        <v>8.4077236916173984E-2</v>
      </c>
      <c r="J376">
        <f t="shared" si="11"/>
        <v>2.3524688560764964E-2</v>
      </c>
    </row>
    <row r="377" spans="1:10" x14ac:dyDescent="0.25">
      <c r="A377">
        <v>12.25</v>
      </c>
      <c r="B377">
        <v>2.125</v>
      </c>
      <c r="C377">
        <v>57.086665000000004</v>
      </c>
      <c r="D377">
        <v>3.7919999999999998E-3</v>
      </c>
      <c r="E377">
        <v>1.66E-4</v>
      </c>
      <c r="F377">
        <v>0.54600400000000004</v>
      </c>
      <c r="G377">
        <v>3.9154999999999996E-12</v>
      </c>
      <c r="H377">
        <v>0.110304</v>
      </c>
      <c r="I377">
        <f t="shared" si="10"/>
        <v>6.6425320168904581E-2</v>
      </c>
      <c r="J377">
        <f t="shared" si="11"/>
        <v>1.7517225782938975E-2</v>
      </c>
    </row>
    <row r="378" spans="1:10" x14ac:dyDescent="0.25">
      <c r="A378">
        <v>12.75</v>
      </c>
      <c r="B378">
        <v>2.125</v>
      </c>
      <c r="C378">
        <v>60.942334000000002</v>
      </c>
      <c r="D378">
        <v>3.9699999999999996E-3</v>
      </c>
      <c r="E378">
        <v>1.6200000000000001E-4</v>
      </c>
      <c r="F378">
        <v>0.56357599999999997</v>
      </c>
      <c r="G378">
        <v>3.8457999999999996E-12</v>
      </c>
      <c r="H378">
        <v>0.111926</v>
      </c>
      <c r="I378">
        <f t="shared" si="10"/>
        <v>6.5143550294611288E-2</v>
      </c>
      <c r="J378">
        <f t="shared" si="11"/>
        <v>1.6408954734159015E-2</v>
      </c>
    </row>
    <row r="379" spans="1:10" x14ac:dyDescent="0.25">
      <c r="A379">
        <v>13.25</v>
      </c>
      <c r="B379">
        <v>2.125</v>
      </c>
      <c r="C379">
        <v>49.086725999999999</v>
      </c>
      <c r="D379">
        <v>4.0270000000000002E-3</v>
      </c>
      <c r="E379">
        <v>2.03E-4</v>
      </c>
      <c r="F379">
        <v>0.51627900000000004</v>
      </c>
      <c r="G379">
        <v>3.2682000000000001E-12</v>
      </c>
      <c r="H379">
        <v>0.126226</v>
      </c>
      <c r="I379">
        <f t="shared" si="10"/>
        <v>8.2038472070840501E-2</v>
      </c>
      <c r="J379">
        <f t="shared" si="11"/>
        <v>2.0372106300183882E-2</v>
      </c>
    </row>
    <row r="380" spans="1:10" x14ac:dyDescent="0.25">
      <c r="A380">
        <v>13.75</v>
      </c>
      <c r="B380">
        <v>2.125</v>
      </c>
      <c r="C380">
        <v>30.034300000000002</v>
      </c>
      <c r="D380">
        <v>3.7429999999999998E-3</v>
      </c>
      <c r="E380">
        <v>3.1E-4</v>
      </c>
      <c r="F380">
        <v>0.37842599999999998</v>
      </c>
      <c r="G380">
        <v>2.4848000000000001E-12</v>
      </c>
      <c r="H380">
        <v>0.148841</v>
      </c>
      <c r="I380">
        <f t="shared" si="10"/>
        <v>0.12462417968789016</v>
      </c>
      <c r="J380">
        <f t="shared" si="11"/>
        <v>3.3295265746163552E-2</v>
      </c>
    </row>
    <row r="381" spans="1:10" x14ac:dyDescent="0.25">
      <c r="A381">
        <v>14.25</v>
      </c>
      <c r="B381">
        <v>2.125</v>
      </c>
      <c r="C381">
        <v>22.365684999999999</v>
      </c>
      <c r="D381">
        <v>3.4910000000000002E-3</v>
      </c>
      <c r="E381">
        <v>3.8900000000000002E-4</v>
      </c>
      <c r="F381">
        <v>0.27504800000000001</v>
      </c>
      <c r="G381">
        <v>2.1526999999999999E-12</v>
      </c>
      <c r="H381">
        <v>0.160022</v>
      </c>
      <c r="I381">
        <f t="shared" si="10"/>
        <v>0.15608732752875668</v>
      </c>
      <c r="J381">
        <f t="shared" si="11"/>
        <v>4.4711351340233935E-2</v>
      </c>
    </row>
    <row r="382" spans="1:10" x14ac:dyDescent="0.25">
      <c r="A382">
        <v>14.75</v>
      </c>
      <c r="B382">
        <v>2.125</v>
      </c>
      <c r="C382">
        <v>18.695827999999999</v>
      </c>
      <c r="D382">
        <v>3.251E-3</v>
      </c>
      <c r="E382">
        <v>4.3600000000000003E-4</v>
      </c>
      <c r="F382">
        <v>0.20082800000000001</v>
      </c>
      <c r="G382">
        <v>2.0828E-12</v>
      </c>
      <c r="H382">
        <v>0.16253500000000001</v>
      </c>
      <c r="I382">
        <f t="shared" si="10"/>
        <v>0.17388906230844658</v>
      </c>
      <c r="J382">
        <f t="shared" si="11"/>
        <v>5.3487869058273324E-2</v>
      </c>
    </row>
    <row r="383" spans="1:10" x14ac:dyDescent="0.25">
      <c r="A383">
        <v>15.25</v>
      </c>
      <c r="B383">
        <v>2.125</v>
      </c>
      <c r="C383">
        <v>14.779339</v>
      </c>
      <c r="D383">
        <v>3.006E-3</v>
      </c>
      <c r="E383">
        <v>5.13E-4</v>
      </c>
      <c r="F383">
        <v>9.4620999999999997E-2</v>
      </c>
      <c r="G383">
        <v>1.9269000000000002E-12</v>
      </c>
      <c r="H383">
        <v>0.16837199999999999</v>
      </c>
      <c r="I383">
        <f t="shared" si="10"/>
        <v>0.20339204615307896</v>
      </c>
      <c r="J383">
        <f t="shared" si="11"/>
        <v>6.7662024668356274E-2</v>
      </c>
    </row>
    <row r="384" spans="1:10" x14ac:dyDescent="0.25">
      <c r="A384">
        <v>15.75</v>
      </c>
      <c r="B384">
        <v>2.125</v>
      </c>
      <c r="C384">
        <v>12.079518999999999</v>
      </c>
      <c r="D384">
        <v>2.954E-3</v>
      </c>
      <c r="E384">
        <v>6.1600000000000001E-4</v>
      </c>
      <c r="F384">
        <v>0</v>
      </c>
      <c r="G384">
        <v>1.5887000000000001E-12</v>
      </c>
      <c r="H384">
        <v>0.182369</v>
      </c>
      <c r="I384">
        <f t="shared" si="10"/>
        <v>0.24454616115095315</v>
      </c>
      <c r="J384">
        <f t="shared" si="11"/>
        <v>8.2784753267079597E-2</v>
      </c>
    </row>
    <row r="385" spans="1:10" x14ac:dyDescent="0.25">
      <c r="A385">
        <v>16.25</v>
      </c>
      <c r="B385">
        <v>2.125</v>
      </c>
      <c r="C385">
        <v>11.372514000000001</v>
      </c>
      <c r="D385">
        <v>3.545E-3</v>
      </c>
      <c r="E385">
        <v>7.6800000000000002E-4</v>
      </c>
      <c r="F385">
        <v>0</v>
      </c>
      <c r="G385">
        <v>8.323E-13</v>
      </c>
      <c r="H385">
        <v>0.224854</v>
      </c>
      <c r="I385">
        <f t="shared" si="10"/>
        <v>0.31171647711315192</v>
      </c>
      <c r="J385">
        <f t="shared" si="11"/>
        <v>8.7931305250536509E-2</v>
      </c>
    </row>
    <row r="386" spans="1:10" x14ac:dyDescent="0.25">
      <c r="A386">
        <v>16.75</v>
      </c>
      <c r="B386">
        <v>2.125</v>
      </c>
      <c r="C386">
        <v>10.967658</v>
      </c>
      <c r="D386">
        <v>3.8990000000000001E-3</v>
      </c>
      <c r="E386">
        <v>8.6499999999999999E-4</v>
      </c>
      <c r="F386">
        <v>0</v>
      </c>
      <c r="G386">
        <v>5.2699999999999998E-13</v>
      </c>
      <c r="H386">
        <v>0.25144699999999998</v>
      </c>
      <c r="I386">
        <f t="shared" ref="I386:I449" si="12">D386*1000/C386</f>
        <v>0.35549977944242972</v>
      </c>
      <c r="J386">
        <f t="shared" ref="J386:J449" si="13">1/C386</f>
        <v>9.1177168361741404E-2</v>
      </c>
    </row>
    <row r="387" spans="1:10" x14ac:dyDescent="0.25">
      <c r="A387">
        <v>17.25</v>
      </c>
      <c r="B387">
        <v>2.125</v>
      </c>
      <c r="C387">
        <v>10.692171</v>
      </c>
      <c r="D387">
        <v>4.1469999999999996E-3</v>
      </c>
      <c r="E387">
        <v>9.3499999999999996E-4</v>
      </c>
      <c r="F387">
        <v>0</v>
      </c>
      <c r="G387">
        <v>3.6860000000000001E-13</v>
      </c>
      <c r="H387">
        <v>0.27060099999999998</v>
      </c>
      <c r="I387">
        <f t="shared" si="12"/>
        <v>0.38785387925426923</v>
      </c>
      <c r="J387">
        <f t="shared" si="13"/>
        <v>9.3526375513448112E-2</v>
      </c>
    </row>
    <row r="388" spans="1:10" x14ac:dyDescent="0.25">
      <c r="A388">
        <v>17.75</v>
      </c>
      <c r="B388">
        <v>2.125</v>
      </c>
      <c r="C388">
        <v>10.535952999999999</v>
      </c>
      <c r="D388">
        <v>4.2909999999999997E-3</v>
      </c>
      <c r="E388">
        <v>9.77E-4</v>
      </c>
      <c r="F388">
        <v>0</v>
      </c>
      <c r="G388">
        <v>2.9510000000000002E-13</v>
      </c>
      <c r="H388">
        <v>0.28187299999999998</v>
      </c>
      <c r="I388">
        <f t="shared" si="12"/>
        <v>0.40727212811218877</v>
      </c>
      <c r="J388">
        <f t="shared" si="13"/>
        <v>9.4913103731575119E-2</v>
      </c>
    </row>
    <row r="389" spans="1:10" x14ac:dyDescent="0.25">
      <c r="A389">
        <v>18.25</v>
      </c>
      <c r="B389">
        <v>2.125</v>
      </c>
      <c r="C389">
        <v>10.589513999999999</v>
      </c>
      <c r="D389">
        <v>4.241E-3</v>
      </c>
      <c r="E389">
        <v>9.6299999999999999E-4</v>
      </c>
      <c r="F389">
        <v>0</v>
      </c>
      <c r="G389">
        <v>3.19E-13</v>
      </c>
      <c r="H389">
        <v>0.277974</v>
      </c>
      <c r="I389">
        <f t="shared" si="12"/>
        <v>0.4004905229833966</v>
      </c>
      <c r="J389">
        <f t="shared" si="13"/>
        <v>9.443304008097067E-2</v>
      </c>
    </row>
    <row r="390" spans="1:10" x14ac:dyDescent="0.25">
      <c r="A390">
        <v>18.75</v>
      </c>
      <c r="B390">
        <v>2.125</v>
      </c>
      <c r="C390">
        <v>10.490975000000001</v>
      </c>
      <c r="D390">
        <v>4.3319999999999999E-3</v>
      </c>
      <c r="E390">
        <v>9.8900000000000008E-4</v>
      </c>
      <c r="F390">
        <v>0</v>
      </c>
      <c r="G390">
        <v>2.7590000000000002E-13</v>
      </c>
      <c r="H390">
        <v>0.28517500000000001</v>
      </c>
      <c r="I390">
        <f t="shared" si="12"/>
        <v>0.41292634859962962</v>
      </c>
      <c r="J390">
        <f t="shared" si="13"/>
        <v>9.5320025069166592E-2</v>
      </c>
    </row>
    <row r="391" spans="1:10" x14ac:dyDescent="0.25">
      <c r="A391">
        <v>19.25</v>
      </c>
      <c r="B391">
        <v>2.125</v>
      </c>
      <c r="C391">
        <v>10.366963999999999</v>
      </c>
      <c r="D391">
        <v>4.4479999999999997E-3</v>
      </c>
      <c r="E391">
        <v>1.024E-3</v>
      </c>
      <c r="F391">
        <v>0</v>
      </c>
      <c r="G391">
        <v>2.2769999999999998E-13</v>
      </c>
      <c r="H391">
        <v>0.29441699999999998</v>
      </c>
      <c r="I391">
        <f t="shared" si="12"/>
        <v>0.42905521809470931</v>
      </c>
      <c r="J391">
        <f t="shared" si="13"/>
        <v>9.6460255866616301E-2</v>
      </c>
    </row>
    <row r="392" spans="1:10" x14ac:dyDescent="0.25">
      <c r="A392">
        <v>19.75</v>
      </c>
      <c r="B392">
        <v>2.125</v>
      </c>
      <c r="C392">
        <v>10.313867</v>
      </c>
      <c r="D392">
        <v>4.4980000000000003E-3</v>
      </c>
      <c r="E392">
        <v>1.039E-3</v>
      </c>
      <c r="F392">
        <v>0</v>
      </c>
      <c r="G392">
        <v>2.0899999999999999E-13</v>
      </c>
      <c r="H392">
        <v>0.29843599999999998</v>
      </c>
      <c r="I392">
        <f t="shared" si="12"/>
        <v>0.43611188703519255</v>
      </c>
      <c r="J392">
        <f t="shared" si="13"/>
        <v>9.6956844605422976E-2</v>
      </c>
    </row>
    <row r="393" spans="1:10" x14ac:dyDescent="0.25">
      <c r="A393">
        <v>20.25</v>
      </c>
      <c r="B393">
        <v>2.125</v>
      </c>
      <c r="C393">
        <v>10.292567999999999</v>
      </c>
      <c r="D393">
        <v>4.5180000000000003E-3</v>
      </c>
      <c r="E393">
        <v>1.0449999999999999E-3</v>
      </c>
      <c r="F393">
        <v>0</v>
      </c>
      <c r="G393">
        <v>2.0180000000000001E-13</v>
      </c>
      <c r="H393">
        <v>0.30005999999999999</v>
      </c>
      <c r="I393">
        <f t="shared" si="12"/>
        <v>0.43895750798051575</v>
      </c>
      <c r="J393">
        <f t="shared" si="13"/>
        <v>9.715748295274805E-2</v>
      </c>
    </row>
    <row r="394" spans="1:10" x14ac:dyDescent="0.25">
      <c r="A394">
        <v>20.75</v>
      </c>
      <c r="B394">
        <v>2.125</v>
      </c>
      <c r="C394">
        <v>10.537146</v>
      </c>
      <c r="D394">
        <v>4.2900000000000004E-3</v>
      </c>
      <c r="E394">
        <v>9.77E-4</v>
      </c>
      <c r="F394">
        <v>0</v>
      </c>
      <c r="G394">
        <v>2.9560000000000002E-13</v>
      </c>
      <c r="H394">
        <v>0.28178500000000001</v>
      </c>
      <c r="I394">
        <f t="shared" si="12"/>
        <v>0.40713111500969995</v>
      </c>
      <c r="J394">
        <f t="shared" si="13"/>
        <v>9.4902357811118873E-2</v>
      </c>
    </row>
    <row r="395" spans="1:10" x14ac:dyDescent="0.25">
      <c r="A395">
        <v>21.25</v>
      </c>
      <c r="B395">
        <v>2.125</v>
      </c>
      <c r="C395">
        <v>10.686282</v>
      </c>
      <c r="D395">
        <v>4.1529999999999996E-3</v>
      </c>
      <c r="E395">
        <v>9.3700000000000001E-4</v>
      </c>
      <c r="F395">
        <v>0</v>
      </c>
      <c r="G395">
        <v>3.6559999999999998E-13</v>
      </c>
      <c r="H395">
        <v>0.27102100000000001</v>
      </c>
      <c r="I395">
        <f t="shared" si="12"/>
        <v>0.38862908540126484</v>
      </c>
      <c r="J395">
        <f t="shared" si="13"/>
        <v>9.3577916060983604E-2</v>
      </c>
    </row>
    <row r="396" spans="1:10" x14ac:dyDescent="0.25">
      <c r="A396">
        <v>21.75</v>
      </c>
      <c r="B396">
        <v>2.125</v>
      </c>
      <c r="C396">
        <v>10.660588000000001</v>
      </c>
      <c r="D396">
        <v>4.176E-3</v>
      </c>
      <c r="E396">
        <v>9.4399999999999996E-4</v>
      </c>
      <c r="F396">
        <v>0</v>
      </c>
      <c r="G396">
        <v>3.5280000000000002E-13</v>
      </c>
      <c r="H396">
        <v>0.27285599999999999</v>
      </c>
      <c r="I396">
        <f t="shared" si="12"/>
        <v>0.39172323327756403</v>
      </c>
      <c r="J396">
        <f t="shared" si="13"/>
        <v>9.3803456244627395E-2</v>
      </c>
    </row>
    <row r="397" spans="1:10" x14ac:dyDescent="0.25">
      <c r="A397">
        <v>0.25</v>
      </c>
      <c r="B397">
        <v>2.375</v>
      </c>
      <c r="C397">
        <v>16.296313999999999</v>
      </c>
      <c r="D397">
        <v>9.9599999999999992E-4</v>
      </c>
      <c r="E397">
        <v>1.75E-4</v>
      </c>
      <c r="F397">
        <v>0</v>
      </c>
      <c r="G397">
        <v>2.35645E-11</v>
      </c>
      <c r="H397">
        <v>0</v>
      </c>
      <c r="I397">
        <f t="shared" si="12"/>
        <v>6.1118115421683696E-2</v>
      </c>
      <c r="J397">
        <f t="shared" si="13"/>
        <v>6.1363569700485648E-2</v>
      </c>
    </row>
    <row r="398" spans="1:10" x14ac:dyDescent="0.25">
      <c r="A398">
        <v>0.75</v>
      </c>
      <c r="B398">
        <v>2.375</v>
      </c>
      <c r="C398">
        <v>16.296313999999999</v>
      </c>
      <c r="D398">
        <v>9.9599999999999992E-4</v>
      </c>
      <c r="E398">
        <v>1.75E-4</v>
      </c>
      <c r="F398">
        <v>0</v>
      </c>
      <c r="G398">
        <v>2.8656699999999999E-11</v>
      </c>
      <c r="H398">
        <v>0</v>
      </c>
      <c r="I398">
        <f t="shared" si="12"/>
        <v>6.1118115421683696E-2</v>
      </c>
      <c r="J398">
        <f t="shared" si="13"/>
        <v>6.1363569700485648E-2</v>
      </c>
    </row>
    <row r="399" spans="1:10" x14ac:dyDescent="0.25">
      <c r="A399">
        <v>1.25</v>
      </c>
      <c r="B399">
        <v>2.375</v>
      </c>
      <c r="C399">
        <v>16.296313999999999</v>
      </c>
      <c r="D399">
        <v>9.9599999999999992E-4</v>
      </c>
      <c r="E399">
        <v>1.75E-4</v>
      </c>
      <c r="F399">
        <v>0</v>
      </c>
      <c r="G399">
        <v>2.02176E-11</v>
      </c>
      <c r="H399">
        <v>0</v>
      </c>
      <c r="I399">
        <f t="shared" si="12"/>
        <v>6.1118115421683696E-2</v>
      </c>
      <c r="J399">
        <f t="shared" si="13"/>
        <v>6.1363569700485648E-2</v>
      </c>
    </row>
    <row r="400" spans="1:10" x14ac:dyDescent="0.25">
      <c r="A400">
        <v>1.75</v>
      </c>
      <c r="B400">
        <v>2.375</v>
      </c>
      <c r="C400">
        <v>16.296313999999999</v>
      </c>
      <c r="D400">
        <v>9.9599999999999992E-4</v>
      </c>
      <c r="E400">
        <v>1.75E-4</v>
      </c>
      <c r="F400">
        <v>0</v>
      </c>
      <c r="G400">
        <v>2.2497400000000001E-11</v>
      </c>
      <c r="H400">
        <v>0</v>
      </c>
      <c r="I400">
        <f t="shared" si="12"/>
        <v>6.1118115421683696E-2</v>
      </c>
      <c r="J400">
        <f t="shared" si="13"/>
        <v>6.1363569700485648E-2</v>
      </c>
    </row>
    <row r="401" spans="1:10" x14ac:dyDescent="0.25">
      <c r="A401">
        <v>2.25</v>
      </c>
      <c r="B401">
        <v>2.375</v>
      </c>
      <c r="C401">
        <v>16.296313999999999</v>
      </c>
      <c r="D401">
        <v>9.9599999999999992E-4</v>
      </c>
      <c r="E401">
        <v>1.75E-4</v>
      </c>
      <c r="F401">
        <v>0</v>
      </c>
      <c r="G401">
        <v>2.0432800000000002E-11</v>
      </c>
      <c r="H401">
        <v>0</v>
      </c>
      <c r="I401">
        <f t="shared" si="12"/>
        <v>6.1118115421683696E-2</v>
      </c>
      <c r="J401">
        <f t="shared" si="13"/>
        <v>6.1363569700485648E-2</v>
      </c>
    </row>
    <row r="402" spans="1:10" x14ac:dyDescent="0.25">
      <c r="A402">
        <v>2.75</v>
      </c>
      <c r="B402">
        <v>2.375</v>
      </c>
      <c r="C402">
        <v>16.296313999999999</v>
      </c>
      <c r="D402">
        <v>9.9599999999999992E-4</v>
      </c>
      <c r="E402">
        <v>1.75E-4</v>
      </c>
      <c r="F402">
        <v>0</v>
      </c>
      <c r="G402">
        <v>1.4458200000000001E-11</v>
      </c>
      <c r="H402">
        <v>0</v>
      </c>
      <c r="I402">
        <f t="shared" si="12"/>
        <v>6.1118115421683696E-2</v>
      </c>
      <c r="J402">
        <f t="shared" si="13"/>
        <v>6.1363569700485648E-2</v>
      </c>
    </row>
    <row r="403" spans="1:10" x14ac:dyDescent="0.25">
      <c r="A403">
        <v>3.25</v>
      </c>
      <c r="B403">
        <v>2.375</v>
      </c>
      <c r="C403">
        <v>16.310397999999999</v>
      </c>
      <c r="D403">
        <v>1.1E-5</v>
      </c>
      <c r="E403">
        <v>1.9999999999999999E-6</v>
      </c>
      <c r="F403">
        <v>0</v>
      </c>
      <c r="G403">
        <v>1.0772E-11</v>
      </c>
      <c r="H403">
        <v>3.2899999999999997E-4</v>
      </c>
      <c r="I403">
        <f t="shared" si="12"/>
        <v>6.7441640602516255E-4</v>
      </c>
      <c r="J403">
        <f t="shared" si="13"/>
        <v>6.1310582365923877E-2</v>
      </c>
    </row>
    <row r="404" spans="1:10" x14ac:dyDescent="0.25">
      <c r="A404">
        <v>3.75</v>
      </c>
      <c r="B404">
        <v>2.375</v>
      </c>
      <c r="C404">
        <v>14.785539999999999</v>
      </c>
      <c r="D404">
        <v>9.7000000000000005E-4</v>
      </c>
      <c r="E404">
        <v>1.7899999999999999E-4</v>
      </c>
      <c r="F404">
        <v>0</v>
      </c>
      <c r="G404">
        <v>6.845E-12</v>
      </c>
      <c r="H404">
        <v>5.4799E-2</v>
      </c>
      <c r="I404">
        <f t="shared" si="12"/>
        <v>6.5604638045008851E-2</v>
      </c>
      <c r="J404">
        <f t="shared" si="13"/>
        <v>6.7633647469081279E-2</v>
      </c>
    </row>
    <row r="405" spans="1:10" x14ac:dyDescent="0.25">
      <c r="A405">
        <v>4.25</v>
      </c>
      <c r="B405">
        <v>2.375</v>
      </c>
      <c r="C405">
        <v>14.837820000000001</v>
      </c>
      <c r="D405">
        <v>9.3499999999999996E-4</v>
      </c>
      <c r="E405">
        <v>1.73E-4</v>
      </c>
      <c r="F405">
        <v>0</v>
      </c>
      <c r="G405">
        <v>6.9732999999999998E-12</v>
      </c>
      <c r="H405">
        <v>5.2760000000000001E-2</v>
      </c>
      <c r="I405">
        <f t="shared" si="12"/>
        <v>6.3014647704312352E-2</v>
      </c>
      <c r="J405">
        <f t="shared" si="13"/>
        <v>6.739534513830199E-2</v>
      </c>
    </row>
    <row r="406" spans="1:10" x14ac:dyDescent="0.25">
      <c r="A406">
        <v>4.75</v>
      </c>
      <c r="B406">
        <v>2.375</v>
      </c>
      <c r="C406">
        <v>15.868394</v>
      </c>
      <c r="D406">
        <v>2.7900000000000001E-4</v>
      </c>
      <c r="E406">
        <v>5.0000000000000002E-5</v>
      </c>
      <c r="F406">
        <v>0</v>
      </c>
      <c r="G406">
        <v>9.6050000000000004E-12</v>
      </c>
      <c r="H406">
        <v>1.5117999999999999E-2</v>
      </c>
      <c r="I406">
        <f t="shared" si="12"/>
        <v>1.7582119526399459E-2</v>
      </c>
      <c r="J406">
        <f t="shared" si="13"/>
        <v>6.3018349556987305E-2</v>
      </c>
    </row>
    <row r="407" spans="1:10" x14ac:dyDescent="0.25">
      <c r="A407">
        <v>5.25</v>
      </c>
      <c r="B407">
        <v>2.375</v>
      </c>
      <c r="C407">
        <v>15.039406</v>
      </c>
      <c r="D407">
        <v>8.03E-4</v>
      </c>
      <c r="E407">
        <v>1.47E-4</v>
      </c>
      <c r="F407">
        <v>0</v>
      </c>
      <c r="G407">
        <v>7.4736E-12</v>
      </c>
      <c r="H407">
        <v>4.5020999999999999E-2</v>
      </c>
      <c r="I407">
        <f t="shared" si="12"/>
        <v>5.3393066188917308E-2</v>
      </c>
      <c r="J407">
        <f t="shared" si="13"/>
        <v>6.649198778196426E-2</v>
      </c>
    </row>
    <row r="408" spans="1:10" x14ac:dyDescent="0.25">
      <c r="A408">
        <v>5.75</v>
      </c>
      <c r="B408">
        <v>2.375</v>
      </c>
      <c r="C408">
        <v>13.428845000000001</v>
      </c>
      <c r="D408">
        <v>1.9139999999999999E-3</v>
      </c>
      <c r="E408">
        <v>3.7399999999999998E-4</v>
      </c>
      <c r="F408">
        <v>0</v>
      </c>
      <c r="G408">
        <v>3.8078E-12</v>
      </c>
      <c r="H408">
        <v>0.112818</v>
      </c>
      <c r="I408">
        <f t="shared" si="12"/>
        <v>0.14252901124407943</v>
      </c>
      <c r="J408">
        <f t="shared" si="13"/>
        <v>7.4466568048108375E-2</v>
      </c>
    </row>
    <row r="409" spans="1:10" x14ac:dyDescent="0.25">
      <c r="A409">
        <v>6.25</v>
      </c>
      <c r="B409">
        <v>2.375</v>
      </c>
      <c r="C409">
        <v>12.905780999999999</v>
      </c>
      <c r="D409">
        <v>2.3050000000000002E-3</v>
      </c>
      <c r="E409">
        <v>4.6099999999999998E-4</v>
      </c>
      <c r="F409">
        <v>0</v>
      </c>
      <c r="G409">
        <v>2.8348E-12</v>
      </c>
      <c r="H409">
        <v>0.138185</v>
      </c>
      <c r="I409">
        <f t="shared" si="12"/>
        <v>0.17860213186633186</v>
      </c>
      <c r="J409">
        <f t="shared" si="13"/>
        <v>7.7484655907302316E-2</v>
      </c>
    </row>
    <row r="410" spans="1:10" x14ac:dyDescent="0.25">
      <c r="A410">
        <v>6.75</v>
      </c>
      <c r="B410">
        <v>2.375</v>
      </c>
      <c r="C410">
        <v>13.324265</v>
      </c>
      <c r="D410">
        <v>1.9910000000000001E-3</v>
      </c>
      <c r="E410">
        <v>3.9100000000000002E-4</v>
      </c>
      <c r="F410">
        <v>0</v>
      </c>
      <c r="G410">
        <v>3.6028999999999999E-12</v>
      </c>
      <c r="H410">
        <v>0.117743</v>
      </c>
      <c r="I410">
        <f t="shared" si="12"/>
        <v>0.14942662878590302</v>
      </c>
      <c r="J410">
        <f t="shared" si="13"/>
        <v>7.5051044091362637E-2</v>
      </c>
    </row>
    <row r="411" spans="1:10" x14ac:dyDescent="0.25">
      <c r="A411">
        <v>7.25</v>
      </c>
      <c r="B411">
        <v>2.375</v>
      </c>
      <c r="C411">
        <v>12.604137</v>
      </c>
      <c r="D411">
        <v>2.5370000000000002E-3</v>
      </c>
      <c r="E411">
        <v>5.1500000000000005E-4</v>
      </c>
      <c r="F411">
        <v>0</v>
      </c>
      <c r="G411">
        <v>2.3363000000000001E-12</v>
      </c>
      <c r="H411">
        <v>0.153696</v>
      </c>
      <c r="I411">
        <f t="shared" si="12"/>
        <v>0.201283118392001</v>
      </c>
      <c r="J411">
        <f t="shared" si="13"/>
        <v>7.933902971698896E-2</v>
      </c>
    </row>
    <row r="412" spans="1:10" x14ac:dyDescent="0.25">
      <c r="A412">
        <v>7.75</v>
      </c>
      <c r="B412">
        <v>2.375</v>
      </c>
      <c r="C412">
        <v>12.100792</v>
      </c>
      <c r="D412">
        <v>2.9369999999999999E-3</v>
      </c>
      <c r="E412">
        <v>6.1200000000000002E-4</v>
      </c>
      <c r="F412">
        <v>0</v>
      </c>
      <c r="G412">
        <v>1.616E-12</v>
      </c>
      <c r="H412">
        <v>0.18116199999999999</v>
      </c>
      <c r="I412">
        <f t="shared" si="12"/>
        <v>0.24271138616381471</v>
      </c>
      <c r="J412">
        <f t="shared" si="13"/>
        <v>8.2639218986658061E-2</v>
      </c>
    </row>
    <row r="413" spans="1:10" x14ac:dyDescent="0.25">
      <c r="A413">
        <v>8.25</v>
      </c>
      <c r="B413">
        <v>2.375</v>
      </c>
      <c r="C413">
        <v>14.800141</v>
      </c>
      <c r="D413">
        <v>3.1159999999999998E-3</v>
      </c>
      <c r="E413">
        <v>5.2899999999999996E-4</v>
      </c>
      <c r="F413">
        <v>0.1</v>
      </c>
      <c r="G413">
        <v>1.7751999999999999E-12</v>
      </c>
      <c r="H413">
        <v>0.174401</v>
      </c>
      <c r="I413">
        <f t="shared" si="12"/>
        <v>0.21053853473422987</v>
      </c>
      <c r="J413">
        <f t="shared" si="13"/>
        <v>6.7566923855657865E-2</v>
      </c>
    </row>
    <row r="414" spans="1:10" x14ac:dyDescent="0.25">
      <c r="A414">
        <v>8.75</v>
      </c>
      <c r="B414">
        <v>2.375</v>
      </c>
      <c r="C414">
        <v>14.916836</v>
      </c>
      <c r="D414">
        <v>3.0370000000000002E-3</v>
      </c>
      <c r="E414">
        <v>5.13E-4</v>
      </c>
      <c r="F414">
        <v>0.1</v>
      </c>
      <c r="G414">
        <v>1.9013E-12</v>
      </c>
      <c r="H414">
        <v>0.16936399999999999</v>
      </c>
      <c r="I414">
        <f t="shared" si="12"/>
        <v>0.20359545415663216</v>
      </c>
      <c r="J414">
        <f t="shared" si="13"/>
        <v>6.7038345128953625E-2</v>
      </c>
    </row>
    <row r="415" spans="1:10" x14ac:dyDescent="0.25">
      <c r="A415">
        <v>9.25</v>
      </c>
      <c r="B415">
        <v>2.375</v>
      </c>
      <c r="C415">
        <v>14.352379000000001</v>
      </c>
      <c r="D415">
        <v>3.4250000000000001E-3</v>
      </c>
      <c r="E415">
        <v>5.9299999999999999E-4</v>
      </c>
      <c r="F415">
        <v>0.1</v>
      </c>
      <c r="G415">
        <v>1.3351E-12</v>
      </c>
      <c r="H415">
        <v>0.19442999999999999</v>
      </c>
      <c r="I415">
        <f t="shared" si="12"/>
        <v>0.23863639609851439</v>
      </c>
      <c r="J415">
        <f t="shared" si="13"/>
        <v>6.9674860174748721E-2</v>
      </c>
    </row>
    <row r="416" spans="1:10" x14ac:dyDescent="0.25">
      <c r="A416">
        <v>9.75</v>
      </c>
      <c r="B416">
        <v>2.375</v>
      </c>
      <c r="C416">
        <v>14.314821</v>
      </c>
      <c r="D416">
        <v>3.4520000000000002E-3</v>
      </c>
      <c r="E416">
        <v>5.9800000000000001E-4</v>
      </c>
      <c r="F416">
        <v>0.10000100000000001</v>
      </c>
      <c r="G416">
        <v>1.3014000000000001E-12</v>
      </c>
      <c r="H416">
        <v>0.19616400000000001</v>
      </c>
      <c r="I416">
        <f t="shared" si="12"/>
        <v>0.24114866682580247</v>
      </c>
      <c r="J416">
        <f t="shared" si="13"/>
        <v>6.9857667099015766E-2</v>
      </c>
    </row>
    <row r="417" spans="1:10" x14ac:dyDescent="0.25">
      <c r="A417">
        <v>10.25</v>
      </c>
      <c r="B417">
        <v>2.375</v>
      </c>
      <c r="C417">
        <v>14.076696</v>
      </c>
      <c r="D417">
        <v>3.62E-3</v>
      </c>
      <c r="E417">
        <v>6.3400000000000001E-4</v>
      </c>
      <c r="F417">
        <v>0.1</v>
      </c>
      <c r="G417">
        <v>1.0991E-12</v>
      </c>
      <c r="H417">
        <v>0.207348</v>
      </c>
      <c r="I417">
        <f t="shared" si="12"/>
        <v>0.25716261827349257</v>
      </c>
      <c r="J417">
        <f t="shared" si="13"/>
        <v>7.1039397313119493E-2</v>
      </c>
    </row>
    <row r="418" spans="1:10" x14ac:dyDescent="0.25">
      <c r="A418">
        <v>10.75</v>
      </c>
      <c r="B418">
        <v>2.375</v>
      </c>
      <c r="C418">
        <v>11.271616</v>
      </c>
      <c r="D418">
        <v>3.6319999999999998E-3</v>
      </c>
      <c r="E418">
        <v>7.9100000000000004E-4</v>
      </c>
      <c r="F418">
        <v>0</v>
      </c>
      <c r="G418">
        <v>7.478E-13</v>
      </c>
      <c r="H418">
        <v>0.23131699999999999</v>
      </c>
      <c r="I418">
        <f t="shared" si="12"/>
        <v>0.32222531356639544</v>
      </c>
      <c r="J418">
        <f t="shared" si="13"/>
        <v>8.871842333876527E-2</v>
      </c>
    </row>
    <row r="419" spans="1:10" x14ac:dyDescent="0.25">
      <c r="A419">
        <v>11.25</v>
      </c>
      <c r="B419">
        <v>2.375</v>
      </c>
      <c r="C419">
        <v>11.254282999999999</v>
      </c>
      <c r="D419">
        <v>3.6470000000000001E-3</v>
      </c>
      <c r="E419">
        <v>7.9500000000000003E-4</v>
      </c>
      <c r="F419">
        <v>0</v>
      </c>
      <c r="G419">
        <v>7.3379999999999996E-13</v>
      </c>
      <c r="H419">
        <v>0.23243800000000001</v>
      </c>
      <c r="I419">
        <f t="shared" si="12"/>
        <v>0.32405440666455609</v>
      </c>
      <c r="J419">
        <f t="shared" si="13"/>
        <v>8.8855060779971504E-2</v>
      </c>
    </row>
    <row r="420" spans="1:10" x14ac:dyDescent="0.25">
      <c r="A420">
        <v>11.75</v>
      </c>
      <c r="B420">
        <v>2.375</v>
      </c>
      <c r="C420">
        <v>11.328830999999999</v>
      </c>
      <c r="D420">
        <v>3.5829999999999998E-3</v>
      </c>
      <c r="E420">
        <v>7.7800000000000005E-4</v>
      </c>
      <c r="F420">
        <v>0</v>
      </c>
      <c r="G420">
        <v>7.9500000000000005E-13</v>
      </c>
      <c r="H420">
        <v>0.22763900000000001</v>
      </c>
      <c r="I420">
        <f t="shared" si="12"/>
        <v>0.31627270280578818</v>
      </c>
      <c r="J420">
        <f t="shared" si="13"/>
        <v>8.8270360816574994E-2</v>
      </c>
    </row>
    <row r="421" spans="1:10" x14ac:dyDescent="0.25">
      <c r="A421">
        <v>12.25</v>
      </c>
      <c r="B421">
        <v>2.375</v>
      </c>
      <c r="C421">
        <v>11.197239</v>
      </c>
      <c r="D421">
        <v>3.6970000000000002E-3</v>
      </c>
      <c r="E421">
        <v>8.0900000000000004E-4</v>
      </c>
      <c r="F421">
        <v>0</v>
      </c>
      <c r="G421">
        <v>6.8909999999999996E-13</v>
      </c>
      <c r="H421">
        <v>0.236149</v>
      </c>
      <c r="I421">
        <f t="shared" si="12"/>
        <v>0.33017067868248595</v>
      </c>
      <c r="J421">
        <f t="shared" si="13"/>
        <v>8.9307730235998362E-2</v>
      </c>
    </row>
    <row r="422" spans="1:10" x14ac:dyDescent="0.25">
      <c r="A422">
        <v>12.75</v>
      </c>
      <c r="B422">
        <v>2.375</v>
      </c>
      <c r="C422">
        <v>11.199904</v>
      </c>
      <c r="D422">
        <v>3.6949999999999999E-3</v>
      </c>
      <c r="E422">
        <v>8.0800000000000002E-4</v>
      </c>
      <c r="F422">
        <v>0</v>
      </c>
      <c r="G422">
        <v>6.9120000000000002E-13</v>
      </c>
      <c r="H422">
        <v>0.23597499999999999</v>
      </c>
      <c r="I422">
        <f t="shared" si="12"/>
        <v>0.32991354211607526</v>
      </c>
      <c r="J422">
        <f t="shared" si="13"/>
        <v>8.9286479598396556E-2</v>
      </c>
    </row>
    <row r="423" spans="1:10" x14ac:dyDescent="0.25">
      <c r="A423">
        <v>13.25</v>
      </c>
      <c r="B423">
        <v>2.375</v>
      </c>
      <c r="C423">
        <v>11.476697</v>
      </c>
      <c r="D423">
        <v>3.4559999999999999E-3</v>
      </c>
      <c r="E423">
        <v>7.4399999999999998E-4</v>
      </c>
      <c r="F423">
        <v>0</v>
      </c>
      <c r="G423">
        <v>9.2560000000000001E-13</v>
      </c>
      <c r="H423">
        <v>0.21829000000000001</v>
      </c>
      <c r="I423">
        <f t="shared" si="12"/>
        <v>0.30113193717669812</v>
      </c>
      <c r="J423">
        <f t="shared" si="13"/>
        <v>8.7133083673813116E-2</v>
      </c>
    </row>
    <row r="424" spans="1:10" x14ac:dyDescent="0.25">
      <c r="A424">
        <v>13.75</v>
      </c>
      <c r="B424">
        <v>2.375</v>
      </c>
      <c r="C424">
        <v>11.397829</v>
      </c>
      <c r="D424">
        <v>3.5230000000000001E-3</v>
      </c>
      <c r="E424">
        <v>7.6199999999999998E-4</v>
      </c>
      <c r="F424">
        <v>0</v>
      </c>
      <c r="G424">
        <v>8.5439999999999997E-13</v>
      </c>
      <c r="H424">
        <v>0.223249</v>
      </c>
      <c r="I424">
        <f t="shared" si="12"/>
        <v>0.30909395113753685</v>
      </c>
      <c r="J424">
        <f t="shared" si="13"/>
        <v>8.7736006567566513E-2</v>
      </c>
    </row>
    <row r="425" spans="1:10" x14ac:dyDescent="0.25">
      <c r="A425">
        <v>14.25</v>
      </c>
      <c r="B425">
        <v>2.375</v>
      </c>
      <c r="C425">
        <v>11.451185000000001</v>
      </c>
      <c r="D425">
        <v>3.4780000000000002E-3</v>
      </c>
      <c r="E425">
        <v>7.5000000000000002E-4</v>
      </c>
      <c r="F425">
        <v>0</v>
      </c>
      <c r="G425">
        <v>9.0220000000000003E-13</v>
      </c>
      <c r="H425">
        <v>0.219887</v>
      </c>
      <c r="I425">
        <f t="shared" si="12"/>
        <v>0.303724025068148</v>
      </c>
      <c r="J425">
        <f t="shared" si="13"/>
        <v>8.7327206747598612E-2</v>
      </c>
    </row>
    <row r="426" spans="1:10" x14ac:dyDescent="0.25">
      <c r="A426">
        <v>14.75</v>
      </c>
      <c r="B426">
        <v>2.375</v>
      </c>
      <c r="C426">
        <v>11.706407</v>
      </c>
      <c r="D426">
        <v>3.2620000000000001E-3</v>
      </c>
      <c r="E426">
        <v>6.9399999999999996E-4</v>
      </c>
      <c r="F426">
        <v>0</v>
      </c>
      <c r="G426">
        <v>1.1533999999999999E-12</v>
      </c>
      <c r="H426">
        <v>0.20419999999999999</v>
      </c>
      <c r="I426">
        <f t="shared" si="12"/>
        <v>0.27865082770486282</v>
      </c>
      <c r="J426">
        <f t="shared" si="13"/>
        <v>8.5423307083035804E-2</v>
      </c>
    </row>
    <row r="427" spans="1:10" x14ac:dyDescent="0.25">
      <c r="A427">
        <v>15.25</v>
      </c>
      <c r="B427">
        <v>2.375</v>
      </c>
      <c r="C427">
        <v>11.811343000000001</v>
      </c>
      <c r="D427">
        <v>3.1740000000000002E-3</v>
      </c>
      <c r="E427">
        <v>6.7100000000000005E-4</v>
      </c>
      <c r="F427">
        <v>0</v>
      </c>
      <c r="G427">
        <v>1.2676E-12</v>
      </c>
      <c r="H427">
        <v>0.197932</v>
      </c>
      <c r="I427">
        <f t="shared" si="12"/>
        <v>0.26872473350405623</v>
      </c>
      <c r="J427">
        <f t="shared" si="13"/>
        <v>8.4664377285461945E-2</v>
      </c>
    </row>
    <row r="428" spans="1:10" x14ac:dyDescent="0.25">
      <c r="A428">
        <v>15.75</v>
      </c>
      <c r="B428">
        <v>2.375</v>
      </c>
      <c r="C428">
        <v>11.448072</v>
      </c>
      <c r="D428">
        <v>3.48E-3</v>
      </c>
      <c r="E428">
        <v>7.5100000000000004E-4</v>
      </c>
      <c r="F428">
        <v>0</v>
      </c>
      <c r="G428">
        <v>8.9939999999999998E-13</v>
      </c>
      <c r="H428">
        <v>0.220083</v>
      </c>
      <c r="I428">
        <f t="shared" si="12"/>
        <v>0.30398131667935002</v>
      </c>
      <c r="J428">
        <f t="shared" si="13"/>
        <v>8.7350953068778742E-2</v>
      </c>
    </row>
    <row r="429" spans="1:10" x14ac:dyDescent="0.25">
      <c r="A429">
        <v>16.25</v>
      </c>
      <c r="B429">
        <v>2.375</v>
      </c>
      <c r="C429">
        <v>11.018661</v>
      </c>
      <c r="D429">
        <v>3.8539999999999998E-3</v>
      </c>
      <c r="E429">
        <v>8.52E-4</v>
      </c>
      <c r="F429">
        <v>0</v>
      </c>
      <c r="G429">
        <v>5.6059999999999995E-13</v>
      </c>
      <c r="H429">
        <v>0.247998</v>
      </c>
      <c r="I429">
        <f t="shared" si="12"/>
        <v>0.34977026700431202</v>
      </c>
      <c r="J429">
        <f t="shared" si="13"/>
        <v>9.0755128958046716E-2</v>
      </c>
    </row>
    <row r="430" spans="1:10" x14ac:dyDescent="0.25">
      <c r="A430">
        <v>16.75</v>
      </c>
      <c r="B430">
        <v>2.375</v>
      </c>
      <c r="C430">
        <v>10.598852000000001</v>
      </c>
      <c r="D430">
        <v>4.2329999999999998E-3</v>
      </c>
      <c r="E430">
        <v>9.6000000000000002E-4</v>
      </c>
      <c r="F430">
        <v>0</v>
      </c>
      <c r="G430">
        <v>3.233E-13</v>
      </c>
      <c r="H430">
        <v>0.27729799999999999</v>
      </c>
      <c r="I430">
        <f t="shared" si="12"/>
        <v>0.39938287656059346</v>
      </c>
      <c r="J430">
        <f t="shared" si="13"/>
        <v>9.4349840907298255E-2</v>
      </c>
    </row>
    <row r="431" spans="1:10" x14ac:dyDescent="0.25">
      <c r="A431">
        <v>17.25</v>
      </c>
      <c r="B431">
        <v>2.375</v>
      </c>
      <c r="C431">
        <v>10.414211999999999</v>
      </c>
      <c r="D431">
        <v>4.4039999999999999E-3</v>
      </c>
      <c r="E431">
        <v>1.011E-3</v>
      </c>
      <c r="F431">
        <v>0</v>
      </c>
      <c r="G431">
        <v>2.4530000000000003E-13</v>
      </c>
      <c r="H431">
        <v>0.29087200000000002</v>
      </c>
      <c r="I431">
        <f t="shared" si="12"/>
        <v>0.42288365168675268</v>
      </c>
      <c r="J431">
        <f t="shared" si="13"/>
        <v>9.6022627540134589E-2</v>
      </c>
    </row>
    <row r="432" spans="1:10" x14ac:dyDescent="0.25">
      <c r="A432">
        <v>17.75</v>
      </c>
      <c r="B432">
        <v>2.375</v>
      </c>
      <c r="C432">
        <v>10.162409</v>
      </c>
      <c r="D432">
        <v>4.6410000000000002E-3</v>
      </c>
      <c r="E432">
        <v>1.083E-3</v>
      </c>
      <c r="F432">
        <v>0</v>
      </c>
      <c r="G432">
        <v>1.6170000000000001E-13</v>
      </c>
      <c r="H432">
        <v>0.31011499999999997</v>
      </c>
      <c r="I432">
        <f t="shared" si="12"/>
        <v>0.45668305615331956</v>
      </c>
      <c r="J432">
        <f t="shared" si="13"/>
        <v>9.840186514831277E-2</v>
      </c>
    </row>
    <row r="433" spans="1:10" x14ac:dyDescent="0.25">
      <c r="A433">
        <v>18.25</v>
      </c>
      <c r="B433">
        <v>2.375</v>
      </c>
      <c r="C433">
        <v>10.200135</v>
      </c>
      <c r="D433">
        <v>4.6049999999999997E-3</v>
      </c>
      <c r="E433">
        <v>1.072E-3</v>
      </c>
      <c r="F433">
        <v>0</v>
      </c>
      <c r="G433">
        <v>1.7270000000000001E-13</v>
      </c>
      <c r="H433">
        <v>0.307176</v>
      </c>
      <c r="I433">
        <f t="shared" si="12"/>
        <v>0.45146461296835777</v>
      </c>
      <c r="J433">
        <f t="shared" si="13"/>
        <v>9.803791812559344E-2</v>
      </c>
    </row>
    <row r="434" spans="1:10" x14ac:dyDescent="0.25">
      <c r="A434">
        <v>18.75</v>
      </c>
      <c r="B434">
        <v>2.375</v>
      </c>
      <c r="C434">
        <v>10.193789000000001</v>
      </c>
      <c r="D434">
        <v>4.6109999999999996E-3</v>
      </c>
      <c r="E434">
        <v>1.0740000000000001E-3</v>
      </c>
      <c r="F434">
        <v>0</v>
      </c>
      <c r="G434">
        <v>1.7079999999999999E-13</v>
      </c>
      <c r="H434">
        <v>0.30766900000000003</v>
      </c>
      <c r="I434">
        <f t="shared" si="12"/>
        <v>0.45233425961632123</v>
      </c>
      <c r="J434">
        <f t="shared" si="13"/>
        <v>9.8098950252943226E-2</v>
      </c>
    </row>
    <row r="435" spans="1:10" x14ac:dyDescent="0.25">
      <c r="A435">
        <v>19.25</v>
      </c>
      <c r="B435">
        <v>2.375</v>
      </c>
      <c r="C435">
        <v>10.124805</v>
      </c>
      <c r="D435">
        <v>4.6769999999999997E-3</v>
      </c>
      <c r="E435">
        <v>1.0939999999999999E-3</v>
      </c>
      <c r="F435">
        <v>0</v>
      </c>
      <c r="G435">
        <v>1.513E-13</v>
      </c>
      <c r="H435">
        <v>0.31306400000000001</v>
      </c>
      <c r="I435">
        <f t="shared" si="12"/>
        <v>0.46193482244843231</v>
      </c>
      <c r="J435">
        <f t="shared" si="13"/>
        <v>9.8767334284462757E-2</v>
      </c>
    </row>
    <row r="436" spans="1:10" x14ac:dyDescent="0.25">
      <c r="A436">
        <v>19.75</v>
      </c>
      <c r="B436">
        <v>2.375</v>
      </c>
      <c r="C436">
        <v>10.209719</v>
      </c>
      <c r="D436">
        <v>4.5960000000000003E-3</v>
      </c>
      <c r="E436">
        <v>1.0690000000000001E-3</v>
      </c>
      <c r="F436">
        <v>0</v>
      </c>
      <c r="G436">
        <v>1.756E-13</v>
      </c>
      <c r="H436">
        <v>0.30643300000000001</v>
      </c>
      <c r="I436">
        <f t="shared" si="12"/>
        <v>0.45015930409054355</v>
      </c>
      <c r="J436">
        <f t="shared" si="13"/>
        <v>9.7945888618482052E-2</v>
      </c>
    </row>
    <row r="437" spans="1:10" x14ac:dyDescent="0.25">
      <c r="A437">
        <v>20.25</v>
      </c>
      <c r="B437">
        <v>2.375</v>
      </c>
      <c r="C437">
        <v>10.333333</v>
      </c>
      <c r="D437">
        <v>4.4790000000000003E-3</v>
      </c>
      <c r="E437">
        <v>1.0330000000000001E-3</v>
      </c>
      <c r="F437">
        <v>0</v>
      </c>
      <c r="G437">
        <v>2.157E-13</v>
      </c>
      <c r="H437">
        <v>0.296958</v>
      </c>
      <c r="I437">
        <f t="shared" si="12"/>
        <v>0.4334516268855364</v>
      </c>
      <c r="J437">
        <f t="shared" si="13"/>
        <v>9.6774196670135385E-2</v>
      </c>
    </row>
    <row r="438" spans="1:10" x14ac:dyDescent="0.25">
      <c r="A438">
        <v>20.75</v>
      </c>
      <c r="B438">
        <v>2.375</v>
      </c>
      <c r="C438">
        <v>10.570745000000001</v>
      </c>
      <c r="D438">
        <v>4.2589999999999998E-3</v>
      </c>
      <c r="E438">
        <v>9.68E-4</v>
      </c>
      <c r="F438">
        <v>0</v>
      </c>
      <c r="G438">
        <v>3.1049999999999999E-13</v>
      </c>
      <c r="H438">
        <v>0.27933599999999997</v>
      </c>
      <c r="I438">
        <f t="shared" si="12"/>
        <v>0.40290443105003471</v>
      </c>
      <c r="J438">
        <f t="shared" si="13"/>
        <v>9.4600711681153971E-2</v>
      </c>
    </row>
    <row r="439" spans="1:10" x14ac:dyDescent="0.25">
      <c r="A439">
        <v>21.25</v>
      </c>
      <c r="B439">
        <v>2.375</v>
      </c>
      <c r="C439">
        <v>10.692142</v>
      </c>
      <c r="D439">
        <v>4.1469999999999996E-3</v>
      </c>
      <c r="E439">
        <v>9.3499999999999996E-4</v>
      </c>
      <c r="F439">
        <v>0</v>
      </c>
      <c r="G439">
        <v>3.6860000000000001E-13</v>
      </c>
      <c r="H439">
        <v>0.27060400000000001</v>
      </c>
      <c r="I439">
        <f t="shared" si="12"/>
        <v>0.38785493121958153</v>
      </c>
      <c r="J439">
        <f t="shared" si="13"/>
        <v>9.3526629182440701E-2</v>
      </c>
    </row>
    <row r="440" spans="1:10" x14ac:dyDescent="0.25">
      <c r="A440">
        <v>21.75</v>
      </c>
      <c r="B440">
        <v>2.375</v>
      </c>
      <c r="C440">
        <v>10.768115999999999</v>
      </c>
      <c r="D440">
        <v>4.078E-3</v>
      </c>
      <c r="E440">
        <v>9.1500000000000001E-4</v>
      </c>
      <c r="F440">
        <v>0</v>
      </c>
      <c r="G440">
        <v>4.0849999999999998E-13</v>
      </c>
      <c r="H440">
        <v>0.26523099999999999</v>
      </c>
      <c r="I440">
        <f t="shared" si="12"/>
        <v>0.37871063053184056</v>
      </c>
      <c r="J440">
        <f t="shared" si="13"/>
        <v>9.286675589304573E-2</v>
      </c>
    </row>
    <row r="441" spans="1:10" x14ac:dyDescent="0.25">
      <c r="A441">
        <v>0.25</v>
      </c>
      <c r="B441">
        <v>2.625</v>
      </c>
      <c r="C441">
        <v>16.296313999999999</v>
      </c>
      <c r="D441">
        <v>9.9599999999999992E-4</v>
      </c>
      <c r="E441">
        <v>1.75E-4</v>
      </c>
      <c r="F441">
        <v>0</v>
      </c>
      <c r="G441">
        <v>1.22923E-11</v>
      </c>
      <c r="H441">
        <v>0</v>
      </c>
      <c r="I441">
        <f t="shared" si="12"/>
        <v>6.1118115421683696E-2</v>
      </c>
      <c r="J441">
        <f t="shared" si="13"/>
        <v>6.1363569700485648E-2</v>
      </c>
    </row>
    <row r="442" spans="1:10" x14ac:dyDescent="0.25">
      <c r="A442">
        <v>0.75</v>
      </c>
      <c r="B442">
        <v>2.625</v>
      </c>
      <c r="C442">
        <v>16.296313999999999</v>
      </c>
      <c r="D442">
        <v>9.9599999999999992E-4</v>
      </c>
      <c r="E442">
        <v>1.75E-4</v>
      </c>
      <c r="F442">
        <v>0</v>
      </c>
      <c r="G442">
        <v>1.1216699999999999E-11</v>
      </c>
      <c r="H442">
        <v>0</v>
      </c>
      <c r="I442">
        <f t="shared" si="12"/>
        <v>6.1118115421683696E-2</v>
      </c>
      <c r="J442">
        <f t="shared" si="13"/>
        <v>6.1363569700485648E-2</v>
      </c>
    </row>
    <row r="443" spans="1:10" x14ac:dyDescent="0.25">
      <c r="A443">
        <v>1.25</v>
      </c>
      <c r="B443">
        <v>2.625</v>
      </c>
      <c r="C443">
        <v>16.296313999999999</v>
      </c>
      <c r="D443">
        <v>9.9599999999999992E-4</v>
      </c>
      <c r="E443">
        <v>1.75E-4</v>
      </c>
      <c r="F443">
        <v>0</v>
      </c>
      <c r="G443">
        <v>1.29087E-11</v>
      </c>
      <c r="H443">
        <v>0</v>
      </c>
      <c r="I443">
        <f t="shared" si="12"/>
        <v>6.1118115421683696E-2</v>
      </c>
      <c r="J443">
        <f t="shared" si="13"/>
        <v>6.1363569700485648E-2</v>
      </c>
    </row>
    <row r="444" spans="1:10" x14ac:dyDescent="0.25">
      <c r="A444">
        <v>1.75</v>
      </c>
      <c r="B444">
        <v>2.625</v>
      </c>
      <c r="C444">
        <v>16.296313999999999</v>
      </c>
      <c r="D444">
        <v>9.9599999999999992E-4</v>
      </c>
      <c r="E444">
        <v>1.75E-4</v>
      </c>
      <c r="F444">
        <v>0</v>
      </c>
      <c r="G444">
        <v>1.22335E-11</v>
      </c>
      <c r="H444">
        <v>0</v>
      </c>
      <c r="I444">
        <f t="shared" si="12"/>
        <v>6.1118115421683696E-2</v>
      </c>
      <c r="J444">
        <f t="shared" si="13"/>
        <v>6.1363569700485648E-2</v>
      </c>
    </row>
    <row r="445" spans="1:10" x14ac:dyDescent="0.25">
      <c r="A445">
        <v>2.25</v>
      </c>
      <c r="B445">
        <v>2.625</v>
      </c>
      <c r="C445">
        <v>16.296313999999999</v>
      </c>
      <c r="D445">
        <v>9.9599999999999992E-4</v>
      </c>
      <c r="E445">
        <v>1.75E-4</v>
      </c>
      <c r="F445">
        <v>0</v>
      </c>
      <c r="G445">
        <v>1.2365000000000001E-11</v>
      </c>
      <c r="H445">
        <v>0</v>
      </c>
      <c r="I445">
        <f t="shared" si="12"/>
        <v>6.1118115421683696E-2</v>
      </c>
      <c r="J445">
        <f t="shared" si="13"/>
        <v>6.1363569700485648E-2</v>
      </c>
    </row>
    <row r="446" spans="1:10" x14ac:dyDescent="0.25">
      <c r="A446">
        <v>2.75</v>
      </c>
      <c r="B446">
        <v>2.625</v>
      </c>
      <c r="C446">
        <v>15.397715</v>
      </c>
      <c r="D446">
        <v>5.7300000000000005E-4</v>
      </c>
      <c r="E446">
        <v>1.0399999999999999E-4</v>
      </c>
      <c r="F446">
        <v>0</v>
      </c>
      <c r="G446">
        <v>8.3824000000000003E-12</v>
      </c>
      <c r="H446">
        <v>3.1730000000000001E-2</v>
      </c>
      <c r="I446">
        <f t="shared" si="12"/>
        <v>3.721331379363757E-2</v>
      </c>
      <c r="J446">
        <f t="shared" si="13"/>
        <v>6.4944701210536762E-2</v>
      </c>
    </row>
    <row r="447" spans="1:10" x14ac:dyDescent="0.25">
      <c r="A447">
        <v>3.25</v>
      </c>
      <c r="B447">
        <v>2.625</v>
      </c>
      <c r="C447">
        <v>14.231002</v>
      </c>
      <c r="D447">
        <v>1.3450000000000001E-3</v>
      </c>
      <c r="E447">
        <v>2.5399999999999999E-4</v>
      </c>
      <c r="F447">
        <v>0</v>
      </c>
      <c r="G447">
        <v>5.5287999999999996E-12</v>
      </c>
      <c r="H447">
        <v>7.7276999999999998E-2</v>
      </c>
      <c r="I447">
        <f t="shared" si="12"/>
        <v>9.4511967604248806E-2</v>
      </c>
      <c r="J447">
        <f t="shared" si="13"/>
        <v>7.0269120895352269E-2</v>
      </c>
    </row>
    <row r="448" spans="1:10" x14ac:dyDescent="0.25">
      <c r="A448">
        <v>3.75</v>
      </c>
      <c r="B448">
        <v>2.625</v>
      </c>
      <c r="C448">
        <v>14.308664</v>
      </c>
      <c r="D448">
        <v>1.291E-3</v>
      </c>
      <c r="E448">
        <v>2.43E-4</v>
      </c>
      <c r="F448">
        <v>0</v>
      </c>
      <c r="G448">
        <v>5.7078000000000004E-12</v>
      </c>
      <c r="H448">
        <v>7.4032000000000001E-2</v>
      </c>
      <c r="I448">
        <f t="shared" si="12"/>
        <v>9.0225055253236791E-2</v>
      </c>
      <c r="J448">
        <f t="shared" si="13"/>
        <v>6.9887726764707031E-2</v>
      </c>
    </row>
    <row r="449" spans="1:10" x14ac:dyDescent="0.25">
      <c r="A449">
        <v>4.25</v>
      </c>
      <c r="B449">
        <v>2.625</v>
      </c>
      <c r="C449">
        <v>14.806877999999999</v>
      </c>
      <c r="D449">
        <v>9.5600000000000004E-4</v>
      </c>
      <c r="E449">
        <v>1.7699999999999999E-4</v>
      </c>
      <c r="F449">
        <v>0</v>
      </c>
      <c r="G449">
        <v>6.8972999999999997E-12</v>
      </c>
      <c r="H449">
        <v>5.3964999999999999E-2</v>
      </c>
      <c r="I449">
        <f t="shared" si="12"/>
        <v>6.4564589510361342E-2</v>
      </c>
      <c r="J449">
        <f t="shared" si="13"/>
        <v>6.7536181496193864E-2</v>
      </c>
    </row>
    <row r="450" spans="1:10" x14ac:dyDescent="0.25">
      <c r="A450">
        <v>4.75</v>
      </c>
      <c r="B450">
        <v>2.625</v>
      </c>
      <c r="C450">
        <v>14.676026</v>
      </c>
      <c r="D450">
        <v>1.0430000000000001E-3</v>
      </c>
      <c r="E450">
        <v>1.94E-4</v>
      </c>
      <c r="F450">
        <v>0</v>
      </c>
      <c r="G450">
        <v>6.5784999999999999E-12</v>
      </c>
      <c r="H450">
        <v>5.9112999999999999E-2</v>
      </c>
      <c r="I450">
        <f t="shared" ref="I450:I513" si="14">D450*1000/C450</f>
        <v>7.1068285106608564E-2</v>
      </c>
      <c r="J450">
        <f t="shared" ref="J450:J513" si="15">1/C450</f>
        <v>6.8138336631455951E-2</v>
      </c>
    </row>
    <row r="451" spans="1:10" x14ac:dyDescent="0.25">
      <c r="A451">
        <v>5.25</v>
      </c>
      <c r="B451">
        <v>2.625</v>
      </c>
      <c r="C451">
        <v>14.266095</v>
      </c>
      <c r="D451">
        <v>1.3209999999999999E-3</v>
      </c>
      <c r="E451">
        <v>2.4899999999999998E-4</v>
      </c>
      <c r="F451">
        <v>0</v>
      </c>
      <c r="G451">
        <v>5.6095000000000003E-12</v>
      </c>
      <c r="H451">
        <v>7.5806999999999999E-2</v>
      </c>
      <c r="I451">
        <f t="shared" si="14"/>
        <v>9.2597168321113796E-2</v>
      </c>
      <c r="J451">
        <f t="shared" si="15"/>
        <v>7.009626670788327E-2</v>
      </c>
    </row>
    <row r="452" spans="1:10" x14ac:dyDescent="0.25">
      <c r="A452">
        <v>5.75</v>
      </c>
      <c r="B452">
        <v>2.625</v>
      </c>
      <c r="C452">
        <v>14.390554</v>
      </c>
      <c r="D452">
        <v>1.235E-3</v>
      </c>
      <c r="E452">
        <v>2.32E-4</v>
      </c>
      <c r="F452">
        <v>0</v>
      </c>
      <c r="G452">
        <v>5.8985000000000004E-12</v>
      </c>
      <c r="H452">
        <v>7.0644999999999999E-2</v>
      </c>
      <c r="I452">
        <f t="shared" si="14"/>
        <v>8.5820184546057082E-2</v>
      </c>
      <c r="J452">
        <f t="shared" si="15"/>
        <v>6.9490027972515855E-2</v>
      </c>
    </row>
    <row r="453" spans="1:10" x14ac:dyDescent="0.25">
      <c r="A453">
        <v>6.25</v>
      </c>
      <c r="B453">
        <v>2.625</v>
      </c>
      <c r="C453">
        <v>13.704235000000001</v>
      </c>
      <c r="D453">
        <v>1.7149999999999999E-3</v>
      </c>
      <c r="E453">
        <v>3.3100000000000002E-4</v>
      </c>
      <c r="F453">
        <v>0</v>
      </c>
      <c r="G453">
        <v>4.3702999999999997E-12</v>
      </c>
      <c r="H453">
        <v>0.10018299999999999</v>
      </c>
      <c r="I453">
        <f t="shared" si="14"/>
        <v>0.12514379678982443</v>
      </c>
      <c r="J453">
        <f t="shared" si="15"/>
        <v>7.2970143900772277E-2</v>
      </c>
    </row>
    <row r="454" spans="1:10" x14ac:dyDescent="0.25">
      <c r="A454">
        <v>6.75</v>
      </c>
      <c r="B454">
        <v>2.625</v>
      </c>
      <c r="C454">
        <v>14.066152000000001</v>
      </c>
      <c r="D454">
        <v>1.459E-3</v>
      </c>
      <c r="E454">
        <v>2.7700000000000001E-4</v>
      </c>
      <c r="F454">
        <v>0</v>
      </c>
      <c r="G454">
        <v>5.1556000000000004E-12</v>
      </c>
      <c r="H454">
        <v>8.4275000000000003E-2</v>
      </c>
      <c r="I454">
        <f t="shared" si="14"/>
        <v>0.10372417417357641</v>
      </c>
      <c r="J454">
        <f t="shared" si="15"/>
        <v>7.1092648508277165E-2</v>
      </c>
    </row>
    <row r="455" spans="1:10" x14ac:dyDescent="0.25">
      <c r="A455">
        <v>7.25</v>
      </c>
      <c r="B455">
        <v>2.625</v>
      </c>
      <c r="C455">
        <v>13.852354999999999</v>
      </c>
      <c r="D455">
        <v>1.609E-3</v>
      </c>
      <c r="E455">
        <v>3.0899999999999998E-4</v>
      </c>
      <c r="F455">
        <v>0</v>
      </c>
      <c r="G455">
        <v>4.6856999999999997E-12</v>
      </c>
      <c r="H455">
        <v>9.3579999999999997E-2</v>
      </c>
      <c r="I455">
        <f t="shared" si="14"/>
        <v>0.11615353490435382</v>
      </c>
      <c r="J455">
        <f t="shared" si="15"/>
        <v>7.2189891177348545E-2</v>
      </c>
    </row>
    <row r="456" spans="1:10" x14ac:dyDescent="0.25">
      <c r="A456">
        <v>7.75</v>
      </c>
      <c r="B456">
        <v>2.625</v>
      </c>
      <c r="C456">
        <v>13.771909000000001</v>
      </c>
      <c r="D456">
        <v>1.939E-3</v>
      </c>
      <c r="E456">
        <v>3.6900000000000002E-4</v>
      </c>
      <c r="F456">
        <v>1.3384E-2</v>
      </c>
      <c r="G456">
        <v>3.8066000000000004E-12</v>
      </c>
      <c r="H456">
        <v>0.112848</v>
      </c>
      <c r="I456">
        <f t="shared" si="14"/>
        <v>0.14079384346788815</v>
      </c>
      <c r="J456">
        <f t="shared" si="15"/>
        <v>7.2611574764253811E-2</v>
      </c>
    </row>
    <row r="457" spans="1:10" x14ac:dyDescent="0.25">
      <c r="A457">
        <v>8.25</v>
      </c>
      <c r="B457">
        <v>2.625</v>
      </c>
      <c r="C457">
        <v>16.723424000000001</v>
      </c>
      <c r="D457">
        <v>1.8879999999999999E-3</v>
      </c>
      <c r="E457">
        <v>2.9700000000000001E-4</v>
      </c>
      <c r="F457">
        <v>0.10018299999999999</v>
      </c>
      <c r="G457">
        <v>4.3798999999999999E-12</v>
      </c>
      <c r="H457">
        <v>9.9975999999999995E-2</v>
      </c>
      <c r="I457">
        <f t="shared" si="14"/>
        <v>0.11289554100882689</v>
      </c>
      <c r="J457">
        <f t="shared" si="15"/>
        <v>5.9796367059760006E-2</v>
      </c>
    </row>
    <row r="458" spans="1:10" x14ac:dyDescent="0.25">
      <c r="A458">
        <v>8.75</v>
      </c>
      <c r="B458">
        <v>2.625</v>
      </c>
      <c r="C458">
        <v>15.557919999999999</v>
      </c>
      <c r="D458">
        <v>2.6289999999999998E-3</v>
      </c>
      <c r="E458">
        <v>4.3199999999999998E-4</v>
      </c>
      <c r="F458">
        <v>0.100677</v>
      </c>
      <c r="G458">
        <v>2.6462000000000002E-12</v>
      </c>
      <c r="H458">
        <v>0.14380000000000001</v>
      </c>
      <c r="I458">
        <f t="shared" si="14"/>
        <v>0.16898145767557618</v>
      </c>
      <c r="J458">
        <f t="shared" si="15"/>
        <v>6.4275944342174277E-2</v>
      </c>
    </row>
    <row r="459" spans="1:10" x14ac:dyDescent="0.25">
      <c r="A459">
        <v>9.25</v>
      </c>
      <c r="B459">
        <v>2.625</v>
      </c>
      <c r="C459">
        <v>14.45327</v>
      </c>
      <c r="D459">
        <v>3.3549999999999999E-3</v>
      </c>
      <c r="E459">
        <v>5.7799999999999995E-4</v>
      </c>
      <c r="F459">
        <v>0.1</v>
      </c>
      <c r="G459">
        <v>1.4281999999999999E-12</v>
      </c>
      <c r="H459">
        <v>0.18981700000000001</v>
      </c>
      <c r="I459">
        <f t="shared" si="14"/>
        <v>0.23212740092726422</v>
      </c>
      <c r="J459">
        <f t="shared" si="15"/>
        <v>6.9188495060287403E-2</v>
      </c>
    </row>
    <row r="460" spans="1:10" x14ac:dyDescent="0.25">
      <c r="A460">
        <v>9.75</v>
      </c>
      <c r="B460">
        <v>2.625</v>
      </c>
      <c r="C460">
        <v>11.298147999999999</v>
      </c>
      <c r="D460">
        <v>3.6089999999999998E-3</v>
      </c>
      <c r="E460">
        <v>7.85E-4</v>
      </c>
      <c r="F460">
        <v>0</v>
      </c>
      <c r="G460">
        <v>7.6940000000000003E-13</v>
      </c>
      <c r="H460">
        <v>0.22960700000000001</v>
      </c>
      <c r="I460">
        <f t="shared" si="14"/>
        <v>0.31943288404435843</v>
      </c>
      <c r="J460">
        <f t="shared" si="15"/>
        <v>8.8510081475300206E-2</v>
      </c>
    </row>
    <row r="461" spans="1:10" x14ac:dyDescent="0.25">
      <c r="A461">
        <v>10.25</v>
      </c>
      <c r="B461">
        <v>2.625</v>
      </c>
      <c r="C461">
        <v>10.929747000000001</v>
      </c>
      <c r="D461">
        <v>3.9329999999999999E-3</v>
      </c>
      <c r="E461">
        <v>8.7399999999999999E-4</v>
      </c>
      <c r="F461">
        <v>0</v>
      </c>
      <c r="G461">
        <v>5.0290000000000001E-13</v>
      </c>
      <c r="H461">
        <v>0.25402999999999998</v>
      </c>
      <c r="I461">
        <f t="shared" si="14"/>
        <v>0.35984364505418098</v>
      </c>
      <c r="J461">
        <f t="shared" si="15"/>
        <v>9.1493426151584289E-2</v>
      </c>
    </row>
    <row r="462" spans="1:10" x14ac:dyDescent="0.25">
      <c r="A462">
        <v>10.75</v>
      </c>
      <c r="B462">
        <v>2.625</v>
      </c>
      <c r="C462">
        <v>10.710844</v>
      </c>
      <c r="D462">
        <v>4.13E-3</v>
      </c>
      <c r="E462">
        <v>9.3000000000000005E-4</v>
      </c>
      <c r="F462">
        <v>0</v>
      </c>
      <c r="G462">
        <v>3.7819999999999999E-13</v>
      </c>
      <c r="H462">
        <v>0.26927499999999999</v>
      </c>
      <c r="I462">
        <f t="shared" si="14"/>
        <v>0.38559052862687571</v>
      </c>
      <c r="J462">
        <f t="shared" si="15"/>
        <v>9.3363324122730199E-2</v>
      </c>
    </row>
    <row r="463" spans="1:10" x14ac:dyDescent="0.25">
      <c r="A463">
        <v>11.25</v>
      </c>
      <c r="B463">
        <v>2.625</v>
      </c>
      <c r="C463">
        <v>10.510163</v>
      </c>
      <c r="D463">
        <v>4.3140000000000001E-3</v>
      </c>
      <c r="E463">
        <v>9.8400000000000007E-4</v>
      </c>
      <c r="F463">
        <v>0</v>
      </c>
      <c r="G463">
        <v>2.84E-13</v>
      </c>
      <c r="H463">
        <v>0.28376299999999999</v>
      </c>
      <c r="I463">
        <f t="shared" si="14"/>
        <v>0.41045985680716846</v>
      </c>
      <c r="J463">
        <f t="shared" si="15"/>
        <v>9.5146002968745577E-2</v>
      </c>
    </row>
    <row r="464" spans="1:10" x14ac:dyDescent="0.25">
      <c r="A464">
        <v>11.75</v>
      </c>
      <c r="B464">
        <v>2.625</v>
      </c>
      <c r="C464">
        <v>10.745015</v>
      </c>
      <c r="D464">
        <v>4.0990000000000002E-3</v>
      </c>
      <c r="E464">
        <v>9.2100000000000005E-4</v>
      </c>
      <c r="F464">
        <v>0</v>
      </c>
      <c r="G464">
        <v>3.961E-13</v>
      </c>
      <c r="H464">
        <v>0.26685700000000001</v>
      </c>
      <c r="I464">
        <f t="shared" si="14"/>
        <v>0.38147922548270058</v>
      </c>
      <c r="J464">
        <f t="shared" si="15"/>
        <v>9.3066412657404382E-2</v>
      </c>
    </row>
    <row r="465" spans="1:10" x14ac:dyDescent="0.25">
      <c r="A465">
        <v>12.25</v>
      </c>
      <c r="B465">
        <v>2.625</v>
      </c>
      <c r="C465">
        <v>11.081295000000001</v>
      </c>
      <c r="D465">
        <v>3.7989999999999999E-3</v>
      </c>
      <c r="E465">
        <v>8.3699999999999996E-4</v>
      </c>
      <c r="F465">
        <v>0</v>
      </c>
      <c r="G465">
        <v>6.0370000000000004E-13</v>
      </c>
      <c r="H465">
        <v>0.24380199999999999</v>
      </c>
      <c r="I465">
        <f t="shared" si="14"/>
        <v>0.34282996707514779</v>
      </c>
      <c r="J465">
        <f t="shared" si="15"/>
        <v>9.0242160325124443E-2</v>
      </c>
    </row>
    <row r="466" spans="1:10" x14ac:dyDescent="0.25">
      <c r="A466">
        <v>12.75</v>
      </c>
      <c r="B466">
        <v>2.625</v>
      </c>
      <c r="C466">
        <v>10.88701</v>
      </c>
      <c r="D466">
        <v>3.9709999999999997E-3</v>
      </c>
      <c r="E466">
        <v>8.8500000000000004E-4</v>
      </c>
      <c r="F466">
        <v>0</v>
      </c>
      <c r="G466">
        <v>4.7669999999999998E-13</v>
      </c>
      <c r="H466">
        <v>0.25696200000000002</v>
      </c>
      <c r="I466">
        <f t="shared" si="14"/>
        <v>0.36474661086928362</v>
      </c>
      <c r="J466">
        <f t="shared" si="15"/>
        <v>9.1852583950965419E-2</v>
      </c>
    </row>
    <row r="467" spans="1:10" x14ac:dyDescent="0.25">
      <c r="A467">
        <v>13.25</v>
      </c>
      <c r="B467">
        <v>2.625</v>
      </c>
      <c r="C467">
        <v>10.813592999999999</v>
      </c>
      <c r="D467">
        <v>4.0369999999999998E-3</v>
      </c>
      <c r="E467">
        <v>9.0399999999999996E-4</v>
      </c>
      <c r="F467">
        <v>0</v>
      </c>
      <c r="G467">
        <v>4.3379999999999998E-13</v>
      </c>
      <c r="H467">
        <v>0.262048</v>
      </c>
      <c r="I467">
        <f t="shared" si="14"/>
        <v>0.37332642351159323</v>
      </c>
      <c r="J467">
        <f t="shared" si="15"/>
        <v>9.2476201018477394E-2</v>
      </c>
    </row>
    <row r="468" spans="1:10" x14ac:dyDescent="0.25">
      <c r="A468">
        <v>13.75</v>
      </c>
      <c r="B468">
        <v>2.625</v>
      </c>
      <c r="C468">
        <v>11.003962</v>
      </c>
      <c r="D468">
        <v>3.8670000000000002E-3</v>
      </c>
      <c r="E468">
        <v>8.5599999999999999E-4</v>
      </c>
      <c r="F468">
        <v>0</v>
      </c>
      <c r="G468">
        <v>5.5080000000000004E-13</v>
      </c>
      <c r="H468">
        <v>0.24898899999999999</v>
      </c>
      <c r="I468">
        <f t="shared" si="14"/>
        <v>0.35141887985436521</v>
      </c>
      <c r="J468">
        <f t="shared" si="15"/>
        <v>9.0876358896913673E-2</v>
      </c>
    </row>
    <row r="469" spans="1:10" x14ac:dyDescent="0.25">
      <c r="A469">
        <v>14.25</v>
      </c>
      <c r="B469">
        <v>2.625</v>
      </c>
      <c r="C469">
        <v>10.979898</v>
      </c>
      <c r="D469">
        <v>3.888E-3</v>
      </c>
      <c r="E469">
        <v>8.6200000000000003E-4</v>
      </c>
      <c r="F469">
        <v>0</v>
      </c>
      <c r="G469">
        <v>5.3500000000000004E-13</v>
      </c>
      <c r="H469">
        <v>0.25061699999999998</v>
      </c>
      <c r="I469">
        <f t="shared" si="14"/>
        <v>0.35410165012461864</v>
      </c>
      <c r="J469">
        <f t="shared" si="15"/>
        <v>9.1075527295426603E-2</v>
      </c>
    </row>
    <row r="470" spans="1:10" x14ac:dyDescent="0.25">
      <c r="A470">
        <v>14.75</v>
      </c>
      <c r="B470">
        <v>2.625</v>
      </c>
      <c r="C470">
        <v>11.036384</v>
      </c>
      <c r="D470">
        <v>3.8379999999999998E-3</v>
      </c>
      <c r="E470">
        <v>8.4800000000000001E-4</v>
      </c>
      <c r="F470">
        <v>0</v>
      </c>
      <c r="G470">
        <v>5.726E-13</v>
      </c>
      <c r="H470">
        <v>0.246806</v>
      </c>
      <c r="I470">
        <f t="shared" si="14"/>
        <v>0.34775883115339223</v>
      </c>
      <c r="J470">
        <f t="shared" si="15"/>
        <v>9.060938800244718E-2</v>
      </c>
    </row>
    <row r="471" spans="1:10" x14ac:dyDescent="0.25">
      <c r="A471">
        <v>15.25</v>
      </c>
      <c r="B471">
        <v>2.625</v>
      </c>
      <c r="C471">
        <v>11.402856</v>
      </c>
      <c r="D471">
        <v>3.519E-3</v>
      </c>
      <c r="E471">
        <v>7.6099999999999996E-4</v>
      </c>
      <c r="F471">
        <v>0</v>
      </c>
      <c r="G471">
        <v>8.5880000000000004E-13</v>
      </c>
      <c r="H471">
        <v>0.22293099999999999</v>
      </c>
      <c r="I471">
        <f t="shared" si="14"/>
        <v>0.30860689637753913</v>
      </c>
      <c r="J471">
        <f t="shared" si="15"/>
        <v>8.7697327757186444E-2</v>
      </c>
    </row>
    <row r="472" spans="1:10" x14ac:dyDescent="0.25">
      <c r="A472">
        <v>15.75</v>
      </c>
      <c r="B472">
        <v>2.625</v>
      </c>
      <c r="C472">
        <v>11.210913</v>
      </c>
      <c r="D472">
        <v>3.6849999999999999E-3</v>
      </c>
      <c r="E472">
        <v>8.0599999999999997E-4</v>
      </c>
      <c r="F472">
        <v>0</v>
      </c>
      <c r="G472">
        <v>6.9970000000000004E-13</v>
      </c>
      <c r="H472">
        <v>0.23525599999999999</v>
      </c>
      <c r="I472">
        <f t="shared" si="14"/>
        <v>0.32869758243597108</v>
      </c>
      <c r="J472">
        <f t="shared" si="15"/>
        <v>8.9198801203791339E-2</v>
      </c>
    </row>
    <row r="473" spans="1:10" x14ac:dyDescent="0.25">
      <c r="A473">
        <v>16.25</v>
      </c>
      <c r="B473">
        <v>2.625</v>
      </c>
      <c r="C473">
        <v>11.047129999999999</v>
      </c>
      <c r="D473">
        <v>3.8289999999999999E-3</v>
      </c>
      <c r="E473">
        <v>8.4500000000000005E-4</v>
      </c>
      <c r="F473">
        <v>0</v>
      </c>
      <c r="G473">
        <v>5.7989999999999998E-13</v>
      </c>
      <c r="H473">
        <v>0.246085</v>
      </c>
      <c r="I473">
        <f t="shared" si="14"/>
        <v>0.34660586052667075</v>
      </c>
      <c r="J473">
        <f t="shared" si="15"/>
        <v>9.0521248505267896E-2</v>
      </c>
    </row>
    <row r="474" spans="1:10" x14ac:dyDescent="0.25">
      <c r="A474">
        <v>16.75</v>
      </c>
      <c r="B474">
        <v>2.625</v>
      </c>
      <c r="C474">
        <v>11.138583000000001</v>
      </c>
      <c r="D474">
        <v>3.748E-3</v>
      </c>
      <c r="E474">
        <v>8.2299999999999995E-4</v>
      </c>
      <c r="F474">
        <v>0</v>
      </c>
      <c r="G474">
        <v>6.4499999999999998E-13</v>
      </c>
      <c r="H474">
        <v>0.24000299999999999</v>
      </c>
      <c r="I474">
        <f t="shared" si="14"/>
        <v>0.33648804340731669</v>
      </c>
      <c r="J474">
        <f t="shared" si="15"/>
        <v>8.977802652276326E-2</v>
      </c>
    </row>
    <row r="475" spans="1:10" x14ac:dyDescent="0.25">
      <c r="A475">
        <v>17.25</v>
      </c>
      <c r="B475">
        <v>2.625</v>
      </c>
      <c r="C475">
        <v>11.140228</v>
      </c>
      <c r="D475">
        <v>3.7469999999999999E-3</v>
      </c>
      <c r="E475">
        <v>8.2200000000000003E-4</v>
      </c>
      <c r="F475">
        <v>0</v>
      </c>
      <c r="G475">
        <v>6.4620000000000001E-13</v>
      </c>
      <c r="H475">
        <v>0.239894</v>
      </c>
      <c r="I475">
        <f t="shared" si="14"/>
        <v>0.33634859178824705</v>
      </c>
      <c r="J475">
        <f t="shared" si="15"/>
        <v>8.9764769625899937E-2</v>
      </c>
    </row>
    <row r="476" spans="1:10" x14ac:dyDescent="0.25">
      <c r="A476">
        <v>17.75</v>
      </c>
      <c r="B476">
        <v>2.625</v>
      </c>
      <c r="C476">
        <v>11.113507</v>
      </c>
      <c r="D476">
        <v>3.7699999999999999E-3</v>
      </c>
      <c r="E476">
        <v>8.2899999999999998E-4</v>
      </c>
      <c r="F476">
        <v>0</v>
      </c>
      <c r="G476">
        <v>6.2670000000000005E-13</v>
      </c>
      <c r="H476">
        <v>0.24166099999999999</v>
      </c>
      <c r="I476">
        <f t="shared" si="14"/>
        <v>0.33922685251379242</v>
      </c>
      <c r="J476">
        <f t="shared" si="15"/>
        <v>8.9980597483764579E-2</v>
      </c>
    </row>
    <row r="477" spans="1:10" x14ac:dyDescent="0.25">
      <c r="A477">
        <v>18.25</v>
      </c>
      <c r="B477">
        <v>2.625</v>
      </c>
      <c r="C477">
        <v>11.07436</v>
      </c>
      <c r="D477">
        <v>3.8049999999999998E-3</v>
      </c>
      <c r="E477">
        <v>8.3799999999999999E-4</v>
      </c>
      <c r="F477">
        <v>0</v>
      </c>
      <c r="G477">
        <v>5.9880000000000003E-13</v>
      </c>
      <c r="H477">
        <v>0.24426500000000001</v>
      </c>
      <c r="I477">
        <f t="shared" si="14"/>
        <v>0.34358644653054438</v>
      </c>
      <c r="J477">
        <f t="shared" si="15"/>
        <v>9.0298671887133877E-2</v>
      </c>
    </row>
    <row r="478" spans="1:10" x14ac:dyDescent="0.25">
      <c r="A478">
        <v>18.75</v>
      </c>
      <c r="B478">
        <v>2.625</v>
      </c>
      <c r="C478">
        <v>11.390392</v>
      </c>
      <c r="D478">
        <v>3.5300000000000002E-3</v>
      </c>
      <c r="E478">
        <v>7.6400000000000003E-4</v>
      </c>
      <c r="F478">
        <v>0</v>
      </c>
      <c r="G478">
        <v>8.4789999999999995E-13</v>
      </c>
      <c r="H478">
        <v>0.22372</v>
      </c>
      <c r="I478">
        <f t="shared" si="14"/>
        <v>0.30991031739732927</v>
      </c>
      <c r="J478">
        <f t="shared" si="15"/>
        <v>8.779329104740205E-2</v>
      </c>
    </row>
    <row r="479" spans="1:10" x14ac:dyDescent="0.25">
      <c r="A479">
        <v>19.25</v>
      </c>
      <c r="B479">
        <v>2.625</v>
      </c>
      <c r="C479">
        <v>11.497132000000001</v>
      </c>
      <c r="D479">
        <v>3.4380000000000001E-3</v>
      </c>
      <c r="E479">
        <v>7.3999999999999999E-4</v>
      </c>
      <c r="F479">
        <v>0</v>
      </c>
      <c r="G479">
        <v>9.4460000000000003E-13</v>
      </c>
      <c r="H479">
        <v>0.21701599999999999</v>
      </c>
      <c r="I479">
        <f t="shared" si="14"/>
        <v>0.29903109749457518</v>
      </c>
      <c r="J479">
        <f t="shared" si="15"/>
        <v>8.6978213349207439E-2</v>
      </c>
    </row>
    <row r="480" spans="1:10" x14ac:dyDescent="0.25">
      <c r="A480">
        <v>19.75</v>
      </c>
      <c r="B480">
        <v>2.625</v>
      </c>
      <c r="C480">
        <v>11.441767</v>
      </c>
      <c r="D480">
        <v>3.4859999999999999E-3</v>
      </c>
      <c r="E480">
        <v>7.5199999999999996E-4</v>
      </c>
      <c r="F480">
        <v>0</v>
      </c>
      <c r="G480">
        <v>8.9360000000000005E-13</v>
      </c>
      <c r="H480">
        <v>0.22047900000000001</v>
      </c>
      <c r="I480">
        <f t="shared" si="14"/>
        <v>0.30467322049120554</v>
      </c>
      <c r="J480">
        <f t="shared" si="15"/>
        <v>8.7399087920598278E-2</v>
      </c>
    </row>
    <row r="481" spans="1:10" x14ac:dyDescent="0.25">
      <c r="A481">
        <v>20.25</v>
      </c>
      <c r="B481">
        <v>2.625</v>
      </c>
      <c r="C481">
        <v>11.573611</v>
      </c>
      <c r="D481">
        <v>3.3739999999999998E-3</v>
      </c>
      <c r="E481">
        <v>7.2199999999999999E-4</v>
      </c>
      <c r="F481">
        <v>0</v>
      </c>
      <c r="G481">
        <v>1.0179999999999999E-12</v>
      </c>
      <c r="H481">
        <v>0.212283</v>
      </c>
      <c r="I481">
        <f t="shared" si="14"/>
        <v>0.29152526380919486</v>
      </c>
      <c r="J481">
        <f t="shared" si="15"/>
        <v>8.6403456967751896E-2</v>
      </c>
    </row>
    <row r="482" spans="1:10" x14ac:dyDescent="0.25">
      <c r="A482">
        <v>20.75</v>
      </c>
      <c r="B482">
        <v>2.625</v>
      </c>
      <c r="C482">
        <v>11.765222</v>
      </c>
      <c r="D482">
        <v>3.2130000000000001E-3</v>
      </c>
      <c r="E482">
        <v>6.8099999999999996E-4</v>
      </c>
      <c r="F482">
        <v>0</v>
      </c>
      <c r="G482">
        <v>1.2166000000000001E-12</v>
      </c>
      <c r="H482">
        <v>0.20067399999999999</v>
      </c>
      <c r="I482">
        <f t="shared" si="14"/>
        <v>0.27309301940923852</v>
      </c>
      <c r="J482">
        <f t="shared" si="15"/>
        <v>8.4996271213581859E-2</v>
      </c>
    </row>
    <row r="483" spans="1:10" x14ac:dyDescent="0.25">
      <c r="A483">
        <v>21.25</v>
      </c>
      <c r="B483">
        <v>2.625</v>
      </c>
      <c r="C483">
        <v>11.979335000000001</v>
      </c>
      <c r="D483">
        <v>3.0360000000000001E-3</v>
      </c>
      <c r="E483">
        <v>6.3599999999999996E-4</v>
      </c>
      <c r="F483">
        <v>0</v>
      </c>
      <c r="G483">
        <v>1.4639000000000001E-12</v>
      </c>
      <c r="H483">
        <v>0.188108</v>
      </c>
      <c r="I483">
        <f t="shared" si="14"/>
        <v>0.25343643866708793</v>
      </c>
      <c r="J483">
        <f t="shared" si="15"/>
        <v>8.3477087835009206E-2</v>
      </c>
    </row>
    <row r="484" spans="1:10" x14ac:dyDescent="0.25">
      <c r="A484">
        <v>21.75</v>
      </c>
      <c r="B484">
        <v>2.625</v>
      </c>
      <c r="C484">
        <v>11.962401</v>
      </c>
      <c r="D484">
        <v>3.0500000000000002E-3</v>
      </c>
      <c r="E484">
        <v>6.4000000000000005E-4</v>
      </c>
      <c r="F484">
        <v>0</v>
      </c>
      <c r="G484">
        <v>1.4434000000000001E-12</v>
      </c>
      <c r="H484">
        <v>0.189086</v>
      </c>
      <c r="I484">
        <f t="shared" si="14"/>
        <v>0.25496553743684069</v>
      </c>
      <c r="J484">
        <f t="shared" si="15"/>
        <v>8.3595258176013335E-2</v>
      </c>
    </row>
    <row r="485" spans="1:10" x14ac:dyDescent="0.25">
      <c r="A485">
        <v>0.25</v>
      </c>
      <c r="B485">
        <v>2.875</v>
      </c>
      <c r="C485">
        <v>16.296313999999999</v>
      </c>
      <c r="D485">
        <v>9.9599999999999992E-4</v>
      </c>
      <c r="E485">
        <v>1.75E-4</v>
      </c>
      <c r="F485">
        <v>0</v>
      </c>
      <c r="G485">
        <v>2.34472E-11</v>
      </c>
      <c r="H485">
        <v>0</v>
      </c>
      <c r="I485">
        <f t="shared" si="14"/>
        <v>6.1118115421683696E-2</v>
      </c>
      <c r="J485">
        <f t="shared" si="15"/>
        <v>6.1363569700485648E-2</v>
      </c>
    </row>
    <row r="486" spans="1:10" x14ac:dyDescent="0.25">
      <c r="A486">
        <v>0.75</v>
      </c>
      <c r="B486">
        <v>2.875</v>
      </c>
      <c r="C486">
        <v>16.296313999999999</v>
      </c>
      <c r="D486">
        <v>9.9599999999999992E-4</v>
      </c>
      <c r="E486">
        <v>1.75E-4</v>
      </c>
      <c r="F486">
        <v>0</v>
      </c>
      <c r="G486">
        <v>1.5958599999999999E-11</v>
      </c>
      <c r="H486">
        <v>0</v>
      </c>
      <c r="I486">
        <f t="shared" si="14"/>
        <v>6.1118115421683696E-2</v>
      </c>
      <c r="J486">
        <f t="shared" si="15"/>
        <v>6.1363569700485648E-2</v>
      </c>
    </row>
    <row r="487" spans="1:10" x14ac:dyDescent="0.25">
      <c r="A487">
        <v>1.25</v>
      </c>
      <c r="B487">
        <v>2.875</v>
      </c>
      <c r="C487">
        <v>16.296313999999999</v>
      </c>
      <c r="D487">
        <v>9.9599999999999992E-4</v>
      </c>
      <c r="E487">
        <v>1.75E-4</v>
      </c>
      <c r="F487">
        <v>0</v>
      </c>
      <c r="G487">
        <v>1.2153100000000001E-11</v>
      </c>
      <c r="H487">
        <v>0</v>
      </c>
      <c r="I487">
        <f t="shared" si="14"/>
        <v>6.1118115421683696E-2</v>
      </c>
      <c r="J487">
        <f t="shared" si="15"/>
        <v>6.1363569700485648E-2</v>
      </c>
    </row>
    <row r="488" spans="1:10" x14ac:dyDescent="0.25">
      <c r="A488">
        <v>1.75</v>
      </c>
      <c r="B488">
        <v>2.875</v>
      </c>
      <c r="C488">
        <v>16.296313999999999</v>
      </c>
      <c r="D488">
        <v>9.9599999999999992E-4</v>
      </c>
      <c r="E488">
        <v>1.75E-4</v>
      </c>
      <c r="F488">
        <v>0</v>
      </c>
      <c r="G488">
        <v>1.185E-11</v>
      </c>
      <c r="H488">
        <v>0</v>
      </c>
      <c r="I488">
        <f t="shared" si="14"/>
        <v>6.1118115421683696E-2</v>
      </c>
      <c r="J488">
        <f t="shared" si="15"/>
        <v>6.1363569700485648E-2</v>
      </c>
    </row>
    <row r="489" spans="1:10" x14ac:dyDescent="0.25">
      <c r="A489">
        <v>2.25</v>
      </c>
      <c r="B489">
        <v>2.875</v>
      </c>
      <c r="C489">
        <v>16.266888999999999</v>
      </c>
      <c r="D489">
        <v>3.6999999999999998E-5</v>
      </c>
      <c r="E489">
        <v>6.9999999999999999E-6</v>
      </c>
      <c r="F489">
        <v>0</v>
      </c>
      <c r="G489">
        <v>1.06566E-11</v>
      </c>
      <c r="H489">
        <v>1.751E-3</v>
      </c>
      <c r="I489">
        <f t="shared" si="14"/>
        <v>2.2745590751864107E-3</v>
      </c>
      <c r="J489">
        <f t="shared" si="15"/>
        <v>6.1474569599632732E-2</v>
      </c>
    </row>
    <row r="490" spans="1:10" x14ac:dyDescent="0.25">
      <c r="A490">
        <v>2.75</v>
      </c>
      <c r="B490">
        <v>2.875</v>
      </c>
      <c r="C490">
        <v>16.296313999999999</v>
      </c>
      <c r="D490">
        <v>9.9599999999999992E-4</v>
      </c>
      <c r="E490">
        <v>1.75E-4</v>
      </c>
      <c r="F490">
        <v>0</v>
      </c>
      <c r="G490">
        <v>1.17872E-11</v>
      </c>
      <c r="H490">
        <v>0</v>
      </c>
      <c r="I490">
        <f t="shared" si="14"/>
        <v>6.1118115421683696E-2</v>
      </c>
      <c r="J490">
        <f t="shared" si="15"/>
        <v>6.1363569700485648E-2</v>
      </c>
    </row>
    <row r="491" spans="1:10" x14ac:dyDescent="0.25">
      <c r="A491">
        <v>3.25</v>
      </c>
      <c r="B491">
        <v>2.875</v>
      </c>
      <c r="C491">
        <v>15.641848</v>
      </c>
      <c r="D491">
        <v>4.1899999999999999E-4</v>
      </c>
      <c r="E491">
        <v>7.4999999999999993E-5</v>
      </c>
      <c r="F491">
        <v>0</v>
      </c>
      <c r="G491">
        <v>9.0132000000000004E-12</v>
      </c>
      <c r="H491">
        <v>2.2998000000000001E-2</v>
      </c>
      <c r="I491">
        <f t="shared" si="14"/>
        <v>2.6787116202637948E-2</v>
      </c>
      <c r="J491">
        <f t="shared" si="15"/>
        <v>6.3931064922763597E-2</v>
      </c>
    </row>
    <row r="492" spans="1:10" x14ac:dyDescent="0.25">
      <c r="A492">
        <v>3.75</v>
      </c>
      <c r="B492">
        <v>2.875</v>
      </c>
      <c r="C492">
        <v>15.363182999999999</v>
      </c>
      <c r="D492">
        <v>5.9500000000000004E-4</v>
      </c>
      <c r="E492">
        <v>1.08E-4</v>
      </c>
      <c r="F492">
        <v>0</v>
      </c>
      <c r="G492">
        <v>8.2939000000000004E-12</v>
      </c>
      <c r="H492">
        <v>3.2986000000000001E-2</v>
      </c>
      <c r="I492">
        <f t="shared" si="14"/>
        <v>3.8728953498763902E-2</v>
      </c>
      <c r="J492">
        <f t="shared" si="15"/>
        <v>6.5090678149183026E-2</v>
      </c>
    </row>
    <row r="493" spans="1:10" x14ac:dyDescent="0.25">
      <c r="A493">
        <v>4.25</v>
      </c>
      <c r="B493">
        <v>2.875</v>
      </c>
      <c r="C493">
        <v>15.024407</v>
      </c>
      <c r="D493">
        <v>8.1300000000000003E-4</v>
      </c>
      <c r="E493">
        <v>1.4899999999999999E-4</v>
      </c>
      <c r="F493">
        <v>0</v>
      </c>
      <c r="G493">
        <v>7.4360999999999998E-12</v>
      </c>
      <c r="H493">
        <v>4.5589999999999999E-2</v>
      </c>
      <c r="I493">
        <f t="shared" si="14"/>
        <v>5.4111952638130748E-2</v>
      </c>
      <c r="J493">
        <f t="shared" si="15"/>
        <v>6.6558367328574106E-2</v>
      </c>
    </row>
    <row r="494" spans="1:10" x14ac:dyDescent="0.25">
      <c r="A494">
        <v>4.75</v>
      </c>
      <c r="B494">
        <v>2.875</v>
      </c>
      <c r="C494">
        <v>14.322431999999999</v>
      </c>
      <c r="D494">
        <v>1.2819999999999999E-3</v>
      </c>
      <c r="E494">
        <v>2.41E-4</v>
      </c>
      <c r="F494">
        <v>0</v>
      </c>
      <c r="G494">
        <v>5.7396999999999999E-12</v>
      </c>
      <c r="H494">
        <v>7.3459999999999998E-2</v>
      </c>
      <c r="I494">
        <f t="shared" si="14"/>
        <v>8.9509937977013967E-2</v>
      </c>
      <c r="J494">
        <f t="shared" si="15"/>
        <v>6.9820544443848651E-2</v>
      </c>
    </row>
    <row r="495" spans="1:10" x14ac:dyDescent="0.25">
      <c r="A495">
        <v>5.25</v>
      </c>
      <c r="B495">
        <v>2.875</v>
      </c>
      <c r="C495">
        <v>13.502516</v>
      </c>
      <c r="D495">
        <v>1.861E-3</v>
      </c>
      <c r="E495">
        <v>3.6200000000000002E-4</v>
      </c>
      <c r="F495">
        <v>0</v>
      </c>
      <c r="G495">
        <v>3.9551000000000004E-12</v>
      </c>
      <c r="H495">
        <v>0.109392</v>
      </c>
      <c r="I495">
        <f t="shared" si="14"/>
        <v>0.13782616513840829</v>
      </c>
      <c r="J495">
        <f t="shared" si="15"/>
        <v>7.4060271433857211E-2</v>
      </c>
    </row>
    <row r="496" spans="1:10" x14ac:dyDescent="0.25">
      <c r="A496">
        <v>5.75</v>
      </c>
      <c r="B496">
        <v>2.875</v>
      </c>
      <c r="C496">
        <v>13.167505</v>
      </c>
      <c r="D496">
        <v>2.1069999999999999E-3</v>
      </c>
      <c r="E496">
        <v>4.17E-4</v>
      </c>
      <c r="F496">
        <v>0</v>
      </c>
      <c r="G496">
        <v>3.3052000000000001E-12</v>
      </c>
      <c r="H496">
        <v>0.12526000000000001</v>
      </c>
      <c r="I496">
        <f t="shared" si="14"/>
        <v>0.16001512815070126</v>
      </c>
      <c r="J496">
        <f t="shared" si="15"/>
        <v>7.5944531632985895E-2</v>
      </c>
    </row>
    <row r="497" spans="1:10" x14ac:dyDescent="0.25">
      <c r="A497">
        <v>6.25</v>
      </c>
      <c r="B497">
        <v>2.875</v>
      </c>
      <c r="C497">
        <v>12.984615</v>
      </c>
      <c r="D497">
        <v>2.245E-3</v>
      </c>
      <c r="E497">
        <v>4.4799999999999999E-4</v>
      </c>
      <c r="F497">
        <v>0</v>
      </c>
      <c r="G497">
        <v>2.9729E-12</v>
      </c>
      <c r="H497">
        <v>0.134241</v>
      </c>
      <c r="I497">
        <f t="shared" si="14"/>
        <v>0.17289692455263403</v>
      </c>
      <c r="J497">
        <f t="shared" si="15"/>
        <v>7.7014220290705579E-2</v>
      </c>
    </row>
    <row r="498" spans="1:10" x14ac:dyDescent="0.25">
      <c r="A498">
        <v>6.75</v>
      </c>
      <c r="B498">
        <v>2.875</v>
      </c>
      <c r="C498">
        <v>13.030518000000001</v>
      </c>
      <c r="D498">
        <v>2.2100000000000002E-3</v>
      </c>
      <c r="E498">
        <v>4.4000000000000002E-4</v>
      </c>
      <c r="F498">
        <v>0</v>
      </c>
      <c r="G498">
        <v>3.0546999999999999E-12</v>
      </c>
      <c r="H498">
        <v>0.131965</v>
      </c>
      <c r="I498">
        <f t="shared" si="14"/>
        <v>0.169601853126637</v>
      </c>
      <c r="J498">
        <f t="shared" si="15"/>
        <v>7.6742919966804074E-2</v>
      </c>
    </row>
    <row r="499" spans="1:10" x14ac:dyDescent="0.25">
      <c r="A499">
        <v>7.25</v>
      </c>
      <c r="B499">
        <v>2.875</v>
      </c>
      <c r="C499">
        <v>13.338085</v>
      </c>
      <c r="D499">
        <v>2.0270000000000002E-3</v>
      </c>
      <c r="E499">
        <v>3.97E-4</v>
      </c>
      <c r="F499">
        <v>2.2650000000000001E-3</v>
      </c>
      <c r="G499">
        <v>3.5208000000000001E-12</v>
      </c>
      <c r="H499">
        <v>0.119771</v>
      </c>
      <c r="I499">
        <f t="shared" si="14"/>
        <v>0.15197084139139916</v>
      </c>
      <c r="J499">
        <f t="shared" si="15"/>
        <v>7.4973281396842201E-2</v>
      </c>
    </row>
    <row r="500" spans="1:10" x14ac:dyDescent="0.25">
      <c r="A500">
        <v>7.75</v>
      </c>
      <c r="B500">
        <v>2.875</v>
      </c>
      <c r="C500">
        <v>16.286477000000001</v>
      </c>
      <c r="D500">
        <v>2.163E-3</v>
      </c>
      <c r="E500">
        <v>3.4600000000000001E-4</v>
      </c>
      <c r="F500">
        <v>0.10050099999999999</v>
      </c>
      <c r="G500">
        <v>3.6791000000000003E-12</v>
      </c>
      <c r="H500">
        <v>0.11589000000000001</v>
      </c>
      <c r="I500">
        <f t="shared" si="14"/>
        <v>0.13280956955884318</v>
      </c>
      <c r="J500">
        <f t="shared" si="15"/>
        <v>6.1400633175609426E-2</v>
      </c>
    </row>
    <row r="501" spans="1:10" x14ac:dyDescent="0.25">
      <c r="A501">
        <v>8.25</v>
      </c>
      <c r="B501">
        <v>2.875</v>
      </c>
      <c r="C501">
        <v>16.031639999999999</v>
      </c>
      <c r="D501">
        <v>2.3479999999999998E-3</v>
      </c>
      <c r="E501">
        <v>3.79E-4</v>
      </c>
      <c r="F501">
        <v>0.10159700000000001</v>
      </c>
      <c r="G501">
        <v>3.2514000000000001E-12</v>
      </c>
      <c r="H501">
        <v>0.126667</v>
      </c>
      <c r="I501">
        <f t="shared" si="14"/>
        <v>0.14646037460921027</v>
      </c>
      <c r="J501">
        <f t="shared" si="15"/>
        <v>6.237665017428036E-2</v>
      </c>
    </row>
    <row r="502" spans="1:10" x14ac:dyDescent="0.25">
      <c r="A502">
        <v>8.75</v>
      </c>
      <c r="B502">
        <v>2.875</v>
      </c>
      <c r="C502">
        <v>15.671334999999999</v>
      </c>
      <c r="D502">
        <v>2.6319999999999998E-3</v>
      </c>
      <c r="E502">
        <v>4.2999999999999999E-4</v>
      </c>
      <c r="F502">
        <v>0.103973</v>
      </c>
      <c r="G502">
        <v>2.6569000000000001E-12</v>
      </c>
      <c r="H502">
        <v>0.14347499999999999</v>
      </c>
      <c r="I502">
        <f t="shared" si="14"/>
        <v>0.16794995448696615</v>
      </c>
      <c r="J502">
        <f t="shared" si="15"/>
        <v>6.3810772981370126E-2</v>
      </c>
    </row>
    <row r="503" spans="1:10" x14ac:dyDescent="0.25">
      <c r="A503">
        <v>9.25</v>
      </c>
      <c r="B503">
        <v>2.875</v>
      </c>
      <c r="C503">
        <v>14.55247</v>
      </c>
      <c r="D503">
        <v>3.2889999999999998E-3</v>
      </c>
      <c r="E503">
        <v>5.6400000000000005E-4</v>
      </c>
      <c r="F503">
        <v>0.10013</v>
      </c>
      <c r="G503">
        <v>1.5194999999999999E-12</v>
      </c>
      <c r="H503">
        <v>0.18550800000000001</v>
      </c>
      <c r="I503">
        <f t="shared" si="14"/>
        <v>0.22600974267598559</v>
      </c>
      <c r="J503">
        <f t="shared" si="15"/>
        <v>6.8716857000907752E-2</v>
      </c>
    </row>
    <row r="504" spans="1:10" x14ac:dyDescent="0.25">
      <c r="A504">
        <v>9.75</v>
      </c>
      <c r="B504">
        <v>2.875</v>
      </c>
      <c r="C504">
        <v>11.709578</v>
      </c>
      <c r="D504">
        <v>3.2590000000000002E-3</v>
      </c>
      <c r="E504">
        <v>6.9300000000000004E-4</v>
      </c>
      <c r="F504">
        <v>0</v>
      </c>
      <c r="G504">
        <v>1.1566999999999999E-12</v>
      </c>
      <c r="H504">
        <v>0.204009</v>
      </c>
      <c r="I504">
        <f t="shared" si="14"/>
        <v>0.2783191674371186</v>
      </c>
      <c r="J504">
        <f t="shared" si="15"/>
        <v>8.5400174113874974E-2</v>
      </c>
    </row>
    <row r="505" spans="1:10" x14ac:dyDescent="0.25">
      <c r="A505">
        <v>10.25</v>
      </c>
      <c r="B505">
        <v>2.875</v>
      </c>
      <c r="C505">
        <v>11.825908</v>
      </c>
      <c r="D505">
        <v>3.1619999999999999E-3</v>
      </c>
      <c r="E505">
        <v>6.6799999999999997E-4</v>
      </c>
      <c r="F505">
        <v>0</v>
      </c>
      <c r="G505">
        <v>1.284E-12</v>
      </c>
      <c r="H505">
        <v>0.19707</v>
      </c>
      <c r="I505">
        <f t="shared" si="14"/>
        <v>0.26737904607409424</v>
      </c>
      <c r="J505">
        <f t="shared" si="15"/>
        <v>8.4560103122736957E-2</v>
      </c>
    </row>
    <row r="506" spans="1:10" x14ac:dyDescent="0.25">
      <c r="A506">
        <v>10.75</v>
      </c>
      <c r="B506">
        <v>2.875</v>
      </c>
      <c r="C506">
        <v>11.806945000000001</v>
      </c>
      <c r="D506">
        <v>3.1779999999999998E-3</v>
      </c>
      <c r="E506">
        <v>6.7199999999999996E-4</v>
      </c>
      <c r="F506">
        <v>0</v>
      </c>
      <c r="G506">
        <v>1.2627000000000001E-12</v>
      </c>
      <c r="H506">
        <v>0.19819200000000001</v>
      </c>
      <c r="I506">
        <f t="shared" si="14"/>
        <v>0.26916361514346004</v>
      </c>
      <c r="J506">
        <f t="shared" si="15"/>
        <v>8.4695914142057904E-2</v>
      </c>
    </row>
    <row r="507" spans="1:10" x14ac:dyDescent="0.25">
      <c r="A507">
        <v>11.25</v>
      </c>
      <c r="B507">
        <v>2.875</v>
      </c>
      <c r="C507">
        <v>11.657975</v>
      </c>
      <c r="D507">
        <v>3.3019999999999998E-3</v>
      </c>
      <c r="E507">
        <v>7.0399999999999998E-4</v>
      </c>
      <c r="F507">
        <v>0</v>
      </c>
      <c r="G507">
        <v>1.1027999999999999E-12</v>
      </c>
      <c r="H507">
        <v>0.20712800000000001</v>
      </c>
      <c r="I507">
        <f t="shared" si="14"/>
        <v>0.28323958491933626</v>
      </c>
      <c r="J507">
        <f t="shared" si="15"/>
        <v>8.5778190466183013E-2</v>
      </c>
    </row>
    <row r="508" spans="1:10" x14ac:dyDescent="0.25">
      <c r="A508">
        <v>11.75</v>
      </c>
      <c r="B508">
        <v>2.875</v>
      </c>
      <c r="C508">
        <v>11.22983</v>
      </c>
      <c r="D508">
        <v>3.669E-3</v>
      </c>
      <c r="E508">
        <v>8.0099999999999995E-4</v>
      </c>
      <c r="F508">
        <v>0</v>
      </c>
      <c r="G508">
        <v>7.1439999999999996E-13</v>
      </c>
      <c r="H508">
        <v>0.23402400000000001</v>
      </c>
      <c r="I508">
        <f t="shared" si="14"/>
        <v>0.3267191043853736</v>
      </c>
      <c r="J508">
        <f t="shared" si="15"/>
        <v>8.9048543032263186E-2</v>
      </c>
    </row>
    <row r="509" spans="1:10" x14ac:dyDescent="0.25">
      <c r="A509">
        <v>12.25</v>
      </c>
      <c r="B509">
        <v>2.875</v>
      </c>
      <c r="C509">
        <v>11.293177999999999</v>
      </c>
      <c r="D509">
        <v>3.614E-3</v>
      </c>
      <c r="E509">
        <v>7.8600000000000002E-4</v>
      </c>
      <c r="F509">
        <v>0</v>
      </c>
      <c r="G509">
        <v>7.6539999999999995E-13</v>
      </c>
      <c r="H509">
        <v>0.22992699999999999</v>
      </c>
      <c r="I509">
        <f t="shared" si="14"/>
        <v>0.32001620801513975</v>
      </c>
      <c r="J509">
        <f t="shared" si="15"/>
        <v>8.8549033761798498E-2</v>
      </c>
    </row>
    <row r="510" spans="1:10" x14ac:dyDescent="0.25">
      <c r="A510">
        <v>12.75</v>
      </c>
      <c r="B510">
        <v>2.875</v>
      </c>
      <c r="C510">
        <v>11.355667</v>
      </c>
      <c r="D510">
        <v>3.5599999999999998E-3</v>
      </c>
      <c r="E510">
        <v>7.7200000000000001E-4</v>
      </c>
      <c r="F510">
        <v>0</v>
      </c>
      <c r="G510">
        <v>8.1780000000000001E-13</v>
      </c>
      <c r="H510">
        <v>0.22592499999999999</v>
      </c>
      <c r="I510">
        <f t="shared" si="14"/>
        <v>0.31349985870490915</v>
      </c>
      <c r="J510">
        <f t="shared" si="15"/>
        <v>8.8061758063176732E-2</v>
      </c>
    </row>
    <row r="511" spans="1:10" x14ac:dyDescent="0.25">
      <c r="A511">
        <v>13.25</v>
      </c>
      <c r="B511">
        <v>2.875</v>
      </c>
      <c r="C511">
        <v>11.589293</v>
      </c>
      <c r="D511">
        <v>3.3600000000000001E-3</v>
      </c>
      <c r="E511">
        <v>7.1900000000000002E-4</v>
      </c>
      <c r="F511">
        <v>0</v>
      </c>
      <c r="G511">
        <v>1.0334E-12</v>
      </c>
      <c r="H511">
        <v>0.21132000000000001</v>
      </c>
      <c r="I511">
        <f t="shared" si="14"/>
        <v>0.28992277613483414</v>
      </c>
      <c r="J511">
        <f t="shared" si="15"/>
        <v>8.6286540516319676E-2</v>
      </c>
    </row>
    <row r="512" spans="1:10" x14ac:dyDescent="0.25">
      <c r="A512">
        <v>13.75</v>
      </c>
      <c r="B512">
        <v>2.875</v>
      </c>
      <c r="C512">
        <v>11.752943999999999</v>
      </c>
      <c r="D512">
        <v>3.2230000000000002E-3</v>
      </c>
      <c r="E512">
        <v>6.8400000000000004E-4</v>
      </c>
      <c r="F512">
        <v>0</v>
      </c>
      <c r="G512">
        <v>1.2032999999999999E-12</v>
      </c>
      <c r="H512">
        <v>0.201408</v>
      </c>
      <c r="I512">
        <f t="shared" si="14"/>
        <v>0.27422916334834918</v>
      </c>
      <c r="J512">
        <f t="shared" si="15"/>
        <v>8.5085064644228714E-2</v>
      </c>
    </row>
    <row r="513" spans="1:10" x14ac:dyDescent="0.25">
      <c r="A513">
        <v>14.25</v>
      </c>
      <c r="B513">
        <v>2.875</v>
      </c>
      <c r="C513">
        <v>11.965567999999999</v>
      </c>
      <c r="D513">
        <v>3.0469999999999998E-3</v>
      </c>
      <c r="E513">
        <v>6.3900000000000003E-4</v>
      </c>
      <c r="F513">
        <v>0</v>
      </c>
      <c r="G513">
        <v>1.4471999999999999E-12</v>
      </c>
      <c r="H513">
        <v>0.18890299999999999</v>
      </c>
      <c r="I513">
        <f t="shared" si="14"/>
        <v>0.25464733475251655</v>
      </c>
      <c r="J513">
        <f t="shared" si="15"/>
        <v>8.3573132508210232E-2</v>
      </c>
    </row>
    <row r="514" spans="1:10" x14ac:dyDescent="0.25">
      <c r="A514">
        <v>14.75</v>
      </c>
      <c r="B514">
        <v>2.875</v>
      </c>
      <c r="C514">
        <v>12.381416</v>
      </c>
      <c r="D514">
        <v>2.712E-3</v>
      </c>
      <c r="E514">
        <v>5.5699999999999999E-4</v>
      </c>
      <c r="F514">
        <v>0</v>
      </c>
      <c r="G514">
        <v>2E-12</v>
      </c>
      <c r="H514">
        <v>0.16559499999999999</v>
      </c>
      <c r="I514">
        <f t="shared" ref="I514:I577" si="16">D514*1000/C514</f>
        <v>0.21903795171731572</v>
      </c>
      <c r="J514">
        <f t="shared" ref="J514:J577" si="17">1/C514</f>
        <v>8.0766206385440895E-2</v>
      </c>
    </row>
    <row r="515" spans="1:10" x14ac:dyDescent="0.25">
      <c r="A515">
        <v>15.25</v>
      </c>
      <c r="B515">
        <v>2.875</v>
      </c>
      <c r="C515">
        <v>13.054800999999999</v>
      </c>
      <c r="D515">
        <v>2.1919999999999999E-3</v>
      </c>
      <c r="E515">
        <v>4.3600000000000003E-4</v>
      </c>
      <c r="F515">
        <v>0</v>
      </c>
      <c r="G515">
        <v>3.0983999999999998E-12</v>
      </c>
      <c r="H515">
        <v>0.13076699999999999</v>
      </c>
      <c r="I515">
        <f t="shared" si="16"/>
        <v>0.16790757668385753</v>
      </c>
      <c r="J515">
        <f t="shared" si="17"/>
        <v>7.6600171844825524E-2</v>
      </c>
    </row>
    <row r="516" spans="1:10" x14ac:dyDescent="0.25">
      <c r="A516">
        <v>15.75</v>
      </c>
      <c r="B516">
        <v>2.875</v>
      </c>
      <c r="C516">
        <v>14.316432000000001</v>
      </c>
      <c r="D516">
        <v>1.286E-3</v>
      </c>
      <c r="E516">
        <v>2.42E-4</v>
      </c>
      <c r="F516">
        <v>0</v>
      </c>
      <c r="G516">
        <v>5.7257999999999997E-12</v>
      </c>
      <c r="H516">
        <v>7.3708999999999997E-2</v>
      </c>
      <c r="I516">
        <f t="shared" si="16"/>
        <v>8.9826850712523901E-2</v>
      </c>
      <c r="J516">
        <f t="shared" si="17"/>
        <v>6.9849806152817967E-2</v>
      </c>
    </row>
    <row r="517" spans="1:10" x14ac:dyDescent="0.25">
      <c r="A517">
        <v>16.25</v>
      </c>
      <c r="B517">
        <v>2.875</v>
      </c>
      <c r="C517">
        <v>13.817724999999999</v>
      </c>
      <c r="D517">
        <v>1.634E-3</v>
      </c>
      <c r="E517">
        <v>3.1399999999999999E-4</v>
      </c>
      <c r="F517">
        <v>0</v>
      </c>
      <c r="G517">
        <v>4.6112000000000004E-12</v>
      </c>
      <c r="H517">
        <v>9.5112000000000002E-2</v>
      </c>
      <c r="I517">
        <f t="shared" si="16"/>
        <v>0.1182539093808858</v>
      </c>
      <c r="J517">
        <f t="shared" si="17"/>
        <v>7.2370813574593504E-2</v>
      </c>
    </row>
    <row r="518" spans="1:10" x14ac:dyDescent="0.25">
      <c r="A518">
        <v>16.75</v>
      </c>
      <c r="B518">
        <v>2.875</v>
      </c>
      <c r="C518">
        <v>13.094502</v>
      </c>
      <c r="D518">
        <v>2.1619999999999999E-3</v>
      </c>
      <c r="E518">
        <v>4.2900000000000002E-4</v>
      </c>
      <c r="F518">
        <v>0</v>
      </c>
      <c r="G518">
        <v>3.1705999999999998E-12</v>
      </c>
      <c r="H518">
        <v>0.12881699999999999</v>
      </c>
      <c r="I518">
        <f t="shared" si="16"/>
        <v>0.16510746265875556</v>
      </c>
      <c r="J518">
        <f t="shared" si="17"/>
        <v>7.6367929074355023E-2</v>
      </c>
    </row>
    <row r="519" spans="1:10" x14ac:dyDescent="0.25">
      <c r="A519">
        <v>17.25</v>
      </c>
      <c r="B519">
        <v>2.875</v>
      </c>
      <c r="C519">
        <v>12.843615</v>
      </c>
      <c r="D519">
        <v>2.3519999999999999E-3</v>
      </c>
      <c r="E519">
        <v>4.7199999999999998E-4</v>
      </c>
      <c r="F519">
        <v>0</v>
      </c>
      <c r="G519">
        <v>2.7281000000000001E-12</v>
      </c>
      <c r="H519">
        <v>0.14132700000000001</v>
      </c>
      <c r="I519">
        <f t="shared" si="16"/>
        <v>0.1831260124194006</v>
      </c>
      <c r="J519">
        <f t="shared" si="17"/>
        <v>7.7859699157908427E-2</v>
      </c>
    </row>
    <row r="520" spans="1:10" x14ac:dyDescent="0.25">
      <c r="A520">
        <v>17.75</v>
      </c>
      <c r="B520">
        <v>2.875</v>
      </c>
      <c r="C520">
        <v>12.881784</v>
      </c>
      <c r="D520">
        <v>2.323E-3</v>
      </c>
      <c r="E520">
        <v>4.6500000000000003E-4</v>
      </c>
      <c r="F520">
        <v>0</v>
      </c>
      <c r="G520">
        <v>2.7934000000000002E-12</v>
      </c>
      <c r="H520">
        <v>0.13939399999999999</v>
      </c>
      <c r="I520">
        <f t="shared" si="16"/>
        <v>0.18033216517215317</v>
      </c>
      <c r="J520">
        <f t="shared" si="17"/>
        <v>7.7628999213152472E-2</v>
      </c>
    </row>
    <row r="521" spans="1:10" x14ac:dyDescent="0.25">
      <c r="A521">
        <v>18.25</v>
      </c>
      <c r="B521">
        <v>2.875</v>
      </c>
      <c r="C521">
        <v>12.486881</v>
      </c>
      <c r="D521">
        <v>2.6289999999999998E-3</v>
      </c>
      <c r="E521">
        <v>5.3700000000000004E-4</v>
      </c>
      <c r="F521">
        <v>0</v>
      </c>
      <c r="G521">
        <v>2.1558000000000002E-12</v>
      </c>
      <c r="H521">
        <v>0.159911</v>
      </c>
      <c r="I521">
        <f t="shared" si="16"/>
        <v>0.21054096695563929</v>
      </c>
      <c r="J521">
        <f t="shared" si="17"/>
        <v>8.0084049811958644E-2</v>
      </c>
    </row>
    <row r="522" spans="1:10" x14ac:dyDescent="0.25">
      <c r="A522">
        <v>18.75</v>
      </c>
      <c r="B522">
        <v>2.875</v>
      </c>
      <c r="C522">
        <v>12.599031999999999</v>
      </c>
      <c r="D522">
        <v>2.5409999999999999E-3</v>
      </c>
      <c r="E522">
        <v>5.1599999999999997E-4</v>
      </c>
      <c r="F522">
        <v>0</v>
      </c>
      <c r="G522">
        <v>2.3283000000000001E-12</v>
      </c>
      <c r="H522">
        <v>0.15396399999999999</v>
      </c>
      <c r="I522">
        <f t="shared" si="16"/>
        <v>0.20168216097871647</v>
      </c>
      <c r="J522">
        <f t="shared" si="17"/>
        <v>7.9371177087255593E-2</v>
      </c>
    </row>
    <row r="523" spans="1:10" x14ac:dyDescent="0.25">
      <c r="A523">
        <v>19.25</v>
      </c>
      <c r="B523">
        <v>2.875</v>
      </c>
      <c r="C523">
        <v>12.969592</v>
      </c>
      <c r="D523">
        <v>2.2560000000000002E-3</v>
      </c>
      <c r="E523">
        <v>4.4999999999999999E-4</v>
      </c>
      <c r="F523">
        <v>0</v>
      </c>
      <c r="G523">
        <v>2.9463000000000001E-12</v>
      </c>
      <c r="H523">
        <v>0.134989</v>
      </c>
      <c r="I523">
        <f t="shared" si="16"/>
        <v>0.17394533305288248</v>
      </c>
      <c r="J523">
        <f t="shared" si="17"/>
        <v>7.710342777166776E-2</v>
      </c>
    </row>
    <row r="524" spans="1:10" x14ac:dyDescent="0.25">
      <c r="A524">
        <v>19.75</v>
      </c>
      <c r="B524">
        <v>2.875</v>
      </c>
      <c r="C524">
        <v>12.669790000000001</v>
      </c>
      <c r="D524">
        <v>2.4859999999999999E-3</v>
      </c>
      <c r="E524">
        <v>5.0299999999999997E-4</v>
      </c>
      <c r="F524">
        <v>0</v>
      </c>
      <c r="G524">
        <v>2.4406999999999999E-12</v>
      </c>
      <c r="H524">
        <v>0.15026200000000001</v>
      </c>
      <c r="I524">
        <f t="shared" si="16"/>
        <v>0.19621477546194527</v>
      </c>
      <c r="J524">
        <f t="shared" si="17"/>
        <v>7.8927906460959485E-2</v>
      </c>
    </row>
    <row r="525" spans="1:10" x14ac:dyDescent="0.25">
      <c r="A525">
        <v>20.25</v>
      </c>
      <c r="B525">
        <v>2.875</v>
      </c>
      <c r="C525">
        <v>12.706647</v>
      </c>
      <c r="D525">
        <v>2.457E-3</v>
      </c>
      <c r="E525">
        <v>4.9600000000000002E-4</v>
      </c>
      <c r="F525">
        <v>0</v>
      </c>
      <c r="G525">
        <v>2.5003000000000002E-12</v>
      </c>
      <c r="H525">
        <v>0.14834800000000001</v>
      </c>
      <c r="I525">
        <f t="shared" si="16"/>
        <v>0.19336336328537337</v>
      </c>
      <c r="J525">
        <f t="shared" si="17"/>
        <v>7.8698967556114524E-2</v>
      </c>
    </row>
    <row r="526" spans="1:10" x14ac:dyDescent="0.25">
      <c r="A526">
        <v>20.75</v>
      </c>
      <c r="B526">
        <v>2.875</v>
      </c>
      <c r="C526">
        <v>12.295271</v>
      </c>
      <c r="D526">
        <v>2.7799999999999999E-3</v>
      </c>
      <c r="E526">
        <v>5.7300000000000005E-4</v>
      </c>
      <c r="F526">
        <v>0</v>
      </c>
      <c r="G526">
        <v>1.8773000000000001E-12</v>
      </c>
      <c r="H526">
        <v>0.17030400000000001</v>
      </c>
      <c r="I526">
        <f t="shared" si="16"/>
        <v>0.22610319040548191</v>
      </c>
      <c r="J526">
        <f t="shared" si="17"/>
        <v>8.1332082879669754E-2</v>
      </c>
    </row>
    <row r="527" spans="1:10" x14ac:dyDescent="0.25">
      <c r="A527">
        <v>21.25</v>
      </c>
      <c r="B527">
        <v>2.875</v>
      </c>
      <c r="C527">
        <v>12.219325</v>
      </c>
      <c r="D527">
        <v>2.8410000000000002E-3</v>
      </c>
      <c r="E527">
        <v>5.8799999999999998E-4</v>
      </c>
      <c r="F527">
        <v>0</v>
      </c>
      <c r="G527">
        <v>1.7726999999999999E-12</v>
      </c>
      <c r="H527">
        <v>0.17450599999999999</v>
      </c>
      <c r="I527">
        <f t="shared" si="16"/>
        <v>0.23250056774821853</v>
      </c>
      <c r="J527">
        <f t="shared" si="17"/>
        <v>8.1837581044779478E-2</v>
      </c>
    </row>
    <row r="528" spans="1:10" x14ac:dyDescent="0.25">
      <c r="A528">
        <v>21.75</v>
      </c>
      <c r="B528">
        <v>2.875</v>
      </c>
      <c r="C528">
        <v>12.591238000000001</v>
      </c>
      <c r="D528">
        <v>2.5469999999999998E-3</v>
      </c>
      <c r="E528">
        <v>5.1699999999999999E-4</v>
      </c>
      <c r="F528">
        <v>0</v>
      </c>
      <c r="G528">
        <v>2.3161000000000002E-12</v>
      </c>
      <c r="H528">
        <v>0.15437400000000001</v>
      </c>
      <c r="I528">
        <f t="shared" si="16"/>
        <v>0.20228352446359918</v>
      </c>
      <c r="J528">
        <f t="shared" si="17"/>
        <v>7.9420307995131209E-2</v>
      </c>
    </row>
    <row r="529" spans="1:10" x14ac:dyDescent="0.25">
      <c r="A529">
        <v>0.25</v>
      </c>
      <c r="B529">
        <v>3.125</v>
      </c>
      <c r="C529">
        <v>14.317349999999999</v>
      </c>
      <c r="D529">
        <v>1.2849999999999999E-3</v>
      </c>
      <c r="E529">
        <v>2.42E-4</v>
      </c>
      <c r="F529">
        <v>0</v>
      </c>
      <c r="G529">
        <v>5.7279000000000003E-12</v>
      </c>
      <c r="H529">
        <v>7.3671E-2</v>
      </c>
      <c r="I529">
        <f t="shared" si="16"/>
        <v>8.9751245866029672E-2</v>
      </c>
      <c r="J529">
        <f t="shared" si="17"/>
        <v>6.9845327522202086E-2</v>
      </c>
    </row>
    <row r="530" spans="1:10" x14ac:dyDescent="0.25">
      <c r="A530">
        <v>0.75</v>
      </c>
      <c r="B530">
        <v>3.125</v>
      </c>
      <c r="C530">
        <v>14.926797000000001</v>
      </c>
      <c r="D530">
        <v>8.7699999999999996E-4</v>
      </c>
      <c r="E530">
        <v>1.6100000000000001E-4</v>
      </c>
      <c r="F530">
        <v>0</v>
      </c>
      <c r="G530">
        <v>7.1929999999999997E-12</v>
      </c>
      <c r="H530">
        <v>4.9320000000000003E-2</v>
      </c>
      <c r="I530">
        <f t="shared" si="16"/>
        <v>5.8753394984871837E-2</v>
      </c>
      <c r="J530">
        <f t="shared" si="17"/>
        <v>6.6993608876706773E-2</v>
      </c>
    </row>
    <row r="531" spans="1:10" x14ac:dyDescent="0.25">
      <c r="A531">
        <v>1.25</v>
      </c>
      <c r="B531">
        <v>3.125</v>
      </c>
      <c r="C531">
        <v>16.023243000000001</v>
      </c>
      <c r="D531">
        <v>1.84E-4</v>
      </c>
      <c r="E531">
        <v>3.3000000000000003E-5</v>
      </c>
      <c r="F531">
        <v>0</v>
      </c>
      <c r="G531">
        <v>1.0012299999999999E-11</v>
      </c>
      <c r="H531">
        <v>9.8499999999999994E-3</v>
      </c>
      <c r="I531">
        <f t="shared" si="16"/>
        <v>1.1483318327007833E-2</v>
      </c>
      <c r="J531">
        <f t="shared" si="17"/>
        <v>6.2409338733738232E-2</v>
      </c>
    </row>
    <row r="532" spans="1:10" x14ac:dyDescent="0.25">
      <c r="A532">
        <v>1.75</v>
      </c>
      <c r="B532">
        <v>3.125</v>
      </c>
      <c r="C532">
        <v>16.085903999999999</v>
      </c>
      <c r="D532">
        <v>1.46E-4</v>
      </c>
      <c r="E532">
        <v>2.5999999999999998E-5</v>
      </c>
      <c r="F532">
        <v>0</v>
      </c>
      <c r="G532">
        <v>1.0177699999999999E-11</v>
      </c>
      <c r="H532">
        <v>7.7460000000000003E-3</v>
      </c>
      <c r="I532">
        <f t="shared" si="16"/>
        <v>9.0762695090061459E-3</v>
      </c>
      <c r="J532">
        <f t="shared" si="17"/>
        <v>6.2166229513740727E-2</v>
      </c>
    </row>
    <row r="533" spans="1:10" x14ac:dyDescent="0.25">
      <c r="A533">
        <v>2.25</v>
      </c>
      <c r="B533">
        <v>3.125</v>
      </c>
      <c r="C533">
        <v>16.296313999999999</v>
      </c>
      <c r="D533">
        <v>9.9599999999999992E-4</v>
      </c>
      <c r="E533">
        <v>1.75E-4</v>
      </c>
      <c r="F533">
        <v>0</v>
      </c>
      <c r="G533">
        <v>1.11062E-11</v>
      </c>
      <c r="H533">
        <v>0</v>
      </c>
      <c r="I533">
        <f t="shared" si="16"/>
        <v>6.1118115421683696E-2</v>
      </c>
      <c r="J533">
        <f t="shared" si="17"/>
        <v>6.1363569700485648E-2</v>
      </c>
    </row>
    <row r="534" spans="1:10" x14ac:dyDescent="0.25">
      <c r="A534">
        <v>2.75</v>
      </c>
      <c r="B534">
        <v>3.125</v>
      </c>
      <c r="C534">
        <v>14.847441</v>
      </c>
      <c r="D534">
        <v>9.2900000000000003E-4</v>
      </c>
      <c r="E534">
        <v>1.7100000000000001E-4</v>
      </c>
      <c r="F534">
        <v>0</v>
      </c>
      <c r="G534">
        <v>6.9970000000000002E-12</v>
      </c>
      <c r="H534">
        <v>5.2386000000000002E-2</v>
      </c>
      <c r="I534">
        <f t="shared" si="16"/>
        <v>6.2569704772694509E-2</v>
      </c>
      <c r="J534">
        <f t="shared" si="17"/>
        <v>6.7351673598164158E-2</v>
      </c>
    </row>
    <row r="535" spans="1:10" x14ac:dyDescent="0.25">
      <c r="A535">
        <v>3.25</v>
      </c>
      <c r="B535">
        <v>3.125</v>
      </c>
      <c r="C535">
        <v>14.695938</v>
      </c>
      <c r="D535">
        <v>1.0300000000000001E-3</v>
      </c>
      <c r="E535">
        <v>1.9100000000000001E-4</v>
      </c>
      <c r="F535">
        <v>0</v>
      </c>
      <c r="G535">
        <v>6.6266999999999996E-12</v>
      </c>
      <c r="H535">
        <v>5.8324000000000001E-2</v>
      </c>
      <c r="I535">
        <f t="shared" si="16"/>
        <v>7.0087394217368093E-2</v>
      </c>
      <c r="J535">
        <f t="shared" si="17"/>
        <v>6.8046013803269995E-2</v>
      </c>
    </row>
    <row r="536" spans="1:10" x14ac:dyDescent="0.25">
      <c r="A536">
        <v>3.75</v>
      </c>
      <c r="B536">
        <v>3.125</v>
      </c>
      <c r="C536">
        <v>15.768167999999999</v>
      </c>
      <c r="D536">
        <v>3.4099999999999999E-4</v>
      </c>
      <c r="E536">
        <v>6.0999999999999999E-5</v>
      </c>
      <c r="F536">
        <v>0</v>
      </c>
      <c r="G536">
        <v>9.3425000000000006E-12</v>
      </c>
      <c r="H536">
        <v>1.8578000000000001E-2</v>
      </c>
      <c r="I536">
        <f t="shared" si="16"/>
        <v>2.1625847720546862E-2</v>
      </c>
      <c r="J536">
        <f t="shared" si="17"/>
        <v>6.3418908271398428E-2</v>
      </c>
    </row>
    <row r="537" spans="1:10" x14ac:dyDescent="0.25">
      <c r="A537">
        <v>4.25</v>
      </c>
      <c r="B537">
        <v>3.125</v>
      </c>
      <c r="C537">
        <v>15.578771</v>
      </c>
      <c r="D537">
        <v>4.5899999999999999E-4</v>
      </c>
      <c r="E537">
        <v>8.2000000000000001E-5</v>
      </c>
      <c r="F537">
        <v>0</v>
      </c>
      <c r="G537">
        <v>8.8494999999999994E-12</v>
      </c>
      <c r="H537">
        <v>2.5229999999999999E-2</v>
      </c>
      <c r="I537">
        <f t="shared" si="16"/>
        <v>2.9463171388808523E-2</v>
      </c>
      <c r="J537">
        <f t="shared" si="17"/>
        <v>6.4189915879757142E-2</v>
      </c>
    </row>
    <row r="538" spans="1:10" x14ac:dyDescent="0.25">
      <c r="A538">
        <v>4.75</v>
      </c>
      <c r="B538">
        <v>3.125</v>
      </c>
      <c r="C538">
        <v>14.283329999999999</v>
      </c>
      <c r="D538">
        <v>1.3090000000000001E-3</v>
      </c>
      <c r="E538">
        <v>2.4699999999999999E-4</v>
      </c>
      <c r="F538">
        <v>0</v>
      </c>
      <c r="G538">
        <v>5.6491999999999998E-12</v>
      </c>
      <c r="H538">
        <v>7.5087000000000001E-2</v>
      </c>
      <c r="I538">
        <f t="shared" si="16"/>
        <v>9.1645295599835613E-2</v>
      </c>
      <c r="J538">
        <f t="shared" si="17"/>
        <v>7.00116849502182E-2</v>
      </c>
    </row>
    <row r="539" spans="1:10" x14ac:dyDescent="0.25">
      <c r="A539">
        <v>5.25</v>
      </c>
      <c r="B539">
        <v>3.125</v>
      </c>
      <c r="C539">
        <v>14.238219000000001</v>
      </c>
      <c r="D539">
        <v>1.34E-3</v>
      </c>
      <c r="E539">
        <v>2.5300000000000002E-4</v>
      </c>
      <c r="F539">
        <v>0</v>
      </c>
      <c r="G539">
        <v>5.5454000000000002E-12</v>
      </c>
      <c r="H539">
        <v>7.6974000000000001E-2</v>
      </c>
      <c r="I539">
        <f t="shared" si="16"/>
        <v>9.4112894316346729E-2</v>
      </c>
      <c r="J539">
        <f t="shared" si="17"/>
        <v>7.0233503221154264E-2</v>
      </c>
    </row>
    <row r="540" spans="1:10" x14ac:dyDescent="0.25">
      <c r="A540">
        <v>5.75</v>
      </c>
      <c r="B540">
        <v>3.125</v>
      </c>
      <c r="C540">
        <v>14.298385</v>
      </c>
      <c r="D540">
        <v>1.2979999999999999E-3</v>
      </c>
      <c r="E540">
        <v>2.4499999999999999E-4</v>
      </c>
      <c r="F540">
        <v>0</v>
      </c>
      <c r="G540">
        <v>5.6839999999999996E-12</v>
      </c>
      <c r="H540">
        <v>7.4458999999999997E-2</v>
      </c>
      <c r="I540">
        <f t="shared" si="16"/>
        <v>9.0779483137431241E-2</v>
      </c>
      <c r="J540">
        <f t="shared" si="17"/>
        <v>6.9937968518822238E-2</v>
      </c>
    </row>
    <row r="541" spans="1:10" x14ac:dyDescent="0.25">
      <c r="A541">
        <v>6.25</v>
      </c>
      <c r="B541">
        <v>3.125</v>
      </c>
      <c r="C541">
        <v>13.620574</v>
      </c>
      <c r="D541">
        <v>1.7750000000000001E-3</v>
      </c>
      <c r="E541">
        <v>3.4400000000000001E-4</v>
      </c>
      <c r="F541">
        <v>0</v>
      </c>
      <c r="G541">
        <v>4.1960000000000003E-12</v>
      </c>
      <c r="H541">
        <v>0.10397199999999999</v>
      </c>
      <c r="I541">
        <f t="shared" si="16"/>
        <v>0.13031756224076901</v>
      </c>
      <c r="J541">
        <f t="shared" si="17"/>
        <v>7.3418344924376905E-2</v>
      </c>
    </row>
    <row r="542" spans="1:10" x14ac:dyDescent="0.25">
      <c r="A542">
        <v>6.75</v>
      </c>
      <c r="B542">
        <v>3.125</v>
      </c>
      <c r="C542">
        <v>13.482291999999999</v>
      </c>
      <c r="D542">
        <v>1.8749999999999999E-3</v>
      </c>
      <c r="E542">
        <v>3.6600000000000001E-4</v>
      </c>
      <c r="F542">
        <v>0</v>
      </c>
      <c r="G542">
        <v>3.9144000000000004E-12</v>
      </c>
      <c r="H542">
        <v>0.110329</v>
      </c>
      <c r="I542">
        <f t="shared" si="16"/>
        <v>0.13907130924029831</v>
      </c>
      <c r="J542">
        <f t="shared" si="17"/>
        <v>7.4171364928159109E-2</v>
      </c>
    </row>
    <row r="543" spans="1:10" x14ac:dyDescent="0.25">
      <c r="A543">
        <v>7.25</v>
      </c>
      <c r="B543">
        <v>3.125</v>
      </c>
      <c r="C543">
        <v>13.052737</v>
      </c>
      <c r="D543">
        <v>2.248E-3</v>
      </c>
      <c r="E543">
        <v>4.46E-4</v>
      </c>
      <c r="F543">
        <v>2.6909999999999998E-3</v>
      </c>
      <c r="G543">
        <v>2.9781E-12</v>
      </c>
      <c r="H543">
        <v>0.13409499999999999</v>
      </c>
      <c r="I543">
        <f t="shared" si="16"/>
        <v>0.17222441546167674</v>
      </c>
      <c r="J543">
        <f t="shared" si="17"/>
        <v>7.6612284458041247E-2</v>
      </c>
    </row>
    <row r="544" spans="1:10" x14ac:dyDescent="0.25">
      <c r="A544">
        <v>7.75</v>
      </c>
      <c r="B544">
        <v>3.125</v>
      </c>
      <c r="C544">
        <v>15.215176</v>
      </c>
      <c r="D544">
        <v>2.8389999999999999E-3</v>
      </c>
      <c r="E544">
        <v>4.7399999999999997E-4</v>
      </c>
      <c r="F544">
        <v>0.10006900000000001</v>
      </c>
      <c r="G544">
        <v>2.2419E-12</v>
      </c>
      <c r="H544">
        <v>0.15690200000000001</v>
      </c>
      <c r="I544">
        <f t="shared" si="16"/>
        <v>0.18659002038491043</v>
      </c>
      <c r="J544">
        <f t="shared" si="17"/>
        <v>6.5723853605111113E-2</v>
      </c>
    </row>
    <row r="545" spans="1:10" x14ac:dyDescent="0.25">
      <c r="A545">
        <v>8.25</v>
      </c>
      <c r="B545">
        <v>3.125</v>
      </c>
      <c r="C545">
        <v>15.091252000000001</v>
      </c>
      <c r="D545">
        <v>2.9299999999999999E-3</v>
      </c>
      <c r="E545">
        <v>4.9100000000000001E-4</v>
      </c>
      <c r="F545">
        <v>0.100413</v>
      </c>
      <c r="G545">
        <v>2.0837000000000001E-12</v>
      </c>
      <c r="H545">
        <v>0.16250000000000001</v>
      </c>
      <c r="I545">
        <f t="shared" si="16"/>
        <v>0.19415221480629968</v>
      </c>
      <c r="J545">
        <f t="shared" si="17"/>
        <v>6.6263554541399219E-2</v>
      </c>
    </row>
    <row r="546" spans="1:10" x14ac:dyDescent="0.25">
      <c r="A546">
        <v>8.75</v>
      </c>
      <c r="B546">
        <v>3.125</v>
      </c>
      <c r="C546">
        <v>15.031713</v>
      </c>
      <c r="D546">
        <v>2.993E-3</v>
      </c>
      <c r="E546">
        <v>5.0199999999999995E-4</v>
      </c>
      <c r="F546">
        <v>0.101398</v>
      </c>
      <c r="G546">
        <v>1.9819999999999998E-12</v>
      </c>
      <c r="H546">
        <v>0.166272</v>
      </c>
      <c r="I546">
        <f t="shared" si="16"/>
        <v>0.19911236996076229</v>
      </c>
      <c r="J546">
        <f t="shared" si="17"/>
        <v>6.6526017360762538E-2</v>
      </c>
    </row>
    <row r="547" spans="1:10" x14ac:dyDescent="0.25">
      <c r="A547">
        <v>9.25</v>
      </c>
      <c r="B547">
        <v>3.125</v>
      </c>
      <c r="C547">
        <v>14.766142</v>
      </c>
      <c r="D547">
        <v>3.1410000000000001E-3</v>
      </c>
      <c r="E547">
        <v>5.3399999999999997E-4</v>
      </c>
      <c r="F547">
        <v>0.10005799999999999</v>
      </c>
      <c r="G547">
        <v>1.7376E-12</v>
      </c>
      <c r="H547">
        <v>0.175958</v>
      </c>
      <c r="I547">
        <f t="shared" si="16"/>
        <v>0.21271636152489931</v>
      </c>
      <c r="J547">
        <f t="shared" si="17"/>
        <v>6.7722496505857793E-2</v>
      </c>
    </row>
    <row r="548" spans="1:10" x14ac:dyDescent="0.25">
      <c r="A548">
        <v>9.75</v>
      </c>
      <c r="B548">
        <v>3.125</v>
      </c>
      <c r="C548">
        <v>12.348692</v>
      </c>
      <c r="D548">
        <v>2.7959999999999999E-3</v>
      </c>
      <c r="E548">
        <v>5.7399999999999997E-4</v>
      </c>
      <c r="F548">
        <v>2.8180000000000002E-3</v>
      </c>
      <c r="G548">
        <v>1.8632E-12</v>
      </c>
      <c r="H548">
        <v>0.17086000000000001</v>
      </c>
      <c r="I548">
        <f t="shared" si="16"/>
        <v>0.22642074156517952</v>
      </c>
      <c r="J548">
        <f t="shared" si="17"/>
        <v>8.098023661129454E-2</v>
      </c>
    </row>
    <row r="549" spans="1:10" x14ac:dyDescent="0.25">
      <c r="A549">
        <v>10.25</v>
      </c>
      <c r="B549">
        <v>3.125</v>
      </c>
      <c r="C549">
        <v>11.950989</v>
      </c>
      <c r="D549">
        <v>3.0590000000000001E-3</v>
      </c>
      <c r="E549">
        <v>6.4199999999999999E-4</v>
      </c>
      <c r="F549">
        <v>0</v>
      </c>
      <c r="G549">
        <v>1.4296000000000001E-12</v>
      </c>
      <c r="H549">
        <v>0.189748</v>
      </c>
      <c r="I549">
        <f t="shared" si="16"/>
        <v>0.25596207979105329</v>
      </c>
      <c r="J549">
        <f t="shared" si="17"/>
        <v>8.3675083292269789E-2</v>
      </c>
    </row>
    <row r="550" spans="1:10" x14ac:dyDescent="0.25">
      <c r="A550">
        <v>10.75</v>
      </c>
      <c r="B550">
        <v>3.125</v>
      </c>
      <c r="C550">
        <v>11.625715</v>
      </c>
      <c r="D550">
        <v>3.3300000000000001E-3</v>
      </c>
      <c r="E550">
        <v>7.1100000000000004E-4</v>
      </c>
      <c r="F550">
        <v>0</v>
      </c>
      <c r="G550">
        <v>1.0698999999999999E-12</v>
      </c>
      <c r="H550">
        <v>0.209091</v>
      </c>
      <c r="I550">
        <f t="shared" si="16"/>
        <v>0.28643399567252426</v>
      </c>
      <c r="J550">
        <f t="shared" si="17"/>
        <v>8.6016214916673939E-2</v>
      </c>
    </row>
    <row r="551" spans="1:10" x14ac:dyDescent="0.25">
      <c r="A551">
        <v>11.25</v>
      </c>
      <c r="B551">
        <v>3.125</v>
      </c>
      <c r="C551">
        <v>11.688041</v>
      </c>
      <c r="D551">
        <v>3.277E-3</v>
      </c>
      <c r="E551">
        <v>6.9700000000000003E-4</v>
      </c>
      <c r="F551">
        <v>0</v>
      </c>
      <c r="G551">
        <v>1.1341E-12</v>
      </c>
      <c r="H551">
        <v>0.20530799999999999</v>
      </c>
      <c r="I551">
        <f t="shared" si="16"/>
        <v>0.28037204866067805</v>
      </c>
      <c r="J551">
        <f t="shared" si="17"/>
        <v>8.5557536973047923E-2</v>
      </c>
    </row>
    <row r="552" spans="1:10" x14ac:dyDescent="0.25">
      <c r="A552">
        <v>11.75</v>
      </c>
      <c r="B552">
        <v>3.125</v>
      </c>
      <c r="C552">
        <v>11.863668000000001</v>
      </c>
      <c r="D552">
        <v>3.1310000000000001E-3</v>
      </c>
      <c r="E552">
        <v>6.6E-4</v>
      </c>
      <c r="F552">
        <v>0</v>
      </c>
      <c r="G552">
        <v>1.3269999999999999E-12</v>
      </c>
      <c r="H552">
        <v>0.19484399999999999</v>
      </c>
      <c r="I552">
        <f t="shared" si="16"/>
        <v>0.2639150050389138</v>
      </c>
      <c r="J552">
        <f t="shared" si="17"/>
        <v>8.4290962963562366E-2</v>
      </c>
    </row>
    <row r="553" spans="1:10" x14ac:dyDescent="0.25">
      <c r="A553">
        <v>12.25</v>
      </c>
      <c r="B553">
        <v>3.125</v>
      </c>
      <c r="C553">
        <v>11.907102</v>
      </c>
      <c r="D553">
        <v>3.0950000000000001E-3</v>
      </c>
      <c r="E553">
        <v>6.5099999999999999E-4</v>
      </c>
      <c r="F553">
        <v>0</v>
      </c>
      <c r="G553">
        <v>1.3774999999999999E-12</v>
      </c>
      <c r="H553">
        <v>0.192301</v>
      </c>
      <c r="I553">
        <f t="shared" si="16"/>
        <v>0.25992890629474746</v>
      </c>
      <c r="J553">
        <f t="shared" si="17"/>
        <v>8.3983491533036331E-2</v>
      </c>
    </row>
    <row r="554" spans="1:10" x14ac:dyDescent="0.25">
      <c r="A554">
        <v>12.75</v>
      </c>
      <c r="B554">
        <v>3.125</v>
      </c>
      <c r="C554">
        <v>12.194861</v>
      </c>
      <c r="D554">
        <v>2.8609999999999998E-3</v>
      </c>
      <c r="E554">
        <v>5.9299999999999999E-4</v>
      </c>
      <c r="F554">
        <v>0</v>
      </c>
      <c r="G554">
        <v>1.7396999999999999E-12</v>
      </c>
      <c r="H554">
        <v>0.17587</v>
      </c>
      <c r="I554">
        <f t="shared" si="16"/>
        <v>0.23460702012101653</v>
      </c>
      <c r="J554">
        <f t="shared" si="17"/>
        <v>8.2001754673546506E-2</v>
      </c>
    </row>
    <row r="555" spans="1:10" x14ac:dyDescent="0.25">
      <c r="A555">
        <v>13.25</v>
      </c>
      <c r="B555">
        <v>3.125</v>
      </c>
      <c r="C555">
        <v>12.296177</v>
      </c>
      <c r="D555">
        <v>2.7799999999999999E-3</v>
      </c>
      <c r="E555">
        <v>5.7300000000000005E-4</v>
      </c>
      <c r="F555">
        <v>0</v>
      </c>
      <c r="G555">
        <v>1.8786000000000001E-12</v>
      </c>
      <c r="H555">
        <v>0.17025399999999999</v>
      </c>
      <c r="I555">
        <f t="shared" si="16"/>
        <v>0.22608653079733643</v>
      </c>
      <c r="J555">
        <f t="shared" si="17"/>
        <v>8.1326090214869223E-2</v>
      </c>
    </row>
    <row r="556" spans="1:10" x14ac:dyDescent="0.25">
      <c r="A556">
        <v>13.75</v>
      </c>
      <c r="B556">
        <v>3.125</v>
      </c>
      <c r="C556">
        <v>12.682095</v>
      </c>
      <c r="D556">
        <v>2.4759999999999999E-3</v>
      </c>
      <c r="E556">
        <v>5.0100000000000003E-4</v>
      </c>
      <c r="F556">
        <v>0</v>
      </c>
      <c r="G556">
        <v>2.4604999999999999E-12</v>
      </c>
      <c r="H556">
        <v>0.149622</v>
      </c>
      <c r="I556">
        <f t="shared" si="16"/>
        <v>0.19523588176874562</v>
      </c>
      <c r="J556">
        <f t="shared" si="17"/>
        <v>7.8851325431642014E-2</v>
      </c>
    </row>
    <row r="557" spans="1:10" x14ac:dyDescent="0.25">
      <c r="A557">
        <v>14.25</v>
      </c>
      <c r="B557">
        <v>3.125</v>
      </c>
      <c r="C557">
        <v>13.713221000000001</v>
      </c>
      <c r="D557">
        <v>1.709E-3</v>
      </c>
      <c r="E557">
        <v>3.3E-4</v>
      </c>
      <c r="F557">
        <v>0</v>
      </c>
      <c r="G557">
        <v>4.3891000000000004E-12</v>
      </c>
      <c r="H557">
        <v>9.9779000000000007E-2</v>
      </c>
      <c r="I557">
        <f t="shared" si="16"/>
        <v>0.12462425858957571</v>
      </c>
      <c r="J557">
        <f t="shared" si="17"/>
        <v>7.2922328021986949E-2</v>
      </c>
    </row>
    <row r="558" spans="1:10" x14ac:dyDescent="0.25">
      <c r="A558">
        <v>14.75</v>
      </c>
      <c r="B558">
        <v>3.125</v>
      </c>
      <c r="C558">
        <v>13.959009</v>
      </c>
      <c r="D558">
        <v>1.534E-3</v>
      </c>
      <c r="E558">
        <v>2.9300000000000002E-4</v>
      </c>
      <c r="F558">
        <v>0</v>
      </c>
      <c r="G558">
        <v>4.9179999999999998E-12</v>
      </c>
      <c r="H558">
        <v>8.8904999999999998E-2</v>
      </c>
      <c r="I558">
        <f t="shared" si="16"/>
        <v>0.10989318797630979</v>
      </c>
      <c r="J558">
        <f t="shared" si="17"/>
        <v>7.1638323322235839E-2</v>
      </c>
    </row>
    <row r="559" spans="1:10" x14ac:dyDescent="0.25">
      <c r="A559">
        <v>15.25</v>
      </c>
      <c r="B559">
        <v>3.125</v>
      </c>
      <c r="C559">
        <v>13.401407000000001</v>
      </c>
      <c r="D559">
        <v>1.934E-3</v>
      </c>
      <c r="E559">
        <v>3.79E-4</v>
      </c>
      <c r="F559">
        <v>0</v>
      </c>
      <c r="G559">
        <v>3.7535999999999997E-12</v>
      </c>
      <c r="H559">
        <v>0.114104</v>
      </c>
      <c r="I559">
        <f t="shared" si="16"/>
        <v>0.14431320532239636</v>
      </c>
      <c r="J559">
        <f t="shared" si="17"/>
        <v>7.4619030673421072E-2</v>
      </c>
    </row>
    <row r="560" spans="1:10" x14ac:dyDescent="0.25">
      <c r="A560">
        <v>15.75</v>
      </c>
      <c r="B560">
        <v>3.125</v>
      </c>
      <c r="C560">
        <v>12.876901</v>
      </c>
      <c r="D560">
        <v>2.3270000000000001E-3</v>
      </c>
      <c r="E560">
        <v>4.66E-4</v>
      </c>
      <c r="F560">
        <v>0</v>
      </c>
      <c r="G560">
        <v>2.7849999999999999E-12</v>
      </c>
      <c r="H560">
        <v>0.13964099999999999</v>
      </c>
      <c r="I560">
        <f t="shared" si="16"/>
        <v>0.18071118198392611</v>
      </c>
      <c r="J560">
        <f t="shared" si="17"/>
        <v>7.7658436606758099E-2</v>
      </c>
    </row>
    <row r="561" spans="1:10" x14ac:dyDescent="0.25">
      <c r="A561">
        <v>16.25</v>
      </c>
      <c r="B561">
        <v>3.125</v>
      </c>
      <c r="C561">
        <v>12.296148000000001</v>
      </c>
      <c r="D561">
        <v>2.7799999999999999E-3</v>
      </c>
      <c r="E561">
        <v>5.7300000000000005E-4</v>
      </c>
      <c r="F561">
        <v>0</v>
      </c>
      <c r="G561">
        <v>1.8785000000000001E-12</v>
      </c>
      <c r="H561">
        <v>0.17025499999999999</v>
      </c>
      <c r="I561">
        <f t="shared" si="16"/>
        <v>0.22608706401386838</v>
      </c>
      <c r="J561">
        <f t="shared" si="17"/>
        <v>8.1326282019377125E-2</v>
      </c>
    </row>
    <row r="562" spans="1:10" x14ac:dyDescent="0.25">
      <c r="A562">
        <v>16.75</v>
      </c>
      <c r="B562">
        <v>3.125</v>
      </c>
      <c r="C562">
        <v>11.515895</v>
      </c>
      <c r="D562">
        <v>3.4220000000000001E-3</v>
      </c>
      <c r="E562">
        <v>7.3499999999999998E-4</v>
      </c>
      <c r="F562">
        <v>0</v>
      </c>
      <c r="G562">
        <v>9.6230000000000005E-13</v>
      </c>
      <c r="H562">
        <v>0.21584900000000001</v>
      </c>
      <c r="I562">
        <f t="shared" si="16"/>
        <v>0.29715449819575468</v>
      </c>
      <c r="J562">
        <f t="shared" si="17"/>
        <v>8.6836498596070899E-2</v>
      </c>
    </row>
    <row r="563" spans="1:10" x14ac:dyDescent="0.25">
      <c r="A563">
        <v>17.25</v>
      </c>
      <c r="B563">
        <v>3.125</v>
      </c>
      <c r="C563">
        <v>11.347295000000001</v>
      </c>
      <c r="D563">
        <v>3.5669999999999999E-3</v>
      </c>
      <c r="E563">
        <v>7.7399999999999995E-4</v>
      </c>
      <c r="F563">
        <v>0</v>
      </c>
      <c r="G563">
        <v>8.106E-13</v>
      </c>
      <c r="H563">
        <v>0.22645899999999999</v>
      </c>
      <c r="I563">
        <f t="shared" si="16"/>
        <v>0.31434804506272196</v>
      </c>
      <c r="J563">
        <f t="shared" si="17"/>
        <v>8.8126729762467618E-2</v>
      </c>
    </row>
    <row r="564" spans="1:10" x14ac:dyDescent="0.25">
      <c r="A564">
        <v>17.75</v>
      </c>
      <c r="B564">
        <v>3.125</v>
      </c>
      <c r="C564">
        <v>11.516970000000001</v>
      </c>
      <c r="D564">
        <v>3.4220000000000001E-3</v>
      </c>
      <c r="E564">
        <v>7.3499999999999998E-4</v>
      </c>
      <c r="F564">
        <v>0</v>
      </c>
      <c r="G564">
        <v>9.6329999999999994E-13</v>
      </c>
      <c r="H564">
        <v>0.215783</v>
      </c>
      <c r="I564">
        <f t="shared" si="16"/>
        <v>0.2971267616395632</v>
      </c>
      <c r="J564">
        <f t="shared" si="17"/>
        <v>8.6828393231900405E-2</v>
      </c>
    </row>
    <row r="565" spans="1:10" x14ac:dyDescent="0.25">
      <c r="A565">
        <v>18.25</v>
      </c>
      <c r="B565">
        <v>3.125</v>
      </c>
      <c r="C565">
        <v>11.603202</v>
      </c>
      <c r="D565">
        <v>3.349E-3</v>
      </c>
      <c r="E565">
        <v>7.1599999999999995E-4</v>
      </c>
      <c r="F565">
        <v>0</v>
      </c>
      <c r="G565">
        <v>1.0473E-12</v>
      </c>
      <c r="H565">
        <v>0.21046699999999999</v>
      </c>
      <c r="I565">
        <f t="shared" si="16"/>
        <v>0.28862722548482739</v>
      </c>
      <c r="J565">
        <f t="shared" si="17"/>
        <v>8.6183107042349175E-2</v>
      </c>
    </row>
    <row r="566" spans="1:10" x14ac:dyDescent="0.25">
      <c r="A566">
        <v>18.75</v>
      </c>
      <c r="B566">
        <v>3.125</v>
      </c>
      <c r="C566">
        <v>11.507624</v>
      </c>
      <c r="D566">
        <v>3.4290000000000002E-3</v>
      </c>
      <c r="E566">
        <v>7.3700000000000002E-4</v>
      </c>
      <c r="F566">
        <v>0</v>
      </c>
      <c r="G566">
        <v>9.5450000000000002E-13</v>
      </c>
      <c r="H566">
        <v>0.216363</v>
      </c>
      <c r="I566">
        <f t="shared" si="16"/>
        <v>0.2979763676672092</v>
      </c>
      <c r="J566">
        <f t="shared" si="17"/>
        <v>8.6898911538993623E-2</v>
      </c>
    </row>
    <row r="567" spans="1:10" x14ac:dyDescent="0.25">
      <c r="A567">
        <v>19.25</v>
      </c>
      <c r="B567">
        <v>3.125</v>
      </c>
      <c r="C567">
        <v>11.491868</v>
      </c>
      <c r="D567">
        <v>3.4429999999999999E-3</v>
      </c>
      <c r="E567">
        <v>7.4100000000000001E-4</v>
      </c>
      <c r="F567">
        <v>0</v>
      </c>
      <c r="G567">
        <v>9.3969999999999992E-13</v>
      </c>
      <c r="H567">
        <v>0.21734400000000001</v>
      </c>
      <c r="I567">
        <f t="shared" si="16"/>
        <v>0.29960316286264338</v>
      </c>
      <c r="J567">
        <f t="shared" si="17"/>
        <v>8.7018054854093349E-2</v>
      </c>
    </row>
    <row r="568" spans="1:10" x14ac:dyDescent="0.25">
      <c r="A568">
        <v>19.75</v>
      </c>
      <c r="B568">
        <v>3.125</v>
      </c>
      <c r="C568">
        <v>11.572253999999999</v>
      </c>
      <c r="D568">
        <v>3.375E-3</v>
      </c>
      <c r="E568">
        <v>7.2300000000000001E-4</v>
      </c>
      <c r="F568">
        <v>0</v>
      </c>
      <c r="G568">
        <v>1.0167000000000001E-12</v>
      </c>
      <c r="H568">
        <v>0.212366</v>
      </c>
      <c r="I568">
        <f t="shared" si="16"/>
        <v>0.29164586259513492</v>
      </c>
      <c r="J568">
        <f t="shared" si="17"/>
        <v>8.6413588917077011E-2</v>
      </c>
    </row>
    <row r="569" spans="1:10" x14ac:dyDescent="0.25">
      <c r="A569">
        <v>20.25</v>
      </c>
      <c r="B569">
        <v>3.125</v>
      </c>
      <c r="C569">
        <v>11.465097</v>
      </c>
      <c r="D569">
        <v>3.4659999999999999E-3</v>
      </c>
      <c r="E569">
        <v>7.4700000000000005E-4</v>
      </c>
      <c r="F569">
        <v>0</v>
      </c>
      <c r="G569">
        <v>9.1490000000000007E-13</v>
      </c>
      <c r="H569">
        <v>0.21901599999999999</v>
      </c>
      <c r="I569">
        <f t="shared" si="16"/>
        <v>0.30230882477487975</v>
      </c>
      <c r="J569">
        <f t="shared" si="17"/>
        <v>8.7221242000830868E-2</v>
      </c>
    </row>
    <row r="570" spans="1:10" x14ac:dyDescent="0.25">
      <c r="A570">
        <v>20.75</v>
      </c>
      <c r="B570">
        <v>3.125</v>
      </c>
      <c r="C570">
        <v>11.365425</v>
      </c>
      <c r="D570">
        <v>3.5509999999999999E-3</v>
      </c>
      <c r="E570">
        <v>7.6900000000000004E-4</v>
      </c>
      <c r="F570">
        <v>0</v>
      </c>
      <c r="G570">
        <v>8.2619999999999995E-13</v>
      </c>
      <c r="H570">
        <v>0.225304</v>
      </c>
      <c r="I570">
        <f t="shared" si="16"/>
        <v>0.31243882212939683</v>
      </c>
      <c r="J570">
        <f t="shared" si="17"/>
        <v>8.7986150979835767E-2</v>
      </c>
    </row>
    <row r="571" spans="1:10" x14ac:dyDescent="0.25">
      <c r="A571">
        <v>21.25</v>
      </c>
      <c r="B571">
        <v>3.125</v>
      </c>
      <c r="C571">
        <v>11.103998000000001</v>
      </c>
      <c r="D571">
        <v>3.7789999999999998E-3</v>
      </c>
      <c r="E571">
        <v>8.3100000000000003E-4</v>
      </c>
      <c r="F571">
        <v>0</v>
      </c>
      <c r="G571">
        <v>6.1990000000000001E-13</v>
      </c>
      <c r="H571">
        <v>0.24229200000000001</v>
      </c>
      <c r="I571">
        <f t="shared" si="16"/>
        <v>0.34032787109651852</v>
      </c>
      <c r="J571">
        <f t="shared" si="17"/>
        <v>9.0057653108366914E-2</v>
      </c>
    </row>
    <row r="572" spans="1:10" x14ac:dyDescent="0.25">
      <c r="A572">
        <v>21.75</v>
      </c>
      <c r="B572">
        <v>3.125</v>
      </c>
      <c r="C572">
        <v>10.665272999999999</v>
      </c>
      <c r="D572">
        <v>4.1720000000000004E-3</v>
      </c>
      <c r="E572">
        <v>9.4200000000000002E-4</v>
      </c>
      <c r="F572">
        <v>0</v>
      </c>
      <c r="G572">
        <v>3.5510000000000002E-13</v>
      </c>
      <c r="H572">
        <v>0.27251999999999998</v>
      </c>
      <c r="I572">
        <f t="shared" si="16"/>
        <v>0.39117610960357047</v>
      </c>
      <c r="J572">
        <f t="shared" si="17"/>
        <v>9.3762250624058102E-2</v>
      </c>
    </row>
    <row r="573" spans="1:10" x14ac:dyDescent="0.25">
      <c r="A573">
        <v>0.25</v>
      </c>
      <c r="B573">
        <v>3.375</v>
      </c>
      <c r="C573">
        <v>12.205511</v>
      </c>
      <c r="D573">
        <v>2.8519999999999999E-3</v>
      </c>
      <c r="E573">
        <v>5.9100000000000005E-4</v>
      </c>
      <c r="F573">
        <v>0</v>
      </c>
      <c r="G573">
        <v>1.754E-12</v>
      </c>
      <c r="H573">
        <v>0.17527499999999999</v>
      </c>
      <c r="I573">
        <f t="shared" si="16"/>
        <v>0.23366494036996893</v>
      </c>
      <c r="J573">
        <f t="shared" si="17"/>
        <v>8.1930203495781534E-2</v>
      </c>
    </row>
    <row r="574" spans="1:10" x14ac:dyDescent="0.25">
      <c r="A574">
        <v>0.75</v>
      </c>
      <c r="B574">
        <v>3.375</v>
      </c>
      <c r="C574">
        <v>12.565531</v>
      </c>
      <c r="D574">
        <v>2.5669999999999998E-3</v>
      </c>
      <c r="E574">
        <v>5.22E-4</v>
      </c>
      <c r="F574">
        <v>0</v>
      </c>
      <c r="G574">
        <v>2.2761E-12</v>
      </c>
      <c r="H574">
        <v>0.15573000000000001</v>
      </c>
      <c r="I574">
        <f t="shared" si="16"/>
        <v>0.20428901890417522</v>
      </c>
      <c r="J574">
        <f t="shared" si="17"/>
        <v>7.9582788821260325E-2</v>
      </c>
    </row>
    <row r="575" spans="1:10" x14ac:dyDescent="0.25">
      <c r="A575">
        <v>1.25</v>
      </c>
      <c r="B575">
        <v>3.375</v>
      </c>
      <c r="C575">
        <v>12.902376</v>
      </c>
      <c r="D575">
        <v>2.307E-3</v>
      </c>
      <c r="E575">
        <v>4.6200000000000001E-4</v>
      </c>
      <c r="F575">
        <v>0</v>
      </c>
      <c r="G575">
        <v>2.8289000000000002E-12</v>
      </c>
      <c r="H575">
        <v>0.13835600000000001</v>
      </c>
      <c r="I575">
        <f t="shared" si="16"/>
        <v>0.17880427604962063</v>
      </c>
      <c r="J575">
        <f t="shared" si="17"/>
        <v>7.7505104486181461E-2</v>
      </c>
    </row>
    <row r="576" spans="1:10" x14ac:dyDescent="0.25">
      <c r="A576">
        <v>1.75</v>
      </c>
      <c r="B576">
        <v>3.375</v>
      </c>
      <c r="C576">
        <v>12.907633000000001</v>
      </c>
      <c r="D576">
        <v>2.3029999999999999E-3</v>
      </c>
      <c r="E576">
        <v>4.6099999999999998E-4</v>
      </c>
      <c r="F576">
        <v>0</v>
      </c>
      <c r="G576">
        <v>2.8379999999999998E-12</v>
      </c>
      <c r="H576">
        <v>0.13809199999999999</v>
      </c>
      <c r="I576">
        <f t="shared" si="16"/>
        <v>0.17842155877843752</v>
      </c>
      <c r="J576">
        <f t="shared" si="17"/>
        <v>7.7473538331931185E-2</v>
      </c>
    </row>
    <row r="577" spans="1:10" x14ac:dyDescent="0.25">
      <c r="A577">
        <v>2.25</v>
      </c>
      <c r="B577">
        <v>3.375</v>
      </c>
      <c r="C577">
        <v>13.013237999999999</v>
      </c>
      <c r="D577">
        <v>2.2230000000000001E-3</v>
      </c>
      <c r="E577">
        <v>4.4299999999999998E-4</v>
      </c>
      <c r="F577">
        <v>0</v>
      </c>
      <c r="G577">
        <v>3.0238000000000001E-12</v>
      </c>
      <c r="H577">
        <v>0.13281999999999999</v>
      </c>
      <c r="I577">
        <f t="shared" si="16"/>
        <v>0.17082604652277938</v>
      </c>
      <c r="J577">
        <f t="shared" si="17"/>
        <v>7.6844825246414464E-2</v>
      </c>
    </row>
    <row r="578" spans="1:10" x14ac:dyDescent="0.25">
      <c r="A578">
        <v>2.75</v>
      </c>
      <c r="B578">
        <v>3.375</v>
      </c>
      <c r="C578">
        <v>13.151446999999999</v>
      </c>
      <c r="D578">
        <v>2.1189999999999998E-3</v>
      </c>
      <c r="E578">
        <v>4.1899999999999999E-4</v>
      </c>
      <c r="F578">
        <v>0</v>
      </c>
      <c r="G578">
        <v>3.2754E-12</v>
      </c>
      <c r="H578">
        <v>0.12603900000000001</v>
      </c>
      <c r="I578">
        <f t="shared" ref="I578:I641" si="18">D578*1000/C578</f>
        <v>0.16112295475927477</v>
      </c>
      <c r="J578">
        <f t="shared" ref="J578:J641" si="19">1/C578</f>
        <v>7.6037260386632749E-2</v>
      </c>
    </row>
    <row r="579" spans="1:10" x14ac:dyDescent="0.25">
      <c r="A579">
        <v>3.25</v>
      </c>
      <c r="B579">
        <v>3.375</v>
      </c>
      <c r="C579">
        <v>12.526163</v>
      </c>
      <c r="D579">
        <v>2.598E-3</v>
      </c>
      <c r="E579">
        <v>5.2899999999999996E-4</v>
      </c>
      <c r="F579">
        <v>0</v>
      </c>
      <c r="G579">
        <v>2.2154E-12</v>
      </c>
      <c r="H579">
        <v>0.15781700000000001</v>
      </c>
      <c r="I579">
        <f t="shared" si="18"/>
        <v>0.20740589117353811</v>
      </c>
      <c r="J579">
        <f t="shared" si="19"/>
        <v>7.9832906533309517E-2</v>
      </c>
    </row>
    <row r="580" spans="1:10" x14ac:dyDescent="0.25">
      <c r="A580">
        <v>3.75</v>
      </c>
      <c r="B580">
        <v>3.375</v>
      </c>
      <c r="C580">
        <v>12.180167000000001</v>
      </c>
      <c r="D580">
        <v>2.8730000000000001E-3</v>
      </c>
      <c r="E580">
        <v>5.9599999999999996E-4</v>
      </c>
      <c r="F580">
        <v>0</v>
      </c>
      <c r="G580">
        <v>1.7199999999999999E-12</v>
      </c>
      <c r="H580">
        <v>0.17669099999999999</v>
      </c>
      <c r="I580">
        <f t="shared" si="18"/>
        <v>0.23587525524075326</v>
      </c>
      <c r="J580">
        <f t="shared" si="19"/>
        <v>8.2100680557171332E-2</v>
      </c>
    </row>
    <row r="581" spans="1:10" x14ac:dyDescent="0.25">
      <c r="A581">
        <v>4.25</v>
      </c>
      <c r="B581">
        <v>3.375</v>
      </c>
      <c r="C581">
        <v>12.494182</v>
      </c>
      <c r="D581">
        <v>2.6229999999999999E-3</v>
      </c>
      <c r="E581">
        <v>5.3499999999999999E-4</v>
      </c>
      <c r="F581">
        <v>0</v>
      </c>
      <c r="G581">
        <v>2.1668E-12</v>
      </c>
      <c r="H581">
        <v>0.159521</v>
      </c>
      <c r="I581">
        <f t="shared" si="18"/>
        <v>0.20993771340932921</v>
      </c>
      <c r="J581">
        <f t="shared" si="19"/>
        <v>8.0037252538821671E-2</v>
      </c>
    </row>
    <row r="582" spans="1:10" x14ac:dyDescent="0.25">
      <c r="A582">
        <v>4.75</v>
      </c>
      <c r="B582">
        <v>3.375</v>
      </c>
      <c r="C582">
        <v>12.328557</v>
      </c>
      <c r="D582">
        <v>2.7539999999999999E-3</v>
      </c>
      <c r="E582">
        <v>5.6700000000000001E-4</v>
      </c>
      <c r="F582">
        <v>0</v>
      </c>
      <c r="G582">
        <v>1.9241999999999998E-12</v>
      </c>
      <c r="H582">
        <v>0.16847699999999999</v>
      </c>
      <c r="I582">
        <f t="shared" si="18"/>
        <v>0.22338380720468745</v>
      </c>
      <c r="J582">
        <f t="shared" si="19"/>
        <v>8.111249353837599E-2</v>
      </c>
    </row>
    <row r="583" spans="1:10" x14ac:dyDescent="0.25">
      <c r="A583">
        <v>5.25</v>
      </c>
      <c r="B583">
        <v>3.375</v>
      </c>
      <c r="C583">
        <v>12.890228</v>
      </c>
      <c r="D583">
        <v>2.3159999999999999E-3</v>
      </c>
      <c r="E583">
        <v>4.64E-4</v>
      </c>
      <c r="F583">
        <v>0</v>
      </c>
      <c r="G583">
        <v>2.8079000000000002E-12</v>
      </c>
      <c r="H583">
        <v>0.13896800000000001</v>
      </c>
      <c r="I583">
        <f t="shared" si="18"/>
        <v>0.17967098797631817</v>
      </c>
      <c r="J583">
        <f t="shared" si="19"/>
        <v>7.7578146794610614E-2</v>
      </c>
    </row>
    <row r="584" spans="1:10" x14ac:dyDescent="0.25">
      <c r="A584">
        <v>5.75</v>
      </c>
      <c r="B584">
        <v>3.375</v>
      </c>
      <c r="C584">
        <v>13.274073</v>
      </c>
      <c r="D584">
        <v>2.0279999999999999E-3</v>
      </c>
      <c r="E584">
        <v>3.9899999999999999E-4</v>
      </c>
      <c r="F584">
        <v>0</v>
      </c>
      <c r="G584">
        <v>3.5063000000000001E-12</v>
      </c>
      <c r="H584">
        <v>0.120132</v>
      </c>
      <c r="I584">
        <f t="shared" si="18"/>
        <v>0.15277903021928538</v>
      </c>
      <c r="J584">
        <f t="shared" si="19"/>
        <v>7.5334827524302456E-2</v>
      </c>
    </row>
    <row r="585" spans="1:10" x14ac:dyDescent="0.25">
      <c r="A585">
        <v>6.25</v>
      </c>
      <c r="B585">
        <v>3.375</v>
      </c>
      <c r="C585">
        <v>13.039460999999999</v>
      </c>
      <c r="D585">
        <v>2.2030000000000001E-3</v>
      </c>
      <c r="E585">
        <v>4.3800000000000002E-4</v>
      </c>
      <c r="F585">
        <v>0</v>
      </c>
      <c r="G585">
        <v>3.0707999999999998E-12</v>
      </c>
      <c r="H585">
        <v>0.131523</v>
      </c>
      <c r="I585">
        <f t="shared" si="18"/>
        <v>0.16894870117714225</v>
      </c>
      <c r="J585">
        <f t="shared" si="19"/>
        <v>7.6690286508008271E-2</v>
      </c>
    </row>
    <row r="586" spans="1:10" x14ac:dyDescent="0.25">
      <c r="A586">
        <v>6.75</v>
      </c>
      <c r="B586">
        <v>3.375</v>
      </c>
      <c r="C586">
        <v>12.868270000000001</v>
      </c>
      <c r="D586">
        <v>2.333E-3</v>
      </c>
      <c r="E586">
        <v>4.6799999999999999E-4</v>
      </c>
      <c r="F586">
        <v>0</v>
      </c>
      <c r="G586">
        <v>2.7702000000000001E-12</v>
      </c>
      <c r="H586">
        <v>0.14007700000000001</v>
      </c>
      <c r="I586">
        <f t="shared" si="18"/>
        <v>0.18129865164470438</v>
      </c>
      <c r="J586">
        <f t="shared" si="19"/>
        <v>7.7710523636821419E-2</v>
      </c>
    </row>
    <row r="587" spans="1:10" x14ac:dyDescent="0.25">
      <c r="A587">
        <v>7.25</v>
      </c>
      <c r="B587">
        <v>3.375</v>
      </c>
      <c r="C587">
        <v>13.348307</v>
      </c>
      <c r="D587">
        <v>2.013E-3</v>
      </c>
      <c r="E587">
        <v>3.9399999999999998E-4</v>
      </c>
      <c r="F587">
        <v>1.9559999999999998E-3</v>
      </c>
      <c r="G587">
        <v>3.5551000000000001E-12</v>
      </c>
      <c r="H587">
        <v>0.118919</v>
      </c>
      <c r="I587">
        <f t="shared" si="18"/>
        <v>0.15080564149446068</v>
      </c>
      <c r="J587">
        <f t="shared" si="19"/>
        <v>7.4915867607779768E-2</v>
      </c>
    </row>
    <row r="588" spans="1:10" x14ac:dyDescent="0.25">
      <c r="A588">
        <v>7.75</v>
      </c>
      <c r="B588">
        <v>3.375</v>
      </c>
      <c r="C588">
        <v>15.927023</v>
      </c>
      <c r="D588">
        <v>2.3809999999999999E-3</v>
      </c>
      <c r="E588">
        <v>3.86E-4</v>
      </c>
      <c r="F588">
        <v>0.100193</v>
      </c>
      <c r="G588">
        <v>3.1684000000000001E-12</v>
      </c>
      <c r="H588">
        <v>0.12887399999999999</v>
      </c>
      <c r="I588">
        <f t="shared" si="18"/>
        <v>0.14949435308783066</v>
      </c>
      <c r="J588">
        <f t="shared" si="19"/>
        <v>6.278637256943749E-2</v>
      </c>
    </row>
    <row r="589" spans="1:10" x14ac:dyDescent="0.25">
      <c r="A589">
        <v>8.25</v>
      </c>
      <c r="B589">
        <v>3.375</v>
      </c>
      <c r="C589">
        <v>15.194629000000001</v>
      </c>
      <c r="D589">
        <v>2.8600000000000001E-3</v>
      </c>
      <c r="E589">
        <v>4.7699999999999999E-4</v>
      </c>
      <c r="F589">
        <v>0.100385</v>
      </c>
      <c r="G589">
        <v>2.2058000000000002E-12</v>
      </c>
      <c r="H589">
        <v>0.15815399999999999</v>
      </c>
      <c r="I589">
        <f t="shared" si="18"/>
        <v>0.18822440482094036</v>
      </c>
      <c r="J589">
        <f t="shared" si="19"/>
        <v>6.5812728958370745E-2</v>
      </c>
    </row>
    <row r="590" spans="1:10" x14ac:dyDescent="0.25">
      <c r="A590">
        <v>8.75</v>
      </c>
      <c r="B590">
        <v>3.375</v>
      </c>
      <c r="C590">
        <v>15.882776</v>
      </c>
      <c r="D590">
        <v>2.7910000000000001E-3</v>
      </c>
      <c r="E590">
        <v>4.4700000000000002E-4</v>
      </c>
      <c r="F590">
        <v>0.116475</v>
      </c>
      <c r="G590">
        <v>2.4157999999999999E-12</v>
      </c>
      <c r="H590">
        <v>0.15107000000000001</v>
      </c>
      <c r="I590">
        <f t="shared" si="18"/>
        <v>0.1757249488376591</v>
      </c>
      <c r="J590">
        <f t="shared" si="19"/>
        <v>6.2961285860859584E-2</v>
      </c>
    </row>
    <row r="591" spans="1:10" x14ac:dyDescent="0.25">
      <c r="A591">
        <v>9.25</v>
      </c>
      <c r="B591">
        <v>3.375</v>
      </c>
      <c r="C591">
        <v>17.099768999999998</v>
      </c>
      <c r="D591">
        <v>2.5330000000000001E-3</v>
      </c>
      <c r="E591">
        <v>3.8099999999999999E-4</v>
      </c>
      <c r="F591">
        <v>0.13695299999999999</v>
      </c>
      <c r="G591">
        <v>3.0387999999999999E-12</v>
      </c>
      <c r="H591">
        <v>0.13240499999999999</v>
      </c>
      <c r="I591">
        <f t="shared" si="18"/>
        <v>0.14813065603400843</v>
      </c>
      <c r="J591">
        <f t="shared" si="19"/>
        <v>5.8480322161077153E-2</v>
      </c>
    </row>
    <row r="592" spans="1:10" x14ac:dyDescent="0.25">
      <c r="A592">
        <v>9.75</v>
      </c>
      <c r="B592">
        <v>3.375</v>
      </c>
      <c r="C592">
        <v>15.381876999999999</v>
      </c>
      <c r="D592">
        <v>2.728E-3</v>
      </c>
      <c r="E592">
        <v>4.5199999999999998E-4</v>
      </c>
      <c r="F592">
        <v>0.1</v>
      </c>
      <c r="G592">
        <v>2.4487999999999998E-12</v>
      </c>
      <c r="H592">
        <v>0.14999799999999999</v>
      </c>
      <c r="I592">
        <f t="shared" si="18"/>
        <v>0.17735156769229138</v>
      </c>
      <c r="J592">
        <f t="shared" si="19"/>
        <v>6.5011571734710921E-2</v>
      </c>
    </row>
    <row r="593" spans="1:10" x14ac:dyDescent="0.25">
      <c r="A593">
        <v>10.25</v>
      </c>
      <c r="B593">
        <v>3.375</v>
      </c>
      <c r="C593">
        <v>12.113571</v>
      </c>
      <c r="D593">
        <v>2.9269999999999999E-3</v>
      </c>
      <c r="E593">
        <v>6.0899999999999995E-4</v>
      </c>
      <c r="F593">
        <v>0</v>
      </c>
      <c r="G593">
        <v>1.6325E-12</v>
      </c>
      <c r="H593">
        <v>0.18043799999999999</v>
      </c>
      <c r="I593">
        <f t="shared" si="18"/>
        <v>0.24162982162733021</v>
      </c>
      <c r="J593">
        <f t="shared" si="19"/>
        <v>8.255204018699358E-2</v>
      </c>
    </row>
    <row r="594" spans="1:10" x14ac:dyDescent="0.25">
      <c r="A594">
        <v>10.75</v>
      </c>
      <c r="B594">
        <v>3.375</v>
      </c>
      <c r="C594">
        <v>11.933418</v>
      </c>
      <c r="D594">
        <v>3.0739999999999999E-3</v>
      </c>
      <c r="E594">
        <v>6.4599999999999998E-4</v>
      </c>
      <c r="F594">
        <v>0</v>
      </c>
      <c r="G594">
        <v>1.4086000000000001E-12</v>
      </c>
      <c r="H594">
        <v>0.19076799999999999</v>
      </c>
      <c r="I594">
        <f t="shared" si="18"/>
        <v>0.25759593772714573</v>
      </c>
      <c r="J594">
        <f t="shared" si="19"/>
        <v>8.3798288135050664E-2</v>
      </c>
    </row>
    <row r="595" spans="1:10" x14ac:dyDescent="0.25">
      <c r="A595">
        <v>11.25</v>
      </c>
      <c r="B595">
        <v>3.375</v>
      </c>
      <c r="C595">
        <v>11.79495</v>
      </c>
      <c r="D595">
        <v>3.1879999999999999E-3</v>
      </c>
      <c r="E595">
        <v>6.7500000000000004E-4</v>
      </c>
      <c r="F595">
        <v>0</v>
      </c>
      <c r="G595">
        <v>1.2493999999999999E-12</v>
      </c>
      <c r="H595">
        <v>0.198904</v>
      </c>
      <c r="I595">
        <f t="shared" si="18"/>
        <v>0.27028516441358375</v>
      </c>
      <c r="J595">
        <f t="shared" si="19"/>
        <v>8.4782046553821766E-2</v>
      </c>
    </row>
    <row r="596" spans="1:10" x14ac:dyDescent="0.25">
      <c r="A596">
        <v>11.75</v>
      </c>
      <c r="B596">
        <v>3.375</v>
      </c>
      <c r="C596">
        <v>11.550222</v>
      </c>
      <c r="D596">
        <v>3.3930000000000002E-3</v>
      </c>
      <c r="E596">
        <v>7.2800000000000002E-4</v>
      </c>
      <c r="F596">
        <v>0</v>
      </c>
      <c r="G596">
        <v>9.9520000000000004E-13</v>
      </c>
      <c r="H596">
        <v>0.213724</v>
      </c>
      <c r="I596">
        <f t="shared" si="18"/>
        <v>0.29376058745883848</v>
      </c>
      <c r="J596">
        <f t="shared" si="19"/>
        <v>8.6578422475342906E-2</v>
      </c>
    </row>
    <row r="597" spans="1:10" x14ac:dyDescent="0.25">
      <c r="A597">
        <v>12.25</v>
      </c>
      <c r="B597">
        <v>3.375</v>
      </c>
      <c r="C597">
        <v>11.639652</v>
      </c>
      <c r="D597">
        <v>3.3180000000000002E-3</v>
      </c>
      <c r="E597">
        <v>7.0799999999999997E-4</v>
      </c>
      <c r="F597">
        <v>0</v>
      </c>
      <c r="G597">
        <v>1.084E-12</v>
      </c>
      <c r="H597">
        <v>0.20824200000000001</v>
      </c>
      <c r="I597">
        <f t="shared" si="18"/>
        <v>0.28506006880618079</v>
      </c>
      <c r="J597">
        <f t="shared" si="19"/>
        <v>8.5913221460572883E-2</v>
      </c>
    </row>
    <row r="598" spans="1:10" x14ac:dyDescent="0.25">
      <c r="A598">
        <v>12.75</v>
      </c>
      <c r="B598">
        <v>3.375</v>
      </c>
      <c r="C598">
        <v>11.905395</v>
      </c>
      <c r="D598">
        <v>3.0969999999999999E-3</v>
      </c>
      <c r="E598">
        <v>6.5099999999999999E-4</v>
      </c>
      <c r="F598">
        <v>0</v>
      </c>
      <c r="G598">
        <v>1.3754999999999999E-12</v>
      </c>
      <c r="H598">
        <v>0.19239999999999999</v>
      </c>
      <c r="I598">
        <f t="shared" si="18"/>
        <v>0.26013416606504863</v>
      </c>
      <c r="J598">
        <f t="shared" si="19"/>
        <v>8.3995533117548801E-2</v>
      </c>
    </row>
    <row r="599" spans="1:10" x14ac:dyDescent="0.25">
      <c r="A599">
        <v>13.25</v>
      </c>
      <c r="B599">
        <v>3.375</v>
      </c>
      <c r="C599">
        <v>11.941883000000001</v>
      </c>
      <c r="D599">
        <v>3.0669999999999998E-3</v>
      </c>
      <c r="E599">
        <v>6.4400000000000004E-4</v>
      </c>
      <c r="F599">
        <v>0</v>
      </c>
      <c r="G599">
        <v>1.4187E-12</v>
      </c>
      <c r="H599">
        <v>0.190276</v>
      </c>
      <c r="I599">
        <f t="shared" si="18"/>
        <v>0.25682716871367772</v>
      </c>
      <c r="J599">
        <f t="shared" si="19"/>
        <v>8.3738887744922635E-2</v>
      </c>
    </row>
    <row r="600" spans="1:10" x14ac:dyDescent="0.25">
      <c r="A600">
        <v>13.75</v>
      </c>
      <c r="B600">
        <v>3.375</v>
      </c>
      <c r="C600">
        <v>12.136831000000001</v>
      </c>
      <c r="D600">
        <v>2.908E-3</v>
      </c>
      <c r="E600">
        <v>6.0400000000000004E-4</v>
      </c>
      <c r="F600">
        <v>0</v>
      </c>
      <c r="G600">
        <v>1.6627999999999999E-12</v>
      </c>
      <c r="H600">
        <v>0.17912500000000001</v>
      </c>
      <c r="I600">
        <f t="shared" si="18"/>
        <v>0.23960125999941828</v>
      </c>
      <c r="J600">
        <f t="shared" si="19"/>
        <v>8.2393830811354291E-2</v>
      </c>
    </row>
    <row r="601" spans="1:10" x14ac:dyDescent="0.25">
      <c r="A601">
        <v>14.25</v>
      </c>
      <c r="B601">
        <v>3.375</v>
      </c>
      <c r="C601">
        <v>12.24658</v>
      </c>
      <c r="D601">
        <v>2.8189999999999999E-3</v>
      </c>
      <c r="E601">
        <v>5.8299999999999997E-4</v>
      </c>
      <c r="F601">
        <v>0</v>
      </c>
      <c r="G601">
        <v>1.8099E-12</v>
      </c>
      <c r="H601">
        <v>0.17299200000000001</v>
      </c>
      <c r="I601">
        <f t="shared" si="18"/>
        <v>0.23018671335180924</v>
      </c>
      <c r="J601">
        <f t="shared" si="19"/>
        <v>8.165544992969466E-2</v>
      </c>
    </row>
    <row r="602" spans="1:10" x14ac:dyDescent="0.25">
      <c r="A602">
        <v>14.75</v>
      </c>
      <c r="B602">
        <v>3.375</v>
      </c>
      <c r="C602">
        <v>12.275973</v>
      </c>
      <c r="D602">
        <v>2.7959999999999999E-3</v>
      </c>
      <c r="E602">
        <v>5.7700000000000004E-4</v>
      </c>
      <c r="F602">
        <v>0</v>
      </c>
      <c r="G602">
        <v>1.8503999999999999E-12</v>
      </c>
      <c r="H602">
        <v>0.17136699999999999</v>
      </c>
      <c r="I602">
        <f t="shared" si="18"/>
        <v>0.22776198676878809</v>
      </c>
      <c r="J602">
        <f t="shared" si="19"/>
        <v>8.1459938043200314E-2</v>
      </c>
    </row>
    <row r="603" spans="1:10" x14ac:dyDescent="0.25">
      <c r="A603">
        <v>15.25</v>
      </c>
      <c r="B603">
        <v>3.375</v>
      </c>
      <c r="C603">
        <v>12.436298000000001</v>
      </c>
      <c r="D603">
        <v>2.6689999999999999E-3</v>
      </c>
      <c r="E603">
        <v>5.4600000000000004E-4</v>
      </c>
      <c r="F603">
        <v>0</v>
      </c>
      <c r="G603">
        <v>2.0802999999999999E-12</v>
      </c>
      <c r="H603">
        <v>0.16262599999999999</v>
      </c>
      <c r="I603">
        <f t="shared" si="18"/>
        <v>0.21461370578286237</v>
      </c>
      <c r="J603">
        <f t="shared" si="19"/>
        <v>8.0409781110102052E-2</v>
      </c>
    </row>
    <row r="604" spans="1:10" x14ac:dyDescent="0.25">
      <c r="A604">
        <v>15.75</v>
      </c>
      <c r="B604">
        <v>3.375</v>
      </c>
      <c r="C604">
        <v>12.288040000000001</v>
      </c>
      <c r="D604">
        <v>2.7859999999999998E-3</v>
      </c>
      <c r="E604">
        <v>5.7499999999999999E-4</v>
      </c>
      <c r="F604">
        <v>0</v>
      </c>
      <c r="G604">
        <v>1.8672E-12</v>
      </c>
      <c r="H604">
        <v>0.17070199999999999</v>
      </c>
      <c r="I604">
        <f t="shared" si="18"/>
        <v>0.22672452238111204</v>
      </c>
      <c r="J604">
        <f t="shared" si="19"/>
        <v>8.1379943424663329E-2</v>
      </c>
    </row>
    <row r="605" spans="1:10" x14ac:dyDescent="0.25">
      <c r="A605">
        <v>16.25</v>
      </c>
      <c r="B605">
        <v>3.375</v>
      </c>
      <c r="C605">
        <v>12.221435</v>
      </c>
      <c r="D605">
        <v>2.8400000000000001E-3</v>
      </c>
      <c r="E605">
        <v>5.8799999999999998E-4</v>
      </c>
      <c r="F605">
        <v>0</v>
      </c>
      <c r="G605">
        <v>1.7756E-12</v>
      </c>
      <c r="H605">
        <v>0.17438899999999999</v>
      </c>
      <c r="I605">
        <f t="shared" si="18"/>
        <v>0.2323786036582447</v>
      </c>
      <c r="J605">
        <f t="shared" si="19"/>
        <v>8.1823451992339688E-2</v>
      </c>
    </row>
    <row r="606" spans="1:10" x14ac:dyDescent="0.25">
      <c r="A606">
        <v>16.75</v>
      </c>
      <c r="B606">
        <v>3.375</v>
      </c>
      <c r="C606">
        <v>12.490441000000001</v>
      </c>
      <c r="D606">
        <v>2.6259999999999999E-3</v>
      </c>
      <c r="E606">
        <v>5.3600000000000002E-4</v>
      </c>
      <c r="F606">
        <v>0</v>
      </c>
      <c r="G606">
        <v>2.1612000000000001E-12</v>
      </c>
      <c r="H606">
        <v>0.159721</v>
      </c>
      <c r="I606">
        <f t="shared" si="18"/>
        <v>0.21024077532570706</v>
      </c>
      <c r="J606">
        <f t="shared" si="19"/>
        <v>8.0061224419538099E-2</v>
      </c>
    </row>
    <row r="607" spans="1:10" x14ac:dyDescent="0.25">
      <c r="A607">
        <v>17.25</v>
      </c>
      <c r="B607">
        <v>3.375</v>
      </c>
      <c r="C607">
        <v>12.233912</v>
      </c>
      <c r="D607">
        <v>2.8300000000000001E-3</v>
      </c>
      <c r="E607">
        <v>5.8500000000000002E-4</v>
      </c>
      <c r="F607">
        <v>0</v>
      </c>
      <c r="G607">
        <v>1.7925000000000001E-12</v>
      </c>
      <c r="H607">
        <v>0.17369499999999999</v>
      </c>
      <c r="I607">
        <f t="shared" si="18"/>
        <v>0.23132420766145775</v>
      </c>
      <c r="J607">
        <f t="shared" si="19"/>
        <v>8.1740002707228893E-2</v>
      </c>
    </row>
    <row r="608" spans="1:10" x14ac:dyDescent="0.25">
      <c r="A608">
        <v>17.75</v>
      </c>
      <c r="B608">
        <v>3.375</v>
      </c>
      <c r="C608">
        <v>12.066049</v>
      </c>
      <c r="D608">
        <v>2.9650000000000002E-3</v>
      </c>
      <c r="E608">
        <v>6.1899999999999998E-4</v>
      </c>
      <c r="F608">
        <v>0</v>
      </c>
      <c r="G608">
        <v>1.5716000000000001E-12</v>
      </c>
      <c r="H608">
        <v>0.18313499999999999</v>
      </c>
      <c r="I608">
        <f t="shared" si="18"/>
        <v>0.24573081047491191</v>
      </c>
      <c r="J608">
        <f t="shared" si="19"/>
        <v>8.287717048057737E-2</v>
      </c>
    </row>
    <row r="609" spans="1:10" x14ac:dyDescent="0.25">
      <c r="A609">
        <v>18.25</v>
      </c>
      <c r="B609">
        <v>3.375</v>
      </c>
      <c r="C609">
        <v>11.591491</v>
      </c>
      <c r="D609">
        <v>3.3579999999999999E-3</v>
      </c>
      <c r="E609">
        <v>7.1900000000000002E-4</v>
      </c>
      <c r="F609">
        <v>0</v>
      </c>
      <c r="G609">
        <v>1.0355999999999999E-12</v>
      </c>
      <c r="H609">
        <v>0.21118500000000001</v>
      </c>
      <c r="I609">
        <f t="shared" si="18"/>
        <v>0.28969526008345259</v>
      </c>
      <c r="J609">
        <f t="shared" si="19"/>
        <v>8.6270178702636272E-2</v>
      </c>
    </row>
    <row r="610" spans="1:10" x14ac:dyDescent="0.25">
      <c r="A610">
        <v>18.75</v>
      </c>
      <c r="B610">
        <v>3.375</v>
      </c>
      <c r="C610">
        <v>11.391935</v>
      </c>
      <c r="D610">
        <v>3.5279999999999999E-3</v>
      </c>
      <c r="E610">
        <v>7.6300000000000001E-4</v>
      </c>
      <c r="F610">
        <v>0</v>
      </c>
      <c r="G610">
        <v>8.4919999999999996E-13</v>
      </c>
      <c r="H610">
        <v>0.22362199999999999</v>
      </c>
      <c r="I610">
        <f t="shared" si="18"/>
        <v>0.30969277826813441</v>
      </c>
      <c r="J610">
        <f t="shared" si="19"/>
        <v>8.7781399735865767E-2</v>
      </c>
    </row>
    <row r="611" spans="1:10" x14ac:dyDescent="0.25">
      <c r="A611">
        <v>19.25</v>
      </c>
      <c r="B611">
        <v>3.375</v>
      </c>
      <c r="C611">
        <v>11.366637000000001</v>
      </c>
      <c r="D611">
        <v>3.5500000000000002E-3</v>
      </c>
      <c r="E611">
        <v>7.6900000000000004E-4</v>
      </c>
      <c r="F611">
        <v>0</v>
      </c>
      <c r="G611">
        <v>8.2720000000000005E-13</v>
      </c>
      <c r="H611">
        <v>0.22522700000000001</v>
      </c>
      <c r="I611">
        <f t="shared" si="18"/>
        <v>0.31231753068211821</v>
      </c>
      <c r="J611">
        <f t="shared" si="19"/>
        <v>8.7976769206230473E-2</v>
      </c>
    </row>
    <row r="612" spans="1:10" x14ac:dyDescent="0.25">
      <c r="A612">
        <v>19.75</v>
      </c>
      <c r="B612">
        <v>3.375</v>
      </c>
      <c r="C612">
        <v>11.434996999999999</v>
      </c>
      <c r="D612">
        <v>3.4910000000000002E-3</v>
      </c>
      <c r="E612">
        <v>7.54E-4</v>
      </c>
      <c r="F612">
        <v>0</v>
      </c>
      <c r="G612">
        <v>8.875E-13</v>
      </c>
      <c r="H612">
        <v>0.22090399999999999</v>
      </c>
      <c r="I612">
        <f t="shared" si="18"/>
        <v>0.30529085403345541</v>
      </c>
      <c r="J612">
        <f t="shared" si="19"/>
        <v>8.7450831862920478E-2</v>
      </c>
    </row>
    <row r="613" spans="1:10" x14ac:dyDescent="0.25">
      <c r="A613">
        <v>20.25</v>
      </c>
      <c r="B613">
        <v>3.375</v>
      </c>
      <c r="C613">
        <v>11.245200000000001</v>
      </c>
      <c r="D613">
        <v>3.6549999999999998E-3</v>
      </c>
      <c r="E613">
        <v>7.9699999999999997E-4</v>
      </c>
      <c r="F613">
        <v>0</v>
      </c>
      <c r="G613">
        <v>7.2659999999999995E-13</v>
      </c>
      <c r="H613">
        <v>0.23302600000000001</v>
      </c>
      <c r="I613">
        <f t="shared" si="18"/>
        <v>0.32502756731761101</v>
      </c>
      <c r="J613">
        <f t="shared" si="19"/>
        <v>8.8926831003450363E-2</v>
      </c>
    </row>
    <row r="614" spans="1:10" x14ac:dyDescent="0.25">
      <c r="A614">
        <v>20.75</v>
      </c>
      <c r="B614">
        <v>3.375</v>
      </c>
      <c r="C614">
        <v>11.204332000000001</v>
      </c>
      <c r="D614">
        <v>3.6909999999999998E-3</v>
      </c>
      <c r="E614">
        <v>8.0699999999999999E-4</v>
      </c>
      <c r="F614">
        <v>0</v>
      </c>
      <c r="G614">
        <v>6.9459999999999999E-13</v>
      </c>
      <c r="H614">
        <v>0.23568600000000001</v>
      </c>
      <c r="I614">
        <f t="shared" si="18"/>
        <v>0.3294261540982541</v>
      </c>
      <c r="J614">
        <f t="shared" si="19"/>
        <v>8.925119319920187E-2</v>
      </c>
    </row>
    <row r="615" spans="1:10" x14ac:dyDescent="0.25">
      <c r="A615">
        <v>21.25</v>
      </c>
      <c r="B615">
        <v>3.375</v>
      </c>
      <c r="C615">
        <v>11.21321</v>
      </c>
      <c r="D615">
        <v>3.6830000000000001E-3</v>
      </c>
      <c r="E615">
        <v>8.0500000000000005E-4</v>
      </c>
      <c r="F615">
        <v>0</v>
      </c>
      <c r="G615">
        <v>7.0149999999999999E-13</v>
      </c>
      <c r="H615">
        <v>0.23510700000000001</v>
      </c>
      <c r="I615">
        <f t="shared" si="18"/>
        <v>0.32845188844229262</v>
      </c>
      <c r="J615">
        <f t="shared" si="19"/>
        <v>8.9180529036734346E-2</v>
      </c>
    </row>
    <row r="616" spans="1:10" x14ac:dyDescent="0.25">
      <c r="A616">
        <v>21.75</v>
      </c>
      <c r="B616">
        <v>3.375</v>
      </c>
      <c r="C616">
        <v>11.17609</v>
      </c>
      <c r="D616">
        <v>3.715E-3</v>
      </c>
      <c r="E616">
        <v>8.1400000000000005E-4</v>
      </c>
      <c r="F616">
        <v>0</v>
      </c>
      <c r="G616">
        <v>6.7299999999999996E-13</v>
      </c>
      <c r="H616">
        <v>0.237534</v>
      </c>
      <c r="I616">
        <f t="shared" si="18"/>
        <v>0.33240605614306967</v>
      </c>
      <c r="J616">
        <f t="shared" si="19"/>
        <v>8.9476731128686329E-2</v>
      </c>
    </row>
    <row r="617" spans="1:10" x14ac:dyDescent="0.25">
      <c r="A617">
        <v>0.25</v>
      </c>
      <c r="B617">
        <v>3.625</v>
      </c>
      <c r="C617">
        <v>12.691318000000001</v>
      </c>
      <c r="D617">
        <v>2.4689999999999998E-3</v>
      </c>
      <c r="E617">
        <v>4.9899999999999999E-4</v>
      </c>
      <c r="F617">
        <v>0</v>
      </c>
      <c r="G617">
        <v>2.4754000000000001E-12</v>
      </c>
      <c r="H617">
        <v>0.149143</v>
      </c>
      <c r="I617">
        <f t="shared" si="18"/>
        <v>0.19454244232159337</v>
      </c>
      <c r="J617">
        <f t="shared" si="19"/>
        <v>7.8794022811499956E-2</v>
      </c>
    </row>
    <row r="618" spans="1:10" x14ac:dyDescent="0.25">
      <c r="A618">
        <v>0.75</v>
      </c>
      <c r="B618">
        <v>3.625</v>
      </c>
      <c r="C618">
        <v>13.173829</v>
      </c>
      <c r="D618">
        <v>2.1029999999999998E-3</v>
      </c>
      <c r="E618">
        <v>4.1599999999999997E-4</v>
      </c>
      <c r="F618">
        <v>0</v>
      </c>
      <c r="G618">
        <v>3.3170000000000001E-12</v>
      </c>
      <c r="H618">
        <v>0.12495299999999999</v>
      </c>
      <c r="I618">
        <f t="shared" si="18"/>
        <v>0.15963468176184767</v>
      </c>
      <c r="J618">
        <f t="shared" si="19"/>
        <v>7.590807501752149E-2</v>
      </c>
    </row>
    <row r="619" spans="1:10" x14ac:dyDescent="0.25">
      <c r="A619">
        <v>1.25</v>
      </c>
      <c r="B619">
        <v>3.625</v>
      </c>
      <c r="C619">
        <v>13.211952999999999</v>
      </c>
      <c r="D619">
        <v>2.0739999999999999E-3</v>
      </c>
      <c r="E619">
        <v>4.0900000000000002E-4</v>
      </c>
      <c r="F619">
        <v>0</v>
      </c>
      <c r="G619">
        <v>3.3884E-12</v>
      </c>
      <c r="H619">
        <v>0.123112</v>
      </c>
      <c r="I619">
        <f t="shared" si="18"/>
        <v>0.15697906282288471</v>
      </c>
      <c r="J619">
        <f t="shared" si="19"/>
        <v>7.5689037040928012E-2</v>
      </c>
    </row>
    <row r="620" spans="1:10" x14ac:dyDescent="0.25">
      <c r="A620">
        <v>1.75</v>
      </c>
      <c r="B620">
        <v>3.625</v>
      </c>
      <c r="C620">
        <v>13.345392</v>
      </c>
      <c r="D620">
        <v>1.9759999999999999E-3</v>
      </c>
      <c r="E620">
        <v>3.88E-4</v>
      </c>
      <c r="F620">
        <v>0</v>
      </c>
      <c r="G620">
        <v>3.6438999999999999E-12</v>
      </c>
      <c r="H620">
        <v>0.116742</v>
      </c>
      <c r="I620">
        <f t="shared" si="18"/>
        <v>0.14806608902908208</v>
      </c>
      <c r="J620">
        <f t="shared" si="19"/>
        <v>7.4932231290021301E-2</v>
      </c>
    </row>
    <row r="621" spans="1:10" x14ac:dyDescent="0.25">
      <c r="A621">
        <v>2.25</v>
      </c>
      <c r="B621">
        <v>3.625</v>
      </c>
      <c r="C621">
        <v>12.557304999999999</v>
      </c>
      <c r="D621">
        <v>2.5730000000000002E-3</v>
      </c>
      <c r="E621">
        <v>5.2400000000000005E-4</v>
      </c>
      <c r="F621">
        <v>0</v>
      </c>
      <c r="G621">
        <v>2.2632999999999999E-12</v>
      </c>
      <c r="H621">
        <v>0.156165</v>
      </c>
      <c r="I621">
        <f t="shared" si="18"/>
        <v>0.20490065344434977</v>
      </c>
      <c r="J621">
        <f t="shared" si="19"/>
        <v>7.963492166511843E-2</v>
      </c>
    </row>
    <row r="622" spans="1:10" x14ac:dyDescent="0.25">
      <c r="A622">
        <v>2.75</v>
      </c>
      <c r="B622">
        <v>3.625</v>
      </c>
      <c r="C622">
        <v>12.235512999999999</v>
      </c>
      <c r="D622">
        <v>2.8279999999999998E-3</v>
      </c>
      <c r="E622">
        <v>5.8500000000000002E-4</v>
      </c>
      <c r="F622">
        <v>0</v>
      </c>
      <c r="G622">
        <v>1.7947E-12</v>
      </c>
      <c r="H622">
        <v>0.17360600000000001</v>
      </c>
      <c r="I622">
        <f t="shared" si="18"/>
        <v>0.23113048059366206</v>
      </c>
      <c r="J622">
        <f t="shared" si="19"/>
        <v>8.172930714061602E-2</v>
      </c>
    </row>
    <row r="623" spans="1:10" x14ac:dyDescent="0.25">
      <c r="A623">
        <v>3.25</v>
      </c>
      <c r="B623">
        <v>3.625</v>
      </c>
      <c r="C623">
        <v>12.125481000000001</v>
      </c>
      <c r="D623">
        <v>2.9169999999999999E-3</v>
      </c>
      <c r="E623">
        <v>6.0700000000000001E-4</v>
      </c>
      <c r="F623">
        <v>0</v>
      </c>
      <c r="G623">
        <v>1.648E-12</v>
      </c>
      <c r="H623">
        <v>0.17976600000000001</v>
      </c>
      <c r="I623">
        <f t="shared" si="18"/>
        <v>0.24056777623914463</v>
      </c>
      <c r="J623">
        <f t="shared" si="19"/>
        <v>8.2470955172829846E-2</v>
      </c>
    </row>
    <row r="624" spans="1:10" x14ac:dyDescent="0.25">
      <c r="A624">
        <v>3.75</v>
      </c>
      <c r="B624">
        <v>3.625</v>
      </c>
      <c r="C624">
        <v>12.189496999999999</v>
      </c>
      <c r="D624">
        <v>2.8649999999999999E-3</v>
      </c>
      <c r="E624">
        <v>5.9400000000000002E-4</v>
      </c>
      <c r="F624">
        <v>0</v>
      </c>
      <c r="G624">
        <v>1.7324999999999999E-12</v>
      </c>
      <c r="H624">
        <v>0.17616999999999999</v>
      </c>
      <c r="I624">
        <f t="shared" si="18"/>
        <v>0.2350384105267018</v>
      </c>
      <c r="J624">
        <f t="shared" si="19"/>
        <v>8.203783962537585E-2</v>
      </c>
    </row>
    <row r="625" spans="1:10" x14ac:dyDescent="0.25">
      <c r="A625">
        <v>4.25</v>
      </c>
      <c r="B625">
        <v>3.625</v>
      </c>
      <c r="C625">
        <v>12.060311</v>
      </c>
      <c r="D625">
        <v>2.97E-3</v>
      </c>
      <c r="E625">
        <v>6.2E-4</v>
      </c>
      <c r="F625">
        <v>0</v>
      </c>
      <c r="G625">
        <v>1.5644000000000001E-12</v>
      </c>
      <c r="H625">
        <v>0.18346199999999999</v>
      </c>
      <c r="I625">
        <f t="shared" si="18"/>
        <v>0.24626230617104319</v>
      </c>
      <c r="J625">
        <f t="shared" si="19"/>
        <v>8.2916601404391638E-2</v>
      </c>
    </row>
    <row r="626" spans="1:10" x14ac:dyDescent="0.25">
      <c r="A626">
        <v>4.75</v>
      </c>
      <c r="B626">
        <v>3.625</v>
      </c>
      <c r="C626">
        <v>11.602895</v>
      </c>
      <c r="D626">
        <v>3.349E-3</v>
      </c>
      <c r="E626">
        <v>7.1599999999999995E-4</v>
      </c>
      <c r="F626">
        <v>0</v>
      </c>
      <c r="G626">
        <v>1.0470000000000001E-12</v>
      </c>
      <c r="H626">
        <v>0.21048600000000001</v>
      </c>
      <c r="I626">
        <f t="shared" si="18"/>
        <v>0.28863486224774076</v>
      </c>
      <c r="J626">
        <f t="shared" si="19"/>
        <v>8.6185387353759552E-2</v>
      </c>
    </row>
    <row r="627" spans="1:10" x14ac:dyDescent="0.25">
      <c r="A627">
        <v>5.25</v>
      </c>
      <c r="B627">
        <v>3.625</v>
      </c>
      <c r="C627">
        <v>11.767587000000001</v>
      </c>
      <c r="D627">
        <v>3.2109999999999999E-3</v>
      </c>
      <c r="E627">
        <v>6.8000000000000005E-4</v>
      </c>
      <c r="F627">
        <v>0</v>
      </c>
      <c r="G627">
        <v>1.2192000000000001E-12</v>
      </c>
      <c r="H627">
        <v>0.20053299999999999</v>
      </c>
      <c r="I627">
        <f t="shared" si="18"/>
        <v>0.27286817594805118</v>
      </c>
      <c r="J627">
        <f t="shared" si="19"/>
        <v>8.4979189021504573E-2</v>
      </c>
    </row>
    <row r="628" spans="1:10" x14ac:dyDescent="0.25">
      <c r="A628">
        <v>5.75</v>
      </c>
      <c r="B628">
        <v>3.625</v>
      </c>
      <c r="C628">
        <v>11.858832</v>
      </c>
      <c r="D628">
        <v>3.1350000000000002E-3</v>
      </c>
      <c r="E628">
        <v>6.6100000000000002E-4</v>
      </c>
      <c r="F628">
        <v>0</v>
      </c>
      <c r="G628">
        <v>1.3214E-12</v>
      </c>
      <c r="H628">
        <v>0.195129</v>
      </c>
      <c r="I628">
        <f t="shared" si="18"/>
        <v>0.26435993021909748</v>
      </c>
      <c r="J628">
        <f t="shared" si="19"/>
        <v>8.4325336593013542E-2</v>
      </c>
    </row>
    <row r="629" spans="1:10" x14ac:dyDescent="0.25">
      <c r="A629">
        <v>6.25</v>
      </c>
      <c r="B629">
        <v>3.625</v>
      </c>
      <c r="C629">
        <v>12.405625000000001</v>
      </c>
      <c r="D629">
        <v>2.6930000000000001E-3</v>
      </c>
      <c r="E629">
        <v>5.5199999999999997E-4</v>
      </c>
      <c r="F629">
        <v>0</v>
      </c>
      <c r="G629">
        <v>2.0352000000000001E-12</v>
      </c>
      <c r="H629">
        <v>0.16428200000000001</v>
      </c>
      <c r="I629">
        <f t="shared" si="18"/>
        <v>0.21707894604262179</v>
      </c>
      <c r="J629">
        <f t="shared" si="19"/>
        <v>8.0608594891430296E-2</v>
      </c>
    </row>
    <row r="630" spans="1:10" x14ac:dyDescent="0.25">
      <c r="A630">
        <v>6.75</v>
      </c>
      <c r="B630">
        <v>3.625</v>
      </c>
      <c r="C630">
        <v>13.000882000000001</v>
      </c>
      <c r="D630">
        <v>2.2330000000000002E-3</v>
      </c>
      <c r="E630">
        <v>4.4499999999999997E-4</v>
      </c>
      <c r="F630">
        <v>0</v>
      </c>
      <c r="G630">
        <v>3.0017E-12</v>
      </c>
      <c r="H630">
        <v>0.133433</v>
      </c>
      <c r="I630">
        <f t="shared" si="18"/>
        <v>0.17175757767819136</v>
      </c>
      <c r="J630">
        <f t="shared" si="19"/>
        <v>7.6917858342226322E-2</v>
      </c>
    </row>
    <row r="631" spans="1:10" x14ac:dyDescent="0.25">
      <c r="A631">
        <v>7.25</v>
      </c>
      <c r="B631">
        <v>3.625</v>
      </c>
      <c r="C631">
        <v>13.284858</v>
      </c>
      <c r="D631">
        <v>2.0200000000000001E-3</v>
      </c>
      <c r="E631">
        <v>3.97E-4</v>
      </c>
      <c r="F631">
        <v>0</v>
      </c>
      <c r="G631">
        <v>3.5269999999999998E-12</v>
      </c>
      <c r="H631">
        <v>0.119617</v>
      </c>
      <c r="I631">
        <f t="shared" si="18"/>
        <v>0.1520528108015908</v>
      </c>
      <c r="J631">
        <f t="shared" si="19"/>
        <v>7.5273668713658815E-2</v>
      </c>
    </row>
    <row r="632" spans="1:10" x14ac:dyDescent="0.25">
      <c r="A632">
        <v>7.75</v>
      </c>
      <c r="B632">
        <v>3.625</v>
      </c>
      <c r="C632">
        <v>13.552804999999999</v>
      </c>
      <c r="D632">
        <v>2.526E-3</v>
      </c>
      <c r="E632">
        <v>4.7800000000000002E-4</v>
      </c>
      <c r="F632">
        <v>3.3878999999999999E-2</v>
      </c>
      <c r="G632">
        <v>2.5193E-12</v>
      </c>
      <c r="H632">
        <v>0.14774499999999999</v>
      </c>
      <c r="I632">
        <f t="shared" si="18"/>
        <v>0.18638208105259393</v>
      </c>
      <c r="J632">
        <f t="shared" si="19"/>
        <v>7.3785463599601711E-2</v>
      </c>
    </row>
    <row r="633" spans="1:10" x14ac:dyDescent="0.25">
      <c r="A633">
        <v>8.25</v>
      </c>
      <c r="B633">
        <v>3.625</v>
      </c>
      <c r="C633">
        <v>14.919574000000001</v>
      </c>
      <c r="D633">
        <v>3.0379999999999999E-3</v>
      </c>
      <c r="E633">
        <v>5.13E-4</v>
      </c>
      <c r="F633">
        <v>0.100104</v>
      </c>
      <c r="G633">
        <v>1.9009000000000001E-12</v>
      </c>
      <c r="H633">
        <v>0.169381</v>
      </c>
      <c r="I633">
        <f t="shared" si="18"/>
        <v>0.20362511691017449</v>
      </c>
      <c r="J633">
        <f t="shared" si="19"/>
        <v>6.7026042432578842E-2</v>
      </c>
    </row>
    <row r="634" spans="1:10" x14ac:dyDescent="0.25">
      <c r="A634">
        <v>8.75</v>
      </c>
      <c r="B634">
        <v>3.625</v>
      </c>
      <c r="C634">
        <v>11.923655999999999</v>
      </c>
      <c r="D634">
        <v>3.0820000000000001E-3</v>
      </c>
      <c r="E634">
        <v>6.4800000000000003E-4</v>
      </c>
      <c r="F634">
        <v>0</v>
      </c>
      <c r="G634">
        <v>1.397E-12</v>
      </c>
      <c r="H634">
        <v>0.19133500000000001</v>
      </c>
      <c r="I634">
        <f t="shared" si="18"/>
        <v>0.25847776889906926</v>
      </c>
      <c r="J634">
        <f t="shared" si="19"/>
        <v>8.3866894516245696E-2</v>
      </c>
    </row>
    <row r="635" spans="1:10" x14ac:dyDescent="0.25">
      <c r="A635">
        <v>9.25</v>
      </c>
      <c r="B635">
        <v>3.625</v>
      </c>
      <c r="C635">
        <v>12.110970999999999</v>
      </c>
      <c r="D635">
        <v>2.9290000000000002E-3</v>
      </c>
      <c r="E635">
        <v>6.0999999999999997E-4</v>
      </c>
      <c r="F635">
        <v>0</v>
      </c>
      <c r="G635">
        <v>1.6291E-12</v>
      </c>
      <c r="H635">
        <v>0.180585</v>
      </c>
      <c r="I635">
        <f t="shared" si="18"/>
        <v>0.24184683457668263</v>
      </c>
      <c r="J635">
        <f t="shared" si="19"/>
        <v>8.2569762573124816E-2</v>
      </c>
    </row>
    <row r="636" spans="1:10" x14ac:dyDescent="0.25">
      <c r="A636">
        <v>9.75</v>
      </c>
      <c r="B636">
        <v>3.625</v>
      </c>
      <c r="C636">
        <v>14.109154</v>
      </c>
      <c r="D636">
        <v>2.7049999999999999E-3</v>
      </c>
      <c r="E636">
        <v>4.8799999999999999E-4</v>
      </c>
      <c r="F636">
        <v>6.0678000000000003E-2</v>
      </c>
      <c r="G636">
        <v>2.2945E-12</v>
      </c>
      <c r="H636">
        <v>0.15510299999999999</v>
      </c>
      <c r="I636">
        <f t="shared" si="18"/>
        <v>0.19171950352232317</v>
      </c>
      <c r="J636">
        <f t="shared" si="19"/>
        <v>7.0875971727291376E-2</v>
      </c>
    </row>
    <row r="637" spans="1:10" x14ac:dyDescent="0.25">
      <c r="A637">
        <v>10.25</v>
      </c>
      <c r="B637">
        <v>3.625</v>
      </c>
      <c r="C637">
        <v>12.228026</v>
      </c>
      <c r="D637">
        <v>2.8340000000000001E-3</v>
      </c>
      <c r="E637">
        <v>5.8600000000000004E-4</v>
      </c>
      <c r="F637">
        <v>0</v>
      </c>
      <c r="G637">
        <v>1.7844999999999999E-12</v>
      </c>
      <c r="H637">
        <v>0.17402200000000001</v>
      </c>
      <c r="I637">
        <f t="shared" si="18"/>
        <v>0.23176267371364767</v>
      </c>
      <c r="J637">
        <f t="shared" si="19"/>
        <v>8.1779348522811449E-2</v>
      </c>
    </row>
    <row r="638" spans="1:10" x14ac:dyDescent="0.25">
      <c r="A638">
        <v>10.75</v>
      </c>
      <c r="B638">
        <v>3.625</v>
      </c>
      <c r="C638">
        <v>11.886861</v>
      </c>
      <c r="D638">
        <v>3.1120000000000002E-3</v>
      </c>
      <c r="E638">
        <v>6.5499999999999998E-4</v>
      </c>
      <c r="F638">
        <v>0</v>
      </c>
      <c r="G638">
        <v>1.3537999999999999E-12</v>
      </c>
      <c r="H638">
        <v>0.19348399999999999</v>
      </c>
      <c r="I638">
        <f t="shared" si="18"/>
        <v>0.26180166488024048</v>
      </c>
      <c r="J638">
        <f t="shared" si="19"/>
        <v>8.4126498997506571E-2</v>
      </c>
    </row>
    <row r="639" spans="1:10" x14ac:dyDescent="0.25">
      <c r="A639">
        <v>11.25</v>
      </c>
      <c r="B639">
        <v>3.625</v>
      </c>
      <c r="C639">
        <v>11.580242999999999</v>
      </c>
      <c r="D639">
        <v>3.3679999999999999E-3</v>
      </c>
      <c r="E639">
        <v>7.2099999999999996E-4</v>
      </c>
      <c r="F639">
        <v>0</v>
      </c>
      <c r="G639">
        <v>1.0244999999999999E-12</v>
      </c>
      <c r="H639">
        <v>0.21187500000000001</v>
      </c>
      <c r="I639">
        <f t="shared" si="18"/>
        <v>0.2908401835781857</v>
      </c>
      <c r="J639">
        <f t="shared" si="19"/>
        <v>8.6353973746492202E-2</v>
      </c>
    </row>
    <row r="640" spans="1:10" x14ac:dyDescent="0.25">
      <c r="A640">
        <v>11.75</v>
      </c>
      <c r="B640">
        <v>3.625</v>
      </c>
      <c r="C640">
        <v>11.553201</v>
      </c>
      <c r="D640">
        <v>3.3909999999999999E-3</v>
      </c>
      <c r="E640">
        <v>7.27E-4</v>
      </c>
      <c r="F640">
        <v>0</v>
      </c>
      <c r="G640">
        <v>9.9809999999999996E-13</v>
      </c>
      <c r="H640">
        <v>0.21354000000000001</v>
      </c>
      <c r="I640">
        <f t="shared" si="18"/>
        <v>0.29351172891391747</v>
      </c>
      <c r="J640">
        <f t="shared" si="19"/>
        <v>8.6556098175735022E-2</v>
      </c>
    </row>
    <row r="641" spans="1:10" x14ac:dyDescent="0.25">
      <c r="A641">
        <v>12.25</v>
      </c>
      <c r="B641">
        <v>3.625</v>
      </c>
      <c r="C641">
        <v>11.538216</v>
      </c>
      <c r="D641">
        <v>3.4030000000000002E-3</v>
      </c>
      <c r="E641">
        <v>7.2999999999999996E-4</v>
      </c>
      <c r="F641">
        <v>0</v>
      </c>
      <c r="G641">
        <v>9.8359999999999997E-13</v>
      </c>
      <c r="H641">
        <v>0.21446599999999999</v>
      </c>
      <c r="I641">
        <f t="shared" si="18"/>
        <v>0.29493294283969029</v>
      </c>
      <c r="J641">
        <f t="shared" si="19"/>
        <v>8.6668510972580159E-2</v>
      </c>
    </row>
    <row r="642" spans="1:10" x14ac:dyDescent="0.25">
      <c r="A642">
        <v>12.75</v>
      </c>
      <c r="B642">
        <v>3.625</v>
      </c>
      <c r="C642">
        <v>11.767614999999999</v>
      </c>
      <c r="D642">
        <v>3.2109999999999999E-3</v>
      </c>
      <c r="E642">
        <v>6.8000000000000005E-4</v>
      </c>
      <c r="F642">
        <v>0</v>
      </c>
      <c r="G642">
        <v>1.2193000000000001E-12</v>
      </c>
      <c r="H642">
        <v>0.20053099999999999</v>
      </c>
      <c r="I642">
        <f t="shared" ref="I642:I705" si="20">D642*1000/C642</f>
        <v>0.27286752668233966</v>
      </c>
      <c r="J642">
        <f t="shared" ref="J642:J705" si="21">1/C642</f>
        <v>8.4978986821033831E-2</v>
      </c>
    </row>
    <row r="643" spans="1:10" x14ac:dyDescent="0.25">
      <c r="A643">
        <v>13.25</v>
      </c>
      <c r="B643">
        <v>3.625</v>
      </c>
      <c r="C643">
        <v>12.017675000000001</v>
      </c>
      <c r="D643">
        <v>3.0049999999999999E-3</v>
      </c>
      <c r="E643">
        <v>6.2799999999999998E-4</v>
      </c>
      <c r="F643">
        <v>0</v>
      </c>
      <c r="G643">
        <v>1.5109999999999999E-12</v>
      </c>
      <c r="H643">
        <v>0.18590100000000001</v>
      </c>
      <c r="I643">
        <f t="shared" si="20"/>
        <v>0.25004836626052873</v>
      </c>
      <c r="J643">
        <f t="shared" si="21"/>
        <v>8.3210770802172623E-2</v>
      </c>
    </row>
    <row r="644" spans="1:10" x14ac:dyDescent="0.25">
      <c r="A644">
        <v>13.75</v>
      </c>
      <c r="B644">
        <v>3.625</v>
      </c>
      <c r="C644">
        <v>12.039077000000001</v>
      </c>
      <c r="D644">
        <v>2.9870000000000001E-3</v>
      </c>
      <c r="E644">
        <v>6.2399999999999999E-4</v>
      </c>
      <c r="F644">
        <v>0</v>
      </c>
      <c r="G644">
        <v>1.5376E-12</v>
      </c>
      <c r="H644">
        <v>0.18467500000000001</v>
      </c>
      <c r="I644">
        <f t="shared" si="20"/>
        <v>0.24810872129150763</v>
      </c>
      <c r="J644">
        <f t="shared" si="21"/>
        <v>8.3062846096922535E-2</v>
      </c>
    </row>
    <row r="645" spans="1:10" x14ac:dyDescent="0.25">
      <c r="A645">
        <v>14.25</v>
      </c>
      <c r="B645">
        <v>3.625</v>
      </c>
      <c r="C645">
        <v>11.556960999999999</v>
      </c>
      <c r="D645">
        <v>3.388E-3</v>
      </c>
      <c r="E645">
        <v>7.2599999999999997E-4</v>
      </c>
      <c r="F645">
        <v>0</v>
      </c>
      <c r="G645">
        <v>1.0017000000000001E-12</v>
      </c>
      <c r="H645">
        <v>0.213308</v>
      </c>
      <c r="I645">
        <f t="shared" si="20"/>
        <v>0.29315665251444561</v>
      </c>
      <c r="J645">
        <f t="shared" si="21"/>
        <v>8.6527937578053618E-2</v>
      </c>
    </row>
    <row r="646" spans="1:10" x14ac:dyDescent="0.25">
      <c r="A646">
        <v>14.75</v>
      </c>
      <c r="B646">
        <v>3.625</v>
      </c>
      <c r="C646">
        <v>11.464112999999999</v>
      </c>
      <c r="D646">
        <v>3.467E-3</v>
      </c>
      <c r="E646">
        <v>7.4700000000000005E-4</v>
      </c>
      <c r="F646">
        <v>0</v>
      </c>
      <c r="G646">
        <v>9.1399999999999994E-13</v>
      </c>
      <c r="H646">
        <v>0.21907699999999999</v>
      </c>
      <c r="I646">
        <f t="shared" si="20"/>
        <v>0.30242200159750698</v>
      </c>
      <c r="J646">
        <f t="shared" si="21"/>
        <v>8.7228728467697414E-2</v>
      </c>
    </row>
    <row r="647" spans="1:10" x14ac:dyDescent="0.25">
      <c r="A647">
        <v>15.25</v>
      </c>
      <c r="B647">
        <v>3.625</v>
      </c>
      <c r="C647">
        <v>11.792799</v>
      </c>
      <c r="D647">
        <v>3.1900000000000001E-3</v>
      </c>
      <c r="E647">
        <v>6.7500000000000004E-4</v>
      </c>
      <c r="F647">
        <v>0</v>
      </c>
      <c r="G647">
        <v>1.247E-12</v>
      </c>
      <c r="H647">
        <v>0.19903199999999999</v>
      </c>
      <c r="I647">
        <f t="shared" si="20"/>
        <v>0.27050405929923843</v>
      </c>
      <c r="J647">
        <f t="shared" si="21"/>
        <v>8.4797510752112365E-2</v>
      </c>
    </row>
    <row r="648" spans="1:10" x14ac:dyDescent="0.25">
      <c r="A648">
        <v>15.75</v>
      </c>
      <c r="B648">
        <v>3.625</v>
      </c>
      <c r="C648">
        <v>12.021412</v>
      </c>
      <c r="D648">
        <v>3.0010000000000002E-3</v>
      </c>
      <c r="E648">
        <v>6.2799999999999998E-4</v>
      </c>
      <c r="F648">
        <v>0</v>
      </c>
      <c r="G648">
        <v>1.5155999999999999E-12</v>
      </c>
      <c r="H648">
        <v>0.18568699999999999</v>
      </c>
      <c r="I648">
        <f t="shared" si="20"/>
        <v>0.24963789611403389</v>
      </c>
      <c r="J648">
        <f t="shared" si="21"/>
        <v>8.3184903736765695E-2</v>
      </c>
    </row>
    <row r="649" spans="1:10" x14ac:dyDescent="0.25">
      <c r="A649">
        <v>16.25</v>
      </c>
      <c r="B649">
        <v>3.625</v>
      </c>
      <c r="C649">
        <v>12.459071</v>
      </c>
      <c r="D649">
        <v>2.6510000000000001E-3</v>
      </c>
      <c r="E649">
        <v>5.4199999999999995E-4</v>
      </c>
      <c r="F649">
        <v>0</v>
      </c>
      <c r="G649">
        <v>2.1141E-12</v>
      </c>
      <c r="H649">
        <v>0.16140099999999999</v>
      </c>
      <c r="I649">
        <f t="shared" si="20"/>
        <v>0.21277669900107321</v>
      </c>
      <c r="J649">
        <f t="shared" si="21"/>
        <v>8.0262806111306373E-2</v>
      </c>
    </row>
    <row r="650" spans="1:10" x14ac:dyDescent="0.25">
      <c r="A650">
        <v>16.75</v>
      </c>
      <c r="B650">
        <v>3.625</v>
      </c>
      <c r="C650">
        <v>13.074703</v>
      </c>
      <c r="D650">
        <v>2.1770000000000001E-3</v>
      </c>
      <c r="E650">
        <v>4.3199999999999998E-4</v>
      </c>
      <c r="F650">
        <v>0</v>
      </c>
      <c r="G650">
        <v>3.1345E-12</v>
      </c>
      <c r="H650">
        <v>0.12978799999999999</v>
      </c>
      <c r="I650">
        <f t="shared" si="20"/>
        <v>0.16650473819558273</v>
      </c>
      <c r="J650">
        <f t="shared" si="21"/>
        <v>7.648357289645509E-2</v>
      </c>
    </row>
    <row r="651" spans="1:10" x14ac:dyDescent="0.25">
      <c r="A651">
        <v>17.25</v>
      </c>
      <c r="B651">
        <v>3.625</v>
      </c>
      <c r="C651">
        <v>12.368157999999999</v>
      </c>
      <c r="D651">
        <v>2.722E-3</v>
      </c>
      <c r="E651">
        <v>5.5900000000000004E-4</v>
      </c>
      <c r="F651">
        <v>0</v>
      </c>
      <c r="G651">
        <v>1.9807999999999998E-12</v>
      </c>
      <c r="H651">
        <v>0.16631499999999999</v>
      </c>
      <c r="I651">
        <f t="shared" si="20"/>
        <v>0.22008127645199876</v>
      </c>
      <c r="J651">
        <f t="shared" si="21"/>
        <v>8.0852783413665974E-2</v>
      </c>
    </row>
    <row r="652" spans="1:10" x14ac:dyDescent="0.25">
      <c r="A652">
        <v>17.75</v>
      </c>
      <c r="B652">
        <v>3.625</v>
      </c>
      <c r="C652">
        <v>11.905824000000001</v>
      </c>
      <c r="D652">
        <v>3.0959999999999998E-3</v>
      </c>
      <c r="E652">
        <v>6.5099999999999999E-4</v>
      </c>
      <c r="F652">
        <v>0</v>
      </c>
      <c r="G652">
        <v>1.376E-12</v>
      </c>
      <c r="H652">
        <v>0.19237499999999999</v>
      </c>
      <c r="I652">
        <f t="shared" si="20"/>
        <v>0.26004080019996934</v>
      </c>
      <c r="J652">
        <f t="shared" si="21"/>
        <v>8.3992506524537908E-2</v>
      </c>
    </row>
    <row r="653" spans="1:10" x14ac:dyDescent="0.25">
      <c r="A653">
        <v>18.25</v>
      </c>
      <c r="B653">
        <v>3.625</v>
      </c>
      <c r="C653">
        <v>11.714661</v>
      </c>
      <c r="D653">
        <v>3.2550000000000001E-3</v>
      </c>
      <c r="E653">
        <v>6.9200000000000002E-4</v>
      </c>
      <c r="F653">
        <v>0</v>
      </c>
      <c r="G653">
        <v>1.1621000000000001E-12</v>
      </c>
      <c r="H653">
        <v>0.203703</v>
      </c>
      <c r="I653">
        <f t="shared" si="20"/>
        <v>0.27785695207057209</v>
      </c>
      <c r="J653">
        <f t="shared" si="21"/>
        <v>8.5363118915690345E-2</v>
      </c>
    </row>
    <row r="654" spans="1:10" x14ac:dyDescent="0.25">
      <c r="A654">
        <v>18.75</v>
      </c>
      <c r="B654">
        <v>3.625</v>
      </c>
      <c r="C654">
        <v>11.361589</v>
      </c>
      <c r="D654">
        <v>3.5539999999999999E-3</v>
      </c>
      <c r="E654">
        <v>7.6999999999999996E-4</v>
      </c>
      <c r="F654">
        <v>0</v>
      </c>
      <c r="G654">
        <v>8.2289999999999996E-13</v>
      </c>
      <c r="H654">
        <v>0.225548</v>
      </c>
      <c r="I654">
        <f t="shared" si="20"/>
        <v>0.31280835805625423</v>
      </c>
      <c r="J654">
        <f t="shared" si="21"/>
        <v>8.8015857641039474E-2</v>
      </c>
    </row>
    <row r="655" spans="1:10" x14ac:dyDescent="0.25">
      <c r="A655">
        <v>19.25</v>
      </c>
      <c r="B655">
        <v>3.625</v>
      </c>
      <c r="C655">
        <v>11.294174999999999</v>
      </c>
      <c r="D655">
        <v>3.6129999999999999E-3</v>
      </c>
      <c r="E655">
        <v>7.8600000000000002E-4</v>
      </c>
      <c r="F655">
        <v>0</v>
      </c>
      <c r="G655">
        <v>7.6620000000000001E-13</v>
      </c>
      <c r="H655">
        <v>0.22986200000000001</v>
      </c>
      <c r="I655">
        <f t="shared" si="20"/>
        <v>0.31989941717743886</v>
      </c>
      <c r="J655">
        <f t="shared" si="21"/>
        <v>8.854121704329887E-2</v>
      </c>
    </row>
    <row r="656" spans="1:10" x14ac:dyDescent="0.25">
      <c r="A656">
        <v>19.75</v>
      </c>
      <c r="B656">
        <v>3.625</v>
      </c>
      <c r="C656">
        <v>11.454522000000001</v>
      </c>
      <c r="D656">
        <v>3.4749999999999998E-3</v>
      </c>
      <c r="E656">
        <v>7.4899999999999999E-4</v>
      </c>
      <c r="F656">
        <v>0</v>
      </c>
      <c r="G656">
        <v>9.0520000000000002E-13</v>
      </c>
      <c r="H656">
        <v>0.21967800000000001</v>
      </c>
      <c r="I656">
        <f t="shared" si="20"/>
        <v>0.3033736370666536</v>
      </c>
      <c r="J656">
        <f t="shared" si="21"/>
        <v>8.7301766062346381E-2</v>
      </c>
    </row>
    <row r="657" spans="1:10" x14ac:dyDescent="0.25">
      <c r="A657">
        <v>20.25</v>
      </c>
      <c r="B657">
        <v>3.625</v>
      </c>
      <c r="C657">
        <v>11.926634999999999</v>
      </c>
      <c r="D657">
        <v>3.0790000000000001E-3</v>
      </c>
      <c r="E657">
        <v>6.4700000000000001E-4</v>
      </c>
      <c r="F657">
        <v>0</v>
      </c>
      <c r="G657">
        <v>1.4005999999999999E-12</v>
      </c>
      <c r="H657">
        <v>0.191162</v>
      </c>
      <c r="I657">
        <f t="shared" si="20"/>
        <v>0.25816166923864109</v>
      </c>
      <c r="J657">
        <f t="shared" si="21"/>
        <v>8.3845946488678491E-2</v>
      </c>
    </row>
    <row r="658" spans="1:10" x14ac:dyDescent="0.25">
      <c r="A658">
        <v>20.75</v>
      </c>
      <c r="B658">
        <v>3.625</v>
      </c>
      <c r="C658">
        <v>12.150385999999999</v>
      </c>
      <c r="D658">
        <v>2.8969999999999998E-3</v>
      </c>
      <c r="E658">
        <v>6.02E-4</v>
      </c>
      <c r="F658">
        <v>0</v>
      </c>
      <c r="G658">
        <v>1.6805999999999999E-12</v>
      </c>
      <c r="H658">
        <v>0.17836199999999999</v>
      </c>
      <c r="I658">
        <f t="shared" si="20"/>
        <v>0.23842863922183213</v>
      </c>
      <c r="J658">
        <f t="shared" si="21"/>
        <v>8.2301912054481244E-2</v>
      </c>
    </row>
    <row r="659" spans="1:10" x14ac:dyDescent="0.25">
      <c r="A659">
        <v>21.25</v>
      </c>
      <c r="B659">
        <v>3.625</v>
      </c>
      <c r="C659">
        <v>12.253898</v>
      </c>
      <c r="D659">
        <v>2.8140000000000001E-3</v>
      </c>
      <c r="E659">
        <v>5.8100000000000003E-4</v>
      </c>
      <c r="F659">
        <v>0</v>
      </c>
      <c r="G659">
        <v>1.8198999999999999E-12</v>
      </c>
      <c r="H659">
        <v>0.17258699999999999</v>
      </c>
      <c r="I659">
        <f t="shared" si="20"/>
        <v>0.22964121294301618</v>
      </c>
      <c r="J659">
        <f t="shared" si="21"/>
        <v>8.1606685480815983E-2</v>
      </c>
    </row>
    <row r="660" spans="1:10" x14ac:dyDescent="0.25">
      <c r="A660">
        <v>21.75</v>
      </c>
      <c r="B660">
        <v>3.625</v>
      </c>
      <c r="C660">
        <v>12.230273</v>
      </c>
      <c r="D660">
        <v>2.8319999999999999E-3</v>
      </c>
      <c r="E660">
        <v>5.8600000000000004E-4</v>
      </c>
      <c r="F660">
        <v>0</v>
      </c>
      <c r="G660">
        <v>1.7876E-12</v>
      </c>
      <c r="H660">
        <v>0.173897</v>
      </c>
      <c r="I660">
        <f t="shared" si="20"/>
        <v>0.23155656459998888</v>
      </c>
      <c r="J660">
        <f t="shared" si="21"/>
        <v>8.176432365818817E-2</v>
      </c>
    </row>
    <row r="661" spans="1:10" x14ac:dyDescent="0.25">
      <c r="A661">
        <v>0.25</v>
      </c>
      <c r="B661">
        <v>3.875</v>
      </c>
      <c r="C661">
        <v>13.033135</v>
      </c>
      <c r="D661">
        <v>2.2079999999999999E-3</v>
      </c>
      <c r="E661">
        <v>4.3899999999999999E-4</v>
      </c>
      <c r="F661">
        <v>0</v>
      </c>
      <c r="G661">
        <v>3.0594000000000001E-12</v>
      </c>
      <c r="H661">
        <v>0.13183600000000001</v>
      </c>
      <c r="I661">
        <f t="shared" si="20"/>
        <v>0.16941434275022854</v>
      </c>
      <c r="J661">
        <f t="shared" si="21"/>
        <v>7.6727510303545549E-2</v>
      </c>
    </row>
    <row r="662" spans="1:10" x14ac:dyDescent="0.25">
      <c r="A662">
        <v>0.75</v>
      </c>
      <c r="B662">
        <v>3.875</v>
      </c>
      <c r="C662">
        <v>13.422412</v>
      </c>
      <c r="D662">
        <v>1.9189999999999999E-3</v>
      </c>
      <c r="E662">
        <v>3.7500000000000001E-4</v>
      </c>
      <c r="F662">
        <v>0</v>
      </c>
      <c r="G662">
        <v>3.7951000000000003E-12</v>
      </c>
      <c r="H662">
        <v>0.113119</v>
      </c>
      <c r="I662">
        <f t="shared" si="20"/>
        <v>0.14296983284375414</v>
      </c>
      <c r="J662">
        <f t="shared" si="21"/>
        <v>7.4502257865426871E-2</v>
      </c>
    </row>
    <row r="663" spans="1:10" x14ac:dyDescent="0.25">
      <c r="A663">
        <v>1.25</v>
      </c>
      <c r="B663">
        <v>3.875</v>
      </c>
      <c r="C663">
        <v>13.671727000000001</v>
      </c>
      <c r="D663">
        <v>1.738E-3</v>
      </c>
      <c r="E663">
        <v>3.3599999999999998E-4</v>
      </c>
      <c r="F663">
        <v>0</v>
      </c>
      <c r="G663">
        <v>4.3022E-12</v>
      </c>
      <c r="H663">
        <v>0.10165</v>
      </c>
      <c r="I663">
        <f t="shared" si="20"/>
        <v>0.12712366184608573</v>
      </c>
      <c r="J663">
        <f t="shared" si="21"/>
        <v>7.3143648933305938E-2</v>
      </c>
    </row>
    <row r="664" spans="1:10" x14ac:dyDescent="0.25">
      <c r="A664">
        <v>1.75</v>
      </c>
      <c r="B664">
        <v>3.875</v>
      </c>
      <c r="C664">
        <v>12.985169000000001</v>
      </c>
      <c r="D664">
        <v>2.2439999999999999E-3</v>
      </c>
      <c r="E664">
        <v>4.4799999999999999E-4</v>
      </c>
      <c r="F664">
        <v>0</v>
      </c>
      <c r="G664">
        <v>2.9738000000000001E-12</v>
      </c>
      <c r="H664">
        <v>0.134214</v>
      </c>
      <c r="I664">
        <f t="shared" si="20"/>
        <v>0.17281253713370998</v>
      </c>
      <c r="J664">
        <f t="shared" si="21"/>
        <v>7.7010934551564172E-2</v>
      </c>
    </row>
    <row r="665" spans="1:10" x14ac:dyDescent="0.25">
      <c r="A665">
        <v>2.25</v>
      </c>
      <c r="B665">
        <v>3.875</v>
      </c>
      <c r="C665">
        <v>12.513005</v>
      </c>
      <c r="D665">
        <v>2.6080000000000001E-3</v>
      </c>
      <c r="E665">
        <v>5.3200000000000003E-4</v>
      </c>
      <c r="F665">
        <v>0</v>
      </c>
      <c r="G665">
        <v>2.1954000000000001E-12</v>
      </c>
      <c r="H665">
        <v>0.15851699999999999</v>
      </c>
      <c r="I665">
        <f t="shared" si="20"/>
        <v>0.20842315654792753</v>
      </c>
      <c r="J665">
        <f t="shared" si="21"/>
        <v>7.9916854504573448E-2</v>
      </c>
    </row>
    <row r="666" spans="1:10" x14ac:dyDescent="0.25">
      <c r="A666">
        <v>2.75</v>
      </c>
      <c r="B666">
        <v>3.875</v>
      </c>
      <c r="C666">
        <v>12.756805</v>
      </c>
      <c r="D666">
        <v>2.4190000000000001E-3</v>
      </c>
      <c r="E666">
        <v>4.8700000000000002E-4</v>
      </c>
      <c r="F666">
        <v>0</v>
      </c>
      <c r="G666">
        <v>2.5825999999999999E-12</v>
      </c>
      <c r="H666">
        <v>0.145761</v>
      </c>
      <c r="I666">
        <f t="shared" si="20"/>
        <v>0.18962428288274377</v>
      </c>
      <c r="J666">
        <f t="shared" si="21"/>
        <v>7.8389534056529042E-2</v>
      </c>
    </row>
    <row r="667" spans="1:10" x14ac:dyDescent="0.25">
      <c r="A667">
        <v>3.25</v>
      </c>
      <c r="B667">
        <v>3.875</v>
      </c>
      <c r="C667">
        <v>13.067693999999999</v>
      </c>
      <c r="D667">
        <v>2.1819999999999999E-3</v>
      </c>
      <c r="E667">
        <v>4.3300000000000001E-4</v>
      </c>
      <c r="F667">
        <v>0</v>
      </c>
      <c r="G667">
        <v>3.1217999999999999E-12</v>
      </c>
      <c r="H667">
        <v>0.130133</v>
      </c>
      <c r="I667">
        <f t="shared" si="20"/>
        <v>0.16697666780382217</v>
      </c>
      <c r="J667">
        <f t="shared" si="21"/>
        <v>7.6524595693777342E-2</v>
      </c>
    </row>
    <row r="668" spans="1:10" x14ac:dyDescent="0.25">
      <c r="A668">
        <v>3.75</v>
      </c>
      <c r="B668">
        <v>3.875</v>
      </c>
      <c r="C668">
        <v>13.312025</v>
      </c>
      <c r="D668">
        <v>2E-3</v>
      </c>
      <c r="E668">
        <v>3.9300000000000001E-4</v>
      </c>
      <c r="F668">
        <v>0</v>
      </c>
      <c r="G668">
        <v>3.5791999999999999E-12</v>
      </c>
      <c r="H668">
        <v>0.118324</v>
      </c>
      <c r="I668">
        <f t="shared" si="20"/>
        <v>0.15024010246374989</v>
      </c>
      <c r="J668">
        <f t="shared" si="21"/>
        <v>7.5120051231874943E-2</v>
      </c>
    </row>
    <row r="669" spans="1:10" x14ac:dyDescent="0.25">
      <c r="A669">
        <v>4.25</v>
      </c>
      <c r="B669">
        <v>3.875</v>
      </c>
      <c r="C669">
        <v>13.593382</v>
      </c>
      <c r="D669">
        <v>1.7949999999999999E-3</v>
      </c>
      <c r="E669">
        <v>3.48E-4</v>
      </c>
      <c r="F669">
        <v>0</v>
      </c>
      <c r="G669">
        <v>4.1399999999999997E-12</v>
      </c>
      <c r="H669">
        <v>0.105212</v>
      </c>
      <c r="I669">
        <f t="shared" si="20"/>
        <v>0.13204955175981958</v>
      </c>
      <c r="J669">
        <f t="shared" si="21"/>
        <v>7.356520989404991E-2</v>
      </c>
    </row>
    <row r="670" spans="1:10" x14ac:dyDescent="0.25">
      <c r="A670">
        <v>4.75</v>
      </c>
      <c r="B670">
        <v>3.875</v>
      </c>
      <c r="C670">
        <v>13.439641</v>
      </c>
      <c r="D670">
        <v>1.9059999999999999E-3</v>
      </c>
      <c r="E670">
        <v>3.7199999999999999E-4</v>
      </c>
      <c r="F670">
        <v>0</v>
      </c>
      <c r="G670">
        <v>3.8291999999999999E-12</v>
      </c>
      <c r="H670">
        <v>0.112314</v>
      </c>
      <c r="I670">
        <f t="shared" si="20"/>
        <v>0.14181926436874318</v>
      </c>
      <c r="J670">
        <f t="shared" si="21"/>
        <v>7.4406749406475958E-2</v>
      </c>
    </row>
    <row r="671" spans="1:10" x14ac:dyDescent="0.25">
      <c r="A671">
        <v>5.25</v>
      </c>
      <c r="B671">
        <v>3.875</v>
      </c>
      <c r="C671">
        <v>13.604474</v>
      </c>
      <c r="D671">
        <v>1.787E-3</v>
      </c>
      <c r="E671">
        <v>3.4699999999999998E-4</v>
      </c>
      <c r="F671">
        <v>0</v>
      </c>
      <c r="G671">
        <v>4.1628E-12</v>
      </c>
      <c r="H671">
        <v>0.10470599999999999</v>
      </c>
      <c r="I671">
        <f t="shared" si="20"/>
        <v>0.13135384727112565</v>
      </c>
      <c r="J671">
        <f t="shared" si="21"/>
        <v>7.3505230705722249E-2</v>
      </c>
    </row>
    <row r="672" spans="1:10" x14ac:dyDescent="0.25">
      <c r="A672">
        <v>5.75</v>
      </c>
      <c r="B672">
        <v>3.875</v>
      </c>
      <c r="C672">
        <v>13.715840999999999</v>
      </c>
      <c r="D672">
        <v>1.707E-3</v>
      </c>
      <c r="E672">
        <v>3.2899999999999997E-4</v>
      </c>
      <c r="F672">
        <v>0</v>
      </c>
      <c r="G672">
        <v>4.3947000000000002E-12</v>
      </c>
      <c r="H672">
        <v>9.9661E-2</v>
      </c>
      <c r="I672">
        <f t="shared" si="20"/>
        <v>0.12445463606642861</v>
      </c>
      <c r="J672">
        <f t="shared" si="21"/>
        <v>7.2908398398610783E-2</v>
      </c>
    </row>
    <row r="673" spans="1:10" x14ac:dyDescent="0.25">
      <c r="A673">
        <v>6.25</v>
      </c>
      <c r="B673">
        <v>3.875</v>
      </c>
      <c r="C673">
        <v>13.811980999999999</v>
      </c>
      <c r="D673">
        <v>1.6379999999999999E-3</v>
      </c>
      <c r="E673">
        <v>3.1500000000000001E-4</v>
      </c>
      <c r="F673">
        <v>0</v>
      </c>
      <c r="G673">
        <v>4.5988000000000002E-12</v>
      </c>
      <c r="H673">
        <v>9.5366999999999993E-2</v>
      </c>
      <c r="I673">
        <f t="shared" si="20"/>
        <v>0.11859269137424965</v>
      </c>
      <c r="J673">
        <f t="shared" si="21"/>
        <v>7.2400910484889891E-2</v>
      </c>
    </row>
    <row r="674" spans="1:10" x14ac:dyDescent="0.25">
      <c r="A674">
        <v>6.75</v>
      </c>
      <c r="B674">
        <v>3.875</v>
      </c>
      <c r="C674">
        <v>15.465544</v>
      </c>
      <c r="D674">
        <v>1.493E-3</v>
      </c>
      <c r="E674">
        <v>2.5799999999999998E-4</v>
      </c>
      <c r="F674">
        <v>4.6952000000000001E-2</v>
      </c>
      <c r="G674">
        <v>5.2601000000000002E-12</v>
      </c>
      <c r="H674">
        <v>8.2281999999999994E-2</v>
      </c>
      <c r="I674">
        <f t="shared" si="20"/>
        <v>9.653717968149067E-2</v>
      </c>
      <c r="J674">
        <f t="shared" si="21"/>
        <v>6.4659865828192012E-2</v>
      </c>
    </row>
    <row r="675" spans="1:10" x14ac:dyDescent="0.25">
      <c r="A675">
        <v>7.25</v>
      </c>
      <c r="B675">
        <v>3.875</v>
      </c>
      <c r="C675">
        <v>17.751249000000001</v>
      </c>
      <c r="D675">
        <v>1.8270000000000001E-3</v>
      </c>
      <c r="E675">
        <v>2.72E-4</v>
      </c>
      <c r="F675">
        <v>0.12342500000000001</v>
      </c>
      <c r="G675">
        <v>4.6659999999999997E-12</v>
      </c>
      <c r="H675">
        <v>9.3981999999999996E-2</v>
      </c>
      <c r="I675">
        <f t="shared" si="20"/>
        <v>0.10292233521145469</v>
      </c>
      <c r="J675">
        <f t="shared" si="21"/>
        <v>5.6334064155147613E-2</v>
      </c>
    </row>
    <row r="676" spans="1:10" x14ac:dyDescent="0.25">
      <c r="A676">
        <v>7.75</v>
      </c>
      <c r="B676">
        <v>3.875</v>
      </c>
      <c r="C676">
        <v>17.416415000000001</v>
      </c>
      <c r="D676">
        <v>2.1930000000000001E-3</v>
      </c>
      <c r="E676">
        <v>3.28E-4</v>
      </c>
      <c r="F676">
        <v>0.130604</v>
      </c>
      <c r="G676">
        <v>3.7708999999999996E-12</v>
      </c>
      <c r="H676">
        <v>0.113691</v>
      </c>
      <c r="I676">
        <f t="shared" si="20"/>
        <v>0.12591569504975622</v>
      </c>
      <c r="J676">
        <f t="shared" si="21"/>
        <v>5.7417097605907991E-2</v>
      </c>
    </row>
    <row r="677" spans="1:10" x14ac:dyDescent="0.25">
      <c r="A677">
        <v>8.25</v>
      </c>
      <c r="B677">
        <v>3.875</v>
      </c>
      <c r="C677">
        <v>25.490793</v>
      </c>
      <c r="D677">
        <v>2.4069999999999999E-3</v>
      </c>
      <c r="E677">
        <v>2.4499999999999999E-4</v>
      </c>
      <c r="F677">
        <v>0.284997</v>
      </c>
      <c r="G677">
        <v>4.2141E-12</v>
      </c>
      <c r="H677">
        <v>0.103574</v>
      </c>
      <c r="I677">
        <f t="shared" si="20"/>
        <v>9.4426250293586395E-2</v>
      </c>
      <c r="J677">
        <f t="shared" si="21"/>
        <v>3.922985055819958E-2</v>
      </c>
    </row>
    <row r="678" spans="1:10" x14ac:dyDescent="0.25">
      <c r="A678">
        <v>8.75</v>
      </c>
      <c r="B678">
        <v>3.875</v>
      </c>
      <c r="C678">
        <v>28.004625999999998</v>
      </c>
      <c r="D678">
        <v>2.5630000000000002E-3</v>
      </c>
      <c r="E678">
        <v>2.3599999999999999E-4</v>
      </c>
      <c r="F678">
        <v>0.32187399999999999</v>
      </c>
      <c r="G678">
        <v>4.1356999999999998E-12</v>
      </c>
      <c r="H678">
        <v>0.105307</v>
      </c>
      <c r="I678">
        <f t="shared" si="20"/>
        <v>9.1520593776185419E-2</v>
      </c>
      <c r="J678">
        <f t="shared" si="21"/>
        <v>3.5708386178769182E-2</v>
      </c>
    </row>
    <row r="679" spans="1:10" x14ac:dyDescent="0.25">
      <c r="A679">
        <v>9.25</v>
      </c>
      <c r="B679">
        <v>3.875</v>
      </c>
      <c r="C679">
        <v>19.805136000000001</v>
      </c>
      <c r="D679">
        <v>2.6150000000000001E-3</v>
      </c>
      <c r="E679">
        <v>3.39E-4</v>
      </c>
      <c r="F679">
        <v>0.19936200000000001</v>
      </c>
      <c r="G679">
        <v>3.2300000000000002E-12</v>
      </c>
      <c r="H679">
        <v>0.12723400000000001</v>
      </c>
      <c r="I679">
        <f t="shared" si="20"/>
        <v>0.13203645761382302</v>
      </c>
      <c r="J679">
        <f t="shared" si="21"/>
        <v>5.0491953198402675E-2</v>
      </c>
    </row>
    <row r="680" spans="1:10" x14ac:dyDescent="0.25">
      <c r="A680">
        <v>9.75</v>
      </c>
      <c r="B680">
        <v>3.875</v>
      </c>
      <c r="C680">
        <v>16.117189</v>
      </c>
      <c r="D680">
        <v>2.598E-3</v>
      </c>
      <c r="E680">
        <v>4.1300000000000001E-4</v>
      </c>
      <c r="F680">
        <v>0.11461200000000001</v>
      </c>
      <c r="G680">
        <v>2.7820000000000001E-12</v>
      </c>
      <c r="H680">
        <v>0.13972999999999999</v>
      </c>
      <c r="I680">
        <f t="shared" si="20"/>
        <v>0.16119436211860516</v>
      </c>
      <c r="J680">
        <f t="shared" si="21"/>
        <v>6.2045558937107455E-2</v>
      </c>
    </row>
    <row r="681" spans="1:10" x14ac:dyDescent="0.25">
      <c r="A681">
        <v>10.25</v>
      </c>
      <c r="B681">
        <v>3.875</v>
      </c>
      <c r="C681">
        <v>14.327529</v>
      </c>
      <c r="D681">
        <v>1.98E-3</v>
      </c>
      <c r="E681">
        <v>3.6200000000000002E-4</v>
      </c>
      <c r="F681">
        <v>3.4152000000000002E-2</v>
      </c>
      <c r="G681">
        <v>3.7983999999999996E-12</v>
      </c>
      <c r="H681">
        <v>0.11304</v>
      </c>
      <c r="I681">
        <f t="shared" si="20"/>
        <v>0.13819549763256456</v>
      </c>
      <c r="J681">
        <f t="shared" si="21"/>
        <v>6.9795705875032601E-2</v>
      </c>
    </row>
    <row r="682" spans="1:10" x14ac:dyDescent="0.25">
      <c r="A682">
        <v>10.75</v>
      </c>
      <c r="B682">
        <v>3.875</v>
      </c>
      <c r="C682">
        <v>13.532378</v>
      </c>
      <c r="D682">
        <v>1.8389999999999999E-3</v>
      </c>
      <c r="E682">
        <v>3.5799999999999997E-4</v>
      </c>
      <c r="F682">
        <v>0</v>
      </c>
      <c r="G682">
        <v>4.0154999999999996E-12</v>
      </c>
      <c r="H682">
        <v>0.108012</v>
      </c>
      <c r="I682">
        <f t="shared" si="20"/>
        <v>0.13589629258065361</v>
      </c>
      <c r="J682">
        <f t="shared" si="21"/>
        <v>7.3896842077571287E-2</v>
      </c>
    </row>
    <row r="683" spans="1:10" x14ac:dyDescent="0.25">
      <c r="A683">
        <v>11.25</v>
      </c>
      <c r="B683">
        <v>3.875</v>
      </c>
      <c r="C683">
        <v>12.595171000000001</v>
      </c>
      <c r="D683">
        <v>2.5439999999999998E-3</v>
      </c>
      <c r="E683">
        <v>5.1699999999999999E-4</v>
      </c>
      <c r="F683">
        <v>0</v>
      </c>
      <c r="G683">
        <v>2.3222999999999999E-12</v>
      </c>
      <c r="H683">
        <v>0.154167</v>
      </c>
      <c r="I683">
        <f t="shared" si="20"/>
        <v>0.20198217237384072</v>
      </c>
      <c r="J683">
        <f t="shared" si="21"/>
        <v>7.9395508008585192E-2</v>
      </c>
    </row>
    <row r="684" spans="1:10" x14ac:dyDescent="0.25">
      <c r="A684">
        <v>11.75</v>
      </c>
      <c r="B684">
        <v>3.875</v>
      </c>
      <c r="C684">
        <v>12.207273000000001</v>
      </c>
      <c r="D684">
        <v>2.8509999999999998E-3</v>
      </c>
      <c r="E684">
        <v>5.9000000000000003E-4</v>
      </c>
      <c r="F684">
        <v>0</v>
      </c>
      <c r="G684">
        <v>1.7564000000000001E-12</v>
      </c>
      <c r="H684">
        <v>0.175177</v>
      </c>
      <c r="I684">
        <f t="shared" si="20"/>
        <v>0.23354929475239883</v>
      </c>
      <c r="J684">
        <f t="shared" si="21"/>
        <v>8.1918377675341575E-2</v>
      </c>
    </row>
    <row r="685" spans="1:10" x14ac:dyDescent="0.25">
      <c r="A685">
        <v>12.25</v>
      </c>
      <c r="B685">
        <v>3.875</v>
      </c>
      <c r="C685">
        <v>12.539184000000001</v>
      </c>
      <c r="D685">
        <v>2.588E-3</v>
      </c>
      <c r="E685">
        <v>5.2700000000000002E-4</v>
      </c>
      <c r="F685">
        <v>0</v>
      </c>
      <c r="G685">
        <v>2.2353999999999999E-12</v>
      </c>
      <c r="H685">
        <v>0.15712499999999999</v>
      </c>
      <c r="I685">
        <f t="shared" si="20"/>
        <v>0.20639301568586918</v>
      </c>
      <c r="J685">
        <f t="shared" si="21"/>
        <v>7.9750006061000453E-2</v>
      </c>
    </row>
    <row r="686" spans="1:10" x14ac:dyDescent="0.25">
      <c r="A686">
        <v>12.75</v>
      </c>
      <c r="B686">
        <v>3.875</v>
      </c>
      <c r="C686">
        <v>13.039686</v>
      </c>
      <c r="D686">
        <v>2.2030000000000001E-3</v>
      </c>
      <c r="E686">
        <v>4.3800000000000002E-4</v>
      </c>
      <c r="F686">
        <v>0</v>
      </c>
      <c r="G686">
        <v>3.0712000000000001E-12</v>
      </c>
      <c r="H686">
        <v>0.13151199999999999</v>
      </c>
      <c r="I686">
        <f t="shared" si="20"/>
        <v>0.16894578596447801</v>
      </c>
      <c r="J686">
        <f t="shared" si="21"/>
        <v>7.6688963215832046E-2</v>
      </c>
    </row>
    <row r="687" spans="1:10" x14ac:dyDescent="0.25">
      <c r="A687">
        <v>13.25</v>
      </c>
      <c r="B687">
        <v>3.875</v>
      </c>
      <c r="C687">
        <v>13.234686</v>
      </c>
      <c r="D687">
        <v>2.0569999999999998E-3</v>
      </c>
      <c r="E687">
        <v>4.06E-4</v>
      </c>
      <c r="F687">
        <v>0</v>
      </c>
      <c r="G687">
        <v>3.4314000000000001E-12</v>
      </c>
      <c r="H687">
        <v>0.122018</v>
      </c>
      <c r="I687">
        <f t="shared" si="20"/>
        <v>0.15542491903472436</v>
      </c>
      <c r="J687">
        <f t="shared" si="21"/>
        <v>7.5559027240993851E-2</v>
      </c>
    </row>
    <row r="688" spans="1:10" x14ac:dyDescent="0.25">
      <c r="A688">
        <v>13.75</v>
      </c>
      <c r="B688">
        <v>3.875</v>
      </c>
      <c r="C688">
        <v>13.101336999999999</v>
      </c>
      <c r="D688">
        <v>2.1570000000000001E-3</v>
      </c>
      <c r="E688">
        <v>4.28E-4</v>
      </c>
      <c r="F688">
        <v>0</v>
      </c>
      <c r="G688">
        <v>3.1831E-12</v>
      </c>
      <c r="H688">
        <v>0.12848200000000001</v>
      </c>
      <c r="I688">
        <f t="shared" si="20"/>
        <v>0.16463968524739117</v>
      </c>
      <c r="J688">
        <f t="shared" si="21"/>
        <v>7.632808773638905E-2</v>
      </c>
    </row>
    <row r="689" spans="1:10" x14ac:dyDescent="0.25">
      <c r="A689">
        <v>14.25</v>
      </c>
      <c r="B689">
        <v>3.875</v>
      </c>
      <c r="C689">
        <v>12.837011</v>
      </c>
      <c r="D689">
        <v>2.3570000000000002E-3</v>
      </c>
      <c r="E689">
        <v>4.73E-4</v>
      </c>
      <c r="F689">
        <v>0</v>
      </c>
      <c r="G689">
        <v>2.7168999999999999E-12</v>
      </c>
      <c r="H689">
        <v>0.14166200000000001</v>
      </c>
      <c r="I689">
        <f t="shared" si="20"/>
        <v>0.18360972036247381</v>
      </c>
      <c r="J689">
        <f t="shared" si="21"/>
        <v>7.7899754078266353E-2</v>
      </c>
    </row>
    <row r="690" spans="1:10" x14ac:dyDescent="0.25">
      <c r="A690">
        <v>14.75</v>
      </c>
      <c r="B690">
        <v>3.875</v>
      </c>
      <c r="C690">
        <v>12.625453</v>
      </c>
      <c r="D690">
        <v>2.5200000000000001E-3</v>
      </c>
      <c r="E690">
        <v>5.1099999999999995E-4</v>
      </c>
      <c r="F690">
        <v>0</v>
      </c>
      <c r="G690">
        <v>2.3698999999999998E-12</v>
      </c>
      <c r="H690">
        <v>0.15257699999999999</v>
      </c>
      <c r="I690">
        <f t="shared" si="20"/>
        <v>0.19959679862576019</v>
      </c>
      <c r="J690">
        <f t="shared" si="21"/>
        <v>7.9205078819746116E-2</v>
      </c>
    </row>
    <row r="691" spans="1:10" x14ac:dyDescent="0.25">
      <c r="A691">
        <v>15.25</v>
      </c>
      <c r="B691">
        <v>3.875</v>
      </c>
      <c r="C691">
        <v>12.791589999999999</v>
      </c>
      <c r="D691">
        <v>2.392E-3</v>
      </c>
      <c r="E691">
        <v>4.8099999999999998E-4</v>
      </c>
      <c r="F691">
        <v>0</v>
      </c>
      <c r="G691">
        <v>2.6403999999999999E-12</v>
      </c>
      <c r="H691">
        <v>0.14397699999999999</v>
      </c>
      <c r="I691">
        <f t="shared" si="20"/>
        <v>0.1869978634399633</v>
      </c>
      <c r="J691">
        <f t="shared" si="21"/>
        <v>7.817636431436592E-2</v>
      </c>
    </row>
    <row r="692" spans="1:10" x14ac:dyDescent="0.25">
      <c r="A692">
        <v>15.75</v>
      </c>
      <c r="B692">
        <v>3.875</v>
      </c>
      <c r="C692">
        <v>13.021846</v>
      </c>
      <c r="D692">
        <v>2.2169999999999998E-3</v>
      </c>
      <c r="E692">
        <v>4.4099999999999999E-4</v>
      </c>
      <c r="F692">
        <v>0</v>
      </c>
      <c r="G692">
        <v>3.0391999999999998E-12</v>
      </c>
      <c r="H692">
        <v>0.13239400000000001</v>
      </c>
      <c r="I692">
        <f t="shared" si="20"/>
        <v>0.17025235899733415</v>
      </c>
      <c r="J692">
        <f t="shared" si="21"/>
        <v>7.6794027513457E-2</v>
      </c>
    </row>
    <row r="693" spans="1:10" x14ac:dyDescent="0.25">
      <c r="A693">
        <v>16.25</v>
      </c>
      <c r="B693">
        <v>3.875</v>
      </c>
      <c r="C693">
        <v>12.92855</v>
      </c>
      <c r="D693">
        <v>2.287E-3</v>
      </c>
      <c r="E693">
        <v>4.57E-4</v>
      </c>
      <c r="F693">
        <v>0</v>
      </c>
      <c r="G693">
        <v>2.8743E-12</v>
      </c>
      <c r="H693">
        <v>0.137042</v>
      </c>
      <c r="I693">
        <f t="shared" si="20"/>
        <v>0.17689532082097373</v>
      </c>
      <c r="J693">
        <f t="shared" si="21"/>
        <v>7.7348194499769887E-2</v>
      </c>
    </row>
    <row r="694" spans="1:10" x14ac:dyDescent="0.25">
      <c r="A694">
        <v>16.75</v>
      </c>
      <c r="B694">
        <v>3.875</v>
      </c>
      <c r="C694">
        <v>13.130553000000001</v>
      </c>
      <c r="D694">
        <v>2.1350000000000002E-3</v>
      </c>
      <c r="E694">
        <v>4.2299999999999998E-4</v>
      </c>
      <c r="F694">
        <v>0</v>
      </c>
      <c r="G694">
        <v>3.2367000000000001E-12</v>
      </c>
      <c r="H694">
        <v>0.127056</v>
      </c>
      <c r="I694">
        <f t="shared" si="20"/>
        <v>0.16259787382907637</v>
      </c>
      <c r="J694">
        <f t="shared" si="21"/>
        <v>7.6158254720878851E-2</v>
      </c>
    </row>
    <row r="695" spans="1:10" x14ac:dyDescent="0.25">
      <c r="A695">
        <v>17.25</v>
      </c>
      <c r="B695">
        <v>3.875</v>
      </c>
      <c r="C695">
        <v>12.939942</v>
      </c>
      <c r="D695">
        <v>2.2790000000000002E-3</v>
      </c>
      <c r="E695">
        <v>4.55E-4</v>
      </c>
      <c r="F695">
        <v>0</v>
      </c>
      <c r="G695">
        <v>2.8941999999999999E-12</v>
      </c>
      <c r="H695">
        <v>0.13647100000000001</v>
      </c>
      <c r="I695">
        <f t="shared" si="20"/>
        <v>0.17612134582983449</v>
      </c>
      <c r="J695">
        <f t="shared" si="21"/>
        <v>7.7280099091634261E-2</v>
      </c>
    </row>
    <row r="696" spans="1:10" x14ac:dyDescent="0.25">
      <c r="A696">
        <v>17.75</v>
      </c>
      <c r="B696">
        <v>3.875</v>
      </c>
      <c r="C696">
        <v>12.686882000000001</v>
      </c>
      <c r="D696">
        <v>2.4729999999999999E-3</v>
      </c>
      <c r="E696">
        <v>5.0000000000000001E-4</v>
      </c>
      <c r="F696">
        <v>0</v>
      </c>
      <c r="G696">
        <v>2.4681999999999999E-12</v>
      </c>
      <c r="H696">
        <v>0.14937300000000001</v>
      </c>
      <c r="I696">
        <f t="shared" si="20"/>
        <v>0.19492575086613084</v>
      </c>
      <c r="J696">
        <f t="shared" si="21"/>
        <v>7.8821573338508227E-2</v>
      </c>
    </row>
    <row r="697" spans="1:10" x14ac:dyDescent="0.25">
      <c r="A697">
        <v>18.25</v>
      </c>
      <c r="B697">
        <v>3.875</v>
      </c>
      <c r="C697">
        <v>12.614438</v>
      </c>
      <c r="D697">
        <v>2.529E-3</v>
      </c>
      <c r="E697">
        <v>5.13E-4</v>
      </c>
      <c r="F697">
        <v>0</v>
      </c>
      <c r="G697">
        <v>2.3524999999999999E-12</v>
      </c>
      <c r="H697">
        <v>0.15315500000000001</v>
      </c>
      <c r="I697">
        <f t="shared" si="20"/>
        <v>0.20048455587161315</v>
      </c>
      <c r="J697">
        <f t="shared" si="21"/>
        <v>7.9274241151290295E-2</v>
      </c>
    </row>
    <row r="698" spans="1:10" x14ac:dyDescent="0.25">
      <c r="A698">
        <v>18.75</v>
      </c>
      <c r="B698">
        <v>3.875</v>
      </c>
      <c r="C698">
        <v>13.020534</v>
      </c>
      <c r="D698">
        <v>2.2179999999999999E-3</v>
      </c>
      <c r="E698">
        <v>4.4099999999999999E-4</v>
      </c>
      <c r="F698">
        <v>0</v>
      </c>
      <c r="G698">
        <v>3.0368000000000001E-12</v>
      </c>
      <c r="H698">
        <v>0.13245899999999999</v>
      </c>
      <c r="I698">
        <f t="shared" si="20"/>
        <v>0.17034631605739059</v>
      </c>
      <c r="J698">
        <f t="shared" si="21"/>
        <v>7.6801765580428574E-2</v>
      </c>
    </row>
    <row r="699" spans="1:10" x14ac:dyDescent="0.25">
      <c r="A699">
        <v>19.25</v>
      </c>
      <c r="B699">
        <v>3.875</v>
      </c>
      <c r="C699">
        <v>12.566814000000001</v>
      </c>
      <c r="D699">
        <v>2.5660000000000001E-3</v>
      </c>
      <c r="E699">
        <v>5.22E-4</v>
      </c>
      <c r="F699">
        <v>0</v>
      </c>
      <c r="G699">
        <v>2.2780000000000002E-12</v>
      </c>
      <c r="H699">
        <v>0.15566199999999999</v>
      </c>
      <c r="I699">
        <f t="shared" si="20"/>
        <v>0.20418858749719698</v>
      </c>
      <c r="J699">
        <f t="shared" si="21"/>
        <v>7.957466387264106E-2</v>
      </c>
    </row>
    <row r="700" spans="1:10" x14ac:dyDescent="0.25">
      <c r="A700">
        <v>19.75</v>
      </c>
      <c r="B700">
        <v>3.875</v>
      </c>
      <c r="C700">
        <v>12.155438</v>
      </c>
      <c r="D700">
        <v>2.8930000000000002E-3</v>
      </c>
      <c r="E700">
        <v>6.0099999999999997E-4</v>
      </c>
      <c r="F700">
        <v>0</v>
      </c>
      <c r="G700">
        <v>1.6871999999999999E-12</v>
      </c>
      <c r="H700">
        <v>0.17807799999999999</v>
      </c>
      <c r="I700">
        <f t="shared" si="20"/>
        <v>0.2380004735329159</v>
      </c>
      <c r="J700">
        <f t="shared" si="21"/>
        <v>8.2267706025895573E-2</v>
      </c>
    </row>
    <row r="701" spans="1:10" x14ac:dyDescent="0.25">
      <c r="A701">
        <v>20.25</v>
      </c>
      <c r="B701">
        <v>3.875</v>
      </c>
      <c r="C701">
        <v>11.949391</v>
      </c>
      <c r="D701">
        <v>3.0599999999999998E-3</v>
      </c>
      <c r="E701">
        <v>6.4199999999999999E-4</v>
      </c>
      <c r="F701">
        <v>0</v>
      </c>
      <c r="G701">
        <v>1.4277000000000001E-12</v>
      </c>
      <c r="H701">
        <v>0.18984000000000001</v>
      </c>
      <c r="I701">
        <f t="shared" si="20"/>
        <v>0.25607999604331294</v>
      </c>
      <c r="J701">
        <f t="shared" si="21"/>
        <v>8.3686273216768955E-2</v>
      </c>
    </row>
    <row r="702" spans="1:10" x14ac:dyDescent="0.25">
      <c r="A702">
        <v>20.75</v>
      </c>
      <c r="B702">
        <v>3.875</v>
      </c>
      <c r="C702">
        <v>11.784166000000001</v>
      </c>
      <c r="D702">
        <v>3.1970000000000002E-3</v>
      </c>
      <c r="E702">
        <v>6.7699999999999998E-4</v>
      </c>
      <c r="F702">
        <v>0</v>
      </c>
      <c r="G702">
        <v>1.2374E-12</v>
      </c>
      <c r="H702">
        <v>0.199545</v>
      </c>
      <c r="I702">
        <f t="shared" si="20"/>
        <v>0.27129624616625392</v>
      </c>
      <c r="J702">
        <f t="shared" si="21"/>
        <v>8.4859632832735038E-2</v>
      </c>
    </row>
    <row r="703" spans="1:10" x14ac:dyDescent="0.25">
      <c r="A703">
        <v>21.25</v>
      </c>
      <c r="B703">
        <v>3.875</v>
      </c>
      <c r="C703">
        <v>12.079195</v>
      </c>
      <c r="D703">
        <v>2.954E-3</v>
      </c>
      <c r="E703">
        <v>6.1600000000000001E-4</v>
      </c>
      <c r="F703">
        <v>0</v>
      </c>
      <c r="G703">
        <v>1.5883E-12</v>
      </c>
      <c r="H703">
        <v>0.18238699999999999</v>
      </c>
      <c r="I703">
        <f t="shared" si="20"/>
        <v>0.24455272060762329</v>
      </c>
      <c r="J703">
        <f t="shared" si="21"/>
        <v>8.278697380082034E-2</v>
      </c>
    </row>
    <row r="704" spans="1:10" x14ac:dyDescent="0.25">
      <c r="A704">
        <v>21.75</v>
      </c>
      <c r="B704">
        <v>3.875</v>
      </c>
      <c r="C704">
        <v>12.542539</v>
      </c>
      <c r="D704">
        <v>2.5850000000000001E-3</v>
      </c>
      <c r="E704">
        <v>5.2599999999999999E-4</v>
      </c>
      <c r="F704">
        <v>0</v>
      </c>
      <c r="G704">
        <v>2.2405E-12</v>
      </c>
      <c r="H704">
        <v>0.156947</v>
      </c>
      <c r="I704">
        <f t="shared" si="20"/>
        <v>0.20609862165866097</v>
      </c>
      <c r="J704">
        <f t="shared" si="21"/>
        <v>7.9728673755768267E-2</v>
      </c>
    </row>
    <row r="705" spans="1:10" x14ac:dyDescent="0.25">
      <c r="A705">
        <v>0.25</v>
      </c>
      <c r="B705">
        <v>4.125</v>
      </c>
      <c r="C705">
        <v>9.6747180000000004</v>
      </c>
      <c r="D705">
        <v>5.117E-3</v>
      </c>
      <c r="E705">
        <v>1.235E-3</v>
      </c>
      <c r="F705">
        <v>0</v>
      </c>
      <c r="G705">
        <v>1E-14</v>
      </c>
      <c r="H705">
        <v>0.35</v>
      </c>
      <c r="I705">
        <f t="shared" si="20"/>
        <v>0.52890430501436836</v>
      </c>
      <c r="J705">
        <f t="shared" si="21"/>
        <v>0.10336218585389259</v>
      </c>
    </row>
    <row r="706" spans="1:10" x14ac:dyDescent="0.25">
      <c r="A706">
        <v>0.75</v>
      </c>
      <c r="B706">
        <v>4.125</v>
      </c>
      <c r="C706">
        <v>9.6747180000000004</v>
      </c>
      <c r="D706">
        <v>5.117E-3</v>
      </c>
      <c r="E706">
        <v>1.235E-3</v>
      </c>
      <c r="F706">
        <v>0</v>
      </c>
      <c r="G706">
        <v>1E-14</v>
      </c>
      <c r="H706">
        <v>0.35</v>
      </c>
      <c r="I706">
        <f t="shared" ref="I706:I769" si="22">D706*1000/C706</f>
        <v>0.52890430501436836</v>
      </c>
      <c r="J706">
        <f t="shared" ref="J706:J769" si="23">1/C706</f>
        <v>0.10336218585389259</v>
      </c>
    </row>
    <row r="707" spans="1:10" x14ac:dyDescent="0.25">
      <c r="A707">
        <v>1.25</v>
      </c>
      <c r="B707">
        <v>4.125</v>
      </c>
      <c r="C707">
        <v>9.6747180000000004</v>
      </c>
      <c r="D707">
        <v>5.117E-3</v>
      </c>
      <c r="E707">
        <v>1.235E-3</v>
      </c>
      <c r="F707">
        <v>0</v>
      </c>
      <c r="G707">
        <v>1E-14</v>
      </c>
      <c r="H707">
        <v>0.35</v>
      </c>
      <c r="I707">
        <f t="shared" si="22"/>
        <v>0.52890430501436836</v>
      </c>
      <c r="J707">
        <f t="shared" si="23"/>
        <v>0.10336218585389259</v>
      </c>
    </row>
    <row r="708" spans="1:10" x14ac:dyDescent="0.25">
      <c r="A708">
        <v>1.75</v>
      </c>
      <c r="B708">
        <v>4.125</v>
      </c>
      <c r="C708">
        <v>9.6747180000000004</v>
      </c>
      <c r="D708">
        <v>5.117E-3</v>
      </c>
      <c r="E708">
        <v>1.235E-3</v>
      </c>
      <c r="F708">
        <v>0</v>
      </c>
      <c r="G708">
        <v>1E-14</v>
      </c>
      <c r="H708">
        <v>0.35</v>
      </c>
      <c r="I708">
        <f t="shared" si="22"/>
        <v>0.52890430501436836</v>
      </c>
      <c r="J708">
        <f t="shared" si="23"/>
        <v>0.10336218585389259</v>
      </c>
    </row>
    <row r="709" spans="1:10" x14ac:dyDescent="0.25">
      <c r="A709">
        <v>2.25</v>
      </c>
      <c r="B709">
        <v>4.125</v>
      </c>
      <c r="C709">
        <v>9.6747180000000004</v>
      </c>
      <c r="D709">
        <v>5.117E-3</v>
      </c>
      <c r="E709">
        <v>1.235E-3</v>
      </c>
      <c r="F709">
        <v>0</v>
      </c>
      <c r="G709">
        <v>1E-14</v>
      </c>
      <c r="H709">
        <v>0.35</v>
      </c>
      <c r="I709">
        <f t="shared" si="22"/>
        <v>0.52890430501436836</v>
      </c>
      <c r="J709">
        <f t="shared" si="23"/>
        <v>0.10336218585389259</v>
      </c>
    </row>
    <row r="710" spans="1:10" x14ac:dyDescent="0.25">
      <c r="A710">
        <v>2.75</v>
      </c>
      <c r="B710">
        <v>4.125</v>
      </c>
      <c r="C710">
        <v>9.6747180000000004</v>
      </c>
      <c r="D710">
        <v>5.117E-3</v>
      </c>
      <c r="E710">
        <v>1.235E-3</v>
      </c>
      <c r="F710">
        <v>0</v>
      </c>
      <c r="G710">
        <v>1E-14</v>
      </c>
      <c r="H710">
        <v>0.35</v>
      </c>
      <c r="I710">
        <f t="shared" si="22"/>
        <v>0.52890430501436836</v>
      </c>
      <c r="J710">
        <f t="shared" si="23"/>
        <v>0.10336218585389259</v>
      </c>
    </row>
    <row r="711" spans="1:10" x14ac:dyDescent="0.25">
      <c r="A711">
        <v>3.25</v>
      </c>
      <c r="B711">
        <v>4.125</v>
      </c>
      <c r="C711">
        <v>9.6747180000000004</v>
      </c>
      <c r="D711">
        <v>5.117E-3</v>
      </c>
      <c r="E711">
        <v>1.235E-3</v>
      </c>
      <c r="F711">
        <v>0</v>
      </c>
      <c r="G711">
        <v>1E-14</v>
      </c>
      <c r="H711">
        <v>0.35</v>
      </c>
      <c r="I711">
        <f t="shared" si="22"/>
        <v>0.52890430501436836</v>
      </c>
      <c r="J711">
        <f t="shared" si="23"/>
        <v>0.10336218585389259</v>
      </c>
    </row>
    <row r="712" spans="1:10" x14ac:dyDescent="0.25">
      <c r="A712">
        <v>3.75</v>
      </c>
      <c r="B712">
        <v>4.125</v>
      </c>
      <c r="C712">
        <v>9.6747180000000004</v>
      </c>
      <c r="D712">
        <v>5.117E-3</v>
      </c>
      <c r="E712">
        <v>1.235E-3</v>
      </c>
      <c r="F712">
        <v>0</v>
      </c>
      <c r="G712">
        <v>1E-14</v>
      </c>
      <c r="H712">
        <v>0.35</v>
      </c>
      <c r="I712">
        <f t="shared" si="22"/>
        <v>0.52890430501436836</v>
      </c>
      <c r="J712">
        <f t="shared" si="23"/>
        <v>0.10336218585389259</v>
      </c>
    </row>
    <row r="713" spans="1:10" x14ac:dyDescent="0.25">
      <c r="A713">
        <v>4.25</v>
      </c>
      <c r="B713">
        <v>4.125</v>
      </c>
      <c r="C713">
        <v>9.6747180000000004</v>
      </c>
      <c r="D713">
        <v>5.117E-3</v>
      </c>
      <c r="E713">
        <v>1.235E-3</v>
      </c>
      <c r="F713">
        <v>0</v>
      </c>
      <c r="G713">
        <v>1E-14</v>
      </c>
      <c r="H713">
        <v>0.35</v>
      </c>
      <c r="I713">
        <f t="shared" si="22"/>
        <v>0.52890430501436836</v>
      </c>
      <c r="J713">
        <f t="shared" si="23"/>
        <v>0.10336218585389259</v>
      </c>
    </row>
    <row r="714" spans="1:10" x14ac:dyDescent="0.25">
      <c r="A714">
        <v>4.75</v>
      </c>
      <c r="B714">
        <v>4.125</v>
      </c>
      <c r="C714">
        <v>9.6747180000000004</v>
      </c>
      <c r="D714">
        <v>5.117E-3</v>
      </c>
      <c r="E714">
        <v>1.235E-3</v>
      </c>
      <c r="F714">
        <v>0</v>
      </c>
      <c r="G714">
        <v>1E-14</v>
      </c>
      <c r="H714">
        <v>0.35</v>
      </c>
      <c r="I714">
        <f t="shared" si="22"/>
        <v>0.52890430501436836</v>
      </c>
      <c r="J714">
        <f t="shared" si="23"/>
        <v>0.10336218585389259</v>
      </c>
    </row>
    <row r="715" spans="1:10" x14ac:dyDescent="0.25">
      <c r="A715">
        <v>5.25</v>
      </c>
      <c r="B715">
        <v>4.125</v>
      </c>
      <c r="C715">
        <v>9.6747180000000004</v>
      </c>
      <c r="D715">
        <v>5.117E-3</v>
      </c>
      <c r="E715">
        <v>1.235E-3</v>
      </c>
      <c r="F715">
        <v>0</v>
      </c>
      <c r="G715">
        <v>1E-14</v>
      </c>
      <c r="H715">
        <v>0.35</v>
      </c>
      <c r="I715">
        <f t="shared" si="22"/>
        <v>0.52890430501436836</v>
      </c>
      <c r="J715">
        <f t="shared" si="23"/>
        <v>0.10336218585389259</v>
      </c>
    </row>
    <row r="716" spans="1:10" x14ac:dyDescent="0.25">
      <c r="A716">
        <v>5.75</v>
      </c>
      <c r="B716">
        <v>4.125</v>
      </c>
      <c r="C716">
        <v>9.6747180000000004</v>
      </c>
      <c r="D716">
        <v>5.117E-3</v>
      </c>
      <c r="E716">
        <v>1.235E-3</v>
      </c>
      <c r="F716">
        <v>0</v>
      </c>
      <c r="G716">
        <v>1E-14</v>
      </c>
      <c r="H716">
        <v>0.35</v>
      </c>
      <c r="I716">
        <f t="shared" si="22"/>
        <v>0.52890430501436836</v>
      </c>
      <c r="J716">
        <f t="shared" si="23"/>
        <v>0.10336218585389259</v>
      </c>
    </row>
    <row r="717" spans="1:10" x14ac:dyDescent="0.25">
      <c r="A717">
        <v>6.25</v>
      </c>
      <c r="B717">
        <v>4.125</v>
      </c>
      <c r="C717">
        <v>9.6747180000000004</v>
      </c>
      <c r="D717">
        <v>5.117E-3</v>
      </c>
      <c r="E717">
        <v>1.235E-3</v>
      </c>
      <c r="F717">
        <v>0</v>
      </c>
      <c r="G717">
        <v>1E-14</v>
      </c>
      <c r="H717">
        <v>0.35</v>
      </c>
      <c r="I717">
        <f t="shared" si="22"/>
        <v>0.52890430501436836</v>
      </c>
      <c r="J717">
        <f t="shared" si="23"/>
        <v>0.10336218585389259</v>
      </c>
    </row>
    <row r="718" spans="1:10" x14ac:dyDescent="0.25">
      <c r="A718">
        <v>6.75</v>
      </c>
      <c r="B718">
        <v>4.125</v>
      </c>
      <c r="C718">
        <v>9.6747180000000004</v>
      </c>
      <c r="D718">
        <v>5.117E-3</v>
      </c>
      <c r="E718">
        <v>1.235E-3</v>
      </c>
      <c r="F718">
        <v>0</v>
      </c>
      <c r="G718">
        <v>1E-14</v>
      </c>
      <c r="H718">
        <v>0.35</v>
      </c>
      <c r="I718">
        <f t="shared" si="22"/>
        <v>0.52890430501436836</v>
      </c>
      <c r="J718">
        <f t="shared" si="23"/>
        <v>0.10336218585389259</v>
      </c>
    </row>
    <row r="719" spans="1:10" x14ac:dyDescent="0.25">
      <c r="A719">
        <v>7.25</v>
      </c>
      <c r="B719">
        <v>4.125</v>
      </c>
      <c r="C719">
        <v>9.6747180000000004</v>
      </c>
      <c r="D719">
        <v>5.117E-3</v>
      </c>
      <c r="E719">
        <v>1.235E-3</v>
      </c>
      <c r="F719">
        <v>0</v>
      </c>
      <c r="G719">
        <v>1E-14</v>
      </c>
      <c r="H719">
        <v>0.35</v>
      </c>
      <c r="I719">
        <f t="shared" si="22"/>
        <v>0.52890430501436836</v>
      </c>
      <c r="J719">
        <f t="shared" si="23"/>
        <v>0.10336218585389259</v>
      </c>
    </row>
    <row r="720" spans="1:10" x14ac:dyDescent="0.25">
      <c r="A720">
        <v>7.75</v>
      </c>
      <c r="B720">
        <v>4.125</v>
      </c>
      <c r="C720">
        <v>9.6747180000000004</v>
      </c>
      <c r="D720">
        <v>5.117E-3</v>
      </c>
      <c r="E720">
        <v>1.235E-3</v>
      </c>
      <c r="F720">
        <v>0</v>
      </c>
      <c r="G720">
        <v>1E-14</v>
      </c>
      <c r="H720">
        <v>0.35</v>
      </c>
      <c r="I720">
        <f t="shared" si="22"/>
        <v>0.52890430501436836</v>
      </c>
      <c r="J720">
        <f t="shared" si="23"/>
        <v>0.10336218585389259</v>
      </c>
    </row>
    <row r="721" spans="1:10" x14ac:dyDescent="0.25">
      <c r="A721">
        <v>8.25</v>
      </c>
      <c r="B721">
        <v>4.125</v>
      </c>
      <c r="C721">
        <v>9.6747180000000004</v>
      </c>
      <c r="D721">
        <v>5.117E-3</v>
      </c>
      <c r="E721">
        <v>1.235E-3</v>
      </c>
      <c r="F721">
        <v>0</v>
      </c>
      <c r="G721">
        <v>1E-14</v>
      </c>
      <c r="H721">
        <v>0.35</v>
      </c>
      <c r="I721">
        <f t="shared" si="22"/>
        <v>0.52890430501436836</v>
      </c>
      <c r="J721">
        <f t="shared" si="23"/>
        <v>0.10336218585389259</v>
      </c>
    </row>
    <row r="722" spans="1:10" x14ac:dyDescent="0.25">
      <c r="A722">
        <v>8.75</v>
      </c>
      <c r="B722">
        <v>4.125</v>
      </c>
      <c r="C722">
        <v>9.6747180000000004</v>
      </c>
      <c r="D722">
        <v>5.117E-3</v>
      </c>
      <c r="E722">
        <v>1.235E-3</v>
      </c>
      <c r="F722">
        <v>0</v>
      </c>
      <c r="G722">
        <v>1E-14</v>
      </c>
      <c r="H722">
        <v>0.35</v>
      </c>
      <c r="I722">
        <f t="shared" si="22"/>
        <v>0.52890430501436836</v>
      </c>
      <c r="J722">
        <f t="shared" si="23"/>
        <v>0.10336218585389259</v>
      </c>
    </row>
    <row r="723" spans="1:10" x14ac:dyDescent="0.25">
      <c r="A723">
        <v>9.25</v>
      </c>
      <c r="B723">
        <v>4.125</v>
      </c>
      <c r="C723">
        <v>9.6747180000000004</v>
      </c>
      <c r="D723">
        <v>5.117E-3</v>
      </c>
      <c r="E723">
        <v>1.235E-3</v>
      </c>
      <c r="F723">
        <v>0</v>
      </c>
      <c r="G723">
        <v>1E-14</v>
      </c>
      <c r="H723">
        <v>0.35</v>
      </c>
      <c r="I723">
        <f t="shared" si="22"/>
        <v>0.52890430501436836</v>
      </c>
      <c r="J723">
        <f t="shared" si="23"/>
        <v>0.10336218585389259</v>
      </c>
    </row>
    <row r="724" spans="1:10" x14ac:dyDescent="0.25">
      <c r="A724">
        <v>9.75</v>
      </c>
      <c r="B724">
        <v>4.125</v>
      </c>
      <c r="C724">
        <v>9.6747180000000004</v>
      </c>
      <c r="D724">
        <v>5.117E-3</v>
      </c>
      <c r="E724">
        <v>1.235E-3</v>
      </c>
      <c r="F724">
        <v>0</v>
      </c>
      <c r="G724">
        <v>1E-14</v>
      </c>
      <c r="H724">
        <v>0.35</v>
      </c>
      <c r="I724">
        <f t="shared" si="22"/>
        <v>0.52890430501436836</v>
      </c>
      <c r="J724">
        <f t="shared" si="23"/>
        <v>0.10336218585389259</v>
      </c>
    </row>
    <row r="725" spans="1:10" x14ac:dyDescent="0.25">
      <c r="A725">
        <v>10.25</v>
      </c>
      <c r="B725">
        <v>4.125</v>
      </c>
      <c r="C725">
        <v>9.6747180000000004</v>
      </c>
      <c r="D725">
        <v>5.117E-3</v>
      </c>
      <c r="E725">
        <v>1.235E-3</v>
      </c>
      <c r="F725">
        <v>0</v>
      </c>
      <c r="G725">
        <v>1E-14</v>
      </c>
      <c r="H725">
        <v>0.35</v>
      </c>
      <c r="I725">
        <f t="shared" si="22"/>
        <v>0.52890430501436836</v>
      </c>
      <c r="J725">
        <f t="shared" si="23"/>
        <v>0.10336218585389259</v>
      </c>
    </row>
    <row r="726" spans="1:10" x14ac:dyDescent="0.25">
      <c r="A726">
        <v>10.75</v>
      </c>
      <c r="B726">
        <v>4.125</v>
      </c>
      <c r="C726">
        <v>9.6747180000000004</v>
      </c>
      <c r="D726">
        <v>5.117E-3</v>
      </c>
      <c r="E726">
        <v>1.235E-3</v>
      </c>
      <c r="F726">
        <v>0</v>
      </c>
      <c r="G726">
        <v>1E-14</v>
      </c>
      <c r="H726">
        <v>0.35</v>
      </c>
      <c r="I726">
        <f t="shared" si="22"/>
        <v>0.52890430501436836</v>
      </c>
      <c r="J726">
        <f t="shared" si="23"/>
        <v>0.10336218585389259</v>
      </c>
    </row>
    <row r="727" spans="1:10" x14ac:dyDescent="0.25">
      <c r="A727">
        <v>11.25</v>
      </c>
      <c r="B727">
        <v>4.125</v>
      </c>
      <c r="C727">
        <v>9.6747180000000004</v>
      </c>
      <c r="D727">
        <v>5.117E-3</v>
      </c>
      <c r="E727">
        <v>1.235E-3</v>
      </c>
      <c r="F727">
        <v>0</v>
      </c>
      <c r="G727">
        <v>1E-14</v>
      </c>
      <c r="H727">
        <v>0.35</v>
      </c>
      <c r="I727">
        <f t="shared" si="22"/>
        <v>0.52890430501436836</v>
      </c>
      <c r="J727">
        <f t="shared" si="23"/>
        <v>0.10336218585389259</v>
      </c>
    </row>
    <row r="728" spans="1:10" x14ac:dyDescent="0.25">
      <c r="A728">
        <v>11.75</v>
      </c>
      <c r="B728">
        <v>4.125</v>
      </c>
      <c r="C728">
        <v>9.6747180000000004</v>
      </c>
      <c r="D728">
        <v>5.117E-3</v>
      </c>
      <c r="E728">
        <v>1.235E-3</v>
      </c>
      <c r="F728">
        <v>0</v>
      </c>
      <c r="G728">
        <v>1E-14</v>
      </c>
      <c r="H728">
        <v>0.35</v>
      </c>
      <c r="I728">
        <f t="shared" si="22"/>
        <v>0.52890430501436836</v>
      </c>
      <c r="J728">
        <f t="shared" si="23"/>
        <v>0.10336218585389259</v>
      </c>
    </row>
    <row r="729" spans="1:10" x14ac:dyDescent="0.25">
      <c r="A729">
        <v>12.25</v>
      </c>
      <c r="B729">
        <v>4.125</v>
      </c>
      <c r="C729">
        <v>9.6747180000000004</v>
      </c>
      <c r="D729">
        <v>5.117E-3</v>
      </c>
      <c r="E729">
        <v>1.235E-3</v>
      </c>
      <c r="F729">
        <v>0</v>
      </c>
      <c r="G729">
        <v>1E-14</v>
      </c>
      <c r="H729">
        <v>0.35</v>
      </c>
      <c r="I729">
        <f t="shared" si="22"/>
        <v>0.52890430501436836</v>
      </c>
      <c r="J729">
        <f t="shared" si="23"/>
        <v>0.10336218585389259</v>
      </c>
    </row>
    <row r="730" spans="1:10" x14ac:dyDescent="0.25">
      <c r="A730">
        <v>12.75</v>
      </c>
      <c r="B730">
        <v>4.125</v>
      </c>
      <c r="C730">
        <v>9.6747180000000004</v>
      </c>
      <c r="D730">
        <v>5.117E-3</v>
      </c>
      <c r="E730">
        <v>1.235E-3</v>
      </c>
      <c r="F730">
        <v>0</v>
      </c>
      <c r="G730">
        <v>1E-14</v>
      </c>
      <c r="H730">
        <v>0.35</v>
      </c>
      <c r="I730">
        <f t="shared" si="22"/>
        <v>0.52890430501436836</v>
      </c>
      <c r="J730">
        <f t="shared" si="23"/>
        <v>0.10336218585389259</v>
      </c>
    </row>
    <row r="731" spans="1:10" x14ac:dyDescent="0.25">
      <c r="A731">
        <v>13.25</v>
      </c>
      <c r="B731">
        <v>4.125</v>
      </c>
      <c r="C731">
        <v>9.6747180000000004</v>
      </c>
      <c r="D731">
        <v>5.117E-3</v>
      </c>
      <c r="E731">
        <v>1.235E-3</v>
      </c>
      <c r="F731">
        <v>0</v>
      </c>
      <c r="G731">
        <v>1E-14</v>
      </c>
      <c r="H731">
        <v>0.35</v>
      </c>
      <c r="I731">
        <f t="shared" si="22"/>
        <v>0.52890430501436836</v>
      </c>
      <c r="J731">
        <f t="shared" si="23"/>
        <v>0.10336218585389259</v>
      </c>
    </row>
    <row r="732" spans="1:10" x14ac:dyDescent="0.25">
      <c r="A732">
        <v>13.75</v>
      </c>
      <c r="B732">
        <v>4.125</v>
      </c>
      <c r="C732">
        <v>9.6747180000000004</v>
      </c>
      <c r="D732">
        <v>5.117E-3</v>
      </c>
      <c r="E732">
        <v>1.235E-3</v>
      </c>
      <c r="F732">
        <v>0</v>
      </c>
      <c r="G732">
        <v>1E-14</v>
      </c>
      <c r="H732">
        <v>0.35</v>
      </c>
      <c r="I732">
        <f t="shared" si="22"/>
        <v>0.52890430501436836</v>
      </c>
      <c r="J732">
        <f t="shared" si="23"/>
        <v>0.10336218585389259</v>
      </c>
    </row>
    <row r="733" spans="1:10" x14ac:dyDescent="0.25">
      <c r="A733">
        <v>14.25</v>
      </c>
      <c r="B733">
        <v>4.125</v>
      </c>
      <c r="C733">
        <v>9.6747180000000004</v>
      </c>
      <c r="D733">
        <v>5.117E-3</v>
      </c>
      <c r="E733">
        <v>1.235E-3</v>
      </c>
      <c r="F733">
        <v>0</v>
      </c>
      <c r="G733">
        <v>1E-14</v>
      </c>
      <c r="H733">
        <v>0.35</v>
      </c>
      <c r="I733">
        <f t="shared" si="22"/>
        <v>0.52890430501436836</v>
      </c>
      <c r="J733">
        <f t="shared" si="23"/>
        <v>0.10336218585389259</v>
      </c>
    </row>
    <row r="734" spans="1:10" x14ac:dyDescent="0.25">
      <c r="A734">
        <v>14.75</v>
      </c>
      <c r="B734">
        <v>4.125</v>
      </c>
      <c r="C734">
        <v>9.6747180000000004</v>
      </c>
      <c r="D734">
        <v>5.117E-3</v>
      </c>
      <c r="E734">
        <v>1.235E-3</v>
      </c>
      <c r="F734">
        <v>0</v>
      </c>
      <c r="G734">
        <v>1E-14</v>
      </c>
      <c r="H734">
        <v>0.35</v>
      </c>
      <c r="I734">
        <f t="shared" si="22"/>
        <v>0.52890430501436836</v>
      </c>
      <c r="J734">
        <f t="shared" si="23"/>
        <v>0.10336218585389259</v>
      </c>
    </row>
    <row r="735" spans="1:10" x14ac:dyDescent="0.25">
      <c r="A735">
        <v>15.25</v>
      </c>
      <c r="B735">
        <v>4.125</v>
      </c>
      <c r="C735">
        <v>9.6747180000000004</v>
      </c>
      <c r="D735">
        <v>5.117E-3</v>
      </c>
      <c r="E735">
        <v>1.235E-3</v>
      </c>
      <c r="F735">
        <v>0</v>
      </c>
      <c r="G735">
        <v>1E-14</v>
      </c>
      <c r="H735">
        <v>0.35</v>
      </c>
      <c r="I735">
        <f t="shared" si="22"/>
        <v>0.52890430501436836</v>
      </c>
      <c r="J735">
        <f t="shared" si="23"/>
        <v>0.10336218585389259</v>
      </c>
    </row>
    <row r="736" spans="1:10" x14ac:dyDescent="0.25">
      <c r="A736">
        <v>15.75</v>
      </c>
      <c r="B736">
        <v>4.125</v>
      </c>
      <c r="C736">
        <v>9.6747180000000004</v>
      </c>
      <c r="D736">
        <v>5.117E-3</v>
      </c>
      <c r="E736">
        <v>1.235E-3</v>
      </c>
      <c r="F736">
        <v>0</v>
      </c>
      <c r="G736">
        <v>1E-14</v>
      </c>
      <c r="H736">
        <v>0.35</v>
      </c>
      <c r="I736">
        <f t="shared" si="22"/>
        <v>0.52890430501436836</v>
      </c>
      <c r="J736">
        <f t="shared" si="23"/>
        <v>0.10336218585389259</v>
      </c>
    </row>
    <row r="737" spans="1:10" x14ac:dyDescent="0.25">
      <c r="A737">
        <v>16.25</v>
      </c>
      <c r="B737">
        <v>4.125</v>
      </c>
      <c r="C737">
        <v>9.6747180000000004</v>
      </c>
      <c r="D737">
        <v>5.117E-3</v>
      </c>
      <c r="E737">
        <v>1.235E-3</v>
      </c>
      <c r="F737">
        <v>0</v>
      </c>
      <c r="G737">
        <v>1E-14</v>
      </c>
      <c r="H737">
        <v>0.35</v>
      </c>
      <c r="I737">
        <f t="shared" si="22"/>
        <v>0.52890430501436836</v>
      </c>
      <c r="J737">
        <f t="shared" si="23"/>
        <v>0.10336218585389259</v>
      </c>
    </row>
    <row r="738" spans="1:10" x14ac:dyDescent="0.25">
      <c r="A738">
        <v>16.75</v>
      </c>
      <c r="B738">
        <v>4.125</v>
      </c>
      <c r="C738">
        <v>9.6747180000000004</v>
      </c>
      <c r="D738">
        <v>5.117E-3</v>
      </c>
      <c r="E738">
        <v>1.235E-3</v>
      </c>
      <c r="F738">
        <v>0</v>
      </c>
      <c r="G738">
        <v>1E-14</v>
      </c>
      <c r="H738">
        <v>0.35</v>
      </c>
      <c r="I738">
        <f t="shared" si="22"/>
        <v>0.52890430501436836</v>
      </c>
      <c r="J738">
        <f t="shared" si="23"/>
        <v>0.10336218585389259</v>
      </c>
    </row>
    <row r="739" spans="1:10" x14ac:dyDescent="0.25">
      <c r="A739">
        <v>17.25</v>
      </c>
      <c r="B739">
        <v>4.125</v>
      </c>
      <c r="C739">
        <v>9.6747180000000004</v>
      </c>
      <c r="D739">
        <v>5.117E-3</v>
      </c>
      <c r="E739">
        <v>1.235E-3</v>
      </c>
      <c r="F739">
        <v>0</v>
      </c>
      <c r="G739">
        <v>1E-14</v>
      </c>
      <c r="H739">
        <v>0.35</v>
      </c>
      <c r="I739">
        <f t="shared" si="22"/>
        <v>0.52890430501436836</v>
      </c>
      <c r="J739">
        <f t="shared" si="23"/>
        <v>0.10336218585389259</v>
      </c>
    </row>
    <row r="740" spans="1:10" x14ac:dyDescent="0.25">
      <c r="A740">
        <v>17.75</v>
      </c>
      <c r="B740">
        <v>4.125</v>
      </c>
      <c r="C740">
        <v>9.6747180000000004</v>
      </c>
      <c r="D740">
        <v>5.117E-3</v>
      </c>
      <c r="E740">
        <v>1.235E-3</v>
      </c>
      <c r="F740">
        <v>0</v>
      </c>
      <c r="G740">
        <v>1E-14</v>
      </c>
      <c r="H740">
        <v>0.35</v>
      </c>
      <c r="I740">
        <f t="shared" si="22"/>
        <v>0.52890430501436836</v>
      </c>
      <c r="J740">
        <f t="shared" si="23"/>
        <v>0.10336218585389259</v>
      </c>
    </row>
    <row r="741" spans="1:10" x14ac:dyDescent="0.25">
      <c r="A741">
        <v>18.25</v>
      </c>
      <c r="B741">
        <v>4.125</v>
      </c>
      <c r="C741">
        <v>9.6747180000000004</v>
      </c>
      <c r="D741">
        <v>5.117E-3</v>
      </c>
      <c r="E741">
        <v>1.235E-3</v>
      </c>
      <c r="F741">
        <v>0</v>
      </c>
      <c r="G741">
        <v>1E-14</v>
      </c>
      <c r="H741">
        <v>0.35</v>
      </c>
      <c r="I741">
        <f t="shared" si="22"/>
        <v>0.52890430501436836</v>
      </c>
      <c r="J741">
        <f t="shared" si="23"/>
        <v>0.10336218585389259</v>
      </c>
    </row>
    <row r="742" spans="1:10" x14ac:dyDescent="0.25">
      <c r="A742">
        <v>18.75</v>
      </c>
      <c r="B742">
        <v>4.125</v>
      </c>
      <c r="C742">
        <v>9.6747180000000004</v>
      </c>
      <c r="D742">
        <v>5.117E-3</v>
      </c>
      <c r="E742">
        <v>1.235E-3</v>
      </c>
      <c r="F742">
        <v>0</v>
      </c>
      <c r="G742">
        <v>1E-14</v>
      </c>
      <c r="H742">
        <v>0.35</v>
      </c>
      <c r="I742">
        <f t="shared" si="22"/>
        <v>0.52890430501436836</v>
      </c>
      <c r="J742">
        <f t="shared" si="23"/>
        <v>0.10336218585389259</v>
      </c>
    </row>
    <row r="743" spans="1:10" x14ac:dyDescent="0.25">
      <c r="A743">
        <v>19.25</v>
      </c>
      <c r="B743">
        <v>4.125</v>
      </c>
      <c r="C743">
        <v>9.6747180000000004</v>
      </c>
      <c r="D743">
        <v>5.117E-3</v>
      </c>
      <c r="E743">
        <v>1.235E-3</v>
      </c>
      <c r="F743">
        <v>0</v>
      </c>
      <c r="G743">
        <v>1E-14</v>
      </c>
      <c r="H743">
        <v>0.35</v>
      </c>
      <c r="I743">
        <f t="shared" si="22"/>
        <v>0.52890430501436836</v>
      </c>
      <c r="J743">
        <f t="shared" si="23"/>
        <v>0.10336218585389259</v>
      </c>
    </row>
    <row r="744" spans="1:10" x14ac:dyDescent="0.25">
      <c r="A744">
        <v>19.75</v>
      </c>
      <c r="B744">
        <v>4.125</v>
      </c>
      <c r="C744">
        <v>9.6747180000000004</v>
      </c>
      <c r="D744">
        <v>5.117E-3</v>
      </c>
      <c r="E744">
        <v>1.235E-3</v>
      </c>
      <c r="F744">
        <v>0</v>
      </c>
      <c r="G744">
        <v>1E-14</v>
      </c>
      <c r="H744">
        <v>0.35</v>
      </c>
      <c r="I744">
        <f t="shared" si="22"/>
        <v>0.52890430501436836</v>
      </c>
      <c r="J744">
        <f t="shared" si="23"/>
        <v>0.10336218585389259</v>
      </c>
    </row>
    <row r="745" spans="1:10" x14ac:dyDescent="0.25">
      <c r="A745">
        <v>20.25</v>
      </c>
      <c r="B745">
        <v>4.125</v>
      </c>
      <c r="C745">
        <v>9.6747180000000004</v>
      </c>
      <c r="D745">
        <v>5.117E-3</v>
      </c>
      <c r="E745">
        <v>1.235E-3</v>
      </c>
      <c r="F745">
        <v>0</v>
      </c>
      <c r="G745">
        <v>1E-14</v>
      </c>
      <c r="H745">
        <v>0.35</v>
      </c>
      <c r="I745">
        <f t="shared" si="22"/>
        <v>0.52890430501436836</v>
      </c>
      <c r="J745">
        <f t="shared" si="23"/>
        <v>0.10336218585389259</v>
      </c>
    </row>
    <row r="746" spans="1:10" x14ac:dyDescent="0.25">
      <c r="A746">
        <v>20.75</v>
      </c>
      <c r="B746">
        <v>4.125</v>
      </c>
      <c r="C746">
        <v>9.6747180000000004</v>
      </c>
      <c r="D746">
        <v>5.117E-3</v>
      </c>
      <c r="E746">
        <v>1.235E-3</v>
      </c>
      <c r="F746">
        <v>0</v>
      </c>
      <c r="G746">
        <v>1E-14</v>
      </c>
      <c r="H746">
        <v>0.35</v>
      </c>
      <c r="I746">
        <f t="shared" si="22"/>
        <v>0.52890430501436836</v>
      </c>
      <c r="J746">
        <f t="shared" si="23"/>
        <v>0.10336218585389259</v>
      </c>
    </row>
    <row r="747" spans="1:10" x14ac:dyDescent="0.25">
      <c r="A747">
        <v>21.25</v>
      </c>
      <c r="B747">
        <v>4.125</v>
      </c>
      <c r="C747">
        <v>9.6747180000000004</v>
      </c>
      <c r="D747">
        <v>5.117E-3</v>
      </c>
      <c r="E747">
        <v>1.235E-3</v>
      </c>
      <c r="F747">
        <v>0</v>
      </c>
      <c r="G747">
        <v>1E-14</v>
      </c>
      <c r="H747">
        <v>0.35</v>
      </c>
      <c r="I747">
        <f t="shared" si="22"/>
        <v>0.52890430501436836</v>
      </c>
      <c r="J747">
        <f t="shared" si="23"/>
        <v>0.10336218585389259</v>
      </c>
    </row>
    <row r="748" spans="1:10" x14ac:dyDescent="0.25">
      <c r="A748">
        <v>21.75</v>
      </c>
      <c r="B748">
        <v>4.125</v>
      </c>
      <c r="C748">
        <v>9.6747180000000004</v>
      </c>
      <c r="D748">
        <v>5.117E-3</v>
      </c>
      <c r="E748">
        <v>1.235E-3</v>
      </c>
      <c r="F748">
        <v>0</v>
      </c>
      <c r="G748">
        <v>1E-14</v>
      </c>
      <c r="H748">
        <v>0.35</v>
      </c>
      <c r="I748">
        <f t="shared" si="22"/>
        <v>0.52890430501436836</v>
      </c>
      <c r="J748">
        <f t="shared" si="23"/>
        <v>0.10336218585389259</v>
      </c>
    </row>
    <row r="749" spans="1:10" x14ac:dyDescent="0.25">
      <c r="A749">
        <v>0.25</v>
      </c>
      <c r="B749">
        <v>4.375</v>
      </c>
      <c r="C749">
        <v>9.6747180000000004</v>
      </c>
      <c r="D749">
        <v>5.117E-3</v>
      </c>
      <c r="E749">
        <v>1.235E-3</v>
      </c>
      <c r="F749">
        <v>0</v>
      </c>
      <c r="G749">
        <v>1E-14</v>
      </c>
      <c r="H749">
        <v>0.35</v>
      </c>
      <c r="I749">
        <f t="shared" si="22"/>
        <v>0.52890430501436836</v>
      </c>
      <c r="J749">
        <f t="shared" si="23"/>
        <v>0.10336218585389259</v>
      </c>
    </row>
    <row r="750" spans="1:10" x14ac:dyDescent="0.25">
      <c r="A750">
        <v>0.75</v>
      </c>
      <c r="B750">
        <v>4.375</v>
      </c>
      <c r="C750">
        <v>9.6747180000000004</v>
      </c>
      <c r="D750">
        <v>5.117E-3</v>
      </c>
      <c r="E750">
        <v>1.235E-3</v>
      </c>
      <c r="F750">
        <v>0</v>
      </c>
      <c r="G750">
        <v>1E-14</v>
      </c>
      <c r="H750">
        <v>0.35</v>
      </c>
      <c r="I750">
        <f t="shared" si="22"/>
        <v>0.52890430501436836</v>
      </c>
      <c r="J750">
        <f t="shared" si="23"/>
        <v>0.10336218585389259</v>
      </c>
    </row>
    <row r="751" spans="1:10" x14ac:dyDescent="0.25">
      <c r="A751">
        <v>1.25</v>
      </c>
      <c r="B751">
        <v>4.375</v>
      </c>
      <c r="C751">
        <v>9.6747180000000004</v>
      </c>
      <c r="D751">
        <v>5.117E-3</v>
      </c>
      <c r="E751">
        <v>1.235E-3</v>
      </c>
      <c r="F751">
        <v>0</v>
      </c>
      <c r="G751">
        <v>1E-14</v>
      </c>
      <c r="H751">
        <v>0.35</v>
      </c>
      <c r="I751">
        <f t="shared" si="22"/>
        <v>0.52890430501436836</v>
      </c>
      <c r="J751">
        <f t="shared" si="23"/>
        <v>0.10336218585389259</v>
      </c>
    </row>
    <row r="752" spans="1:10" x14ac:dyDescent="0.25">
      <c r="A752">
        <v>1.75</v>
      </c>
      <c r="B752">
        <v>4.375</v>
      </c>
      <c r="C752">
        <v>9.6747180000000004</v>
      </c>
      <c r="D752">
        <v>5.117E-3</v>
      </c>
      <c r="E752">
        <v>1.235E-3</v>
      </c>
      <c r="F752">
        <v>0</v>
      </c>
      <c r="G752">
        <v>1E-14</v>
      </c>
      <c r="H752">
        <v>0.35</v>
      </c>
      <c r="I752">
        <f t="shared" si="22"/>
        <v>0.52890430501436836</v>
      </c>
      <c r="J752">
        <f t="shared" si="23"/>
        <v>0.10336218585389259</v>
      </c>
    </row>
    <row r="753" spans="1:10" x14ac:dyDescent="0.25">
      <c r="A753">
        <v>2.25</v>
      </c>
      <c r="B753">
        <v>4.375</v>
      </c>
      <c r="C753">
        <v>9.6747180000000004</v>
      </c>
      <c r="D753">
        <v>5.117E-3</v>
      </c>
      <c r="E753">
        <v>1.235E-3</v>
      </c>
      <c r="F753">
        <v>0</v>
      </c>
      <c r="G753">
        <v>1E-14</v>
      </c>
      <c r="H753">
        <v>0.35</v>
      </c>
      <c r="I753">
        <f t="shared" si="22"/>
        <v>0.52890430501436836</v>
      </c>
      <c r="J753">
        <f t="shared" si="23"/>
        <v>0.10336218585389259</v>
      </c>
    </row>
    <row r="754" spans="1:10" x14ac:dyDescent="0.25">
      <c r="A754">
        <v>2.75</v>
      </c>
      <c r="B754">
        <v>4.375</v>
      </c>
      <c r="C754">
        <v>9.6747180000000004</v>
      </c>
      <c r="D754">
        <v>5.117E-3</v>
      </c>
      <c r="E754">
        <v>1.235E-3</v>
      </c>
      <c r="F754">
        <v>0</v>
      </c>
      <c r="G754">
        <v>1E-14</v>
      </c>
      <c r="H754">
        <v>0.35</v>
      </c>
      <c r="I754">
        <f t="shared" si="22"/>
        <v>0.52890430501436836</v>
      </c>
      <c r="J754">
        <f t="shared" si="23"/>
        <v>0.10336218585389259</v>
      </c>
    </row>
    <row r="755" spans="1:10" x14ac:dyDescent="0.25">
      <c r="A755">
        <v>3.25</v>
      </c>
      <c r="B755">
        <v>4.375</v>
      </c>
      <c r="C755">
        <v>9.6747180000000004</v>
      </c>
      <c r="D755">
        <v>5.117E-3</v>
      </c>
      <c r="E755">
        <v>1.235E-3</v>
      </c>
      <c r="F755">
        <v>0</v>
      </c>
      <c r="G755">
        <v>1E-14</v>
      </c>
      <c r="H755">
        <v>0.35</v>
      </c>
      <c r="I755">
        <f t="shared" si="22"/>
        <v>0.52890430501436836</v>
      </c>
      <c r="J755">
        <f t="shared" si="23"/>
        <v>0.10336218585389259</v>
      </c>
    </row>
    <row r="756" spans="1:10" x14ac:dyDescent="0.25">
      <c r="A756">
        <v>3.75</v>
      </c>
      <c r="B756">
        <v>4.375</v>
      </c>
      <c r="C756">
        <v>9.6747180000000004</v>
      </c>
      <c r="D756">
        <v>5.117E-3</v>
      </c>
      <c r="E756">
        <v>1.235E-3</v>
      </c>
      <c r="F756">
        <v>0</v>
      </c>
      <c r="G756">
        <v>1E-14</v>
      </c>
      <c r="H756">
        <v>0.35</v>
      </c>
      <c r="I756">
        <f t="shared" si="22"/>
        <v>0.52890430501436836</v>
      </c>
      <c r="J756">
        <f t="shared" si="23"/>
        <v>0.10336218585389259</v>
      </c>
    </row>
    <row r="757" spans="1:10" x14ac:dyDescent="0.25">
      <c r="A757">
        <v>4.25</v>
      </c>
      <c r="B757">
        <v>4.375</v>
      </c>
      <c r="C757">
        <v>9.6747180000000004</v>
      </c>
      <c r="D757">
        <v>5.117E-3</v>
      </c>
      <c r="E757">
        <v>1.235E-3</v>
      </c>
      <c r="F757">
        <v>0</v>
      </c>
      <c r="G757">
        <v>1E-14</v>
      </c>
      <c r="H757">
        <v>0.35</v>
      </c>
      <c r="I757">
        <f t="shared" si="22"/>
        <v>0.52890430501436836</v>
      </c>
      <c r="J757">
        <f t="shared" si="23"/>
        <v>0.10336218585389259</v>
      </c>
    </row>
    <row r="758" spans="1:10" x14ac:dyDescent="0.25">
      <c r="A758">
        <v>4.75</v>
      </c>
      <c r="B758">
        <v>4.375</v>
      </c>
      <c r="C758">
        <v>9.6747180000000004</v>
      </c>
      <c r="D758">
        <v>5.117E-3</v>
      </c>
      <c r="E758">
        <v>1.235E-3</v>
      </c>
      <c r="F758">
        <v>0</v>
      </c>
      <c r="G758">
        <v>1E-14</v>
      </c>
      <c r="H758">
        <v>0.35</v>
      </c>
      <c r="I758">
        <f t="shared" si="22"/>
        <v>0.52890430501436836</v>
      </c>
      <c r="J758">
        <f t="shared" si="23"/>
        <v>0.10336218585389259</v>
      </c>
    </row>
    <row r="759" spans="1:10" x14ac:dyDescent="0.25">
      <c r="A759">
        <v>5.25</v>
      </c>
      <c r="B759">
        <v>4.375</v>
      </c>
      <c r="C759">
        <v>9.6747180000000004</v>
      </c>
      <c r="D759">
        <v>5.117E-3</v>
      </c>
      <c r="E759">
        <v>1.235E-3</v>
      </c>
      <c r="F759">
        <v>0</v>
      </c>
      <c r="G759">
        <v>1E-14</v>
      </c>
      <c r="H759">
        <v>0.35</v>
      </c>
      <c r="I759">
        <f t="shared" si="22"/>
        <v>0.52890430501436836</v>
      </c>
      <c r="J759">
        <f t="shared" si="23"/>
        <v>0.10336218585389259</v>
      </c>
    </row>
    <row r="760" spans="1:10" x14ac:dyDescent="0.25">
      <c r="A760">
        <v>5.75</v>
      </c>
      <c r="B760">
        <v>4.375</v>
      </c>
      <c r="C760">
        <v>9.6747180000000004</v>
      </c>
      <c r="D760">
        <v>5.117E-3</v>
      </c>
      <c r="E760">
        <v>1.235E-3</v>
      </c>
      <c r="F760">
        <v>0</v>
      </c>
      <c r="G760">
        <v>1E-14</v>
      </c>
      <c r="H760">
        <v>0.35</v>
      </c>
      <c r="I760">
        <f t="shared" si="22"/>
        <v>0.52890430501436836</v>
      </c>
      <c r="J760">
        <f t="shared" si="23"/>
        <v>0.10336218585389259</v>
      </c>
    </row>
    <row r="761" spans="1:10" x14ac:dyDescent="0.25">
      <c r="A761">
        <v>6.25</v>
      </c>
      <c r="B761">
        <v>4.375</v>
      </c>
      <c r="C761">
        <v>9.6747180000000004</v>
      </c>
      <c r="D761">
        <v>5.117E-3</v>
      </c>
      <c r="E761">
        <v>1.235E-3</v>
      </c>
      <c r="F761">
        <v>0</v>
      </c>
      <c r="G761">
        <v>1E-14</v>
      </c>
      <c r="H761">
        <v>0.35</v>
      </c>
      <c r="I761">
        <f t="shared" si="22"/>
        <v>0.52890430501436836</v>
      </c>
      <c r="J761">
        <f t="shared" si="23"/>
        <v>0.10336218585389259</v>
      </c>
    </row>
    <row r="762" spans="1:10" x14ac:dyDescent="0.25">
      <c r="A762">
        <v>6.75</v>
      </c>
      <c r="B762">
        <v>4.375</v>
      </c>
      <c r="C762">
        <v>9.6747180000000004</v>
      </c>
      <c r="D762">
        <v>5.117E-3</v>
      </c>
      <c r="E762">
        <v>1.235E-3</v>
      </c>
      <c r="F762">
        <v>0</v>
      </c>
      <c r="G762">
        <v>1E-14</v>
      </c>
      <c r="H762">
        <v>0.35</v>
      </c>
      <c r="I762">
        <f t="shared" si="22"/>
        <v>0.52890430501436836</v>
      </c>
      <c r="J762">
        <f t="shared" si="23"/>
        <v>0.10336218585389259</v>
      </c>
    </row>
    <row r="763" spans="1:10" x14ac:dyDescent="0.25">
      <c r="A763">
        <v>7.25</v>
      </c>
      <c r="B763">
        <v>4.375</v>
      </c>
      <c r="C763">
        <v>9.6747180000000004</v>
      </c>
      <c r="D763">
        <v>5.117E-3</v>
      </c>
      <c r="E763">
        <v>1.235E-3</v>
      </c>
      <c r="F763">
        <v>0</v>
      </c>
      <c r="G763">
        <v>1E-14</v>
      </c>
      <c r="H763">
        <v>0.35</v>
      </c>
      <c r="I763">
        <f t="shared" si="22"/>
        <v>0.52890430501436836</v>
      </c>
      <c r="J763">
        <f t="shared" si="23"/>
        <v>0.10336218585389259</v>
      </c>
    </row>
    <row r="764" spans="1:10" x14ac:dyDescent="0.25">
      <c r="A764">
        <v>7.75</v>
      </c>
      <c r="B764">
        <v>4.375</v>
      </c>
      <c r="C764">
        <v>9.6747180000000004</v>
      </c>
      <c r="D764">
        <v>5.117E-3</v>
      </c>
      <c r="E764">
        <v>1.235E-3</v>
      </c>
      <c r="F764">
        <v>0</v>
      </c>
      <c r="G764">
        <v>1E-14</v>
      </c>
      <c r="H764">
        <v>0.35</v>
      </c>
      <c r="I764">
        <f t="shared" si="22"/>
        <v>0.52890430501436836</v>
      </c>
      <c r="J764">
        <f t="shared" si="23"/>
        <v>0.10336218585389259</v>
      </c>
    </row>
    <row r="765" spans="1:10" x14ac:dyDescent="0.25">
      <c r="A765">
        <v>8.25</v>
      </c>
      <c r="B765">
        <v>4.375</v>
      </c>
      <c r="C765">
        <v>9.6747180000000004</v>
      </c>
      <c r="D765">
        <v>5.117E-3</v>
      </c>
      <c r="E765">
        <v>1.235E-3</v>
      </c>
      <c r="F765">
        <v>0</v>
      </c>
      <c r="G765">
        <v>1E-14</v>
      </c>
      <c r="H765">
        <v>0.35</v>
      </c>
      <c r="I765">
        <f t="shared" si="22"/>
        <v>0.52890430501436836</v>
      </c>
      <c r="J765">
        <f t="shared" si="23"/>
        <v>0.10336218585389259</v>
      </c>
    </row>
    <row r="766" spans="1:10" x14ac:dyDescent="0.25">
      <c r="A766">
        <v>8.75</v>
      </c>
      <c r="B766">
        <v>4.375</v>
      </c>
      <c r="C766">
        <v>9.6747180000000004</v>
      </c>
      <c r="D766">
        <v>5.117E-3</v>
      </c>
      <c r="E766">
        <v>1.235E-3</v>
      </c>
      <c r="F766">
        <v>0</v>
      </c>
      <c r="G766">
        <v>1E-14</v>
      </c>
      <c r="H766">
        <v>0.35</v>
      </c>
      <c r="I766">
        <f t="shared" si="22"/>
        <v>0.52890430501436836</v>
      </c>
      <c r="J766">
        <f t="shared" si="23"/>
        <v>0.10336218585389259</v>
      </c>
    </row>
    <row r="767" spans="1:10" x14ac:dyDescent="0.25">
      <c r="A767">
        <v>9.25</v>
      </c>
      <c r="B767">
        <v>4.375</v>
      </c>
      <c r="C767">
        <v>9.6747180000000004</v>
      </c>
      <c r="D767">
        <v>5.117E-3</v>
      </c>
      <c r="E767">
        <v>1.235E-3</v>
      </c>
      <c r="F767">
        <v>0</v>
      </c>
      <c r="G767">
        <v>1E-14</v>
      </c>
      <c r="H767">
        <v>0.35</v>
      </c>
      <c r="I767">
        <f t="shared" si="22"/>
        <v>0.52890430501436836</v>
      </c>
      <c r="J767">
        <f t="shared" si="23"/>
        <v>0.10336218585389259</v>
      </c>
    </row>
    <row r="768" spans="1:10" x14ac:dyDescent="0.25">
      <c r="A768">
        <v>9.75</v>
      </c>
      <c r="B768">
        <v>4.375</v>
      </c>
      <c r="C768">
        <v>9.6747180000000004</v>
      </c>
      <c r="D768">
        <v>5.117E-3</v>
      </c>
      <c r="E768">
        <v>1.235E-3</v>
      </c>
      <c r="F768">
        <v>0</v>
      </c>
      <c r="G768">
        <v>1E-14</v>
      </c>
      <c r="H768">
        <v>0.35</v>
      </c>
      <c r="I768">
        <f t="shared" si="22"/>
        <v>0.52890430501436836</v>
      </c>
      <c r="J768">
        <f t="shared" si="23"/>
        <v>0.10336218585389259</v>
      </c>
    </row>
    <row r="769" spans="1:10" x14ac:dyDescent="0.25">
      <c r="A769">
        <v>10.25</v>
      </c>
      <c r="B769">
        <v>4.375</v>
      </c>
      <c r="C769">
        <v>9.6747180000000004</v>
      </c>
      <c r="D769">
        <v>5.117E-3</v>
      </c>
      <c r="E769">
        <v>1.235E-3</v>
      </c>
      <c r="F769">
        <v>0</v>
      </c>
      <c r="G769">
        <v>1E-14</v>
      </c>
      <c r="H769">
        <v>0.35</v>
      </c>
      <c r="I769">
        <f t="shared" si="22"/>
        <v>0.52890430501436836</v>
      </c>
      <c r="J769">
        <f t="shared" si="23"/>
        <v>0.10336218585389259</v>
      </c>
    </row>
    <row r="770" spans="1:10" x14ac:dyDescent="0.25">
      <c r="A770">
        <v>10.75</v>
      </c>
      <c r="B770">
        <v>4.375</v>
      </c>
      <c r="C770">
        <v>9.6747180000000004</v>
      </c>
      <c r="D770">
        <v>5.117E-3</v>
      </c>
      <c r="E770">
        <v>1.235E-3</v>
      </c>
      <c r="F770">
        <v>0</v>
      </c>
      <c r="G770">
        <v>1E-14</v>
      </c>
      <c r="H770">
        <v>0.35</v>
      </c>
      <c r="I770">
        <f t="shared" ref="I770:I792" si="24">D770*1000/C770</f>
        <v>0.52890430501436836</v>
      </c>
      <c r="J770">
        <f t="shared" ref="J770:J792" si="25">1/C770</f>
        <v>0.10336218585389259</v>
      </c>
    </row>
    <row r="771" spans="1:10" x14ac:dyDescent="0.25">
      <c r="A771">
        <v>11.25</v>
      </c>
      <c r="B771">
        <v>4.375</v>
      </c>
      <c r="C771">
        <v>9.6747180000000004</v>
      </c>
      <c r="D771">
        <v>5.117E-3</v>
      </c>
      <c r="E771">
        <v>1.235E-3</v>
      </c>
      <c r="F771">
        <v>0</v>
      </c>
      <c r="G771">
        <v>1E-14</v>
      </c>
      <c r="H771">
        <v>0.35</v>
      </c>
      <c r="I771">
        <f t="shared" si="24"/>
        <v>0.52890430501436836</v>
      </c>
      <c r="J771">
        <f t="shared" si="25"/>
        <v>0.10336218585389259</v>
      </c>
    </row>
    <row r="772" spans="1:10" x14ac:dyDescent="0.25">
      <c r="A772">
        <v>11.75</v>
      </c>
      <c r="B772">
        <v>4.375</v>
      </c>
      <c r="C772">
        <v>9.6747180000000004</v>
      </c>
      <c r="D772">
        <v>5.117E-3</v>
      </c>
      <c r="E772">
        <v>1.235E-3</v>
      </c>
      <c r="F772">
        <v>0</v>
      </c>
      <c r="G772">
        <v>1E-14</v>
      </c>
      <c r="H772">
        <v>0.35</v>
      </c>
      <c r="I772">
        <f t="shared" si="24"/>
        <v>0.52890430501436836</v>
      </c>
      <c r="J772">
        <f t="shared" si="25"/>
        <v>0.10336218585389259</v>
      </c>
    </row>
    <row r="773" spans="1:10" x14ac:dyDescent="0.25">
      <c r="A773">
        <v>12.25</v>
      </c>
      <c r="B773">
        <v>4.375</v>
      </c>
      <c r="C773">
        <v>9.6747180000000004</v>
      </c>
      <c r="D773">
        <v>5.117E-3</v>
      </c>
      <c r="E773">
        <v>1.235E-3</v>
      </c>
      <c r="F773">
        <v>0</v>
      </c>
      <c r="G773">
        <v>1E-14</v>
      </c>
      <c r="H773">
        <v>0.35</v>
      </c>
      <c r="I773">
        <f t="shared" si="24"/>
        <v>0.52890430501436836</v>
      </c>
      <c r="J773">
        <f t="shared" si="25"/>
        <v>0.10336218585389259</v>
      </c>
    </row>
    <row r="774" spans="1:10" x14ac:dyDescent="0.25">
      <c r="A774">
        <v>12.75</v>
      </c>
      <c r="B774">
        <v>4.375</v>
      </c>
      <c r="C774">
        <v>9.6747180000000004</v>
      </c>
      <c r="D774">
        <v>5.117E-3</v>
      </c>
      <c r="E774">
        <v>1.235E-3</v>
      </c>
      <c r="F774">
        <v>0</v>
      </c>
      <c r="G774">
        <v>1E-14</v>
      </c>
      <c r="H774">
        <v>0.35</v>
      </c>
      <c r="I774">
        <f t="shared" si="24"/>
        <v>0.52890430501436836</v>
      </c>
      <c r="J774">
        <f t="shared" si="25"/>
        <v>0.10336218585389259</v>
      </c>
    </row>
    <row r="775" spans="1:10" x14ac:dyDescent="0.25">
      <c r="A775">
        <v>13.25</v>
      </c>
      <c r="B775">
        <v>4.375</v>
      </c>
      <c r="C775">
        <v>9.6747180000000004</v>
      </c>
      <c r="D775">
        <v>5.117E-3</v>
      </c>
      <c r="E775">
        <v>1.235E-3</v>
      </c>
      <c r="F775">
        <v>0</v>
      </c>
      <c r="G775">
        <v>1E-14</v>
      </c>
      <c r="H775">
        <v>0.35</v>
      </c>
      <c r="I775">
        <f t="shared" si="24"/>
        <v>0.52890430501436836</v>
      </c>
      <c r="J775">
        <f t="shared" si="25"/>
        <v>0.10336218585389259</v>
      </c>
    </row>
    <row r="776" spans="1:10" x14ac:dyDescent="0.25">
      <c r="A776">
        <v>13.75</v>
      </c>
      <c r="B776">
        <v>4.375</v>
      </c>
      <c r="C776">
        <v>9.6747180000000004</v>
      </c>
      <c r="D776">
        <v>5.117E-3</v>
      </c>
      <c r="E776">
        <v>1.235E-3</v>
      </c>
      <c r="F776">
        <v>0</v>
      </c>
      <c r="G776">
        <v>1E-14</v>
      </c>
      <c r="H776">
        <v>0.35</v>
      </c>
      <c r="I776">
        <f t="shared" si="24"/>
        <v>0.52890430501436836</v>
      </c>
      <c r="J776">
        <f t="shared" si="25"/>
        <v>0.10336218585389259</v>
      </c>
    </row>
    <row r="777" spans="1:10" x14ac:dyDescent="0.25">
      <c r="A777">
        <v>14.25</v>
      </c>
      <c r="B777">
        <v>4.375</v>
      </c>
      <c r="C777">
        <v>9.6747180000000004</v>
      </c>
      <c r="D777">
        <v>5.117E-3</v>
      </c>
      <c r="E777">
        <v>1.235E-3</v>
      </c>
      <c r="F777">
        <v>0</v>
      </c>
      <c r="G777">
        <v>1E-14</v>
      </c>
      <c r="H777">
        <v>0.35</v>
      </c>
      <c r="I777">
        <f t="shared" si="24"/>
        <v>0.52890430501436836</v>
      </c>
      <c r="J777">
        <f t="shared" si="25"/>
        <v>0.10336218585389259</v>
      </c>
    </row>
    <row r="778" spans="1:10" x14ac:dyDescent="0.25">
      <c r="A778">
        <v>14.75</v>
      </c>
      <c r="B778">
        <v>4.375</v>
      </c>
      <c r="C778">
        <v>9.6747180000000004</v>
      </c>
      <c r="D778">
        <v>5.117E-3</v>
      </c>
      <c r="E778">
        <v>1.235E-3</v>
      </c>
      <c r="F778">
        <v>0</v>
      </c>
      <c r="G778">
        <v>1E-14</v>
      </c>
      <c r="H778">
        <v>0.35</v>
      </c>
      <c r="I778">
        <f t="shared" si="24"/>
        <v>0.52890430501436836</v>
      </c>
      <c r="J778">
        <f t="shared" si="25"/>
        <v>0.10336218585389259</v>
      </c>
    </row>
    <row r="779" spans="1:10" x14ac:dyDescent="0.25">
      <c r="A779">
        <v>15.25</v>
      </c>
      <c r="B779">
        <v>4.375</v>
      </c>
      <c r="C779">
        <v>9.6747180000000004</v>
      </c>
      <c r="D779">
        <v>5.117E-3</v>
      </c>
      <c r="E779">
        <v>1.235E-3</v>
      </c>
      <c r="F779">
        <v>0</v>
      </c>
      <c r="G779">
        <v>1E-14</v>
      </c>
      <c r="H779">
        <v>0.35</v>
      </c>
      <c r="I779">
        <f t="shared" si="24"/>
        <v>0.52890430501436836</v>
      </c>
      <c r="J779">
        <f t="shared" si="25"/>
        <v>0.10336218585389259</v>
      </c>
    </row>
    <row r="780" spans="1:10" x14ac:dyDescent="0.25">
      <c r="A780">
        <v>15.75</v>
      </c>
      <c r="B780">
        <v>4.375</v>
      </c>
      <c r="C780">
        <v>9.6747180000000004</v>
      </c>
      <c r="D780">
        <v>5.117E-3</v>
      </c>
      <c r="E780">
        <v>1.235E-3</v>
      </c>
      <c r="F780">
        <v>0</v>
      </c>
      <c r="G780">
        <v>1E-14</v>
      </c>
      <c r="H780">
        <v>0.35</v>
      </c>
      <c r="I780">
        <f t="shared" si="24"/>
        <v>0.52890430501436836</v>
      </c>
      <c r="J780">
        <f t="shared" si="25"/>
        <v>0.10336218585389259</v>
      </c>
    </row>
    <row r="781" spans="1:10" x14ac:dyDescent="0.25">
      <c r="A781">
        <v>16.25</v>
      </c>
      <c r="B781">
        <v>4.375</v>
      </c>
      <c r="C781">
        <v>9.6747180000000004</v>
      </c>
      <c r="D781">
        <v>5.117E-3</v>
      </c>
      <c r="E781">
        <v>1.235E-3</v>
      </c>
      <c r="F781">
        <v>0</v>
      </c>
      <c r="G781">
        <v>1E-14</v>
      </c>
      <c r="H781">
        <v>0.35</v>
      </c>
      <c r="I781">
        <f t="shared" si="24"/>
        <v>0.52890430501436836</v>
      </c>
      <c r="J781">
        <f t="shared" si="25"/>
        <v>0.10336218585389259</v>
      </c>
    </row>
    <row r="782" spans="1:10" x14ac:dyDescent="0.25">
      <c r="A782">
        <v>16.75</v>
      </c>
      <c r="B782">
        <v>4.375</v>
      </c>
      <c r="C782">
        <v>9.6747180000000004</v>
      </c>
      <c r="D782">
        <v>5.117E-3</v>
      </c>
      <c r="E782">
        <v>1.235E-3</v>
      </c>
      <c r="F782">
        <v>0</v>
      </c>
      <c r="G782">
        <v>1E-14</v>
      </c>
      <c r="H782">
        <v>0.35</v>
      </c>
      <c r="I782">
        <f t="shared" si="24"/>
        <v>0.52890430501436836</v>
      </c>
      <c r="J782">
        <f t="shared" si="25"/>
        <v>0.10336218585389259</v>
      </c>
    </row>
    <row r="783" spans="1:10" x14ac:dyDescent="0.25">
      <c r="A783">
        <v>17.25</v>
      </c>
      <c r="B783">
        <v>4.375</v>
      </c>
      <c r="C783">
        <v>9.6747180000000004</v>
      </c>
      <c r="D783">
        <v>5.117E-3</v>
      </c>
      <c r="E783">
        <v>1.235E-3</v>
      </c>
      <c r="F783">
        <v>0</v>
      </c>
      <c r="G783">
        <v>1E-14</v>
      </c>
      <c r="H783">
        <v>0.35</v>
      </c>
      <c r="I783">
        <f t="shared" si="24"/>
        <v>0.52890430501436836</v>
      </c>
      <c r="J783">
        <f t="shared" si="25"/>
        <v>0.10336218585389259</v>
      </c>
    </row>
    <row r="784" spans="1:10" x14ac:dyDescent="0.25">
      <c r="A784">
        <v>17.75</v>
      </c>
      <c r="B784">
        <v>4.375</v>
      </c>
      <c r="C784">
        <v>9.6747180000000004</v>
      </c>
      <c r="D784">
        <v>5.117E-3</v>
      </c>
      <c r="E784">
        <v>1.235E-3</v>
      </c>
      <c r="F784">
        <v>0</v>
      </c>
      <c r="G784">
        <v>1E-14</v>
      </c>
      <c r="H784">
        <v>0.35</v>
      </c>
      <c r="I784">
        <f t="shared" si="24"/>
        <v>0.52890430501436836</v>
      </c>
      <c r="J784">
        <f t="shared" si="25"/>
        <v>0.10336218585389259</v>
      </c>
    </row>
    <row r="785" spans="1:10" x14ac:dyDescent="0.25">
      <c r="A785">
        <v>18.25</v>
      </c>
      <c r="B785">
        <v>4.375</v>
      </c>
      <c r="C785">
        <v>9.6747180000000004</v>
      </c>
      <c r="D785">
        <v>5.117E-3</v>
      </c>
      <c r="E785">
        <v>1.235E-3</v>
      </c>
      <c r="F785">
        <v>0</v>
      </c>
      <c r="G785">
        <v>1E-14</v>
      </c>
      <c r="H785">
        <v>0.35</v>
      </c>
      <c r="I785">
        <f t="shared" si="24"/>
        <v>0.52890430501436836</v>
      </c>
      <c r="J785">
        <f t="shared" si="25"/>
        <v>0.10336218585389259</v>
      </c>
    </row>
    <row r="786" spans="1:10" x14ac:dyDescent="0.25">
      <c r="A786">
        <v>18.75</v>
      </c>
      <c r="B786">
        <v>4.375</v>
      </c>
      <c r="C786">
        <v>9.6747180000000004</v>
      </c>
      <c r="D786">
        <v>5.117E-3</v>
      </c>
      <c r="E786">
        <v>1.235E-3</v>
      </c>
      <c r="F786">
        <v>0</v>
      </c>
      <c r="G786">
        <v>1E-14</v>
      </c>
      <c r="H786">
        <v>0.35</v>
      </c>
      <c r="I786">
        <f t="shared" si="24"/>
        <v>0.52890430501436836</v>
      </c>
      <c r="J786">
        <f t="shared" si="25"/>
        <v>0.10336218585389259</v>
      </c>
    </row>
    <row r="787" spans="1:10" x14ac:dyDescent="0.25">
      <c r="A787">
        <v>19.25</v>
      </c>
      <c r="B787">
        <v>4.375</v>
      </c>
      <c r="C787">
        <v>9.6747180000000004</v>
      </c>
      <c r="D787">
        <v>5.117E-3</v>
      </c>
      <c r="E787">
        <v>1.235E-3</v>
      </c>
      <c r="F787">
        <v>0</v>
      </c>
      <c r="G787">
        <v>1E-14</v>
      </c>
      <c r="H787">
        <v>0.35</v>
      </c>
      <c r="I787">
        <f t="shared" si="24"/>
        <v>0.52890430501436836</v>
      </c>
      <c r="J787">
        <f t="shared" si="25"/>
        <v>0.10336218585389259</v>
      </c>
    </row>
    <row r="788" spans="1:10" x14ac:dyDescent="0.25">
      <c r="A788">
        <v>19.75</v>
      </c>
      <c r="B788">
        <v>4.375</v>
      </c>
      <c r="C788">
        <v>9.6747180000000004</v>
      </c>
      <c r="D788">
        <v>5.117E-3</v>
      </c>
      <c r="E788">
        <v>1.235E-3</v>
      </c>
      <c r="F788">
        <v>0</v>
      </c>
      <c r="G788">
        <v>1E-14</v>
      </c>
      <c r="H788">
        <v>0.35</v>
      </c>
      <c r="I788">
        <f t="shared" si="24"/>
        <v>0.52890430501436836</v>
      </c>
      <c r="J788">
        <f t="shared" si="25"/>
        <v>0.10336218585389259</v>
      </c>
    </row>
    <row r="789" spans="1:10" x14ac:dyDescent="0.25">
      <c r="A789">
        <v>20.25</v>
      </c>
      <c r="B789">
        <v>4.375</v>
      </c>
      <c r="C789">
        <v>9.6747180000000004</v>
      </c>
      <c r="D789">
        <v>5.117E-3</v>
      </c>
      <c r="E789">
        <v>1.235E-3</v>
      </c>
      <c r="F789">
        <v>0</v>
      </c>
      <c r="G789">
        <v>1E-14</v>
      </c>
      <c r="H789">
        <v>0.35</v>
      </c>
      <c r="I789">
        <f t="shared" si="24"/>
        <v>0.52890430501436836</v>
      </c>
      <c r="J789">
        <f t="shared" si="25"/>
        <v>0.10336218585389259</v>
      </c>
    </row>
    <row r="790" spans="1:10" x14ac:dyDescent="0.25">
      <c r="A790">
        <v>20.75</v>
      </c>
      <c r="B790">
        <v>4.375</v>
      </c>
      <c r="C790">
        <v>9.6747180000000004</v>
      </c>
      <c r="D790">
        <v>5.117E-3</v>
      </c>
      <c r="E790">
        <v>1.235E-3</v>
      </c>
      <c r="F790">
        <v>0</v>
      </c>
      <c r="G790">
        <v>1E-14</v>
      </c>
      <c r="H790">
        <v>0.35</v>
      </c>
      <c r="I790">
        <f t="shared" si="24"/>
        <v>0.52890430501436836</v>
      </c>
      <c r="J790">
        <f t="shared" si="25"/>
        <v>0.10336218585389259</v>
      </c>
    </row>
    <row r="791" spans="1:10" x14ac:dyDescent="0.25">
      <c r="A791">
        <v>21.25</v>
      </c>
      <c r="B791">
        <v>4.375</v>
      </c>
      <c r="C791">
        <v>9.6747180000000004</v>
      </c>
      <c r="D791">
        <v>5.117E-3</v>
      </c>
      <c r="E791">
        <v>1.235E-3</v>
      </c>
      <c r="F791">
        <v>0</v>
      </c>
      <c r="G791">
        <v>1E-14</v>
      </c>
      <c r="H791">
        <v>0.35</v>
      </c>
      <c r="I791">
        <f t="shared" si="24"/>
        <v>0.52890430501436836</v>
      </c>
      <c r="J791">
        <f t="shared" si="25"/>
        <v>0.10336218585389259</v>
      </c>
    </row>
    <row r="792" spans="1:10" x14ac:dyDescent="0.25">
      <c r="A792">
        <v>21.75</v>
      </c>
      <c r="B792">
        <v>4.375</v>
      </c>
      <c r="C792">
        <v>9.6747180000000004</v>
      </c>
      <c r="D792">
        <v>5.117E-3</v>
      </c>
      <c r="E792">
        <v>1.235E-3</v>
      </c>
      <c r="F792">
        <v>0</v>
      </c>
      <c r="G792">
        <v>1E-14</v>
      </c>
      <c r="H792">
        <v>0.35</v>
      </c>
      <c r="I792">
        <f t="shared" si="24"/>
        <v>0.52890430501436836</v>
      </c>
      <c r="J792">
        <f t="shared" si="25"/>
        <v>0.10336218585389259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C31AE-074E-4875-B77A-39D7C9DB49CF}">
  <dimension ref="A1:K14"/>
  <sheetViews>
    <sheetView zoomScaleNormal="100" workbookViewId="0">
      <selection activeCell="I3" sqref="I3:K3"/>
    </sheetView>
  </sheetViews>
  <sheetFormatPr defaultRowHeight="15" x14ac:dyDescent="0.25"/>
  <sheetData>
    <row r="1" spans="1:11" x14ac:dyDescent="0.25">
      <c r="A1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</row>
    <row r="2" spans="1:11" x14ac:dyDescent="0.25">
      <c r="A2">
        <v>0</v>
      </c>
      <c r="B2">
        <v>10</v>
      </c>
      <c r="C2">
        <v>20</v>
      </c>
      <c r="D2">
        <v>30</v>
      </c>
      <c r="E2">
        <v>40</v>
      </c>
      <c r="F2">
        <v>50</v>
      </c>
      <c r="G2">
        <v>60</v>
      </c>
      <c r="H2">
        <v>70</v>
      </c>
      <c r="I2">
        <v>80</v>
      </c>
      <c r="J2">
        <v>90</v>
      </c>
    </row>
    <row r="3" spans="1:11" x14ac:dyDescent="0.25">
      <c r="A3" s="54" t="s">
        <v>117</v>
      </c>
      <c r="B3" s="54"/>
      <c r="C3" s="54"/>
      <c r="E3" s="54" t="s">
        <v>118</v>
      </c>
      <c r="F3" s="54"/>
      <c r="G3" s="54"/>
      <c r="I3" s="54" t="s">
        <v>119</v>
      </c>
      <c r="J3" s="54"/>
      <c r="K3" s="54"/>
    </row>
    <row r="4" spans="1:11" x14ac:dyDescent="0.25">
      <c r="A4">
        <v>12.166401665167299</v>
      </c>
      <c r="B4">
        <v>9.3347109769411905</v>
      </c>
      <c r="C4">
        <v>7.5612836806586499</v>
      </c>
      <c r="E4">
        <v>12.143323303036899</v>
      </c>
      <c r="F4">
        <v>9.1934739026733094</v>
      </c>
      <c r="G4">
        <v>7.3776351051629296</v>
      </c>
      <c r="I4">
        <v>12.1530764919831</v>
      </c>
      <c r="J4">
        <v>9.4740438692929505</v>
      </c>
      <c r="K4">
        <v>7.6586341368312896</v>
      </c>
    </row>
    <row r="5" spans="1:11" x14ac:dyDescent="0.25">
      <c r="A5">
        <v>14.2487815553743</v>
      </c>
      <c r="B5">
        <v>10.724597225894501</v>
      </c>
      <c r="C5">
        <v>8.5856230694759805</v>
      </c>
      <c r="E5">
        <v>14.2187577377398</v>
      </c>
      <c r="F5">
        <v>10.547977330825001</v>
      </c>
      <c r="G5">
        <v>8.3614167731812898</v>
      </c>
      <c r="I5">
        <v>14.2304933465351</v>
      </c>
      <c r="J5">
        <v>10.891256582790399</v>
      </c>
      <c r="K5">
        <v>8.6801069285995798</v>
      </c>
    </row>
    <row r="6" spans="1:11" x14ac:dyDescent="0.25">
      <c r="A6">
        <v>17.0012436501937</v>
      </c>
      <c r="B6">
        <v>12.499302045038601</v>
      </c>
      <c r="C6">
        <v>9.8682896742507005</v>
      </c>
      <c r="E6">
        <v>16.960955134642202</v>
      </c>
      <c r="F6">
        <v>12.2734798321348</v>
      </c>
      <c r="G6">
        <v>9.5896365660401006</v>
      </c>
      <c r="I6">
        <v>16.975177296948999</v>
      </c>
      <c r="J6">
        <v>12.707453765095799</v>
      </c>
      <c r="K6">
        <v>9.9564839872460293</v>
      </c>
    </row>
    <row r="7" spans="1:11" x14ac:dyDescent="0.25">
      <c r="A7">
        <v>20.769948327766802</v>
      </c>
      <c r="B7">
        <v>14.8276585223996</v>
      </c>
      <c r="C7">
        <v>11.5128308849498</v>
      </c>
      <c r="E7">
        <v>20.713720949631298</v>
      </c>
      <c r="F7">
        <v>14.530980948869701</v>
      </c>
      <c r="G7">
        <v>11.158971929687199</v>
      </c>
      <c r="I7">
        <v>20.730973928153102</v>
      </c>
      <c r="J7">
        <v>15.104296800916501</v>
      </c>
      <c r="K7">
        <v>11.590751389334301</v>
      </c>
    </row>
    <row r="8" spans="1:11" x14ac:dyDescent="0.25">
      <c r="A8">
        <v>26.1704592212146</v>
      </c>
      <c r="B8">
        <v>17.988345366360999</v>
      </c>
      <c r="C8">
        <v>13.684694948217</v>
      </c>
      <c r="E8">
        <v>26.0878496198223</v>
      </c>
      <c r="F8">
        <v>17.5850904798044</v>
      </c>
      <c r="G8">
        <v>13.2232459757694</v>
      </c>
      <c r="I8">
        <v>26.108419243588301</v>
      </c>
      <c r="J8">
        <v>18.389171955195302</v>
      </c>
      <c r="K8">
        <v>13.7494728915752</v>
      </c>
    </row>
    <row r="9" spans="1:11" x14ac:dyDescent="0.25">
      <c r="A9">
        <v>34.397054941221498</v>
      </c>
      <c r="B9">
        <v>22.4732623526948</v>
      </c>
      <c r="C9">
        <v>16.665248581984201</v>
      </c>
      <c r="E9">
        <v>34.266862467347003</v>
      </c>
      <c r="F9">
        <v>21.900501440848899</v>
      </c>
      <c r="G9">
        <v>16.042871263215599</v>
      </c>
      <c r="I9">
        <v>34.289492264784997</v>
      </c>
      <c r="J9">
        <v>23.124423758130298</v>
      </c>
      <c r="K9">
        <v>16.721419827304999</v>
      </c>
    </row>
    <row r="10" spans="1:11" x14ac:dyDescent="0.25">
      <c r="A10">
        <v>48.061062491637799</v>
      </c>
      <c r="B10">
        <v>29.2321420701705</v>
      </c>
      <c r="C10">
        <v>20.975155848026098</v>
      </c>
      <c r="E10">
        <v>47.833937580002903</v>
      </c>
      <c r="F10">
        <v>28.368960328279901</v>
      </c>
      <c r="G10">
        <v>20.097446093277998</v>
      </c>
      <c r="I10">
        <v>47.850058320421397</v>
      </c>
      <c r="J10">
        <v>30.454877515237001</v>
      </c>
      <c r="K10">
        <v>21.057156067691601</v>
      </c>
    </row>
    <row r="11" spans="1:11" x14ac:dyDescent="0.25">
      <c r="A11">
        <v>73.968474707089598</v>
      </c>
      <c r="B11">
        <v>40.348434168802598</v>
      </c>
      <c r="C11">
        <v>27.703480666160502</v>
      </c>
      <c r="E11">
        <v>73.503296475840401</v>
      </c>
      <c r="F11">
        <v>38.932422193338397</v>
      </c>
      <c r="G11">
        <v>26.385424518170002</v>
      </c>
      <c r="I11">
        <v>73.465642495997002</v>
      </c>
      <c r="J11">
        <v>43.105463953664</v>
      </c>
      <c r="K11">
        <v>27.962555643023201</v>
      </c>
    </row>
    <row r="12" spans="1:11" x14ac:dyDescent="0.25">
      <c r="A12">
        <v>135.791973125026</v>
      </c>
      <c r="B12">
        <v>61.414039233356903</v>
      </c>
      <c r="C12">
        <v>39.629416299504598</v>
      </c>
      <c r="E12">
        <v>134.51592202817</v>
      </c>
      <c r="F12">
        <v>58.758097315728797</v>
      </c>
      <c r="G12">
        <v>37.444686497560497</v>
      </c>
      <c r="I12">
        <v>134.086808688991</v>
      </c>
      <c r="J12">
        <v>69.440081627243202</v>
      </c>
      <c r="K12">
        <v>40.743821217361102</v>
      </c>
    </row>
    <row r="13" spans="1:11" x14ac:dyDescent="0.25">
      <c r="A13">
        <v>383.25872831741498</v>
      </c>
      <c r="B13">
        <v>114.699724648006</v>
      </c>
      <c r="C13">
        <v>67.360009557384103</v>
      </c>
      <c r="E13">
        <v>376.13767615602001</v>
      </c>
      <c r="F13">
        <v>108.238535261026</v>
      </c>
      <c r="G13">
        <v>62.945887271944898</v>
      </c>
      <c r="I13">
        <v>369.766857511274</v>
      </c>
      <c r="J13">
        <v>152.364668468948</v>
      </c>
      <c r="K13">
        <v>73.583447560773706</v>
      </c>
    </row>
    <row r="14" spans="1:11" x14ac:dyDescent="0.25">
      <c r="A14" t="s">
        <v>122</v>
      </c>
      <c r="B14" t="s">
        <v>120</v>
      </c>
      <c r="C14" t="s">
        <v>121</v>
      </c>
      <c r="E14" t="s">
        <v>122</v>
      </c>
      <c r="F14" t="s">
        <v>120</v>
      </c>
      <c r="G14" t="s">
        <v>121</v>
      </c>
      <c r="I14" t="s">
        <v>122</v>
      </c>
      <c r="J14" t="s">
        <v>120</v>
      </c>
      <c r="K14" t="s">
        <v>121</v>
      </c>
    </row>
  </sheetData>
  <mergeCells count="3">
    <mergeCell ref="A3:C3"/>
    <mergeCell ref="E3:G3"/>
    <mergeCell ref="I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8016-9685-4BC0-9F35-7FB87BA03AD5}">
  <dimension ref="A1:I21"/>
  <sheetViews>
    <sheetView topLeftCell="A19" zoomScale="80" zoomScaleNormal="80" workbookViewId="0">
      <selection activeCell="B16" sqref="B16"/>
    </sheetView>
  </sheetViews>
  <sheetFormatPr defaultRowHeight="15" x14ac:dyDescent="0.25"/>
  <cols>
    <col min="1" max="8" width="15.7109375" customWidth="1"/>
  </cols>
  <sheetData>
    <row r="1" spans="1:9" ht="18.75" x14ac:dyDescent="0.25">
      <c r="A1" s="1"/>
      <c r="B1" s="1"/>
      <c r="C1" s="58" t="s">
        <v>70</v>
      </c>
      <c r="D1" s="59"/>
      <c r="E1" s="59"/>
      <c r="F1" s="59"/>
      <c r="G1" s="59"/>
      <c r="H1" s="60"/>
    </row>
    <row r="2" spans="1:9" x14ac:dyDescent="0.25">
      <c r="A2" s="6" t="s">
        <v>9</v>
      </c>
      <c r="B2" s="5">
        <f>Sens_Analysis!B15*Sens_Analysis!B17</f>
        <v>2.6578073089700997E-2</v>
      </c>
      <c r="C2" s="11" t="s">
        <v>106</v>
      </c>
      <c r="D2" s="42">
        <v>0</v>
      </c>
      <c r="E2" s="42">
        <v>0.25</v>
      </c>
      <c r="F2" s="42">
        <v>0.5</v>
      </c>
      <c r="G2" s="42">
        <v>0.75</v>
      </c>
      <c r="H2" s="42">
        <v>1</v>
      </c>
    </row>
    <row r="3" spans="1:9" x14ac:dyDescent="0.25">
      <c r="A3" s="6" t="s">
        <v>10</v>
      </c>
      <c r="B3" s="5">
        <f>Sens_Analysis!B16*Sens_Analysis!B18</f>
        <v>7.5220961574625459E-6</v>
      </c>
      <c r="C3" s="52">
        <v>0</v>
      </c>
      <c r="D3" s="13">
        <f>ROUND(($D$14*$D$19*$D$15)/($D$13*(1-C3)+$D$14*$D$20*$D$15)*1000,5)</f>
        <v>0.99641000000000002</v>
      </c>
      <c r="E3" s="13">
        <f>ROUND(($D$14*$E$19*$E$15)/($D$13*(1-C3)+$D$14*$E$20*$E$15)*1000,5)</f>
        <v>3.8803000000000001</v>
      </c>
      <c r="F3" s="13">
        <f>ROUND(($D$14*$F$19*$F$15)/($D$13*(1-C3)+$D$14*$F$20*$F$15)*1000,5)</f>
        <v>6.7259900000000004</v>
      </c>
      <c r="G3" s="13">
        <f>ROUND(($D$14*$G$19*$G$15)/($D$13*(1-C3)+$D$14*$G$20*$G$15)*1000,5)</f>
        <v>8.9043600000000005</v>
      </c>
      <c r="H3" s="13">
        <f>ROUND(($D$14*$H$19*$H$15)/($D$13*(1-C3)+$D$14*$H$20*$H$15)*1000,5)</f>
        <v>10.625500000000001</v>
      </c>
      <c r="I3">
        <v>0</v>
      </c>
    </row>
    <row r="4" spans="1:9" x14ac:dyDescent="0.25">
      <c r="A4" s="6" t="s">
        <v>7</v>
      </c>
      <c r="B4" s="5">
        <v>0.3</v>
      </c>
      <c r="C4" s="52">
        <v>0.1</v>
      </c>
      <c r="D4" s="13">
        <f>ROUND(($D$14*$D$19*$D$15)/($D$13*(1-C4)+$D$14*$D$20*$D$15)*1000,5)</f>
        <v>1.1068800000000001</v>
      </c>
      <c r="E4" s="13">
        <f t="shared" ref="E4:E12" si="0">ROUND(($D$14*$E$19*$E$15)/($D$13*(1-C4)+$D$14*$E$20*$E$15)*1000,5)</f>
        <v>4.2392200000000004</v>
      </c>
      <c r="F4" s="13">
        <f t="shared" ref="F4:F12" si="1">ROUND(($D$14*$F$19*$F$15)/($D$13*(1-C4)+$D$14*$F$20*$F$15)*1000,5)</f>
        <v>7.2589399999999999</v>
      </c>
      <c r="G4" s="13">
        <f t="shared" ref="G4:G12" si="2">ROUND(($D$14*$G$19*$G$15)/($D$13*(1-C4)+$D$14*$G$20*$G$15)*1000,5)</f>
        <v>9.5214499999999997</v>
      </c>
      <c r="H4" s="13">
        <f>ROUND(($D$14*$H$19*$H$15)/($D$13*(1-C4)+$D$14*$H$20*$H$15)*1000,5)</f>
        <v>11.27984</v>
      </c>
      <c r="I4">
        <v>10</v>
      </c>
    </row>
    <row r="5" spans="1:9" x14ac:dyDescent="0.25">
      <c r="C5" s="52">
        <v>0.2</v>
      </c>
      <c r="D5" s="13">
        <f t="shared" ref="D5:D12" si="3">ROUND(($D$14*$D$19*$D$15)/($D$13*(1-C5)+$D$14*$D$20*$D$15)*1000,5)</f>
        <v>1.2448900000000001</v>
      </c>
      <c r="E5" s="13">
        <f t="shared" si="0"/>
        <v>4.6712999999999996</v>
      </c>
      <c r="F5" s="13">
        <f t="shared" si="1"/>
        <v>7.8836199999999996</v>
      </c>
      <c r="G5" s="13">
        <f t="shared" si="2"/>
        <v>10.230460000000001</v>
      </c>
      <c r="H5" s="13">
        <f t="shared" ref="H5:H12" si="4">ROUND(($D$14*$H$19*$H$15)/($D$13*(1-C5)+$D$14*$H$20*$H$15)*1000,5)</f>
        <v>12.020060000000001</v>
      </c>
      <c r="I5">
        <v>20</v>
      </c>
    </row>
    <row r="6" spans="1:9" x14ac:dyDescent="0.25">
      <c r="C6" s="52">
        <v>0.3</v>
      </c>
      <c r="D6" s="13">
        <f t="shared" si="3"/>
        <v>1.4222300000000001</v>
      </c>
      <c r="E6" s="13">
        <f t="shared" si="0"/>
        <v>5.2014500000000004</v>
      </c>
      <c r="F6" s="13">
        <f t="shared" si="1"/>
        <v>8.6259399999999999</v>
      </c>
      <c r="G6" s="13">
        <f t="shared" si="2"/>
        <v>11.05354</v>
      </c>
      <c r="H6" s="13">
        <f t="shared" si="4"/>
        <v>12.86425</v>
      </c>
      <c r="I6">
        <v>30</v>
      </c>
    </row>
    <row r="7" spans="1:9" x14ac:dyDescent="0.25">
      <c r="C7" s="52">
        <v>0.4</v>
      </c>
      <c r="D7" s="13">
        <f t="shared" si="3"/>
        <v>1.65848</v>
      </c>
      <c r="E7" s="13">
        <f t="shared" si="0"/>
        <v>5.8673500000000001</v>
      </c>
      <c r="F7" s="13">
        <f t="shared" si="1"/>
        <v>9.5225799999999996</v>
      </c>
      <c r="G7" s="13">
        <f t="shared" si="2"/>
        <v>12.02065</v>
      </c>
      <c r="H7" s="13">
        <f t="shared" si="4"/>
        <v>13.835979999999999</v>
      </c>
      <c r="I7">
        <v>40</v>
      </c>
    </row>
    <row r="8" spans="1:9" x14ac:dyDescent="0.25">
      <c r="C8" s="52">
        <v>0.5</v>
      </c>
      <c r="D8" s="13">
        <f t="shared" si="3"/>
        <v>1.9888600000000001</v>
      </c>
      <c r="E8" s="13">
        <f t="shared" si="0"/>
        <v>6.7287800000000004</v>
      </c>
      <c r="F8" s="13">
        <f t="shared" si="1"/>
        <v>10.62725</v>
      </c>
      <c r="G8" s="13">
        <f t="shared" si="2"/>
        <v>13.17323</v>
      </c>
      <c r="H8" s="13">
        <f t="shared" si="4"/>
        <v>14.96651</v>
      </c>
      <c r="I8">
        <v>50</v>
      </c>
    </row>
    <row r="9" spans="1:9" x14ac:dyDescent="0.25">
      <c r="A9" s="1"/>
      <c r="B9" s="1"/>
      <c r="C9" s="52">
        <v>0.6</v>
      </c>
      <c r="D9" s="13">
        <f t="shared" si="3"/>
        <v>2.4836</v>
      </c>
      <c r="E9" s="13">
        <f t="shared" si="0"/>
        <v>7.8866899999999998</v>
      </c>
      <c r="F9" s="13">
        <f t="shared" si="1"/>
        <v>12.021839999999999</v>
      </c>
      <c r="G9" s="13">
        <f t="shared" si="2"/>
        <v>14.570259999999999</v>
      </c>
      <c r="H9" s="13">
        <f t="shared" si="4"/>
        <v>16.298220000000001</v>
      </c>
      <c r="I9">
        <v>60</v>
      </c>
    </row>
    <row r="10" spans="1:9" x14ac:dyDescent="0.25">
      <c r="A10" s="1"/>
      <c r="B10" s="1"/>
      <c r="C10" s="52">
        <v>0.7</v>
      </c>
      <c r="D10" s="13">
        <f t="shared" si="3"/>
        <v>3.306</v>
      </c>
      <c r="E10" s="13">
        <f t="shared" si="0"/>
        <v>9.5259400000000003</v>
      </c>
      <c r="F10" s="13">
        <f t="shared" si="1"/>
        <v>13.83775</v>
      </c>
      <c r="G10" s="13">
        <f t="shared" si="2"/>
        <v>16.298770000000001</v>
      </c>
      <c r="H10" s="13">
        <f t="shared" si="4"/>
        <v>17.890070000000001</v>
      </c>
      <c r="I10">
        <v>70</v>
      </c>
    </row>
    <row r="11" spans="1:9" x14ac:dyDescent="0.25">
      <c r="A11" s="1"/>
      <c r="B11" s="1"/>
      <c r="C11" s="52">
        <v>0.8</v>
      </c>
      <c r="D11" s="13">
        <f t="shared" si="3"/>
        <v>4.9426500000000004</v>
      </c>
      <c r="E11" s="13">
        <f t="shared" si="0"/>
        <v>12.025410000000001</v>
      </c>
      <c r="F11" s="13">
        <f t="shared" si="1"/>
        <v>16.299859999999999</v>
      </c>
      <c r="G11" s="13">
        <f t="shared" si="2"/>
        <v>18.49258</v>
      </c>
      <c r="H11" s="13">
        <f t="shared" si="4"/>
        <v>19.826540000000001</v>
      </c>
      <c r="I11">
        <v>80</v>
      </c>
    </row>
    <row r="12" spans="1:9" x14ac:dyDescent="0.25">
      <c r="A12" s="1"/>
      <c r="B12" s="1"/>
      <c r="C12" s="53">
        <v>0.9</v>
      </c>
      <c r="D12" s="13">
        <f t="shared" si="3"/>
        <v>9.7885399999999994</v>
      </c>
      <c r="E12" s="13">
        <f t="shared" si="0"/>
        <v>16.303139999999999</v>
      </c>
      <c r="F12" s="13">
        <f t="shared" si="1"/>
        <v>19.827750000000002</v>
      </c>
      <c r="G12" s="13">
        <f t="shared" si="2"/>
        <v>21.368829999999999</v>
      </c>
      <c r="H12" s="13">
        <f t="shared" si="4"/>
        <v>22.2331</v>
      </c>
      <c r="I12">
        <v>90</v>
      </c>
    </row>
    <row r="13" spans="1:9" ht="30" customHeight="1" x14ac:dyDescent="0.25">
      <c r="A13" s="35"/>
      <c r="B13" s="35"/>
      <c r="C13" s="6" t="s">
        <v>107</v>
      </c>
      <c r="D13" s="55">
        <v>0.5</v>
      </c>
      <c r="E13" s="56"/>
      <c r="F13" s="56"/>
      <c r="G13" s="56"/>
      <c r="H13" s="57"/>
    </row>
    <row r="14" spans="1:9" ht="30" customHeight="1" x14ac:dyDescent="0.25">
      <c r="A14" s="35"/>
      <c r="B14" s="35"/>
      <c r="C14" s="6" t="s">
        <v>87</v>
      </c>
      <c r="D14" s="55">
        <v>2.65</v>
      </c>
      <c r="E14" s="56"/>
      <c r="F14" s="56"/>
      <c r="G14" s="56"/>
      <c r="H14" s="57"/>
    </row>
    <row r="15" spans="1:9" x14ac:dyDescent="0.25">
      <c r="A15" s="35"/>
      <c r="B15" s="35"/>
      <c r="C15" s="6" t="s">
        <v>11</v>
      </c>
      <c r="D15" s="5">
        <f>(Sens_Analysis!B19*D2+Sens_Analysis!B20*(1-D2))</f>
        <v>7.5220961574625459E-6</v>
      </c>
      <c r="E15" s="5">
        <f>(B2*E2+B3*(1-E2))</f>
        <v>6.650159844543346E-3</v>
      </c>
      <c r="F15" s="5">
        <f>(B2*F2+B3*(1-F2))</f>
        <v>1.329279759292923E-2</v>
      </c>
      <c r="G15" s="5">
        <f>(B2*G2+B3*(1-G2))</f>
        <v>1.9935435341315113E-2</v>
      </c>
      <c r="H15" s="5">
        <f>(B2*H2+B3*(1-H2))</f>
        <v>2.6578073089700997E-2</v>
      </c>
    </row>
    <row r="16" spans="1:9" ht="30" x14ac:dyDescent="0.25">
      <c r="C16" s="9" t="s">
        <v>21</v>
      </c>
      <c r="D16" s="3">
        <f>IF(D2&lt;&gt;0,0.9,0.5)</f>
        <v>0.5</v>
      </c>
      <c r="E16" s="3">
        <f>IF(E2&lt;&gt;0,0.9,0.5)</f>
        <v>0.9</v>
      </c>
      <c r="F16" s="3">
        <f>IF(F2&lt;&gt;0,0.9,0.5)</f>
        <v>0.9</v>
      </c>
      <c r="G16" s="3">
        <f>IF(G2&lt;&gt;0,0.9,0.5)</f>
        <v>0.9</v>
      </c>
      <c r="H16" s="3">
        <f>IF(H2&lt;&gt;0,0.9,0.5)</f>
        <v>0.9</v>
      </c>
    </row>
    <row r="17" spans="3:8" ht="30" x14ac:dyDescent="0.25">
      <c r="C17" s="9" t="s">
        <v>22</v>
      </c>
      <c r="D17" s="3">
        <f>IF(D2&lt;&gt;0,1.5*0.000000001,5.2*0.0000001)</f>
        <v>5.2E-7</v>
      </c>
      <c r="E17" s="3">
        <f>IF(E2&lt;&gt;0,1.5*0.000000001,5.2*0.0000001)</f>
        <v>1.5000000000000002E-9</v>
      </c>
      <c r="F17" s="3">
        <f>IF(F2&lt;&gt;0,1.5*0.000000001,5.2*0.0000001)</f>
        <v>1.5000000000000002E-9</v>
      </c>
      <c r="G17" s="3">
        <f>IF(G2&lt;&gt;0,1.5*0.000000001,5.2*0.0000001)</f>
        <v>1.5000000000000002E-9</v>
      </c>
      <c r="H17" s="3">
        <f>IF(H2&lt;&gt;0,1.5*0.000000001,5.2*0.0000001)</f>
        <v>1.5000000000000002E-9</v>
      </c>
    </row>
    <row r="18" spans="3:8" ht="30" x14ac:dyDescent="0.25">
      <c r="C18" s="9" t="s">
        <v>23</v>
      </c>
      <c r="D18" s="3">
        <f>IF(D2&lt;&gt;0,0.00000052,5.2*0.0000001)</f>
        <v>5.2E-7</v>
      </c>
      <c r="E18" s="3">
        <f>IF(E2&lt;&gt;0,0.00000052,5.2*0.0000001)</f>
        <v>5.2E-7</v>
      </c>
      <c r="F18" s="3">
        <f>IF(F2&lt;&gt;0,0.00000052,5.2*0.0000001)</f>
        <v>5.2E-7</v>
      </c>
      <c r="G18" s="3">
        <f>IF(G2&lt;&gt;0,0.00000052,5.2*0.0000001)</f>
        <v>5.2E-7</v>
      </c>
      <c r="H18" s="3">
        <f>IF(H2&lt;&gt;0,0.00000052,5.2*0.0000001)</f>
        <v>5.2E-7</v>
      </c>
    </row>
    <row r="19" spans="3:8" x14ac:dyDescent="0.25">
      <c r="C19" s="9" t="s">
        <v>24</v>
      </c>
      <c r="D19" s="3">
        <f>D17*D16*((1000000)*96.32)</f>
        <v>25.043199999999999</v>
      </c>
      <c r="E19" s="3">
        <f>E17*E16*((1000000)*96.32)</f>
        <v>0.13003200000000004</v>
      </c>
      <c r="F19" s="3">
        <f>F17*F16*((1000000)*96.32)</f>
        <v>0.13003200000000004</v>
      </c>
      <c r="G19" s="3">
        <f>G17*G16*((1000000)*96.32)</f>
        <v>0.13003200000000004</v>
      </c>
      <c r="H19" s="3">
        <f>H17*H16*((1000000)*96.32)</f>
        <v>0.13003200000000004</v>
      </c>
    </row>
    <row r="20" spans="3:8" ht="30" x14ac:dyDescent="0.25">
      <c r="C20" s="9" t="s">
        <v>25</v>
      </c>
      <c r="D20" s="3">
        <f>D21+D19</f>
        <v>50.086399999999998</v>
      </c>
      <c r="E20" s="3">
        <f>E21+E19</f>
        <v>5.1386719999999988</v>
      </c>
      <c r="F20" s="3">
        <f>F21+F19</f>
        <v>5.1386719999999988</v>
      </c>
      <c r="G20" s="3">
        <f>G21+G19</f>
        <v>5.1386719999999988</v>
      </c>
      <c r="H20" s="3">
        <f>H21+H19</f>
        <v>5.1386719999999988</v>
      </c>
    </row>
    <row r="21" spans="3:8" x14ac:dyDescent="0.25">
      <c r="C21" s="9" t="s">
        <v>41</v>
      </c>
      <c r="D21" s="3">
        <f>D18*(1-D16)*((1000000)*96.32)</f>
        <v>25.043199999999999</v>
      </c>
      <c r="E21" s="3">
        <f>E18*(1-E16)*((1000000)*96.32)</f>
        <v>5.0086399999999989</v>
      </c>
      <c r="F21" s="3">
        <f>F18*(1-F16)*((1000000)*96.32)</f>
        <v>5.0086399999999989</v>
      </c>
      <c r="G21" s="3">
        <f>G18*(1-G16)*((1000000)*96.32)</f>
        <v>5.0086399999999989</v>
      </c>
      <c r="H21" s="3">
        <f>H18*(1-H16)*((1000000)*96.32)</f>
        <v>5.0086399999999989</v>
      </c>
    </row>
  </sheetData>
  <mergeCells count="3">
    <mergeCell ref="D13:H13"/>
    <mergeCell ref="D14:H14"/>
    <mergeCell ref="C1:H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D508-FC36-4E4A-8695-028E5DFBA8CD}">
  <dimension ref="A1:S39"/>
  <sheetViews>
    <sheetView zoomScale="70" zoomScaleNormal="70" workbookViewId="0">
      <selection activeCell="N4" sqref="N4"/>
    </sheetView>
  </sheetViews>
  <sheetFormatPr defaultRowHeight="15" x14ac:dyDescent="0.25"/>
  <cols>
    <col min="1" max="8" width="15.7109375" customWidth="1"/>
    <col min="9" max="9" width="11" bestFit="1" customWidth="1"/>
    <col min="10" max="10" width="12" bestFit="1" customWidth="1"/>
  </cols>
  <sheetData>
    <row r="1" spans="1:8" ht="18.75" x14ac:dyDescent="0.25">
      <c r="A1" s="35"/>
      <c r="B1" s="35"/>
      <c r="C1" s="58" t="s">
        <v>135</v>
      </c>
      <c r="D1" s="59"/>
      <c r="E1" s="59"/>
      <c r="F1" s="59"/>
      <c r="G1" s="59"/>
      <c r="H1" s="60"/>
    </row>
    <row r="2" spans="1:8" x14ac:dyDescent="0.25">
      <c r="A2" s="6" t="s">
        <v>9</v>
      </c>
      <c r="B2" s="5">
        <f>Sens_Analysis!B15*Sens_Analysis!B17</f>
        <v>2.6578073089700997E-2</v>
      </c>
      <c r="C2" s="11" t="s">
        <v>106</v>
      </c>
      <c r="D2" s="42">
        <v>0</v>
      </c>
      <c r="E2" s="42">
        <v>0.25</v>
      </c>
      <c r="F2" s="42">
        <v>0.5</v>
      </c>
      <c r="G2" s="42">
        <v>0.75</v>
      </c>
      <c r="H2" s="42">
        <v>1</v>
      </c>
    </row>
    <row r="3" spans="1:8" x14ac:dyDescent="0.25">
      <c r="A3" s="6" t="s">
        <v>10</v>
      </c>
      <c r="B3" s="5">
        <f>Sens_Analysis!B16*Sens_Analysis!B18</f>
        <v>7.5220961574625459E-6</v>
      </c>
      <c r="C3" s="17">
        <v>0</v>
      </c>
      <c r="D3" s="13">
        <f>ROUND((((1-C3)^($B$4-1))*(0.325^($B$4-1))*2.65*$D$19*$D$15)*1000,2)</f>
        <v>0.28000000000000003</v>
      </c>
      <c r="E3" s="13">
        <f>ROUND((((1-C3)^($B$4-1))*(0.325^($B$4-1))*2.65*$E$19*$E$15)*1000,2)</f>
        <v>1.31</v>
      </c>
      <c r="F3" s="13">
        <f>ROUND((((1-C3)^($B$4-1))*(0.35^($B$4-1))*2.65*$F$19*$F$15)*1000,2)</f>
        <v>2.71</v>
      </c>
      <c r="G3" s="13">
        <f>ROUND((((1-C3)^($B$4-1))*(0.375^($B$4-1))*2.65*$G$19*$G$15)*1000,2)</f>
        <v>4.21</v>
      </c>
      <c r="H3" s="13">
        <f>ROUND((((1-C3)^($B$4-1))*(0.4^($B$4-1))*2.65*$H$19*$H$15)*1000,2)</f>
        <v>5.79</v>
      </c>
    </row>
    <row r="4" spans="1:8" ht="30" x14ac:dyDescent="0.25">
      <c r="A4" s="6" t="s">
        <v>13</v>
      </c>
      <c r="B4" s="5">
        <v>1.5</v>
      </c>
      <c r="C4" s="17">
        <v>0.1</v>
      </c>
      <c r="D4" s="13">
        <f t="shared" ref="D4:D12" si="0">ROUND((((1-C4)^($B$4-1))*(0.325^($B$4-1))*2.65*$D$19*$D$15)*1000,2)</f>
        <v>0.27</v>
      </c>
      <c r="E4" s="13">
        <f t="shared" ref="E4:E12" si="1">ROUND((((1-C4)^($B$4-1))*(0.325^($B$4-1))*2.65*$E$19*$E$15)*1000,2)</f>
        <v>1.24</v>
      </c>
      <c r="F4" s="13">
        <f t="shared" ref="F4:F12" si="2">ROUND((((1-C4)^($B$4-1))*(0.35^($B$4-1))*2.65*$F$19*$F$15)*1000,2)</f>
        <v>2.57</v>
      </c>
      <c r="G4" s="13">
        <f t="shared" ref="G4:G12" si="3">ROUND((((1-C4)^($B$4-1))*(0.375^($B$4-1))*2.65*$G$19*$G$15)*1000,2)</f>
        <v>3.99</v>
      </c>
      <c r="H4" s="13">
        <f>ROUND((((1-C4)^($B$4-1))*(0.4^($B$4-1))*2.65*$H$19*$H$15)*1000,2)</f>
        <v>5.5</v>
      </c>
    </row>
    <row r="5" spans="1:8" ht="30" x14ac:dyDescent="0.25">
      <c r="A5" s="6" t="s">
        <v>14</v>
      </c>
      <c r="B5" s="5">
        <v>1.5</v>
      </c>
      <c r="C5" s="17">
        <v>0.2</v>
      </c>
      <c r="D5" s="13">
        <f t="shared" si="0"/>
        <v>0.25</v>
      </c>
      <c r="E5" s="13">
        <f t="shared" si="1"/>
        <v>1.17</v>
      </c>
      <c r="F5" s="13">
        <f t="shared" si="2"/>
        <v>2.42</v>
      </c>
      <c r="G5" s="13">
        <f t="shared" si="3"/>
        <v>3.76</v>
      </c>
      <c r="H5" s="13">
        <f>ROUND((((1-C5)^($B$4-1))*(0.4^($B$4-1))*2.65*$H$19*$H$15)*1000,2)</f>
        <v>5.18</v>
      </c>
    </row>
    <row r="6" spans="1:8" x14ac:dyDescent="0.25">
      <c r="A6" s="6" t="s">
        <v>7</v>
      </c>
      <c r="B6" s="5">
        <v>0.4</v>
      </c>
      <c r="C6" s="17">
        <v>0.3</v>
      </c>
      <c r="D6" s="13">
        <f t="shared" si="0"/>
        <v>0.24</v>
      </c>
      <c r="E6" s="13">
        <f t="shared" si="1"/>
        <v>1.0900000000000001</v>
      </c>
      <c r="F6" s="13">
        <f t="shared" si="2"/>
        <v>2.27</v>
      </c>
      <c r="G6" s="13">
        <f t="shared" si="3"/>
        <v>3.52</v>
      </c>
      <c r="H6" s="13">
        <f>ROUND((((1-C6)^($B$4-1))*(0.4^($B$4-1))*2.65*$H$19*$H$15)*1000,2)</f>
        <v>4.8499999999999996</v>
      </c>
    </row>
    <row r="7" spans="1:8" x14ac:dyDescent="0.25">
      <c r="C7" s="17">
        <v>0.4</v>
      </c>
      <c r="D7" s="13">
        <f t="shared" si="0"/>
        <v>0.22</v>
      </c>
      <c r="E7" s="13">
        <f t="shared" si="1"/>
        <v>1.01</v>
      </c>
      <c r="F7" s="13">
        <f t="shared" si="2"/>
        <v>2.1</v>
      </c>
      <c r="G7" s="13">
        <f t="shared" si="3"/>
        <v>3.26</v>
      </c>
      <c r="H7" s="13">
        <f>ROUND((((1-C7)^($B$4-1))*(0.4^($B$4-1))*2.65*$H$19*$H$15)*1000,2)</f>
        <v>4.49</v>
      </c>
    </row>
    <row r="8" spans="1:8" x14ac:dyDescent="0.25">
      <c r="C8" s="17">
        <v>0.5</v>
      </c>
      <c r="D8" s="13">
        <f t="shared" si="0"/>
        <v>0.2</v>
      </c>
      <c r="E8" s="13">
        <f t="shared" si="1"/>
        <v>0.92</v>
      </c>
      <c r="F8" s="13">
        <f t="shared" si="2"/>
        <v>1.92</v>
      </c>
      <c r="G8" s="13">
        <f t="shared" si="3"/>
        <v>2.97</v>
      </c>
      <c r="H8" s="13">
        <f t="shared" ref="H8:H12" si="4">ROUND((((1-C8)^($B$4-1))*(0.4^($B$4-1))*2.65*$H$19*$H$15)*1000,2)</f>
        <v>4.0999999999999996</v>
      </c>
    </row>
    <row r="9" spans="1:8" x14ac:dyDescent="0.25">
      <c r="A9" s="35"/>
      <c r="B9" s="35"/>
      <c r="C9" s="17">
        <v>0.6</v>
      </c>
      <c r="D9" s="13">
        <f t="shared" si="0"/>
        <v>0.18</v>
      </c>
      <c r="E9" s="13">
        <f t="shared" si="1"/>
        <v>0.83</v>
      </c>
      <c r="F9" s="13">
        <f t="shared" si="2"/>
        <v>1.71</v>
      </c>
      <c r="G9" s="13">
        <f t="shared" si="3"/>
        <v>2.66</v>
      </c>
      <c r="H9" s="13">
        <f t="shared" si="4"/>
        <v>3.66</v>
      </c>
    </row>
    <row r="10" spans="1:8" x14ac:dyDescent="0.25">
      <c r="A10" s="35"/>
      <c r="B10" s="35"/>
      <c r="C10" s="17">
        <v>0.7</v>
      </c>
      <c r="D10" s="13">
        <f t="shared" si="0"/>
        <v>0.16</v>
      </c>
      <c r="E10" s="13">
        <f t="shared" si="1"/>
        <v>0.72</v>
      </c>
      <c r="F10" s="13">
        <f t="shared" si="2"/>
        <v>1.48</v>
      </c>
      <c r="G10" s="13">
        <f t="shared" si="3"/>
        <v>2.2999999999999998</v>
      </c>
      <c r="H10" s="13">
        <f t="shared" si="4"/>
        <v>3.17</v>
      </c>
    </row>
    <row r="11" spans="1:8" x14ac:dyDescent="0.25">
      <c r="A11" s="35"/>
      <c r="B11" s="35"/>
      <c r="C11" s="17">
        <v>0.8</v>
      </c>
      <c r="D11" s="13">
        <f t="shared" si="0"/>
        <v>0.13</v>
      </c>
      <c r="E11" s="13">
        <f t="shared" si="1"/>
        <v>0.57999999999999996</v>
      </c>
      <c r="F11" s="13">
        <f t="shared" si="2"/>
        <v>1.21</v>
      </c>
      <c r="G11" s="13">
        <f t="shared" si="3"/>
        <v>1.88</v>
      </c>
      <c r="H11" s="13">
        <f t="shared" si="4"/>
        <v>2.59</v>
      </c>
    </row>
    <row r="12" spans="1:8" x14ac:dyDescent="0.25">
      <c r="A12" s="35"/>
      <c r="B12" s="35"/>
      <c r="C12" s="10">
        <v>0.9</v>
      </c>
      <c r="D12" s="13">
        <f t="shared" si="0"/>
        <v>0.09</v>
      </c>
      <c r="E12" s="13">
        <f t="shared" si="1"/>
        <v>0.41</v>
      </c>
      <c r="F12" s="13">
        <f t="shared" si="2"/>
        <v>0.86</v>
      </c>
      <c r="G12" s="13">
        <f t="shared" si="3"/>
        <v>1.33</v>
      </c>
      <c r="H12" s="13">
        <f t="shared" si="4"/>
        <v>1.83</v>
      </c>
    </row>
    <row r="13" spans="1:8" x14ac:dyDescent="0.25">
      <c r="A13" s="35"/>
      <c r="B13" s="35"/>
      <c r="C13" s="6" t="s">
        <v>107</v>
      </c>
      <c r="D13" s="61">
        <v>0.5</v>
      </c>
      <c r="E13" s="62"/>
      <c r="F13" s="62"/>
      <c r="G13" s="62"/>
      <c r="H13" s="62"/>
    </row>
    <row r="14" spans="1:8" x14ac:dyDescent="0.25">
      <c r="A14" s="35"/>
      <c r="B14" s="35"/>
      <c r="C14" s="6" t="s">
        <v>87</v>
      </c>
      <c r="D14" s="63">
        <v>2.65</v>
      </c>
      <c r="E14" s="64"/>
      <c r="F14" s="64"/>
      <c r="G14" s="64"/>
      <c r="H14" s="64"/>
    </row>
    <row r="15" spans="1:8" x14ac:dyDescent="0.25">
      <c r="A15" s="35"/>
      <c r="B15" s="35"/>
      <c r="C15" s="6" t="s">
        <v>11</v>
      </c>
      <c r="D15" s="5">
        <f>(Sens_Analysis!B19*D2+Sens_Analysis!B20*(1-D2))</f>
        <v>7.5220961574625459E-6</v>
      </c>
      <c r="E15" s="5">
        <f>(B2*E2+B3*(1-E2))</f>
        <v>6.650159844543346E-3</v>
      </c>
      <c r="F15" s="5">
        <f>(B2*F2+B3*(1-F2))</f>
        <v>1.329279759292923E-2</v>
      </c>
      <c r="G15" s="5">
        <f>(B2*G2+B3*(1-G2))</f>
        <v>1.9935435341315113E-2</v>
      </c>
      <c r="H15" s="5">
        <f>(B2*H2+B3*(1-H2))</f>
        <v>2.6578073089700997E-2</v>
      </c>
    </row>
    <row r="16" spans="1:8" ht="30" x14ac:dyDescent="0.25">
      <c r="C16" s="9" t="s">
        <v>21</v>
      </c>
      <c r="D16" s="3">
        <f>IF(D2&lt;&gt;0,0.9,0.5)</f>
        <v>0.5</v>
      </c>
      <c r="E16" s="3">
        <f>IF(E2&lt;&gt;0,0.9,0.5)</f>
        <v>0.9</v>
      </c>
      <c r="F16" s="3">
        <f>IF(F2&lt;&gt;0,0.9,0.5)</f>
        <v>0.9</v>
      </c>
      <c r="G16" s="3">
        <f>IF(G2&lt;&gt;0,0.9,0.5)</f>
        <v>0.9</v>
      </c>
      <c r="H16" s="3">
        <f>IF(H2&lt;&gt;0,0.9,0.5)</f>
        <v>0.9</v>
      </c>
    </row>
    <row r="17" spans="3:19" ht="30" x14ac:dyDescent="0.25">
      <c r="C17" s="9" t="s">
        <v>22</v>
      </c>
      <c r="D17" s="3">
        <f>IF(D2&lt;&gt;0,1.5*0.000000001,5.2*0.0000001)</f>
        <v>5.2E-7</v>
      </c>
      <c r="E17" s="3">
        <f>IF(E2&lt;&gt;0,1.5*0.000000001,5.2*0.0000001)</f>
        <v>1.5000000000000002E-9</v>
      </c>
      <c r="F17" s="3">
        <f>IF(F2&lt;&gt;0,1.5*0.000000001,5.2*0.0000001)</f>
        <v>1.5000000000000002E-9</v>
      </c>
      <c r="G17" s="3">
        <f>IF(G2&lt;&gt;0,1.5*0.000000001,5.2*0.0000001)</f>
        <v>1.5000000000000002E-9</v>
      </c>
      <c r="H17" s="3">
        <f>IF(H2&lt;&gt;0,1.5*0.000000001,5.2*0.0000001)</f>
        <v>1.5000000000000002E-9</v>
      </c>
    </row>
    <row r="18" spans="3:19" ht="30" x14ac:dyDescent="0.25">
      <c r="C18" s="9" t="s">
        <v>23</v>
      </c>
      <c r="D18" s="3">
        <f>IF(D2&lt;&gt;0,0.00000052,5.2*0.0000001)</f>
        <v>5.2E-7</v>
      </c>
      <c r="E18" s="3">
        <f>IF(E2&lt;&gt;0,0.00000052,5.2*0.0000001)</f>
        <v>5.2E-7</v>
      </c>
      <c r="F18" s="3">
        <f>IF(F2&lt;&gt;0,0.00000052,5.2*0.0000001)</f>
        <v>5.2E-7</v>
      </c>
      <c r="G18" s="3">
        <f>IF(G2&lt;&gt;0,0.00000052,5.2*0.0000001)</f>
        <v>5.2E-7</v>
      </c>
      <c r="H18" s="3">
        <f>IF(H2&lt;&gt;0,0.00000052,5.2*0.0000001)</f>
        <v>5.2E-7</v>
      </c>
    </row>
    <row r="19" spans="3:19" x14ac:dyDescent="0.25">
      <c r="C19" s="9" t="s">
        <v>24</v>
      </c>
      <c r="D19" s="3">
        <f>D17*D16*((1000000)*96.32)</f>
        <v>25.043199999999999</v>
      </c>
      <c r="E19" s="3">
        <f>E17*E16*((1000000)*96.32)</f>
        <v>0.13003200000000004</v>
      </c>
      <c r="F19" s="3">
        <f>F17*F16*((1000000)*96.32)</f>
        <v>0.13003200000000004</v>
      </c>
      <c r="G19" s="3">
        <f>G17*G16*((1000000)*96.32)</f>
        <v>0.13003200000000004</v>
      </c>
      <c r="H19" s="3">
        <f>H17*H16*((1000000)*96.32)</f>
        <v>0.13003200000000004</v>
      </c>
    </row>
    <row r="20" spans="3:19" ht="30" x14ac:dyDescent="0.25">
      <c r="C20" s="9" t="s">
        <v>25</v>
      </c>
      <c r="D20" s="3">
        <f>D21+D19</f>
        <v>50.086399999999998</v>
      </c>
      <c r="E20" s="3">
        <f>E21+E19</f>
        <v>5.1386719999999988</v>
      </c>
      <c r="F20" s="3">
        <f>F21+F19</f>
        <v>5.1386719999999988</v>
      </c>
      <c r="G20" s="3">
        <f>G21+G19</f>
        <v>5.1386719999999988</v>
      </c>
      <c r="H20" s="3">
        <f>H21+H19</f>
        <v>5.1386719999999988</v>
      </c>
    </row>
    <row r="21" spans="3:19" x14ac:dyDescent="0.25">
      <c r="C21" s="9" t="s">
        <v>41</v>
      </c>
      <c r="D21" s="3">
        <f>D18*(1-D16)*((1000000)*96.32)</f>
        <v>25.043199999999999</v>
      </c>
      <c r="E21" s="3">
        <f>E18*(1-E16)*((1000000)*96.32)</f>
        <v>5.0086399999999989</v>
      </c>
      <c r="F21" s="3">
        <f>F18*(1-F16)*((1000000)*96.32)</f>
        <v>5.0086399999999989</v>
      </c>
      <c r="G21" s="3">
        <f>G18*(1-G16)*((1000000)*96.32)</f>
        <v>5.0086399999999989</v>
      </c>
      <c r="H21" s="3">
        <f>H18*(1-H16)*((1000000)*96.32)</f>
        <v>5.0086399999999989</v>
      </c>
    </row>
    <row r="22" spans="3:19" ht="30" x14ac:dyDescent="0.25">
      <c r="D22" s="44" t="s">
        <v>123</v>
      </c>
    </row>
    <row r="23" spans="3:19" x14ac:dyDescent="0.25">
      <c r="D23" s="54"/>
      <c r="E23" s="54"/>
      <c r="F23" s="54"/>
      <c r="G23" s="54"/>
      <c r="H23" s="54"/>
    </row>
    <row r="25" spans="3:19" ht="63" x14ac:dyDescent="0.25">
      <c r="C25" s="46" t="s">
        <v>125</v>
      </c>
      <c r="D25" s="46" t="s">
        <v>126</v>
      </c>
      <c r="E25" s="46" t="s">
        <v>45</v>
      </c>
      <c r="F25" s="47" t="s">
        <v>127</v>
      </c>
      <c r="G25" s="48" t="s">
        <v>21</v>
      </c>
      <c r="H25" s="48" t="s">
        <v>22</v>
      </c>
      <c r="I25" s="48" t="s">
        <v>23</v>
      </c>
      <c r="J25" s="48" t="s">
        <v>24</v>
      </c>
      <c r="K25" s="48" t="s">
        <v>25</v>
      </c>
      <c r="L25" s="48" t="s">
        <v>41</v>
      </c>
      <c r="P25" s="4" t="s">
        <v>0</v>
      </c>
      <c r="Q25" s="4" t="s">
        <v>4</v>
      </c>
      <c r="R25" s="4" t="s">
        <v>5</v>
      </c>
      <c r="S25" s="4" t="s">
        <v>40</v>
      </c>
    </row>
    <row r="26" spans="3:19" ht="47.25" x14ac:dyDescent="0.25">
      <c r="C26" s="10">
        <v>0.1</v>
      </c>
      <c r="D26" s="10">
        <f>$B$2*C26+(1-C26)*$B$3</f>
        <v>2.6645771955118159E-3</v>
      </c>
      <c r="E26" s="10">
        <f>D26*(96.32/(10^-3))</f>
        <v>256.65207547169808</v>
      </c>
      <c r="F26" s="10">
        <f>($Q$27^($Q$29-1))*J26*$Q$30*D26*1000000</f>
        <v>2.8597574750830572E-3</v>
      </c>
      <c r="G26" s="10">
        <f>IF(C26&lt;&gt;0,0.9,0.5)</f>
        <v>0.9</v>
      </c>
      <c r="H26" s="10">
        <f>IF(C26&lt;&gt;0,1.5*0.000000001,5.2*0.0000001)</f>
        <v>1.5000000000000002E-9</v>
      </c>
      <c r="I26" s="10">
        <f>IF(C26&lt;&gt;0,0.00000052,5.2*0.0000001)</f>
        <v>5.2E-7</v>
      </c>
      <c r="J26" s="10">
        <f>H26*G26</f>
        <v>1.3500000000000003E-9</v>
      </c>
      <c r="K26" s="10">
        <f>L26+J26</f>
        <v>5.008640001349999</v>
      </c>
      <c r="L26" s="10">
        <f>I26*(1-G26)*((1000000)*96.32)</f>
        <v>5.0086399999999989</v>
      </c>
      <c r="P26" s="8" t="s">
        <v>6</v>
      </c>
      <c r="Q26" s="2">
        <v>1</v>
      </c>
      <c r="R26" s="2" t="s">
        <v>28</v>
      </c>
      <c r="S26" s="22" t="s">
        <v>27</v>
      </c>
    </row>
    <row r="27" spans="3:19" ht="15.75" x14ac:dyDescent="0.25">
      <c r="C27" s="10">
        <v>0.2</v>
      </c>
      <c r="D27" s="10">
        <f t="shared" ref="D27:D35" si="5">$B$2*C27+(1-C27)*$B$3</f>
        <v>5.3216322948661694E-3</v>
      </c>
      <c r="E27" s="10">
        <f t="shared" ref="E27:E35" si="6">D27*(96.32/(10^-3))</f>
        <v>512.57962264150933</v>
      </c>
      <c r="F27" s="10">
        <f t="shared" ref="F27:F35" si="7">($Q$27^($Q$29-1))*J27*$Q$30*D27*1000000</f>
        <v>5.7114418604651178E-3</v>
      </c>
      <c r="G27" s="10">
        <f t="shared" ref="G27:G34" si="8">IF(C27&lt;&gt;0,0.9,0.5)</f>
        <v>0.9</v>
      </c>
      <c r="H27" s="10">
        <f t="shared" ref="H27:H35" si="9">IF(C27&lt;&gt;0,1.5*0.000000001,5.2*0.0000001)</f>
        <v>1.5000000000000002E-9</v>
      </c>
      <c r="I27" s="10">
        <f t="shared" ref="I27:I35" si="10">IF(C27&lt;&gt;0,0.00000052,5.2*0.0000001)</f>
        <v>5.2E-7</v>
      </c>
      <c r="J27" s="10">
        <f t="shared" ref="J27:J35" si="11">H27*G27</f>
        <v>1.3500000000000003E-9</v>
      </c>
      <c r="K27" s="10">
        <f t="shared" ref="K27:K35" si="12">L27+J27</f>
        <v>5.008640001349999</v>
      </c>
      <c r="L27" s="10">
        <f t="shared" ref="L27:L35" si="13">I27*(1-G27)*((1000000)*96.32)</f>
        <v>5.0086399999999989</v>
      </c>
      <c r="P27" s="8" t="s">
        <v>7</v>
      </c>
      <c r="Q27" s="2">
        <v>0.3</v>
      </c>
      <c r="R27" s="2" t="s">
        <v>28</v>
      </c>
      <c r="S27" s="22"/>
    </row>
    <row r="28" spans="3:19" ht="60" x14ac:dyDescent="0.25">
      <c r="C28" s="10">
        <v>0.3</v>
      </c>
      <c r="D28" s="10">
        <f t="shared" si="5"/>
        <v>7.9786873942205225E-3</v>
      </c>
      <c r="E28" s="10">
        <f t="shared" si="6"/>
        <v>768.50716981132064</v>
      </c>
      <c r="F28" s="10">
        <f t="shared" si="7"/>
        <v>8.5631262458471784E-3</v>
      </c>
      <c r="G28" s="10">
        <f t="shared" si="8"/>
        <v>0.9</v>
      </c>
      <c r="H28" s="10">
        <f t="shared" si="9"/>
        <v>1.5000000000000002E-9</v>
      </c>
      <c r="I28" s="10">
        <f t="shared" si="10"/>
        <v>5.2E-7</v>
      </c>
      <c r="J28" s="10">
        <f t="shared" si="11"/>
        <v>1.3500000000000003E-9</v>
      </c>
      <c r="K28" s="10">
        <f t="shared" si="12"/>
        <v>5.008640001349999</v>
      </c>
      <c r="L28" s="10">
        <f t="shared" si="13"/>
        <v>5.0086399999999989</v>
      </c>
      <c r="P28" s="8" t="s">
        <v>13</v>
      </c>
      <c r="Q28" s="2">
        <v>1.5</v>
      </c>
      <c r="R28" s="2" t="s">
        <v>28</v>
      </c>
      <c r="S28" s="22"/>
    </row>
    <row r="29" spans="3:19" ht="60" x14ac:dyDescent="0.25">
      <c r="C29" s="10">
        <v>0.4</v>
      </c>
      <c r="D29" s="10">
        <f t="shared" si="5"/>
        <v>1.0635742493574877E-2</v>
      </c>
      <c r="E29" s="10">
        <f t="shared" si="6"/>
        <v>1024.4347169811319</v>
      </c>
      <c r="F29" s="10">
        <f t="shared" si="7"/>
        <v>1.141481063122924E-2</v>
      </c>
      <c r="G29" s="10">
        <f t="shared" si="8"/>
        <v>0.9</v>
      </c>
      <c r="H29" s="10">
        <f t="shared" si="9"/>
        <v>1.5000000000000002E-9</v>
      </c>
      <c r="I29" s="10">
        <f t="shared" si="10"/>
        <v>5.2E-7</v>
      </c>
      <c r="J29" s="10">
        <f t="shared" si="11"/>
        <v>1.3500000000000003E-9</v>
      </c>
      <c r="K29" s="10">
        <f t="shared" si="12"/>
        <v>5.008640001349999</v>
      </c>
      <c r="L29" s="10">
        <f t="shared" si="13"/>
        <v>5.0086399999999989</v>
      </c>
      <c r="P29" s="8" t="s">
        <v>14</v>
      </c>
      <c r="Q29" s="2">
        <v>2</v>
      </c>
      <c r="R29" s="2" t="s">
        <v>28</v>
      </c>
      <c r="S29" s="22"/>
    </row>
    <row r="30" spans="3:19" ht="30" x14ac:dyDescent="0.25">
      <c r="C30" s="10">
        <v>0.5</v>
      </c>
      <c r="D30" s="10">
        <f t="shared" si="5"/>
        <v>1.329279759292923E-2</v>
      </c>
      <c r="E30" s="10">
        <f t="shared" si="6"/>
        <v>1280.3622641509432</v>
      </c>
      <c r="F30" s="10">
        <f t="shared" si="7"/>
        <v>1.42664950166113E-2</v>
      </c>
      <c r="G30" s="10">
        <f t="shared" si="8"/>
        <v>0.9</v>
      </c>
      <c r="H30" s="10">
        <f t="shared" si="9"/>
        <v>1.5000000000000002E-9</v>
      </c>
      <c r="I30" s="10">
        <f t="shared" si="10"/>
        <v>5.2E-7</v>
      </c>
      <c r="J30" s="10">
        <f t="shared" si="11"/>
        <v>1.3500000000000003E-9</v>
      </c>
      <c r="K30" s="10">
        <f t="shared" si="12"/>
        <v>5.008640001349999</v>
      </c>
      <c r="L30" s="10">
        <f t="shared" si="13"/>
        <v>5.0086399999999989</v>
      </c>
      <c r="P30" s="8" t="s">
        <v>12</v>
      </c>
      <c r="Q30" s="2">
        <v>2650</v>
      </c>
      <c r="R30" s="2" t="s">
        <v>29</v>
      </c>
      <c r="S30" s="22"/>
    </row>
    <row r="31" spans="3:19" ht="30" x14ac:dyDescent="0.25">
      <c r="C31" s="10">
        <v>0.6</v>
      </c>
      <c r="D31" s="10">
        <f t="shared" si="5"/>
        <v>1.5949852692283582E-2</v>
      </c>
      <c r="E31" s="10">
        <f t="shared" si="6"/>
        <v>1536.2898113207543</v>
      </c>
      <c r="F31" s="10">
        <f t="shared" si="7"/>
        <v>1.7118179401993359E-2</v>
      </c>
      <c r="G31" s="10">
        <f t="shared" si="8"/>
        <v>0.9</v>
      </c>
      <c r="H31" s="10">
        <f t="shared" si="9"/>
        <v>1.5000000000000002E-9</v>
      </c>
      <c r="I31" s="10">
        <f t="shared" si="10"/>
        <v>5.2E-7</v>
      </c>
      <c r="J31" s="10">
        <f t="shared" si="11"/>
        <v>1.3500000000000003E-9</v>
      </c>
      <c r="K31" s="10">
        <f t="shared" si="12"/>
        <v>5.008640001349999</v>
      </c>
      <c r="L31" s="10">
        <f t="shared" si="13"/>
        <v>5.0086399999999989</v>
      </c>
      <c r="P31" s="8" t="s">
        <v>8</v>
      </c>
      <c r="Q31" s="2">
        <v>0</v>
      </c>
      <c r="R31" s="2" t="s">
        <v>28</v>
      </c>
      <c r="S31" s="22"/>
    </row>
    <row r="32" spans="3:19" ht="45" x14ac:dyDescent="0.25">
      <c r="C32" s="10">
        <v>0.7</v>
      </c>
      <c r="D32" s="10">
        <f t="shared" si="5"/>
        <v>1.8606907791637935E-2</v>
      </c>
      <c r="E32" s="10">
        <f t="shared" si="6"/>
        <v>1792.2173584905656</v>
      </c>
      <c r="F32" s="10">
        <f t="shared" si="7"/>
        <v>1.9969863787375419E-2</v>
      </c>
      <c r="G32" s="10">
        <f t="shared" si="8"/>
        <v>0.9</v>
      </c>
      <c r="H32" s="10">
        <f t="shared" si="9"/>
        <v>1.5000000000000002E-9</v>
      </c>
      <c r="I32" s="10">
        <f t="shared" si="10"/>
        <v>5.2E-7</v>
      </c>
      <c r="J32" s="10">
        <f t="shared" si="11"/>
        <v>1.3500000000000003E-9</v>
      </c>
      <c r="K32" s="10">
        <f t="shared" si="12"/>
        <v>5.008640001349999</v>
      </c>
      <c r="L32" s="10">
        <f t="shared" si="13"/>
        <v>5.0086399999999989</v>
      </c>
      <c r="P32" s="8" t="s">
        <v>38</v>
      </c>
      <c r="Q32" s="2">
        <v>2</v>
      </c>
      <c r="R32" s="2" t="s">
        <v>39</v>
      </c>
      <c r="S32" s="22"/>
    </row>
    <row r="33" spans="3:19" ht="45" x14ac:dyDescent="0.25">
      <c r="C33" s="10">
        <v>0.8</v>
      </c>
      <c r="D33" s="10">
        <f t="shared" si="5"/>
        <v>2.1263962890992291E-2</v>
      </c>
      <c r="E33" s="10">
        <f t="shared" si="6"/>
        <v>2048.1449056603774</v>
      </c>
      <c r="F33" s="10">
        <f t="shared" si="7"/>
        <v>2.2821548172757482E-2</v>
      </c>
      <c r="G33" s="10">
        <f t="shared" si="8"/>
        <v>0.9</v>
      </c>
      <c r="H33" s="10">
        <f t="shared" si="9"/>
        <v>1.5000000000000002E-9</v>
      </c>
      <c r="I33" s="10">
        <f t="shared" si="10"/>
        <v>5.2E-7</v>
      </c>
      <c r="J33" s="10">
        <f t="shared" si="11"/>
        <v>1.3500000000000003E-9</v>
      </c>
      <c r="K33" s="10">
        <f t="shared" si="12"/>
        <v>5.008640001349999</v>
      </c>
      <c r="L33" s="10">
        <f t="shared" si="13"/>
        <v>5.0086399999999989</v>
      </c>
      <c r="P33" s="8" t="s">
        <v>35</v>
      </c>
      <c r="Q33" s="2">
        <f>1/Q32</f>
        <v>0.5</v>
      </c>
      <c r="R33" s="2" t="s">
        <v>36</v>
      </c>
      <c r="S33" s="22"/>
    </row>
    <row r="34" spans="3:19" x14ac:dyDescent="0.25">
      <c r="C34" s="10">
        <v>0.9</v>
      </c>
      <c r="D34" s="10">
        <f t="shared" si="5"/>
        <v>2.3921017990346644E-2</v>
      </c>
      <c r="E34" s="10">
        <f t="shared" si="6"/>
        <v>2304.0724528301885</v>
      </c>
      <c r="F34" s="10">
        <f t="shared" si="7"/>
        <v>2.5673232558139542E-2</v>
      </c>
      <c r="G34" s="10">
        <f t="shared" si="8"/>
        <v>0.9</v>
      </c>
      <c r="H34" s="10">
        <f t="shared" si="9"/>
        <v>1.5000000000000002E-9</v>
      </c>
      <c r="I34" s="10">
        <f t="shared" si="10"/>
        <v>5.2E-7</v>
      </c>
      <c r="J34" s="10">
        <f t="shared" si="11"/>
        <v>1.3500000000000003E-9</v>
      </c>
      <c r="K34" s="10">
        <f t="shared" si="12"/>
        <v>5.008640001349999</v>
      </c>
      <c r="L34" s="10">
        <f t="shared" si="13"/>
        <v>5.0086399999999989</v>
      </c>
    </row>
    <row r="35" spans="3:19" x14ac:dyDescent="0.25">
      <c r="C35" s="10">
        <v>1</v>
      </c>
      <c r="D35" s="10">
        <f t="shared" si="5"/>
        <v>2.6578073089700997E-2</v>
      </c>
      <c r="E35" s="10">
        <f t="shared" si="6"/>
        <v>2559.9999999999995</v>
      </c>
      <c r="F35" s="10">
        <f t="shared" si="7"/>
        <v>2.8524916943521602E-2</v>
      </c>
      <c r="G35" s="10">
        <f>IF(C35&lt;&gt;0,0.9,0.5)</f>
        <v>0.9</v>
      </c>
      <c r="H35" s="10">
        <f t="shared" si="9"/>
        <v>1.5000000000000002E-9</v>
      </c>
      <c r="I35" s="10">
        <f t="shared" si="10"/>
        <v>5.2E-7</v>
      </c>
      <c r="J35" s="10">
        <f t="shared" si="11"/>
        <v>1.3500000000000003E-9</v>
      </c>
      <c r="K35" s="10">
        <f t="shared" si="12"/>
        <v>5.008640001349999</v>
      </c>
      <c r="L35" s="10">
        <f t="shared" si="13"/>
        <v>5.0086399999999989</v>
      </c>
    </row>
    <row r="39" spans="3:19" x14ac:dyDescent="0.25">
      <c r="G39" t="s">
        <v>34</v>
      </c>
    </row>
  </sheetData>
  <mergeCells count="4">
    <mergeCell ref="C1:H1"/>
    <mergeCell ref="D13:H13"/>
    <mergeCell ref="D14:H14"/>
    <mergeCell ref="D23:H2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68D68-98BA-4F9A-9154-A552EFB6E63D}">
  <dimension ref="A1:H44"/>
  <sheetViews>
    <sheetView topLeftCell="A7" workbookViewId="0">
      <selection activeCell="D22" sqref="D22"/>
    </sheetView>
  </sheetViews>
  <sheetFormatPr defaultRowHeight="15" x14ac:dyDescent="0.25"/>
  <cols>
    <col min="1" max="8" width="15.7109375" customWidth="1"/>
  </cols>
  <sheetData>
    <row r="1" spans="1:8" ht="18.75" x14ac:dyDescent="0.25">
      <c r="A1" s="43"/>
      <c r="B1" s="43"/>
      <c r="C1" s="58" t="s">
        <v>70</v>
      </c>
      <c r="D1" s="59"/>
      <c r="E1" s="59"/>
      <c r="F1" s="59"/>
      <c r="G1" s="59"/>
      <c r="H1" s="60"/>
    </row>
    <row r="2" spans="1:8" x14ac:dyDescent="0.25">
      <c r="A2" s="6" t="s">
        <v>9</v>
      </c>
      <c r="B2" s="5">
        <f>Sens_Analysis!B15*Sens_Analysis!B17</f>
        <v>2.6578073089700997E-2</v>
      </c>
      <c r="C2" s="11" t="s">
        <v>106</v>
      </c>
      <c r="D2" s="42">
        <v>0</v>
      </c>
      <c r="E2" s="42">
        <v>0.25</v>
      </c>
      <c r="F2" s="42">
        <v>0.5</v>
      </c>
      <c r="G2" s="42">
        <v>0.75</v>
      </c>
      <c r="H2" s="42">
        <v>1</v>
      </c>
    </row>
    <row r="3" spans="1:8" x14ac:dyDescent="0.25">
      <c r="A3" s="6" t="s">
        <v>10</v>
      </c>
      <c r="B3" s="5">
        <f>Sens_Analysis!B16*Sens_Analysis!B18</f>
        <v>7.5220961574625459E-6</v>
      </c>
      <c r="C3" s="17">
        <v>0</v>
      </c>
      <c r="D3" s="13">
        <f>ROUND(($D$14*$D$19*$D$15)/($D$13*(1-C3)+$D$14*$D$20*$D$15)*1000,5)</f>
        <v>0.99641000000000002</v>
      </c>
      <c r="E3" s="13">
        <f t="shared" ref="E3:E12" si="0">ROUND(($D$14*$E$19*$E$15)/($D$13*(1-C3)+$D$14*$E$20*$E$15)*1000,5)</f>
        <v>3.8803000000000001</v>
      </c>
      <c r="F3" s="13">
        <f t="shared" ref="F3:F12" si="1">ROUND(($D$14*$F$19*$F$15)/($D$13*(1-C3)+$D$14*$F$20*$F$15)*1000,5)</f>
        <v>6.7259900000000004</v>
      </c>
      <c r="G3" s="13">
        <f t="shared" ref="G3:G12" si="2">ROUND(($D$14*$G$19*$G$15)/($D$13*(1-C3)+$D$14*$G$20*$G$15)*1000,5)</f>
        <v>8.9043600000000005</v>
      </c>
      <c r="H3" s="13">
        <f t="shared" ref="H3:H12" si="3">ROUND(($D$14*$H$19*$H$15)/($D$13*(1-C3)+$D$14*$H$20*$H$15)*1000,5)</f>
        <v>10.625500000000001</v>
      </c>
    </row>
    <row r="4" spans="1:8" x14ac:dyDescent="0.25">
      <c r="A4" s="6" t="s">
        <v>109</v>
      </c>
      <c r="B4" s="5">
        <v>2</v>
      </c>
      <c r="C4" s="17">
        <v>0.1</v>
      </c>
      <c r="D4" s="13">
        <f>ROUND(($D$14*$D$19*$D$15)/($D$13*(1-C4)+$D$14*$D$20*$D$15)*1000,5)</f>
        <v>1.1068800000000001</v>
      </c>
      <c r="E4" s="13">
        <f t="shared" si="0"/>
        <v>4.2392200000000004</v>
      </c>
      <c r="F4" s="13">
        <f t="shared" si="1"/>
        <v>7.2589399999999999</v>
      </c>
      <c r="G4" s="13">
        <f t="shared" si="2"/>
        <v>9.5214499999999997</v>
      </c>
      <c r="H4" s="13">
        <f t="shared" si="3"/>
        <v>11.27984</v>
      </c>
    </row>
    <row r="5" spans="1:8" x14ac:dyDescent="0.25">
      <c r="A5" s="6" t="s">
        <v>110</v>
      </c>
      <c r="B5" s="5">
        <v>0.5</v>
      </c>
      <c r="C5" s="17">
        <v>0.2</v>
      </c>
      <c r="D5" s="13">
        <f>ROUND(($D$14*$D$19*$D$15)/($D$13*(1-C5)+$D$14*$D$20*$D$15)*1000,5)</f>
        <v>1.2448900000000001</v>
      </c>
      <c r="E5" s="13">
        <f t="shared" si="0"/>
        <v>4.6712999999999996</v>
      </c>
      <c r="F5" s="13">
        <f t="shared" si="1"/>
        <v>7.8836199999999996</v>
      </c>
      <c r="G5" s="13">
        <f t="shared" si="2"/>
        <v>10.230460000000001</v>
      </c>
      <c r="H5" s="13">
        <f t="shared" si="3"/>
        <v>12.020060000000001</v>
      </c>
    </row>
    <row r="6" spans="1:8" x14ac:dyDescent="0.25">
      <c r="A6" s="6" t="s">
        <v>111</v>
      </c>
      <c r="B6" s="5">
        <v>0.3</v>
      </c>
      <c r="C6" s="17">
        <v>0.3</v>
      </c>
      <c r="D6" s="13">
        <f t="shared" ref="D6:D12" si="4">ROUND(($D$14*$D$19*$D$15)/($D$13*(1-C6)+$D$14*$D$20*$D$15)*1000,5)</f>
        <v>1.4222300000000001</v>
      </c>
      <c r="E6" s="13">
        <f t="shared" si="0"/>
        <v>5.2014500000000004</v>
      </c>
      <c r="F6" s="13">
        <f t="shared" si="1"/>
        <v>8.6259399999999999</v>
      </c>
      <c r="G6" s="13">
        <f t="shared" si="2"/>
        <v>11.05354</v>
      </c>
      <c r="H6" s="13">
        <f t="shared" si="3"/>
        <v>12.86425</v>
      </c>
    </row>
    <row r="7" spans="1:8" x14ac:dyDescent="0.25">
      <c r="A7" s="6" t="s">
        <v>112</v>
      </c>
      <c r="B7" s="5">
        <v>2.65</v>
      </c>
      <c r="C7" s="17">
        <v>0.4</v>
      </c>
      <c r="D7" s="13">
        <f t="shared" si="4"/>
        <v>1.65848</v>
      </c>
      <c r="E7" s="13">
        <f t="shared" si="0"/>
        <v>5.8673500000000001</v>
      </c>
      <c r="F7" s="13">
        <f t="shared" si="1"/>
        <v>9.5225799999999996</v>
      </c>
      <c r="G7" s="13">
        <f t="shared" si="2"/>
        <v>12.02065</v>
      </c>
      <c r="H7" s="13">
        <f t="shared" si="3"/>
        <v>13.835979999999999</v>
      </c>
    </row>
    <row r="8" spans="1:8" x14ac:dyDescent="0.25">
      <c r="A8" s="6"/>
      <c r="B8" s="5"/>
      <c r="C8" s="17">
        <v>0.5</v>
      </c>
      <c r="D8" s="13">
        <f t="shared" si="4"/>
        <v>1.9888600000000001</v>
      </c>
      <c r="E8" s="13">
        <f t="shared" si="0"/>
        <v>6.7287800000000004</v>
      </c>
      <c r="F8" s="13">
        <f t="shared" si="1"/>
        <v>10.62725</v>
      </c>
      <c r="G8" s="13">
        <f t="shared" si="2"/>
        <v>13.17323</v>
      </c>
      <c r="H8" s="13">
        <f t="shared" si="3"/>
        <v>14.96651</v>
      </c>
    </row>
    <row r="9" spans="1:8" x14ac:dyDescent="0.25">
      <c r="A9" s="43"/>
      <c r="B9" s="43"/>
      <c r="C9" s="17">
        <v>0.6</v>
      </c>
      <c r="D9" s="13">
        <f t="shared" si="4"/>
        <v>2.4836</v>
      </c>
      <c r="E9" s="13">
        <f t="shared" si="0"/>
        <v>7.8866899999999998</v>
      </c>
      <c r="F9" s="13">
        <f t="shared" si="1"/>
        <v>12.021839999999999</v>
      </c>
      <c r="G9" s="13">
        <f t="shared" si="2"/>
        <v>14.570259999999999</v>
      </c>
      <c r="H9" s="13">
        <f t="shared" si="3"/>
        <v>16.298220000000001</v>
      </c>
    </row>
    <row r="10" spans="1:8" x14ac:dyDescent="0.25">
      <c r="A10" s="43"/>
      <c r="B10" s="43"/>
      <c r="C10" s="17">
        <v>0.7</v>
      </c>
      <c r="D10" s="13">
        <f t="shared" si="4"/>
        <v>3.306</v>
      </c>
      <c r="E10" s="13">
        <f t="shared" si="0"/>
        <v>9.5259400000000003</v>
      </c>
      <c r="F10" s="13">
        <f t="shared" si="1"/>
        <v>13.83775</v>
      </c>
      <c r="G10" s="13">
        <f t="shared" si="2"/>
        <v>16.298770000000001</v>
      </c>
      <c r="H10" s="13">
        <f t="shared" si="3"/>
        <v>17.890070000000001</v>
      </c>
    </row>
    <row r="11" spans="1:8" x14ac:dyDescent="0.25">
      <c r="A11" s="43"/>
      <c r="B11" s="43"/>
      <c r="C11" s="17">
        <v>0.8</v>
      </c>
      <c r="D11" s="13">
        <f t="shared" si="4"/>
        <v>4.9426500000000004</v>
      </c>
      <c r="E11" s="13">
        <f t="shared" si="0"/>
        <v>12.025410000000001</v>
      </c>
      <c r="F11" s="13">
        <f t="shared" si="1"/>
        <v>16.299859999999999</v>
      </c>
      <c r="G11" s="13">
        <f t="shared" si="2"/>
        <v>18.49258</v>
      </c>
      <c r="H11" s="13">
        <f t="shared" si="3"/>
        <v>19.826540000000001</v>
      </c>
    </row>
    <row r="12" spans="1:8" x14ac:dyDescent="0.25">
      <c r="A12" s="43"/>
      <c r="B12" s="43"/>
      <c r="C12" s="10">
        <v>0.9</v>
      </c>
      <c r="D12" s="13">
        <f t="shared" si="4"/>
        <v>9.7885399999999994</v>
      </c>
      <c r="E12" s="13">
        <f t="shared" si="0"/>
        <v>16.303139999999999</v>
      </c>
      <c r="F12" s="13">
        <f t="shared" si="1"/>
        <v>19.827750000000002</v>
      </c>
      <c r="G12" s="13">
        <f t="shared" si="2"/>
        <v>21.368829999999999</v>
      </c>
      <c r="H12" s="13">
        <f t="shared" si="3"/>
        <v>22.2331</v>
      </c>
    </row>
    <row r="13" spans="1:8" x14ac:dyDescent="0.25">
      <c r="A13" s="43"/>
      <c r="B13" s="43"/>
      <c r="C13" s="6" t="s">
        <v>107</v>
      </c>
      <c r="D13" s="55">
        <v>0.5</v>
      </c>
      <c r="E13" s="56"/>
      <c r="F13" s="56"/>
      <c r="G13" s="56"/>
      <c r="H13" s="57"/>
    </row>
    <row r="14" spans="1:8" x14ac:dyDescent="0.25">
      <c r="A14" s="43"/>
      <c r="B14" s="43"/>
      <c r="C14" s="6" t="s">
        <v>87</v>
      </c>
      <c r="D14" s="55">
        <v>2.65</v>
      </c>
      <c r="E14" s="56"/>
      <c r="F14" s="56"/>
      <c r="G14" s="56"/>
      <c r="H14" s="57"/>
    </row>
    <row r="15" spans="1:8" x14ac:dyDescent="0.25">
      <c r="A15" s="43"/>
      <c r="B15" s="43"/>
      <c r="C15" s="6" t="s">
        <v>11</v>
      </c>
      <c r="D15" s="5">
        <f>(Sens_Analysis!B19*D2+Sens_Analysis!B20*(1-D2))</f>
        <v>7.5220961574625459E-6</v>
      </c>
      <c r="E15" s="5">
        <f>(B2*E2+B3*(1-E2))</f>
        <v>6.650159844543346E-3</v>
      </c>
      <c r="F15" s="5">
        <f>(B2*F2+B3*(1-F2))</f>
        <v>1.329279759292923E-2</v>
      </c>
      <c r="G15" s="5">
        <f>(B2*G2+B3*(1-G2))</f>
        <v>1.9935435341315113E-2</v>
      </c>
      <c r="H15" s="5">
        <f>(B2*H2+B3*(1-H2))</f>
        <v>2.6578073089700997E-2</v>
      </c>
    </row>
    <row r="16" spans="1:8" ht="30" x14ac:dyDescent="0.25">
      <c r="C16" s="9" t="s">
        <v>21</v>
      </c>
      <c r="D16" s="3">
        <f>IF(D2&lt;&gt;0,0.9,0.5)</f>
        <v>0.5</v>
      </c>
      <c r="E16" s="3">
        <f>IF(E2&lt;&gt;0,0.9,0.5)</f>
        <v>0.9</v>
      </c>
      <c r="F16" s="3">
        <f>IF(F2&lt;&gt;0,0.9,0.5)</f>
        <v>0.9</v>
      </c>
      <c r="G16" s="3">
        <f>IF(G2&lt;&gt;0,0.9,0.5)</f>
        <v>0.9</v>
      </c>
      <c r="H16" s="3">
        <f>IF(H2&lt;&gt;0,0.9,0.5)</f>
        <v>0.9</v>
      </c>
    </row>
    <row r="17" spans="3:8" ht="30" x14ac:dyDescent="0.25">
      <c r="C17" s="9" t="s">
        <v>22</v>
      </c>
      <c r="D17" s="3">
        <f>IF(D2&lt;&gt;0,1.5*0.000000001,5.2*0.0000001)</f>
        <v>5.2E-7</v>
      </c>
      <c r="E17" s="3">
        <f>IF(E2&lt;&gt;0,1.5*0.000000001,5.2*0.0000001)</f>
        <v>1.5000000000000002E-9</v>
      </c>
      <c r="F17" s="3">
        <f>IF(F2&lt;&gt;0,1.5*0.000000001,5.2*0.0000001)</f>
        <v>1.5000000000000002E-9</v>
      </c>
      <c r="G17" s="3">
        <f>IF(G2&lt;&gt;0,1.5*0.000000001,5.2*0.0000001)</f>
        <v>1.5000000000000002E-9</v>
      </c>
      <c r="H17" s="3">
        <f>IF(H2&lt;&gt;0,1.5*0.000000001,5.2*0.0000001)</f>
        <v>1.5000000000000002E-9</v>
      </c>
    </row>
    <row r="18" spans="3:8" ht="30" x14ac:dyDescent="0.25">
      <c r="C18" s="9" t="s">
        <v>23</v>
      </c>
      <c r="D18" s="3">
        <f>IF(D2&lt;&gt;0,0.00000052,5.2*0.0000001)</f>
        <v>5.2E-7</v>
      </c>
      <c r="E18" s="3">
        <f>IF(E2&lt;&gt;0,0.00000052,5.2*0.0000001)</f>
        <v>5.2E-7</v>
      </c>
      <c r="F18" s="3">
        <f>IF(F2&lt;&gt;0,0.00000052,5.2*0.0000001)</f>
        <v>5.2E-7</v>
      </c>
      <c r="G18" s="3">
        <f>IF(G2&lt;&gt;0,0.00000052,5.2*0.0000001)</f>
        <v>5.2E-7</v>
      </c>
      <c r="H18" s="3">
        <f>IF(H2&lt;&gt;0,0.00000052,5.2*0.0000001)</f>
        <v>5.2E-7</v>
      </c>
    </row>
    <row r="19" spans="3:8" x14ac:dyDescent="0.25">
      <c r="C19" s="9" t="s">
        <v>24</v>
      </c>
      <c r="D19" s="3">
        <f>D17*D16*((1000000)*96.32)</f>
        <v>25.043199999999999</v>
      </c>
      <c r="E19" s="3">
        <f>E17*E16*((1000000)*96.32)</f>
        <v>0.13003200000000004</v>
      </c>
      <c r="F19" s="3">
        <f>F17*F16*((1000000)*96.32)</f>
        <v>0.13003200000000004</v>
      </c>
      <c r="G19" s="3">
        <f>G17*G16*((1000000)*96.32)</f>
        <v>0.13003200000000004</v>
      </c>
      <c r="H19" s="3">
        <f>H17*H16*((1000000)*96.32)</f>
        <v>0.13003200000000004</v>
      </c>
    </row>
    <row r="20" spans="3:8" ht="45" x14ac:dyDescent="0.25">
      <c r="C20" s="9" t="s">
        <v>114</v>
      </c>
      <c r="D20" s="3">
        <f>D21+D19</f>
        <v>50.086399999999998</v>
      </c>
      <c r="E20" s="3">
        <f>E21+E19</f>
        <v>5.1386719999999988</v>
      </c>
      <c r="F20" s="3">
        <f>F21+F19</f>
        <v>5.1386719999999988</v>
      </c>
      <c r="G20" s="3">
        <f>G21+G19</f>
        <v>5.1386719999999988</v>
      </c>
      <c r="H20" s="3">
        <f>H21+H19</f>
        <v>5.1386719999999988</v>
      </c>
    </row>
    <row r="21" spans="3:8" ht="30" x14ac:dyDescent="0.25">
      <c r="C21" s="9" t="s">
        <v>113</v>
      </c>
      <c r="D21" s="3">
        <f>D18*(1-D16)*((1000000)*96.32)</f>
        <v>25.043199999999999</v>
      </c>
      <c r="E21" s="3">
        <f>E18*(1-E16)*((1000000)*96.32)</f>
        <v>5.0086399999999989</v>
      </c>
      <c r="F21" s="3">
        <f>F18*(1-F16)*((1000000)*96.32)</f>
        <v>5.0086399999999989</v>
      </c>
      <c r="G21" s="3">
        <f>G18*(1-G16)*((1000000)*96.32)</f>
        <v>5.0086399999999989</v>
      </c>
      <c r="H21" s="3">
        <f>H18*(1-H16)*((1000000)*96.32)</f>
        <v>5.0086399999999989</v>
      </c>
    </row>
    <row r="22" spans="3:8" x14ac:dyDescent="0.25">
      <c r="C22" s="9" t="s">
        <v>86</v>
      </c>
      <c r="D22" s="3">
        <f>($B$7*D15)*((1-$B$6)/$B$6)</f>
        <v>4.6511627906976748E-5</v>
      </c>
      <c r="E22" s="3">
        <f>($B$7*E15)*((1-$B$6)/$B$6)</f>
        <v>4.1120155038759688E-2</v>
      </c>
      <c r="F22" s="3">
        <f t="shared" ref="F22:H22" si="5">($B$7*F15)*((1-$B$6)/$B$6)</f>
        <v>8.2193798449612401E-2</v>
      </c>
      <c r="G22" s="3">
        <f t="shared" si="5"/>
        <v>0.12326744186046512</v>
      </c>
      <c r="H22" s="3">
        <f t="shared" si="5"/>
        <v>0.16434108527131783</v>
      </c>
    </row>
    <row r="23" spans="3:8" ht="18.75" x14ac:dyDescent="0.25">
      <c r="C23" s="58" t="s">
        <v>115</v>
      </c>
      <c r="D23" s="59"/>
      <c r="E23" s="59"/>
      <c r="F23" s="59"/>
      <c r="G23" s="59"/>
      <c r="H23" s="60"/>
    </row>
    <row r="24" spans="3:8" x14ac:dyDescent="0.25">
      <c r="D24">
        <f>((1/($B$6^-$B$4))*((1-C3)^$B$4)*$D$13)+((1/($B$6^-$B$4))*((1-C3)^($B$4-1))*($D$21*$D$22))</f>
        <v>4.5104831999999997E-2</v>
      </c>
      <c r="E24">
        <f>((1/($B$6^-$B$4))*((1-C3)^$B$4)*$D$13)+((1/($B$6^-$B$4))*((1-C3)^($B$4-1))*($E$21*$E$22))</f>
        <v>6.3536044799999997E-2</v>
      </c>
      <c r="F24">
        <f>((1/($B$6^-$B$4))*((1-C3)^$B$4)*$D$13)+((1/($B$6^-$B$4))*((1-C3)^($B$4-1))*($F$21*$F$22))</f>
        <v>8.2051123199999992E-2</v>
      </c>
      <c r="G24">
        <f>((1/($B$6^-$B$4))*((1-C3)^$B$4)*$D$13)+((1/($B$6^-$B$4))*((1-C3)^($B$4-1))*($G$21*$G$22))</f>
        <v>0.10056620159999999</v>
      </c>
      <c r="H24">
        <f>((1/($B$6^-$B$4))*((1-C3)^$B$4)*$D$13)+((1/($B$6^-$B$4))*((1-C3)^($B$4-1))*($H$21*$H$22))</f>
        <v>0.11908127999999998</v>
      </c>
    </row>
    <row r="25" spans="3:8" x14ac:dyDescent="0.25">
      <c r="D25">
        <f>((1/($B$6^-$B$4))*((1-C4)^$B$4)*$D$13)+((1/($B$6^-$B$4))*((1-C4)^($B$4-1))*($D$21*$D$22))</f>
        <v>3.6544348800000001E-2</v>
      </c>
      <c r="E25">
        <f t="shared" ref="E25:E33" si="6">((1/($B$6^-$B$4))*((1-C4)^$B$4)*$D$13)+((1/($B$6^-$B$4))*((1-C4)^($B$4-1))*($E$21*$E$22))</f>
        <v>5.3132440320000002E-2</v>
      </c>
      <c r="F25">
        <f t="shared" ref="F25:F33" si="7">((1/($B$6^-$B$4))*((1-C4)^$B$4)*$D$13)+((1/($B$6^-$B$4))*((1-C4)^($B$4-1))*($F$21*$F$22))</f>
        <v>6.9796010879999995E-2</v>
      </c>
      <c r="G25">
        <f t="shared" ref="G25:G33" si="8">((1/($B$6^-$B$4))*((1-C4)^$B$4)*$D$13)+((1/($B$6^-$B$4))*((1-C4)^($B$4-1))*($G$21*$G$22))</f>
        <v>8.6459581439999988E-2</v>
      </c>
      <c r="H25">
        <f t="shared" ref="H25:H33" si="9">((1/($B$6^-$B$4))*((1-C4)^$B$4)*$D$13)+((1/($B$6^-$B$4))*((1-C4)^($B$4-1))*($H$21*$H$22))</f>
        <v>0.103123152</v>
      </c>
    </row>
    <row r="26" spans="3:8" x14ac:dyDescent="0.25">
      <c r="D26">
        <f>((1/($B$6^-$B$4))*((1-C5)^$B$4)*$D$13)+((1/($B$6^-$B$4))*((1-C5)^($B$4-1))*($D$21*$D$22))</f>
        <v>2.8883865600000006E-2</v>
      </c>
      <c r="E26">
        <f t="shared" si="6"/>
        <v>4.3628835840000005E-2</v>
      </c>
      <c r="F26">
        <f t="shared" si="7"/>
        <v>5.8440898559999996E-2</v>
      </c>
      <c r="G26">
        <f t="shared" si="8"/>
        <v>7.3252961280000001E-2</v>
      </c>
      <c r="H26">
        <f t="shared" si="9"/>
        <v>8.8065023999999992E-2</v>
      </c>
    </row>
    <row r="27" spans="3:8" x14ac:dyDescent="0.25">
      <c r="D27">
        <f t="shared" ref="D27:D33" si="10">((1/($B$6^-$B$4))*((1-C6)^$B$4)*$D$13)+((1/($B$6^-$B$4))*((1-C6)^($B$4-1))*($D$21*$D$22))</f>
        <v>2.2123382399999995E-2</v>
      </c>
      <c r="E27">
        <f t="shared" si="6"/>
        <v>3.5025231359999992E-2</v>
      </c>
      <c r="F27">
        <f t="shared" si="7"/>
        <v>4.7985786239999995E-2</v>
      </c>
      <c r="G27">
        <f t="shared" si="8"/>
        <v>6.0946341119999983E-2</v>
      </c>
      <c r="H27">
        <f t="shared" si="9"/>
        <v>7.3906895999999986E-2</v>
      </c>
    </row>
    <row r="28" spans="3:8" x14ac:dyDescent="0.25">
      <c r="D28">
        <f t="shared" si="10"/>
        <v>1.62628992E-2</v>
      </c>
      <c r="E28">
        <f t="shared" si="6"/>
        <v>2.7321626879999998E-2</v>
      </c>
      <c r="F28">
        <f t="shared" si="7"/>
        <v>3.8430673919999991E-2</v>
      </c>
      <c r="G28">
        <f t="shared" si="8"/>
        <v>4.9539720959999992E-2</v>
      </c>
      <c r="H28">
        <f t="shared" si="9"/>
        <v>6.0648767999999992E-2</v>
      </c>
    </row>
    <row r="29" spans="3:8" x14ac:dyDescent="0.25">
      <c r="D29">
        <f t="shared" si="10"/>
        <v>1.1302415999999999E-2</v>
      </c>
      <c r="E29">
        <f t="shared" si="6"/>
        <v>2.0518022399999995E-2</v>
      </c>
      <c r="F29">
        <f t="shared" si="7"/>
        <v>2.9775561599999993E-2</v>
      </c>
      <c r="G29">
        <f t="shared" si="8"/>
        <v>3.9033100799999998E-2</v>
      </c>
      <c r="H29">
        <f t="shared" si="9"/>
        <v>4.8290639999999996E-2</v>
      </c>
    </row>
    <row r="30" spans="3:8" x14ac:dyDescent="0.25">
      <c r="D30">
        <f t="shared" si="10"/>
        <v>7.2419328000000015E-3</v>
      </c>
      <c r="E30">
        <f t="shared" si="6"/>
        <v>1.4614417919999999E-2</v>
      </c>
      <c r="F30">
        <f t="shared" si="7"/>
        <v>2.2020449279999996E-2</v>
      </c>
      <c r="G30">
        <f t="shared" si="8"/>
        <v>2.9426480639999995E-2</v>
      </c>
      <c r="H30">
        <f t="shared" si="9"/>
        <v>3.6832511999999998E-2</v>
      </c>
    </row>
    <row r="31" spans="3:8" x14ac:dyDescent="0.25">
      <c r="D31">
        <f t="shared" si="10"/>
        <v>4.0814496000000002E-3</v>
      </c>
      <c r="E31">
        <f t="shared" si="6"/>
        <v>9.610813440000001E-3</v>
      </c>
      <c r="F31">
        <f t="shared" si="7"/>
        <v>1.5165336959999998E-2</v>
      </c>
      <c r="G31">
        <f t="shared" si="8"/>
        <v>2.0719860480000001E-2</v>
      </c>
      <c r="H31">
        <f t="shared" si="9"/>
        <v>2.6274383999999998E-2</v>
      </c>
    </row>
    <row r="32" spans="3:8" x14ac:dyDescent="0.25">
      <c r="D32">
        <f t="shared" si="10"/>
        <v>1.8209663999999991E-3</v>
      </c>
      <c r="E32">
        <f t="shared" si="6"/>
        <v>5.5072089599999974E-3</v>
      </c>
      <c r="F32">
        <f t="shared" si="7"/>
        <v>9.2102246399999952E-3</v>
      </c>
      <c r="G32">
        <f t="shared" si="8"/>
        <v>1.2913240319999995E-2</v>
      </c>
      <c r="H32">
        <f t="shared" si="9"/>
        <v>1.6616255999999992E-2</v>
      </c>
    </row>
    <row r="33" spans="3:8" x14ac:dyDescent="0.25">
      <c r="D33">
        <f t="shared" si="10"/>
        <v>4.6048319999999977E-4</v>
      </c>
      <c r="E33">
        <f t="shared" si="6"/>
        <v>2.3036044799999988E-3</v>
      </c>
      <c r="F33">
        <f t="shared" si="7"/>
        <v>4.1551123199999977E-3</v>
      </c>
      <c r="G33">
        <f t="shared" si="8"/>
        <v>6.0066201599999975E-3</v>
      </c>
      <c r="H33">
        <f t="shared" si="9"/>
        <v>7.8581279999999955E-3</v>
      </c>
    </row>
    <row r="34" spans="3:8" ht="18.75" x14ac:dyDescent="0.25">
      <c r="C34" s="58" t="s">
        <v>116</v>
      </c>
      <c r="D34" s="59"/>
      <c r="E34" s="59"/>
      <c r="F34" s="59"/>
      <c r="G34" s="59"/>
      <c r="H34" s="60"/>
    </row>
    <row r="35" spans="3:8" x14ac:dyDescent="0.25">
      <c r="D35">
        <f>1/D24</f>
        <v>22.170573653838243</v>
      </c>
      <c r="E35">
        <f>1/E24</f>
        <v>15.739097439065015</v>
      </c>
      <c r="F35">
        <f t="shared" ref="F35:H35" si="11">1/F24</f>
        <v>12.187523595045681</v>
      </c>
      <c r="G35">
        <f t="shared" si="11"/>
        <v>9.9436986193182442</v>
      </c>
      <c r="H35">
        <f t="shared" si="11"/>
        <v>8.3976255545791929</v>
      </c>
    </row>
    <row r="36" spans="3:8" x14ac:dyDescent="0.25">
      <c r="D36">
        <f>1/D25</f>
        <v>27.36401202475388</v>
      </c>
      <c r="E36">
        <f t="shared" ref="E36:H43" si="12">1/E25</f>
        <v>18.820893487619127</v>
      </c>
      <c r="F36">
        <f t="shared" si="12"/>
        <v>14.3274663894373</v>
      </c>
      <c r="G36">
        <f t="shared" si="12"/>
        <v>11.566098092829261</v>
      </c>
      <c r="H36">
        <f t="shared" si="12"/>
        <v>9.6971434697806753</v>
      </c>
    </row>
    <row r="37" spans="3:8" x14ac:dyDescent="0.25">
      <c r="D37">
        <f t="shared" ref="D37:D44" si="13">1/D26</f>
        <v>34.621404691759807</v>
      </c>
      <c r="E37">
        <f t="shared" si="12"/>
        <v>22.920620748793279</v>
      </c>
      <c r="F37">
        <f t="shared" si="12"/>
        <v>17.111304320095659</v>
      </c>
      <c r="G37">
        <f t="shared" si="12"/>
        <v>13.651325250560573</v>
      </c>
      <c r="H37">
        <f t="shared" si="12"/>
        <v>11.35524586923408</v>
      </c>
    </row>
    <row r="38" spans="3:8" x14ac:dyDescent="0.25">
      <c r="D38">
        <f t="shared" si="13"/>
        <v>45.201044845656163</v>
      </c>
      <c r="E38">
        <f t="shared" si="12"/>
        <v>28.55084638047628</v>
      </c>
      <c r="F38">
        <f t="shared" si="12"/>
        <v>20.839504327354753</v>
      </c>
      <c r="G38">
        <f t="shared" si="12"/>
        <v>16.407875872828118</v>
      </c>
      <c r="H38">
        <f t="shared" si="12"/>
        <v>13.530537123355852</v>
      </c>
    </row>
    <row r="39" spans="3:8" x14ac:dyDescent="0.25">
      <c r="D39">
        <f t="shared" si="13"/>
        <v>61.489651242504166</v>
      </c>
      <c r="E39">
        <f t="shared" si="12"/>
        <v>36.601041526265071</v>
      </c>
      <c r="F39">
        <f t="shared" si="12"/>
        <v>26.020881186774677</v>
      </c>
      <c r="G39">
        <f t="shared" si="12"/>
        <v>20.185822217437057</v>
      </c>
      <c r="H39">
        <f t="shared" si="12"/>
        <v>16.488381099513845</v>
      </c>
    </row>
    <row r="40" spans="3:8" x14ac:dyDescent="0.25">
      <c r="D40">
        <f t="shared" si="13"/>
        <v>88.476658441876509</v>
      </c>
      <c r="E40">
        <f t="shared" si="12"/>
        <v>48.737640524264179</v>
      </c>
      <c r="F40">
        <f t="shared" si="12"/>
        <v>33.584589047683998</v>
      </c>
      <c r="G40">
        <f t="shared" si="12"/>
        <v>25.619281571399014</v>
      </c>
      <c r="H40">
        <f t="shared" si="12"/>
        <v>20.707946715968149</v>
      </c>
    </row>
    <row r="41" spans="3:8" x14ac:dyDescent="0.25">
      <c r="D41">
        <f t="shared" si="13"/>
        <v>138.08468369107206</v>
      </c>
      <c r="E41">
        <f t="shared" si="12"/>
        <v>68.425578457797386</v>
      </c>
      <c r="F41">
        <f t="shared" si="12"/>
        <v>45.412334112013184</v>
      </c>
      <c r="G41">
        <f t="shared" si="12"/>
        <v>33.982996887527229</v>
      </c>
      <c r="H41">
        <f t="shared" si="12"/>
        <v>27.149926673478042</v>
      </c>
    </row>
    <row r="42" spans="3:8" x14ac:dyDescent="0.25">
      <c r="D42">
        <f t="shared" si="13"/>
        <v>245.01098825280116</v>
      </c>
      <c r="E42">
        <f t="shared" si="12"/>
        <v>104.04946534889766</v>
      </c>
      <c r="F42">
        <f t="shared" si="12"/>
        <v>65.939847076104812</v>
      </c>
      <c r="G42">
        <f t="shared" si="12"/>
        <v>48.26287324498432</v>
      </c>
      <c r="H42">
        <f t="shared" si="12"/>
        <v>38.059883725532828</v>
      </c>
    </row>
    <row r="43" spans="3:8" x14ac:dyDescent="0.25">
      <c r="D43">
        <f>1/D32</f>
        <v>549.15895208170809</v>
      </c>
      <c r="E43">
        <f t="shared" si="12"/>
        <v>181.58018104328485</v>
      </c>
      <c r="F43">
        <f t="shared" si="12"/>
        <v>108.5749847682326</v>
      </c>
      <c r="G43">
        <f t="shared" si="12"/>
        <v>77.439896975447937</v>
      </c>
      <c r="H43">
        <f t="shared" si="12"/>
        <v>60.182028972110231</v>
      </c>
    </row>
    <row r="44" spans="3:8" x14ac:dyDescent="0.25">
      <c r="D44">
        <f t="shared" si="13"/>
        <v>2171.6318858103846</v>
      </c>
      <c r="E44">
        <f>1/E33</f>
        <v>434.10229867238343</v>
      </c>
      <c r="F44">
        <f t="shared" ref="F44:H44" si="14">1/F33</f>
        <v>240.66738104446731</v>
      </c>
      <c r="G44">
        <f t="shared" si="14"/>
        <v>166.48297601025607</v>
      </c>
      <c r="H44">
        <f t="shared" si="14"/>
        <v>127.25677158732978</v>
      </c>
    </row>
  </sheetData>
  <mergeCells count="5">
    <mergeCell ref="C1:H1"/>
    <mergeCell ref="D13:H13"/>
    <mergeCell ref="D14:H14"/>
    <mergeCell ref="C23:H23"/>
    <mergeCell ref="C34:H3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C3981-870E-49A8-9D19-29A0AD9C9134}">
  <dimension ref="A1:H22"/>
  <sheetViews>
    <sheetView workbookViewId="0">
      <selection activeCell="G33" sqref="G33"/>
    </sheetView>
  </sheetViews>
  <sheetFormatPr defaultRowHeight="15" x14ac:dyDescent="0.25"/>
  <cols>
    <col min="1" max="8" width="15.7109375" customWidth="1"/>
  </cols>
  <sheetData>
    <row r="1" spans="1:8" ht="18.75" x14ac:dyDescent="0.25">
      <c r="A1" s="35"/>
      <c r="B1" s="35"/>
      <c r="C1" s="58" t="s">
        <v>70</v>
      </c>
      <c r="D1" s="59"/>
      <c r="E1" s="59"/>
      <c r="F1" s="59"/>
      <c r="G1" s="59"/>
      <c r="H1" s="60"/>
    </row>
    <row r="2" spans="1:8" x14ac:dyDescent="0.25">
      <c r="A2" s="6" t="s">
        <v>9</v>
      </c>
      <c r="B2" s="5">
        <f>Sens_Analysis!B15*Sens_Analysis!B17</f>
        <v>2.6578073089700997E-2</v>
      </c>
      <c r="C2" s="11" t="s">
        <v>108</v>
      </c>
      <c r="D2" s="42">
        <v>0</v>
      </c>
      <c r="E2" s="42">
        <v>0.25</v>
      </c>
      <c r="F2" s="42">
        <v>0.5</v>
      </c>
      <c r="G2" s="42">
        <v>0.75</v>
      </c>
      <c r="H2" s="42">
        <v>1</v>
      </c>
    </row>
    <row r="3" spans="1:8" x14ac:dyDescent="0.25">
      <c r="A3" s="6" t="s">
        <v>10</v>
      </c>
      <c r="B3" s="5">
        <f>Sens_Analysis!B16*Sens_Analysis!B18</f>
        <v>7.5220961574625459E-6</v>
      </c>
      <c r="C3" s="17">
        <v>0.01</v>
      </c>
      <c r="D3" s="13">
        <f>ROUND(($D$15*$D$20*$D$16)/((1/C3)*($D$14)+$D$15*$D$21*$D$16)*1000,5)</f>
        <v>4.9899999999999996E-3</v>
      </c>
      <c r="E3" s="13">
        <f>ROUND(($D$15*$E$20*$E$16)/((1/C3)*($D$14)+$D$15*$E$21*$E$16)*1000,5)</f>
        <v>2.2890000000000001E-2</v>
      </c>
      <c r="F3" s="13">
        <f>ROUND(($D$15*$F$20*$F$16)/((1/C3)*($D$14)+$D$15*$F$21*$F$16)*1000,5)</f>
        <v>4.5719999999999997E-2</v>
      </c>
      <c r="G3" s="13">
        <f>ROUND(($D$15*$G$20*$G$16)/((1/C3)*($D$14)+$D$15*$G$21*$G$16)*1000,5)</f>
        <v>6.8510000000000001E-2</v>
      </c>
      <c r="H3" s="13">
        <f>ROUND(($D$15*$H$20*$H$16)/((1/C3)*($D$14)+$D$15*$H$21*$H$16)*1000,5)</f>
        <v>9.1249999999999998E-2</v>
      </c>
    </row>
    <row r="4" spans="1:8" x14ac:dyDescent="0.25">
      <c r="C4" s="17">
        <v>1</v>
      </c>
      <c r="D4" s="13">
        <f>ROUND(($D$15*$D$20*$D$16)/((1/C4)*($D$14)+$D$15*$D$21*$D$16)*1000,5)</f>
        <v>0.49869999999999998</v>
      </c>
      <c r="E4" s="13">
        <f t="shared" ref="E4:E13" si="0">ROUND(($D$15*$E$20*$E$16)/((1/C4)*($D$14)+$D$15*$E$21*$E$16)*1000,5)</f>
        <v>2.1012599999999999</v>
      </c>
      <c r="F4" s="13">
        <f t="shared" ref="F4:F13" si="1">ROUND(($D$15*$F$20*$F$16)/((1/C4)*($D$14)+$D$15*$F$21*$F$16)*1000,5)</f>
        <v>3.8784399999999999</v>
      </c>
      <c r="G4" s="13">
        <f t="shared" ref="G4:G13" si="2">ROUND(($D$15*$G$20*$G$16)/((1/C4)*($D$14)+$D$15*$G$21*$G$16)*1000,5)</f>
        <v>5.4027599999999998</v>
      </c>
      <c r="H4" s="13">
        <f t="shared" ref="H4:H13" si="3">ROUND(($D$15*$H$20*$H$16)/((1/C4)*($D$14)+$D$15*$H$21*$H$16)*1000,5)</f>
        <v>6.7245900000000001</v>
      </c>
    </row>
    <row r="5" spans="1:8" x14ac:dyDescent="0.25">
      <c r="C5" s="17">
        <v>2</v>
      </c>
      <c r="D5" s="13">
        <f t="shared" ref="D5:D13" si="4">ROUND(($D$15*$D$20*$D$16)/((1/C5)*($D$14)+$D$15*$D$21*$D$16)*1000,5)</f>
        <v>0.99641000000000002</v>
      </c>
      <c r="E5" s="13">
        <f t="shared" si="0"/>
        <v>3.8803000000000001</v>
      </c>
      <c r="F5" s="13">
        <f t="shared" si="1"/>
        <v>6.7259900000000004</v>
      </c>
      <c r="G5" s="13">
        <f t="shared" si="2"/>
        <v>8.9043600000000005</v>
      </c>
      <c r="H5" s="13">
        <f t="shared" si="3"/>
        <v>10.625500000000001</v>
      </c>
    </row>
    <row r="6" spans="1:8" x14ac:dyDescent="0.25">
      <c r="C6" s="17">
        <v>3</v>
      </c>
      <c r="D6" s="13">
        <f t="shared" si="4"/>
        <v>1.4931300000000001</v>
      </c>
      <c r="E6" s="13">
        <f t="shared" si="0"/>
        <v>5.4059600000000003</v>
      </c>
      <c r="F6" s="13">
        <f t="shared" si="1"/>
        <v>8.9054500000000001</v>
      </c>
      <c r="G6" s="13">
        <f t="shared" si="2"/>
        <v>11.358140000000001</v>
      </c>
      <c r="H6" s="13">
        <f t="shared" si="3"/>
        <v>13.17263</v>
      </c>
    </row>
    <row r="7" spans="1:8" x14ac:dyDescent="0.25">
      <c r="C7" s="17">
        <v>4</v>
      </c>
      <c r="D7" s="13">
        <f t="shared" si="4"/>
        <v>1.9888600000000001</v>
      </c>
      <c r="E7" s="13">
        <f t="shared" si="0"/>
        <v>6.7287800000000004</v>
      </c>
      <c r="F7" s="13">
        <f t="shared" si="1"/>
        <v>10.62725</v>
      </c>
      <c r="G7" s="13">
        <f t="shared" si="2"/>
        <v>13.17323</v>
      </c>
      <c r="H7" s="13">
        <f t="shared" si="3"/>
        <v>14.96651</v>
      </c>
    </row>
    <row r="8" spans="1:8" x14ac:dyDescent="0.25">
      <c r="C8" s="17">
        <v>5</v>
      </c>
      <c r="D8" s="13">
        <f t="shared" si="4"/>
        <v>2.4836</v>
      </c>
      <c r="E8" s="13">
        <f t="shared" si="0"/>
        <v>7.8866899999999998</v>
      </c>
      <c r="F8" s="13">
        <f t="shared" si="1"/>
        <v>12.021839999999999</v>
      </c>
      <c r="G8" s="13">
        <f t="shared" si="2"/>
        <v>14.570259999999999</v>
      </c>
      <c r="H8" s="13">
        <f t="shared" si="3"/>
        <v>16.298220000000001</v>
      </c>
    </row>
    <row r="9" spans="1:8" x14ac:dyDescent="0.25">
      <c r="A9" s="35"/>
      <c r="B9" s="35"/>
      <c r="C9" s="17">
        <v>6</v>
      </c>
      <c r="D9" s="13">
        <f t="shared" si="4"/>
        <v>2.97736</v>
      </c>
      <c r="E9" s="13">
        <f t="shared" si="0"/>
        <v>8.9087099999999992</v>
      </c>
      <c r="F9" s="13">
        <f t="shared" si="1"/>
        <v>13.17442</v>
      </c>
      <c r="G9" s="13">
        <f t="shared" si="2"/>
        <v>15.67876</v>
      </c>
      <c r="H9" s="13">
        <f t="shared" si="3"/>
        <v>17.325990000000001</v>
      </c>
    </row>
    <row r="10" spans="1:8" x14ac:dyDescent="0.25">
      <c r="A10" s="35"/>
      <c r="B10" s="35"/>
      <c r="C10" s="17">
        <v>7</v>
      </c>
      <c r="D10" s="13">
        <f t="shared" si="4"/>
        <v>3.4701499999999998</v>
      </c>
      <c r="E10" s="13">
        <f t="shared" si="0"/>
        <v>9.8174399999999995</v>
      </c>
      <c r="F10" s="13">
        <f t="shared" si="1"/>
        <v>14.142939999999999</v>
      </c>
      <c r="G10" s="13">
        <f t="shared" si="2"/>
        <v>16.579750000000001</v>
      </c>
      <c r="H10" s="13">
        <f t="shared" si="3"/>
        <v>18.143219999999999</v>
      </c>
    </row>
    <row r="11" spans="1:8" x14ac:dyDescent="0.25">
      <c r="A11" s="35"/>
      <c r="B11" s="35"/>
      <c r="C11" s="17">
        <v>8</v>
      </c>
      <c r="D11" s="13">
        <f t="shared" si="4"/>
        <v>3.9619599999999999</v>
      </c>
      <c r="E11" s="13">
        <f t="shared" si="0"/>
        <v>10.63073</v>
      </c>
      <c r="F11" s="13">
        <f t="shared" si="1"/>
        <v>14.96824</v>
      </c>
      <c r="G11" s="13">
        <f t="shared" si="2"/>
        <v>17.326509999999999</v>
      </c>
      <c r="H11" s="13">
        <f t="shared" si="3"/>
        <v>18.808589999999999</v>
      </c>
    </row>
    <row r="12" spans="1:8" x14ac:dyDescent="0.25">
      <c r="A12" s="35"/>
      <c r="B12" s="35"/>
      <c r="C12" s="10">
        <v>9</v>
      </c>
      <c r="D12" s="13">
        <f t="shared" si="4"/>
        <v>4.4527900000000002</v>
      </c>
      <c r="E12" s="13">
        <f t="shared" si="0"/>
        <v>11.362869999999999</v>
      </c>
      <c r="F12" s="13">
        <f t="shared" si="1"/>
        <v>15.67989</v>
      </c>
      <c r="G12" s="13">
        <f t="shared" si="2"/>
        <v>17.95551</v>
      </c>
      <c r="H12" s="13">
        <f t="shared" si="3"/>
        <v>19.36083</v>
      </c>
    </row>
    <row r="13" spans="1:8" x14ac:dyDescent="0.25">
      <c r="A13" s="35"/>
      <c r="B13" s="35"/>
      <c r="C13" s="10">
        <v>10</v>
      </c>
      <c r="D13" s="13">
        <f t="shared" si="4"/>
        <v>4.9426500000000004</v>
      </c>
      <c r="E13" s="13">
        <f t="shared" si="0"/>
        <v>12.025410000000001</v>
      </c>
      <c r="F13" s="13">
        <f t="shared" si="1"/>
        <v>16.299859999999999</v>
      </c>
      <c r="G13" s="13">
        <f t="shared" si="2"/>
        <v>18.49258</v>
      </c>
      <c r="H13" s="13">
        <f t="shared" si="3"/>
        <v>19.826540000000001</v>
      </c>
    </row>
    <row r="14" spans="1:8" x14ac:dyDescent="0.25">
      <c r="A14" s="35"/>
      <c r="B14" s="35"/>
      <c r="C14" s="6" t="s">
        <v>92</v>
      </c>
      <c r="D14" s="55">
        <v>1</v>
      </c>
      <c r="E14" s="56"/>
      <c r="F14" s="56"/>
      <c r="G14" s="56"/>
      <c r="H14" s="57"/>
    </row>
    <row r="15" spans="1:8" ht="30" customHeight="1" x14ac:dyDescent="0.25">
      <c r="A15" s="35"/>
      <c r="B15" s="35"/>
      <c r="C15" s="6" t="s">
        <v>87</v>
      </c>
      <c r="D15" s="55">
        <v>2.65</v>
      </c>
      <c r="E15" s="56"/>
      <c r="F15" s="56"/>
      <c r="G15" s="56"/>
      <c r="H15" s="57"/>
    </row>
    <row r="16" spans="1:8" x14ac:dyDescent="0.25">
      <c r="A16" s="35"/>
      <c r="B16" s="35"/>
      <c r="C16" s="6" t="s">
        <v>11</v>
      </c>
      <c r="D16" s="5">
        <f>(Sens_Analysis!B19*D2+Sens_Analysis!B20*(1-D2))</f>
        <v>7.5220961574625459E-6</v>
      </c>
      <c r="E16" s="5">
        <f>(B2*E2+B3*(1-E2))</f>
        <v>6.650159844543346E-3</v>
      </c>
      <c r="F16" s="5">
        <f>(B2*F2+B3*(1-F2))</f>
        <v>1.329279759292923E-2</v>
      </c>
      <c r="G16" s="5">
        <f>(B2*G2+B3*(1-G2))</f>
        <v>1.9935435341315113E-2</v>
      </c>
      <c r="H16" s="5">
        <f>(B2*H2+B3*(1-H2))</f>
        <v>2.6578073089700997E-2</v>
      </c>
    </row>
    <row r="17" spans="3:8" ht="30" x14ac:dyDescent="0.25">
      <c r="C17" s="9" t="s">
        <v>21</v>
      </c>
      <c r="D17" s="3">
        <f>IF(D2&lt;&gt;0,0.9,0.5)</f>
        <v>0.5</v>
      </c>
      <c r="E17" s="3">
        <f>IF(E2&lt;&gt;0,0.9,0.5)</f>
        <v>0.9</v>
      </c>
      <c r="F17" s="3">
        <f>IF(F2&lt;&gt;0,0.9,0.5)</f>
        <v>0.9</v>
      </c>
      <c r="G17" s="3">
        <f>IF(G2&lt;&gt;0,0.9,0.5)</f>
        <v>0.9</v>
      </c>
      <c r="H17" s="3">
        <f>IF(H2&lt;&gt;0,0.9,0.5)</f>
        <v>0.9</v>
      </c>
    </row>
    <row r="18" spans="3:8" ht="30" x14ac:dyDescent="0.25">
      <c r="C18" s="9" t="s">
        <v>22</v>
      </c>
      <c r="D18" s="3">
        <f>IF(D2&lt;&gt;0,1.5*0.000000001,5.2*0.0000001)</f>
        <v>5.2E-7</v>
      </c>
      <c r="E18" s="3">
        <f>IF(E2&lt;&gt;0,1.5*0.000000001,5.2*0.0000001)</f>
        <v>1.5000000000000002E-9</v>
      </c>
      <c r="F18" s="3">
        <f>IF(F2&lt;&gt;0,1.5*0.000000001,5.2*0.0000001)</f>
        <v>1.5000000000000002E-9</v>
      </c>
      <c r="G18" s="3">
        <f>IF(G2&lt;&gt;0,1.5*0.000000001,5.2*0.0000001)</f>
        <v>1.5000000000000002E-9</v>
      </c>
      <c r="H18" s="3">
        <f>IF(H2&lt;&gt;0,1.5*0.000000001,5.2*0.0000001)</f>
        <v>1.5000000000000002E-9</v>
      </c>
    </row>
    <row r="19" spans="3:8" ht="30" x14ac:dyDescent="0.25">
      <c r="C19" s="9" t="s">
        <v>23</v>
      </c>
      <c r="D19" s="3">
        <f>IF(D2&lt;&gt;0,0.00000052,5.2*0.0000001)</f>
        <v>5.2E-7</v>
      </c>
      <c r="E19" s="3">
        <f>IF(E2&lt;&gt;0,0.00000052,5.2*0.0000001)</f>
        <v>5.2E-7</v>
      </c>
      <c r="F19" s="3">
        <f>IF(F2&lt;&gt;0,0.00000052,5.2*0.0000001)</f>
        <v>5.2E-7</v>
      </c>
      <c r="G19" s="3">
        <f>IF(G2&lt;&gt;0,0.00000052,5.2*0.0000001)</f>
        <v>5.2E-7</v>
      </c>
      <c r="H19" s="3">
        <f>IF(H2&lt;&gt;0,0.00000052,5.2*0.0000001)</f>
        <v>5.2E-7</v>
      </c>
    </row>
    <row r="20" spans="3:8" x14ac:dyDescent="0.25">
      <c r="C20" s="9" t="s">
        <v>24</v>
      </c>
      <c r="D20" s="3">
        <f>D18*D17*((1000000)*96.32)</f>
        <v>25.043199999999999</v>
      </c>
      <c r="E20" s="3">
        <f>E18*E17*((1000000)*96.32)</f>
        <v>0.13003200000000004</v>
      </c>
      <c r="F20" s="3">
        <f>F18*F17*((1000000)*96.32)</f>
        <v>0.13003200000000004</v>
      </c>
      <c r="G20" s="3">
        <f>G18*G17*((1000000)*96.32)</f>
        <v>0.13003200000000004</v>
      </c>
      <c r="H20" s="3">
        <f>H18*H17*((1000000)*96.32)</f>
        <v>0.13003200000000004</v>
      </c>
    </row>
    <row r="21" spans="3:8" ht="30" x14ac:dyDescent="0.25">
      <c r="C21" s="9" t="s">
        <v>25</v>
      </c>
      <c r="D21" s="3">
        <f>D22+D20</f>
        <v>50.086399999999998</v>
      </c>
      <c r="E21" s="3">
        <f>E22+E20</f>
        <v>5.1386719999999988</v>
      </c>
      <c r="F21" s="3">
        <f>F22+F20</f>
        <v>5.1386719999999988</v>
      </c>
      <c r="G21" s="3">
        <f>G22+G20</f>
        <v>5.1386719999999988</v>
      </c>
      <c r="H21" s="3">
        <f>H22+H20</f>
        <v>5.1386719999999988</v>
      </c>
    </row>
    <row r="22" spans="3:8" x14ac:dyDescent="0.25">
      <c r="C22" s="9" t="s">
        <v>41</v>
      </c>
      <c r="D22" s="3">
        <f>D19*(1-D17)*((1000000)*96.32)</f>
        <v>25.043199999999999</v>
      </c>
      <c r="E22" s="3">
        <f>E19*(1-E17)*((1000000)*96.32)</f>
        <v>5.0086399999999989</v>
      </c>
      <c r="F22" s="3">
        <f>F19*(1-F17)*((1000000)*96.32)</f>
        <v>5.0086399999999989</v>
      </c>
      <c r="G22" s="3">
        <f>G19*(1-G17)*((1000000)*96.32)</f>
        <v>5.0086399999999989</v>
      </c>
      <c r="H22" s="3">
        <f>H19*(1-H17)*((1000000)*96.32)</f>
        <v>5.0086399999999989</v>
      </c>
    </row>
  </sheetData>
  <mergeCells count="3">
    <mergeCell ref="C1:H1"/>
    <mergeCell ref="D14:H14"/>
    <mergeCell ref="D15:H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02073-BBC8-44FD-B7CD-72C8A3DEA6BB}">
  <dimension ref="A1:L44"/>
  <sheetViews>
    <sheetView tabSelected="1" zoomScaleNormal="100" workbookViewId="0">
      <selection activeCell="R14" sqref="R14"/>
    </sheetView>
  </sheetViews>
  <sheetFormatPr defaultRowHeight="15" x14ac:dyDescent="0.25"/>
  <cols>
    <col min="1" max="11" width="15.7109375" customWidth="1"/>
    <col min="12" max="12" width="20.7109375" customWidth="1"/>
  </cols>
  <sheetData>
    <row r="1" spans="1:11" ht="15.75" x14ac:dyDescent="0.25">
      <c r="A1" s="65" t="s">
        <v>72</v>
      </c>
      <c r="B1" s="66"/>
      <c r="C1" s="66"/>
      <c r="D1" s="66"/>
      <c r="E1" s="67"/>
    </row>
    <row r="2" spans="1:11" x14ac:dyDescent="0.25">
      <c r="A2" s="11" t="s">
        <v>43</v>
      </c>
      <c r="B2" s="71" t="s">
        <v>71</v>
      </c>
      <c r="C2" s="71"/>
      <c r="D2" s="71"/>
      <c r="E2" s="71"/>
      <c r="F2" s="71"/>
      <c r="G2" s="71"/>
      <c r="H2" s="71"/>
      <c r="I2" s="71"/>
      <c r="J2" s="71"/>
      <c r="K2" s="71"/>
    </row>
    <row r="3" spans="1:11" x14ac:dyDescent="0.25">
      <c r="A3" s="10">
        <v>20</v>
      </c>
      <c r="B3" s="10">
        <f>(($C$20*$C$22*$F$23)/($C$24*A3*C30+$C$20*$C$32*$F$23))</f>
        <v>6.2765110399943744E-3</v>
      </c>
      <c r="C3" s="10">
        <f>(($C$20*$C$22*$F$23)/($C$24*A3*$D$30+$C$20*$C$32*$F$23))</f>
        <v>6.3151682545529208E-3</v>
      </c>
      <c r="D3" s="10">
        <f>(($C$20*$C$22*$F$23)/($C$24*A3*$E$30+$C$20*$C$32*$F$23))</f>
        <v>6.3543046019283768E-3</v>
      </c>
      <c r="E3" s="10">
        <f>(($C$20*$C$22*$F$23)/($C$24*A3*$F$30+$C$20*$C$32*$F$23))</f>
        <v>6.3939290455112914E-3</v>
      </c>
      <c r="F3" s="10">
        <f>(($C$20*$C$22*$F$23)/($C$24*A3*$G$30+$C$20*$C$32*$F$23))</f>
        <v>6.434050773672326E-3</v>
      </c>
      <c r="G3" s="10">
        <f>(($C$20*$C$22*$F$23)/($C$24*A3*$H$30+$C$20*$C$32*$F$23))</f>
        <v>6.4746792068655504E-3</v>
      </c>
      <c r="H3" s="10">
        <f>(($C$20*$C$22*$F$23)/($C$24*A3*$I$30+$C$20*$C$32*$F$23))</f>
        <v>6.5158240050025651E-3</v>
      </c>
      <c r="I3" s="10">
        <f>(($C$20*$C$22*$F$23)/($C$24*A3*$J$30+$C$20*$C$32*$F$23))</f>
        <v>6.5574950751095991E-3</v>
      </c>
      <c r="J3" s="10">
        <f>(($C$20*$C$22*$F$23)/($C$24*A3*$K$30+$C$20*$C$32*$F$23))</f>
        <v>6.5997025792803102E-3</v>
      </c>
      <c r="K3" s="10">
        <f>(($C$20*$C$22*$F$23)/($C$24*A3*$L$30+$C$20*$C$32*$F$23))</f>
        <v>6.6424569429377051E-3</v>
      </c>
    </row>
    <row r="4" spans="1:11" x14ac:dyDescent="0.25">
      <c r="A4" s="10">
        <v>100</v>
      </c>
      <c r="B4" s="10">
        <f>(($C$20*$C$22*$F$23)/($C$24*A4*$C$30+$C$20*$C$32*$F$23))</f>
        <v>5.041969203863227E-3</v>
      </c>
      <c r="C4" s="10">
        <f t="shared" ref="C4:C8" si="0">(($C$20*$C$22*$F$23)/($C$24*A4*$D$30+$C$20*$C$32*$F$23))</f>
        <v>5.1690585001943493E-3</v>
      </c>
      <c r="D4" s="10">
        <f t="shared" ref="D4:D8" si="1">(($C$20*$C$22*$F$23)/($C$24*A4*$E$30+$C$20*$C$32*$F$23))</f>
        <v>5.3027203637278511E-3</v>
      </c>
      <c r="E4" s="10">
        <f t="shared" ref="E4:E8" si="2">(($C$20*$C$22*$F$23)/($C$24*A4*$F$30+$C$20*$C$32*$F$23))</f>
        <v>5.4434781901228193E-3</v>
      </c>
      <c r="F4" s="10">
        <f t="shared" ref="F4:F8" si="3">(($C$20*$C$22*$F$23)/($C$24*A4*$G$30+$C$20*$C$32*$F$23))</f>
        <v>5.5919124634304269E-3</v>
      </c>
      <c r="G4" s="10">
        <f t="shared" ref="G4:G8" si="4">(($C$20*$C$22*$F$23)/($C$24*A4*$H$30+$C$20*$C$32*$F$23))</f>
        <v>5.7486687577971577E-3</v>
      </c>
      <c r="H4" s="10">
        <f t="shared" ref="H4:H8" si="5">(($C$20*$C$22*$F$23)/($C$24*A4*$I$30+$C$20*$C$32*$F$23))</f>
        <v>5.914467123839199E-3</v>
      </c>
      <c r="I4" s="10">
        <f t="shared" ref="I4:I8" si="6">(($C$20*$C$22*$F$23)/($C$24*A4*$J$30+$C$20*$C$32*$F$23))</f>
        <v>6.0901131475387792E-3</v>
      </c>
      <c r="J4" s="10">
        <f t="shared" ref="J4:J8" si="7">(($C$20*$C$22*$F$23)/($C$24*A4*$K$30+$C$20*$C$32*$F$23))</f>
        <v>6.2765110399943744E-3</v>
      </c>
      <c r="K4" s="10">
        <f t="shared" ref="K4:K8" si="8">(($C$20*$C$22*$F$23)/($C$24*A4*$L$30+$C$20*$C$32*$F$23))</f>
        <v>6.4746792068655504E-3</v>
      </c>
    </row>
    <row r="5" spans="1:11" x14ac:dyDescent="0.25">
      <c r="A5" s="10">
        <v>200</v>
      </c>
      <c r="B5" s="10">
        <f>(($C$20*$C$22*$F$23)/($C$24*A5*$C$30+$C$20*$C$32*$F$23))</f>
        <v>4.0469612105990052E-3</v>
      </c>
      <c r="C5" s="10">
        <f t="shared" si="0"/>
        <v>4.2132542392223646E-3</v>
      </c>
      <c r="D5" s="10">
        <f t="shared" si="1"/>
        <v>4.3937991286449388E-3</v>
      </c>
      <c r="E5" s="10">
        <f t="shared" si="2"/>
        <v>4.5905100515051707E-3</v>
      </c>
      <c r="F5" s="10">
        <f t="shared" si="3"/>
        <v>4.8056600374850166E-3</v>
      </c>
      <c r="G5" s="10">
        <f t="shared" si="4"/>
        <v>5.041969203863227E-3</v>
      </c>
      <c r="H5" s="10">
        <f t="shared" si="5"/>
        <v>5.3027203637278511E-3</v>
      </c>
      <c r="I5" s="10">
        <f t="shared" si="6"/>
        <v>5.5919124634304269E-3</v>
      </c>
      <c r="J5" s="10">
        <f t="shared" si="7"/>
        <v>5.9144671238391981E-3</v>
      </c>
      <c r="K5" s="10">
        <f t="shared" si="8"/>
        <v>6.2765110399943744E-3</v>
      </c>
    </row>
    <row r="6" spans="1:11" x14ac:dyDescent="0.25">
      <c r="A6" s="10">
        <v>1000</v>
      </c>
      <c r="B6" s="10">
        <f>(($C$20*$C$22*$F$23)/($C$24*A6*$C$30+$C$20*$C$32*$F$23))</f>
        <v>1.5693433140574111E-3</v>
      </c>
      <c r="C6" s="10">
        <f t="shared" si="0"/>
        <v>1.6993929409452081E-3</v>
      </c>
      <c r="D6" s="10">
        <f t="shared" si="1"/>
        <v>1.8529442417504591E-3</v>
      </c>
      <c r="E6" s="10">
        <f t="shared" si="2"/>
        <v>2.0370006103023002E-3</v>
      </c>
      <c r="F6" s="10">
        <f t="shared" si="3"/>
        <v>2.2616549691068504E-3</v>
      </c>
      <c r="G6" s="10">
        <f t="shared" si="4"/>
        <v>2.5420046244235047E-3</v>
      </c>
      <c r="H6" s="10">
        <f t="shared" si="5"/>
        <v>2.9016918040370211E-3</v>
      </c>
      <c r="I6" s="10">
        <f t="shared" si="6"/>
        <v>3.3799454804597055E-3</v>
      </c>
      <c r="J6" s="10">
        <f t="shared" si="7"/>
        <v>4.0469612105990043E-3</v>
      </c>
      <c r="K6" s="10">
        <f t="shared" si="8"/>
        <v>5.0419692038632252E-3</v>
      </c>
    </row>
    <row r="7" spans="1:11" x14ac:dyDescent="0.25">
      <c r="A7" s="10">
        <v>3000</v>
      </c>
      <c r="B7" s="10">
        <f>(($C$20*$C$22*$F$23)/($C$24*A7*$C$30+$C$20*$C$32*$F$23))</f>
        <v>6.2016090488572248E-4</v>
      </c>
      <c r="C7" s="10">
        <f t="shared" si="0"/>
        <v>6.8203825598866553E-4</v>
      </c>
      <c r="D7" s="10">
        <f t="shared" si="1"/>
        <v>7.5763195805188298E-4</v>
      </c>
      <c r="E7" s="10">
        <f t="shared" si="2"/>
        <v>8.5207126687216915E-4</v>
      </c>
      <c r="F7" s="10">
        <f t="shared" si="3"/>
        <v>9.7340708324810169E-4</v>
      </c>
      <c r="G7" s="10">
        <f t="shared" si="4"/>
        <v>1.1350375926640838E-3</v>
      </c>
      <c r="H7" s="10">
        <f t="shared" si="5"/>
        <v>1.3610316780101898E-3</v>
      </c>
      <c r="I7" s="10">
        <f t="shared" si="6"/>
        <v>1.6993929409452073E-3</v>
      </c>
      <c r="J7" s="10">
        <f t="shared" si="7"/>
        <v>2.2616549691068496E-3</v>
      </c>
      <c r="K7" s="10">
        <f t="shared" si="8"/>
        <v>3.3799454804597047E-3</v>
      </c>
    </row>
    <row r="8" spans="1:11" x14ac:dyDescent="0.25">
      <c r="A8" s="10">
        <v>8500</v>
      </c>
      <c r="B8" s="10">
        <f>(($C$20*$C$22*$F$23)/($C$24*A8*$C$30+$C$20*$C$32*$F$23))</f>
        <v>2.3285638533430774E-4</v>
      </c>
      <c r="C8" s="10">
        <f t="shared" si="0"/>
        <v>2.5773193276854126E-4</v>
      </c>
      <c r="D8" s="10">
        <f t="shared" si="1"/>
        <v>2.8855795974118398E-4</v>
      </c>
      <c r="E8" s="10">
        <f t="shared" si="2"/>
        <v>3.2775965182122005E-4</v>
      </c>
      <c r="F8" s="10">
        <f t="shared" si="3"/>
        <v>3.792872635691452E-4</v>
      </c>
      <c r="G8" s="10">
        <f t="shared" si="4"/>
        <v>4.5003853070288587E-4</v>
      </c>
      <c r="H8" s="10">
        <f t="shared" si="5"/>
        <v>5.5323814654706903E-4</v>
      </c>
      <c r="I8" s="10">
        <f t="shared" si="6"/>
        <v>7.1785048313353515E-4</v>
      </c>
      <c r="J8" s="10">
        <f t="shared" si="7"/>
        <v>1.0219142954683725E-3</v>
      </c>
      <c r="K8" s="10">
        <f t="shared" si="8"/>
        <v>1.7728499308763766E-3</v>
      </c>
    </row>
    <row r="10" spans="1:11" x14ac:dyDescent="0.25">
      <c r="B10" s="68" t="s">
        <v>70</v>
      </c>
      <c r="C10" s="69"/>
      <c r="D10" s="69"/>
      <c r="E10" s="69"/>
      <c r="F10" s="69"/>
      <c r="G10" s="69"/>
      <c r="H10" s="69"/>
      <c r="I10" s="69"/>
      <c r="J10" s="69"/>
      <c r="K10" s="70"/>
    </row>
    <row r="11" spans="1:11" x14ac:dyDescent="0.25">
      <c r="B11" s="13">
        <f>B3*1000</f>
        <v>6.2765110399943742</v>
      </c>
      <c r="C11" s="16">
        <f>C3*1000</f>
        <v>6.3151682545529209</v>
      </c>
      <c r="D11" s="16">
        <f t="shared" ref="D11:K11" si="9">D3*1000</f>
        <v>6.3543046019283764</v>
      </c>
      <c r="E11" s="16">
        <f t="shared" si="9"/>
        <v>6.3939290455112916</v>
      </c>
      <c r="F11" s="16">
        <f t="shared" si="9"/>
        <v>6.4340507736723263</v>
      </c>
      <c r="G11" s="16">
        <f t="shared" si="9"/>
        <v>6.4746792068655505</v>
      </c>
      <c r="H11" s="16">
        <f t="shared" si="9"/>
        <v>6.5158240050025649</v>
      </c>
      <c r="I11" s="16">
        <f t="shared" si="9"/>
        <v>6.5574950751095988</v>
      </c>
      <c r="J11" s="16">
        <f t="shared" si="9"/>
        <v>6.5997025792803106</v>
      </c>
      <c r="K11" s="16">
        <f t="shared" si="9"/>
        <v>6.6424569429377049</v>
      </c>
    </row>
    <row r="12" spans="1:11" x14ac:dyDescent="0.25">
      <c r="B12" s="13">
        <f>B4*1000</f>
        <v>5.0419692038632267</v>
      </c>
      <c r="C12" s="16">
        <f t="shared" ref="C12:K15" si="10">C4*1000</f>
        <v>5.1690585001943496</v>
      </c>
      <c r="D12" s="16">
        <f t="shared" si="10"/>
        <v>5.3027203637278513</v>
      </c>
      <c r="E12" s="16">
        <f t="shared" si="10"/>
        <v>5.4434781901228195</v>
      </c>
      <c r="F12" s="16">
        <f t="shared" si="10"/>
        <v>5.5919124634304271</v>
      </c>
      <c r="G12" s="16">
        <f t="shared" si="10"/>
        <v>5.7486687577971578</v>
      </c>
      <c r="H12" s="16">
        <f t="shared" si="10"/>
        <v>5.9144671238391986</v>
      </c>
      <c r="I12" s="16">
        <f t="shared" si="10"/>
        <v>6.0901131475387791</v>
      </c>
      <c r="J12" s="16">
        <f t="shared" si="10"/>
        <v>6.2765110399943742</v>
      </c>
      <c r="K12" s="16">
        <f t="shared" si="10"/>
        <v>6.4746792068655505</v>
      </c>
    </row>
    <row r="13" spans="1:11" x14ac:dyDescent="0.25">
      <c r="B13" s="13">
        <f>B5*1000</f>
        <v>4.0469612105990054</v>
      </c>
      <c r="C13" s="16">
        <f t="shared" si="10"/>
        <v>4.2132542392223646</v>
      </c>
      <c r="D13" s="16">
        <f t="shared" si="10"/>
        <v>4.3937991286449387</v>
      </c>
      <c r="E13" s="16">
        <f t="shared" si="10"/>
        <v>4.5905100515051709</v>
      </c>
      <c r="F13" s="16">
        <f t="shared" si="10"/>
        <v>4.8056600374850165</v>
      </c>
      <c r="G13" s="16">
        <f t="shared" si="10"/>
        <v>5.0419692038632267</v>
      </c>
      <c r="H13" s="16">
        <f t="shared" si="10"/>
        <v>5.3027203637278513</v>
      </c>
      <c r="I13" s="16">
        <f t="shared" si="10"/>
        <v>5.5919124634304271</v>
      </c>
      <c r="J13" s="16">
        <f t="shared" si="10"/>
        <v>5.9144671238391977</v>
      </c>
      <c r="K13" s="16">
        <f t="shared" si="10"/>
        <v>6.2765110399943742</v>
      </c>
    </row>
    <row r="14" spans="1:11" x14ac:dyDescent="0.25">
      <c r="B14" s="13">
        <f>B6*1000</f>
        <v>1.5693433140574111</v>
      </c>
      <c r="C14" s="16">
        <f t="shared" si="10"/>
        <v>1.6993929409452082</v>
      </c>
      <c r="D14" s="16">
        <f t="shared" si="10"/>
        <v>1.8529442417504591</v>
      </c>
      <c r="E14" s="16">
        <f t="shared" si="10"/>
        <v>2.0370006103023002</v>
      </c>
      <c r="F14" s="16">
        <f t="shared" si="10"/>
        <v>2.2616549691068504</v>
      </c>
      <c r="G14" s="16">
        <f t="shared" si="10"/>
        <v>2.5420046244235048</v>
      </c>
      <c r="H14" s="16">
        <f t="shared" si="10"/>
        <v>2.901691804037021</v>
      </c>
      <c r="I14" s="16">
        <f t="shared" si="10"/>
        <v>3.3799454804597056</v>
      </c>
      <c r="J14" s="16">
        <f t="shared" si="10"/>
        <v>4.0469612105990045</v>
      </c>
      <c r="K14" s="16">
        <f t="shared" si="10"/>
        <v>5.0419692038632249</v>
      </c>
    </row>
    <row r="15" spans="1:11" x14ac:dyDescent="0.25">
      <c r="B15" s="13">
        <f>B7*1000</f>
        <v>0.62016090488572251</v>
      </c>
      <c r="C15" s="16">
        <f t="shared" si="10"/>
        <v>0.68203825598866552</v>
      </c>
      <c r="D15" s="16">
        <f t="shared" si="10"/>
        <v>0.75763195805188299</v>
      </c>
      <c r="E15" s="16">
        <f t="shared" si="10"/>
        <v>0.85207126687216916</v>
      </c>
      <c r="F15" s="16">
        <f t="shared" si="10"/>
        <v>0.97340708324810166</v>
      </c>
      <c r="G15" s="16">
        <f t="shared" si="10"/>
        <v>1.1350375926640839</v>
      </c>
      <c r="H15" s="16">
        <f t="shared" si="10"/>
        <v>1.3610316780101899</v>
      </c>
      <c r="I15" s="16">
        <f t="shared" si="10"/>
        <v>1.6993929409452073</v>
      </c>
      <c r="J15" s="16">
        <f t="shared" si="10"/>
        <v>2.2616549691068495</v>
      </c>
      <c r="K15" s="16">
        <f t="shared" si="10"/>
        <v>3.3799454804597047</v>
      </c>
    </row>
    <row r="16" spans="1:11" x14ac:dyDescent="0.25">
      <c r="B16" s="13">
        <f>B8*1000</f>
        <v>0.23285638533430775</v>
      </c>
      <c r="C16" s="16">
        <f>C8*1000</f>
        <v>0.25773193276854128</v>
      </c>
      <c r="D16" s="16">
        <f t="shared" ref="D16:K16" si="11">D8*1000</f>
        <v>0.28855795974118398</v>
      </c>
      <c r="E16" s="16">
        <f t="shared" si="11"/>
        <v>0.32775965182122008</v>
      </c>
      <c r="F16" s="16">
        <f t="shared" si="11"/>
        <v>0.37928726356914522</v>
      </c>
      <c r="G16" s="16">
        <f t="shared" si="11"/>
        <v>0.45003853070288585</v>
      </c>
      <c r="H16" s="16">
        <f t="shared" si="11"/>
        <v>0.55323814654706904</v>
      </c>
      <c r="I16" s="16">
        <f t="shared" si="11"/>
        <v>0.71785048313353517</v>
      </c>
      <c r="J16" s="16">
        <f t="shared" si="11"/>
        <v>1.0219142954683724</v>
      </c>
      <c r="K16" s="16">
        <f t="shared" si="11"/>
        <v>1.7728499308763765</v>
      </c>
    </row>
    <row r="19" spans="1:12" x14ac:dyDescent="0.25">
      <c r="A19" s="11" t="s">
        <v>124</v>
      </c>
      <c r="B19" s="11" t="s">
        <v>1</v>
      </c>
      <c r="C19" s="11" t="s">
        <v>12</v>
      </c>
      <c r="E19" s="11" t="s">
        <v>15</v>
      </c>
      <c r="F19" s="14">
        <f>0.32/963200</f>
        <v>3.3222591362126246E-7</v>
      </c>
    </row>
    <row r="20" spans="1:12" x14ac:dyDescent="0.25">
      <c r="A20" s="16" t="e">
        <f t="shared" ref="A20:A25" si="12">1000000*B3/B20</f>
        <v>#DIV/0!</v>
      </c>
      <c r="B20" s="16" t="e">
        <f t="shared" ref="B20:B25" si="13">1/(((1/($C$24^-$C$44))*((1-$C$30)^$C$44)*A3)+((1/($C$24^-$C$44))*((1-$C$30)^($C$44-1))*($F$24*$C$42)))*1000</f>
        <v>#DIV/0!</v>
      </c>
      <c r="C20" s="14">
        <v>2650</v>
      </c>
      <c r="E20" s="11" t="s">
        <v>80</v>
      </c>
      <c r="F20" s="14">
        <v>83000</v>
      </c>
    </row>
    <row r="21" spans="1:12" x14ac:dyDescent="0.25">
      <c r="A21" s="16" t="e">
        <f t="shared" si="12"/>
        <v>#DIV/0!</v>
      </c>
      <c r="B21" s="16" t="e">
        <f t="shared" si="13"/>
        <v>#DIV/0!</v>
      </c>
      <c r="C21" s="11" t="s">
        <v>24</v>
      </c>
      <c r="E21" s="11" t="s">
        <v>17</v>
      </c>
      <c r="F21" s="14">
        <v>7370</v>
      </c>
    </row>
    <row r="22" spans="1:12" x14ac:dyDescent="0.25">
      <c r="A22" s="16" t="e">
        <f t="shared" si="12"/>
        <v>#DIV/0!</v>
      </c>
      <c r="B22" s="16" t="e">
        <f t="shared" si="13"/>
        <v>#DIV/0!</v>
      </c>
      <c r="C22" s="14">
        <f>C38*C36*((1000000)*96.32)</f>
        <v>0.101136</v>
      </c>
    </row>
    <row r="23" spans="1:12" x14ac:dyDescent="0.25">
      <c r="A23" s="16" t="e">
        <f t="shared" si="12"/>
        <v>#DIV/0!</v>
      </c>
      <c r="B23" s="16" t="e">
        <f t="shared" si="13"/>
        <v>#DIV/0!</v>
      </c>
      <c r="C23" s="11" t="s">
        <v>7</v>
      </c>
      <c r="E23" s="11" t="s">
        <v>9</v>
      </c>
      <c r="F23" s="14">
        <f>F19*F21</f>
        <v>2.4485049833887045E-3</v>
      </c>
    </row>
    <row r="24" spans="1:12" x14ac:dyDescent="0.25">
      <c r="A24" s="16" t="e">
        <f t="shared" si="12"/>
        <v>#DIV/0!</v>
      </c>
      <c r="B24" s="16" t="e">
        <f t="shared" si="13"/>
        <v>#DIV/0!</v>
      </c>
      <c r="C24" s="14">
        <v>0.32</v>
      </c>
      <c r="F24">
        <f>($C$20*F23)*((1-$C$24)/$C$24)</f>
        <v>13.78814368770764</v>
      </c>
    </row>
    <row r="25" spans="1:12" x14ac:dyDescent="0.25">
      <c r="A25" s="16" t="e">
        <f t="shared" si="12"/>
        <v>#DIV/0!</v>
      </c>
      <c r="B25" s="16" t="e">
        <f t="shared" si="13"/>
        <v>#DIV/0!</v>
      </c>
      <c r="C25" s="11" t="s">
        <v>14</v>
      </c>
    </row>
    <row r="26" spans="1:12" x14ac:dyDescent="0.25">
      <c r="C26" s="14">
        <v>1.61</v>
      </c>
    </row>
    <row r="27" spans="1:12" x14ac:dyDescent="0.25">
      <c r="C27" s="11" t="s">
        <v>79</v>
      </c>
    </row>
    <row r="28" spans="1:12" x14ac:dyDescent="0.25">
      <c r="C28" s="14">
        <f>C24^-C26</f>
        <v>6.2619347066483391</v>
      </c>
    </row>
    <row r="29" spans="1:12" x14ac:dyDescent="0.25">
      <c r="C29" s="11" t="s">
        <v>128</v>
      </c>
    </row>
    <row r="30" spans="1:12" x14ac:dyDescent="0.25">
      <c r="C30" s="14">
        <v>1</v>
      </c>
      <c r="D30">
        <f>C30-0.1</f>
        <v>0.9</v>
      </c>
      <c r="E30">
        <f t="shared" ref="E30:K30" si="14">D30-0.1</f>
        <v>0.8</v>
      </c>
      <c r="F30">
        <f t="shared" si="14"/>
        <v>0.70000000000000007</v>
      </c>
      <c r="G30">
        <f t="shared" si="14"/>
        <v>0.60000000000000009</v>
      </c>
      <c r="H30">
        <f t="shared" si="14"/>
        <v>0.50000000000000011</v>
      </c>
      <c r="I30">
        <f t="shared" si="14"/>
        <v>0.40000000000000013</v>
      </c>
      <c r="J30">
        <f t="shared" si="14"/>
        <v>0.30000000000000016</v>
      </c>
      <c r="K30">
        <f t="shared" si="14"/>
        <v>0.20000000000000015</v>
      </c>
      <c r="L30">
        <f>K30-0.1</f>
        <v>0.10000000000000014</v>
      </c>
    </row>
    <row r="31" spans="1:12" x14ac:dyDescent="0.25">
      <c r="C31" s="11" t="s">
        <v>73</v>
      </c>
    </row>
    <row r="32" spans="1:12" x14ac:dyDescent="0.25">
      <c r="C32" s="14">
        <f>C22+C42</f>
        <v>15.127056000000003</v>
      </c>
    </row>
    <row r="33" spans="3:3" x14ac:dyDescent="0.25">
      <c r="C33" s="11" t="s">
        <v>74</v>
      </c>
    </row>
    <row r="34" spans="3:3" x14ac:dyDescent="0.25">
      <c r="C34" s="14">
        <v>0.1</v>
      </c>
    </row>
    <row r="35" spans="3:3" x14ac:dyDescent="0.25">
      <c r="C35" s="11" t="s">
        <v>75</v>
      </c>
    </row>
    <row r="36" spans="3:3" x14ac:dyDescent="0.25">
      <c r="C36" s="14">
        <v>0.7</v>
      </c>
    </row>
    <row r="37" spans="3:3" x14ac:dyDescent="0.25">
      <c r="C37" s="11" t="s">
        <v>76</v>
      </c>
    </row>
    <row r="38" spans="3:3" x14ac:dyDescent="0.25">
      <c r="C38" s="14">
        <f>IF(C34&lt;&gt;0,1.5*0.000000001,5.2*0.000000001)</f>
        <v>1.5000000000000002E-9</v>
      </c>
    </row>
    <row r="39" spans="3:3" x14ac:dyDescent="0.25">
      <c r="C39" s="11" t="s">
        <v>77</v>
      </c>
    </row>
    <row r="40" spans="3:3" x14ac:dyDescent="0.25">
      <c r="C40" s="14">
        <f>IF(C34&lt;&gt;0,0.00000052,5.2*0.000000001)</f>
        <v>5.2E-7</v>
      </c>
    </row>
    <row r="41" spans="3:3" x14ac:dyDescent="0.25">
      <c r="C41" s="11" t="s">
        <v>78</v>
      </c>
    </row>
    <row r="42" spans="3:3" x14ac:dyDescent="0.25">
      <c r="C42" s="14">
        <f>C40*(1-C36)*((1000000)*96.32)</f>
        <v>15.025920000000003</v>
      </c>
    </row>
    <row r="43" spans="3:3" x14ac:dyDescent="0.25">
      <c r="C43" s="11" t="s">
        <v>13</v>
      </c>
    </row>
    <row r="44" spans="3:3" x14ac:dyDescent="0.25">
      <c r="C44" s="14">
        <v>1.5</v>
      </c>
    </row>
  </sheetData>
  <mergeCells count="3">
    <mergeCell ref="A1:E1"/>
    <mergeCell ref="B10:K10"/>
    <mergeCell ref="B2:K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8431D-1856-4661-998E-D9F2FF7A0908}">
  <dimension ref="A1:W39"/>
  <sheetViews>
    <sheetView topLeftCell="B22" zoomScale="60" zoomScaleNormal="60" workbookViewId="0">
      <selection activeCell="AL44" sqref="AL44"/>
    </sheetView>
  </sheetViews>
  <sheetFormatPr defaultRowHeight="15" x14ac:dyDescent="0.25"/>
  <cols>
    <col min="1" max="2" width="22.7109375" customWidth="1"/>
    <col min="3" max="12" width="15.7109375" customWidth="1"/>
    <col min="13" max="13" width="20.7109375" customWidth="1"/>
    <col min="14" max="14" width="12.42578125" bestFit="1" customWidth="1"/>
    <col min="19" max="19" width="12.42578125" bestFit="1" customWidth="1"/>
    <col min="23" max="23" width="12.42578125" bestFit="1" customWidth="1"/>
  </cols>
  <sheetData>
    <row r="1" spans="1:23" x14ac:dyDescent="0.25">
      <c r="B1" s="11" t="s">
        <v>6</v>
      </c>
      <c r="C1" s="45">
        <v>1</v>
      </c>
      <c r="D1" s="45">
        <v>0.9</v>
      </c>
      <c r="E1" s="45">
        <v>0.8</v>
      </c>
      <c r="F1" s="45">
        <v>0.7</v>
      </c>
      <c r="G1" s="45">
        <v>0.6</v>
      </c>
      <c r="H1" s="45">
        <v>0.5</v>
      </c>
      <c r="I1" s="45">
        <v>0.4</v>
      </c>
      <c r="J1" s="45">
        <v>0.3</v>
      </c>
      <c r="K1" s="45">
        <v>0.2</v>
      </c>
      <c r="L1" s="45">
        <v>0.1</v>
      </c>
    </row>
    <row r="2" spans="1:23" x14ac:dyDescent="0.25">
      <c r="A2" s="11" t="s">
        <v>12</v>
      </c>
      <c r="C2" s="71" t="s">
        <v>132</v>
      </c>
      <c r="D2" s="71"/>
      <c r="E2" s="71"/>
      <c r="F2" s="71"/>
      <c r="G2" s="71"/>
      <c r="H2" s="71"/>
      <c r="I2" s="71"/>
      <c r="J2" s="71"/>
      <c r="K2" s="71"/>
      <c r="L2" s="71"/>
      <c r="N2" s="71" t="s">
        <v>133</v>
      </c>
      <c r="O2" s="71"/>
      <c r="P2" s="71"/>
      <c r="Q2" s="71"/>
      <c r="R2" s="71"/>
      <c r="S2" s="71"/>
      <c r="T2" s="71"/>
      <c r="U2" s="71"/>
      <c r="V2" s="71"/>
      <c r="W2" s="71"/>
    </row>
    <row r="3" spans="1:23" x14ac:dyDescent="0.25">
      <c r="A3" s="14">
        <v>2650</v>
      </c>
      <c r="C3" s="10">
        <f t="shared" ref="C3:C13" si="0">($A$3*G29*(0.000001/96.32)*F29)/($A$7*$A$5*$C$1+$A$3*H29*(0.000001/96.32)*F29)</f>
        <v>1.2305272660573255E-4</v>
      </c>
      <c r="D3" s="10">
        <f t="shared" ref="D3:D13" si="1">($A$3*G29*(0.000001/96.32)*F29)/($A$7*$A$5*$D$1+$A$3*H29*(0.000001/96.32)*F29)</f>
        <v>1.3671690239918364E-4</v>
      </c>
      <c r="E3" s="10">
        <f t="shared" ref="E3:E13" si="2">($A$3*G29*(0.000001/96.32)*F29)/($A$7*$A$5*$E$1+$A$3*H29*(0.000001/96.32)*F29)</f>
        <v>1.5379477548961679E-4</v>
      </c>
      <c r="F3" s="10">
        <f t="shared" ref="F3:F13" si="3">($A$3*G29*(0.000001/96.32)*F29)/($A$7*$A$5*$F$1+$A$3*H29*(0.000001/96.32)*F29)</f>
        <v>1.7574821052631539E-4</v>
      </c>
      <c r="G3" s="10">
        <f t="shared" ref="G3:G13" si="4">($A$3*G29*(0.000001/96.32)*F29)/($A$7*$A$5*$G$1+$A$3*H29*(0.000001/96.32)*F29)</f>
        <v>2.0501275614873582E-4</v>
      </c>
      <c r="H3" s="10">
        <f t="shared" ref="H3:H13" si="5">($A$3*G29*(0.000001/96.32)*F29)/($A$7*$A$5*$H$1+$A$3*H29*(0.000001/96.32)*F29)</f>
        <v>2.4597025922205846E-4</v>
      </c>
      <c r="I3" s="10">
        <f t="shared" ref="I3:I13" si="6">($A$3*G29*(0.000001/96.32)*F29)/($A$7*$A$5*$I$1+$A$3*H29*(0.000001/96.32)*F29)</f>
        <v>3.0737839739001117E-4</v>
      </c>
      <c r="J3" s="10">
        <f t="shared" ref="J3:J13" si="7">($A$3*G29*(0.000001/96.32)*F29)/($A$7*$A$5*$J$1+$A$3*H29*(0.000001/96.32)*F29)</f>
        <v>4.096503857534098E-4</v>
      </c>
      <c r="K3" s="10">
        <f t="shared" ref="K3:K13" si="8">($A$3*G29*(0.000001/96.32)*F29)/($A$7*$A$5*$K$1+$A$3*H29*(0.000001/96.32)*F29)</f>
        <v>6.1391391746683645E-4</v>
      </c>
      <c r="L3" s="10">
        <f t="shared" ref="L3:L13" si="9">($A$3*G29*(0.000001/96.32)*F29)/($A$7*$A$5*$L$1+$A$3*H29*(0.000001/96.32)*F29)</f>
        <v>1.2244701555276676E-3</v>
      </c>
      <c r="N3" s="16">
        <f>1/(($A$5^$A$9)*($C$1^$A$9)*$A$7+($A$5^($A$9))*($C$1^($A$9-1))*L29*M29/((1000000)*96.32))</f>
        <v>136.82604608086754</v>
      </c>
      <c r="O3" s="16">
        <f>1/(($A$5^$A$9)*($D$1^$A$9)*$A$7+($A$5^($A$9))*($D$1^($A$9-1))*L29*M29/((1000000)*96.32))</f>
        <v>160.24793908513035</v>
      </c>
      <c r="P3" s="16">
        <f>1/(($A$5^$A$9)*($E$1^$A$9)*$A$7+($A$5^($A$9))*($E$1^($A$9-1))*L29*M29/((1000000)*96.32))</f>
        <v>191.20777017341342</v>
      </c>
      <c r="Q3" s="16">
        <f>1/(($A$5^$A$9)*($F$1^$A$9)*$A$7+($A$5^($A$9))*($F$1^($A$9-1))*L29*M29/((1000000)*96.32))</f>
        <v>233.60023368309245</v>
      </c>
      <c r="R3" s="16">
        <f>1/(($A$5^$A$9)*($G$1^$A$9)*$A$7+($A$5^($A$9))*($G$1^($A$9-1))*L29*M29/((1000000)*96.32))</f>
        <v>294.35169852233111</v>
      </c>
      <c r="S3" s="16">
        <f>1/(($A$5^$A$9)*($H$1^$A$9)*$A$7+($A$5^($A$9))*($H$1^($A$9-1))*L29*M29/((1000000)*96.32))</f>
        <v>386.90179311704395</v>
      </c>
      <c r="T3" s="16">
        <f>1/(($A$5^$A$9)*($I$1^$A$9)*$A$7+($A$5^($A$9))*($I$1^($A$9-1))*L29*M29/((1000000)*96.32))</f>
        <v>540.64135008266726</v>
      </c>
      <c r="U3" s="16">
        <f>1/(($A$5^$A$9)*($J$1^$A$9)*$A$7+($A$5^($A$9))*($J$1^($A$9-1))*L29*M29/((1000000)*96.32))</f>
        <v>832.19137131004527</v>
      </c>
      <c r="V3" s="16">
        <f>1/(($A$5^$A$9)*($K$1^$A$9)*$A$7+($A$5^($A$9))*($K$1^($A$9-1))*L29*M29/((1000000)*96.32))</f>
        <v>1528.1706254290739</v>
      </c>
      <c r="W3" s="16">
        <f>1/(($A$5^$A$9)*($L$1^$A$9)*$A$7+($A$5^($A$9))*($L$1^($A$9-1))*L29*M29/((1000000)*96.32))</f>
        <v>4316.7070949535428</v>
      </c>
    </row>
    <row r="4" spans="1:23" x14ac:dyDescent="0.25">
      <c r="A4" s="11" t="s">
        <v>7</v>
      </c>
      <c r="C4" s="10">
        <f t="shared" si="0"/>
        <v>1.9134647824355693E-2</v>
      </c>
      <c r="D4" s="10">
        <f t="shared" si="1"/>
        <v>1.9612862495398047E-2</v>
      </c>
      <c r="E4" s="10">
        <f t="shared" si="2"/>
        <v>2.0115593028579841E-2</v>
      </c>
      <c r="F4" s="10">
        <f t="shared" si="3"/>
        <v>2.0644774241379438E-2</v>
      </c>
      <c r="G4" s="10">
        <f t="shared" si="4"/>
        <v>2.1202550049106775E-2</v>
      </c>
      <c r="H4" s="10">
        <f t="shared" si="5"/>
        <v>2.1791302496048125E-2</v>
      </c>
      <c r="I4" s="10">
        <f t="shared" si="6"/>
        <v>2.2413685761577023E-2</v>
      </c>
      <c r="J4" s="10">
        <f t="shared" si="7"/>
        <v>2.3072666165107374E-2</v>
      </c>
      <c r="K4" s="10">
        <f t="shared" si="8"/>
        <v>2.3771569441881912E-2</v>
      </c>
      <c r="L4" s="10">
        <f t="shared" si="9"/>
        <v>2.45141368794616E-2</v>
      </c>
      <c r="N4" s="16">
        <f t="shared" ref="N4:N13" si="10">1/(($A$5^$A$9)*($C$1^$A$9)*$A$7+($A$5^($A$9))*($C$1^($A$9-1))*L30*M30/((1000000)*96.32))</f>
        <v>48.124598566882511</v>
      </c>
      <c r="O4" s="16">
        <f t="shared" ref="O4:O13" si="11">1/(($A$5^$A$9)*($D$1^$A$9)*$A$7+($A$5^($A$9))*($D$1^($A$9-1))*L30*M30/((1000000)*96.32))</f>
        <v>52.576526686589652</v>
      </c>
      <c r="P4" s="16">
        <f t="shared" ref="P4:P13" si="12">1/(($A$5^$A$9)*($E$1^$A$9)*$A$7+($A$5^($A$9))*($E$1^($A$9-1))*L30*M30/((1000000)*96.32))</f>
        <v>57.875051831518633</v>
      </c>
      <c r="Q4" s="16">
        <f t="shared" ref="Q4:Q13" si="13">1/(($A$5^$A$9)*($F$1^$A$9)*$A$7+($A$5^($A$9))*($F$1^($A$9-1))*L30*M30/((1000000)*96.32))</f>
        <v>64.303163508415182</v>
      </c>
      <c r="R4" s="16">
        <f t="shared" ref="R4:R13" si="14">1/(($A$5^$A$9)*($G$1^$A$9)*$A$7+($A$5^($A$9))*($G$1^($A$9-1))*L30*M30/((1000000)*96.32))</f>
        <v>72.297340211754417</v>
      </c>
      <c r="S4" s="16">
        <f t="shared" ref="S4:S13" si="15">1/(($A$5^$A$9)*($H$1^$A$9)*$A$7+($A$5^($A$9))*($H$1^($A$9-1))*L30*M30/((1000000)*96.32))</f>
        <v>82.576652973269347</v>
      </c>
      <c r="T4" s="16">
        <f t="shared" ref="T4:T13" si="16">1/(($A$5^$A$9)*($I$1^$A$9)*$A$7+($A$5^($A$9))*($I$1^($A$9-1))*L30*M30/((1000000)*96.32))</f>
        <v>96.43792150424359</v>
      </c>
      <c r="U4" s="16">
        <f t="shared" ref="U4:U13" si="17">1/(($A$5^$A$9)*($J$1^$A$9)*$A$7+($A$5^($A$9))*($J$1^($A$9-1))*L30*M30/((1000000)*96.32))</f>
        <v>116.55104208776811</v>
      </c>
      <c r="V4" s="16">
        <f t="shared" ref="V4:V13" si="18">1/(($A$5^$A$9)*($K$1^$A$9)*$A$7+($A$5^($A$9))*($K$1^($A$9-1))*L30*M30/((1000000)*96.32))</f>
        <v>149.72924873233484</v>
      </c>
      <c r="W4" s="16">
        <f t="shared" ref="W4:W13" si="19">1/(($A$5^$A$9)*($L$1^$A$9)*$A$7+($A$5^($A$9))*($L$1^($A$9-1))*L30*M30/((1000000)*96.32))</f>
        <v>222.64212531297051</v>
      </c>
    </row>
    <row r="5" spans="1:23" x14ac:dyDescent="0.25">
      <c r="A5" s="14">
        <v>0.39</v>
      </c>
      <c r="C5" s="10">
        <f t="shared" si="0"/>
        <v>2.1787026802033507E-2</v>
      </c>
      <c r="D5" s="10">
        <f t="shared" si="1"/>
        <v>2.2094155397888397E-2</v>
      </c>
      <c r="E5" s="10">
        <f t="shared" si="2"/>
        <v>2.2410066900765125E-2</v>
      </c>
      <c r="F5" s="10">
        <f t="shared" si="3"/>
        <v>2.2735143520731277E-2</v>
      </c>
      <c r="G5" s="10">
        <f t="shared" si="4"/>
        <v>2.306978997138379E-2</v>
      </c>
      <c r="H5" s="10">
        <f t="shared" si="5"/>
        <v>2.3414435150777367E-2</v>
      </c>
      <c r="I5" s="10">
        <f t="shared" si="6"/>
        <v>2.3769533975308645E-2</v>
      </c>
      <c r="J5" s="10">
        <f t="shared" si="7"/>
        <v>2.4135569383044186E-2</v>
      </c>
      <c r="K5" s="10">
        <f t="shared" si="8"/>
        <v>2.4513054525043113E-2</v>
      </c>
      <c r="L5" s="10">
        <f t="shared" si="9"/>
        <v>2.4902535165583436E-2</v>
      </c>
      <c r="N5" s="16">
        <f t="shared" si="10"/>
        <v>29.227710057428627</v>
      </c>
      <c r="O5" s="16">
        <f t="shared" si="11"/>
        <v>31.481009187482943</v>
      </c>
      <c r="P5" s="16">
        <f t="shared" si="12"/>
        <v>34.135547404389499</v>
      </c>
      <c r="Q5" s="16">
        <f t="shared" si="13"/>
        <v>37.325101547916056</v>
      </c>
      <c r="R5" s="16">
        <f t="shared" si="14"/>
        <v>41.257101630920339</v>
      </c>
      <c r="S5" s="16">
        <f t="shared" si="15"/>
        <v>46.275435852113802</v>
      </c>
      <c r="T5" s="16">
        <f t="shared" si="16"/>
        <v>53.004778837499373</v>
      </c>
      <c r="U5" s="16">
        <f t="shared" si="17"/>
        <v>62.741447980888736</v>
      </c>
      <c r="V5" s="16">
        <f t="shared" si="18"/>
        <v>78.821411287653774</v>
      </c>
      <c r="W5" s="16">
        <f t="shared" si="19"/>
        <v>114.41723197235963</v>
      </c>
    </row>
    <row r="6" spans="1:23" x14ac:dyDescent="0.25">
      <c r="A6" s="11" t="s">
        <v>35</v>
      </c>
      <c r="C6" s="10">
        <f t="shared" si="0"/>
        <v>2.2844561911978221E-2</v>
      </c>
      <c r="D6" s="10">
        <f t="shared" si="1"/>
        <v>2.3068829592130014E-2</v>
      </c>
      <c r="E6" s="10">
        <f t="shared" si="2"/>
        <v>2.3297544251781294E-2</v>
      </c>
      <c r="F6" s="10">
        <f t="shared" si="3"/>
        <v>2.3530839483438808E-2</v>
      </c>
      <c r="G6" s="10">
        <f t="shared" si="4"/>
        <v>2.376885428477029E-2</v>
      </c>
      <c r="H6" s="10">
        <f t="shared" si="5"/>
        <v>2.4011733334764269E-2</v>
      </c>
      <c r="I6" s="10">
        <f t="shared" si="6"/>
        <v>2.4259627286996072E-2</v>
      </c>
      <c r="J6" s="10">
        <f t="shared" si="7"/>
        <v>2.4512693081249187E-2</v>
      </c>
      <c r="K6" s="10">
        <f t="shared" si="8"/>
        <v>2.4771094274846379E-2</v>
      </c>
      <c r="L6" s="10">
        <f t="shared" si="9"/>
        <v>2.5035001395160517E-2</v>
      </c>
      <c r="N6" s="16">
        <f t="shared" si="10"/>
        <v>20.986878610152655</v>
      </c>
      <c r="O6" s="16">
        <f t="shared" si="11"/>
        <v>22.46662404934089</v>
      </c>
      <c r="P6" s="16">
        <f t="shared" si="12"/>
        <v>24.206424269040514</v>
      </c>
      <c r="Q6" s="16">
        <f t="shared" si="13"/>
        <v>26.293710404021748</v>
      </c>
      <c r="R6" s="16">
        <f t="shared" si="14"/>
        <v>28.864414549022744</v>
      </c>
      <c r="S6" s="16">
        <f t="shared" si="15"/>
        <v>32.144507674233608</v>
      </c>
      <c r="T6" s="16">
        <f t="shared" si="16"/>
        <v>36.545590978214804</v>
      </c>
      <c r="U6" s="16">
        <f t="shared" si="17"/>
        <v>42.924124419874822</v>
      </c>
      <c r="V6" s="16">
        <f t="shared" si="18"/>
        <v>53.489968076600704</v>
      </c>
      <c r="W6" s="16">
        <f t="shared" si="19"/>
        <v>76.991946197649725</v>
      </c>
    </row>
    <row r="7" spans="1:23" x14ac:dyDescent="0.25">
      <c r="A7" s="14">
        <v>0.03</v>
      </c>
      <c r="C7" s="10">
        <f t="shared" si="0"/>
        <v>2.341319826276158E-2</v>
      </c>
      <c r="D7" s="10">
        <f t="shared" si="1"/>
        <v>2.3589518331903873E-2</v>
      </c>
      <c r="E7" s="10">
        <f t="shared" si="2"/>
        <v>2.3768514213736956E-2</v>
      </c>
      <c r="F7" s="10">
        <f t="shared" si="3"/>
        <v>2.3950247285718745E-2</v>
      </c>
      <c r="G7" s="10">
        <f t="shared" si="4"/>
        <v>2.4134780816928391E-2</v>
      </c>
      <c r="H7" s="10">
        <f t="shared" si="5"/>
        <v>2.4322180041505589E-2</v>
      </c>
      <c r="I7" s="10">
        <f t="shared" si="6"/>
        <v>2.4512512235538065E-2</v>
      </c>
      <c r="J7" s="10">
        <f t="shared" si="7"/>
        <v>2.4705846797587621E-2</v>
      </c>
      <c r="K7" s="10">
        <f t="shared" si="8"/>
        <v>2.4902255333057236E-2</v>
      </c>
      <c r="L7" s="10">
        <f t="shared" si="9"/>
        <v>2.5101811742614596E-2</v>
      </c>
      <c r="N7" s="16">
        <f t="shared" si="10"/>
        <v>16.371024288494748</v>
      </c>
      <c r="O7" s="16">
        <f t="shared" si="11"/>
        <v>17.465492308133243</v>
      </c>
      <c r="P7" s="16">
        <f t="shared" si="12"/>
        <v>18.751973701503609</v>
      </c>
      <c r="Q7" s="16">
        <f t="shared" si="13"/>
        <v>20.295421695623116</v>
      </c>
      <c r="R7" s="16">
        <f t="shared" si="14"/>
        <v>22.19695758618203</v>
      </c>
      <c r="S7" s="16">
        <f t="shared" si="15"/>
        <v>24.624907106446237</v>
      </c>
      <c r="T7" s="16">
        <f t="shared" si="16"/>
        <v>27.886270528453316</v>
      </c>
      <c r="U7" s="16">
        <f t="shared" si="17"/>
        <v>32.620661246732332</v>
      </c>
      <c r="V7" s="16">
        <f t="shared" si="18"/>
        <v>40.480453404967037</v>
      </c>
      <c r="W7" s="16">
        <f t="shared" si="19"/>
        <v>58.015406348660449</v>
      </c>
    </row>
    <row r="8" spans="1:23" x14ac:dyDescent="0.25">
      <c r="A8" s="11" t="s">
        <v>13</v>
      </c>
      <c r="C8" s="10">
        <f t="shared" si="0"/>
        <v>2.3768310098814832E-2</v>
      </c>
      <c r="D8" s="10">
        <f t="shared" si="1"/>
        <v>2.3913492732672521E-2</v>
      </c>
      <c r="E8" s="10">
        <f t="shared" si="2"/>
        <v>2.4060459888685895E-2</v>
      </c>
      <c r="F8" s="10">
        <f t="shared" si="3"/>
        <v>2.4209244672175105E-2</v>
      </c>
      <c r="G8" s="10">
        <f t="shared" si="4"/>
        <v>2.4359881012420634E-2</v>
      </c>
      <c r="H8" s="10">
        <f t="shared" si="5"/>
        <v>2.4512403688458282E-2</v>
      </c>
      <c r="I8" s="10">
        <f t="shared" si="6"/>
        <v>2.4666848355849338E-2</v>
      </c>
      <c r="J8" s="10">
        <f t="shared" si="7"/>
        <v>2.4823251574469161E-2</v>
      </c>
      <c r="K8" s="10">
        <f t="shared" si="8"/>
        <v>2.4981650837359721E-2</v>
      </c>
      <c r="L8" s="10">
        <f t="shared" si="9"/>
        <v>2.5142084600693851E-2</v>
      </c>
      <c r="N8" s="16">
        <f t="shared" si="10"/>
        <v>13.419532218750648</v>
      </c>
      <c r="O8" s="16">
        <f t="shared" si="11"/>
        <v>14.285500880217656</v>
      </c>
      <c r="P8" s="16">
        <f t="shared" si="12"/>
        <v>15.303602263973692</v>
      </c>
      <c r="Q8" s="16">
        <f t="shared" si="13"/>
        <v>16.525515770467145</v>
      </c>
      <c r="R8" s="16">
        <f t="shared" si="14"/>
        <v>18.031760170040982</v>
      </c>
      <c r="S8" s="16">
        <f t="shared" si="15"/>
        <v>19.956468216317052</v>
      </c>
      <c r="T8" s="16">
        <f t="shared" si="16"/>
        <v>22.54445821145864</v>
      </c>
      <c r="U8" s="16">
        <f t="shared" si="17"/>
        <v>26.306157865343778</v>
      </c>
      <c r="V8" s="16">
        <f t="shared" si="18"/>
        <v>32.561127859532121</v>
      </c>
      <c r="W8" s="16">
        <f t="shared" si="19"/>
        <v>46.543602261893582</v>
      </c>
    </row>
    <row r="9" spans="1:23" x14ac:dyDescent="0.25">
      <c r="A9" s="50">
        <v>1.5</v>
      </c>
      <c r="C9" s="10">
        <f t="shared" si="0"/>
        <v>2.4011154776550928E-2</v>
      </c>
      <c r="D9" s="10">
        <f t="shared" si="1"/>
        <v>2.4134517725090659E-2</v>
      </c>
      <c r="E9" s="10">
        <f t="shared" si="2"/>
        <v>2.4259154832178161E-2</v>
      </c>
      <c r="F9" s="10">
        <f t="shared" si="3"/>
        <v>2.4385085940573727E-2</v>
      </c>
      <c r="G9" s="10">
        <f t="shared" si="4"/>
        <v>2.4512331307208746E-2</v>
      </c>
      <c r="H9" s="10">
        <f t="shared" si="5"/>
        <v>2.4640911614048418E-2</v>
      </c>
      <c r="I9" s="10">
        <f t="shared" si="6"/>
        <v>2.4770847979298193E-2</v>
      </c>
      <c r="J9" s="10">
        <f t="shared" si="7"/>
        <v>2.4902161968966652E-2</v>
      </c>
      <c r="K9" s="10">
        <f t="shared" si="8"/>
        <v>2.5034875608798138E-2</v>
      </c>
      <c r="L9" s="10">
        <f t="shared" si="9"/>
        <v>2.5169011396588937E-2</v>
      </c>
      <c r="N9" s="16">
        <f t="shared" si="10"/>
        <v>11.369714162499923</v>
      </c>
      <c r="O9" s="16">
        <f t="shared" si="11"/>
        <v>12.085127620701732</v>
      </c>
      <c r="P9" s="16">
        <f t="shared" si="12"/>
        <v>12.926499358234699</v>
      </c>
      <c r="Q9" s="16">
        <f t="shared" si="13"/>
        <v>13.936744040405587</v>
      </c>
      <c r="R9" s="16">
        <f t="shared" si="14"/>
        <v>15.182757845985488</v>
      </c>
      <c r="S9" s="16">
        <f t="shared" si="15"/>
        <v>16.776034259009027</v>
      </c>
      <c r="T9" s="16">
        <f t="shared" si="16"/>
        <v>18.920166520779919</v>
      </c>
      <c r="U9" s="16">
        <f t="shared" si="17"/>
        <v>22.039826275928046</v>
      </c>
      <c r="V9" s="16">
        <f t="shared" si="18"/>
        <v>27.233372707790377</v>
      </c>
      <c r="W9" s="16">
        <f t="shared" si="19"/>
        <v>38.859611448403996</v>
      </c>
    </row>
    <row r="10" spans="1:23" ht="30" x14ac:dyDescent="0.25">
      <c r="A10" s="49" t="s">
        <v>16</v>
      </c>
      <c r="C10" s="10">
        <f t="shared" si="0"/>
        <v>2.4187704534335549E-2</v>
      </c>
      <c r="D10" s="10">
        <f t="shared" si="1"/>
        <v>2.4294936920609852E-2</v>
      </c>
      <c r="E10" s="10">
        <f t="shared" si="2"/>
        <v>2.4403124336718731E-2</v>
      </c>
      <c r="F10" s="10">
        <f t="shared" si="3"/>
        <v>2.4512279598217682E-2</v>
      </c>
      <c r="G10" s="10">
        <f t="shared" si="4"/>
        <v>2.4622415750988527E-2</v>
      </c>
      <c r="H10" s="10">
        <f t="shared" si="5"/>
        <v>2.4733546076437223E-2</v>
      </c>
      <c r="I10" s="10">
        <f t="shared" si="6"/>
        <v>2.4845684096832958E-2</v>
      </c>
      <c r="J10" s="10">
        <f t="shared" si="7"/>
        <v>2.4958843580793217E-2</v>
      </c>
      <c r="K10" s="10">
        <f t="shared" si="8"/>
        <v>2.5073038548919412E-2</v>
      </c>
      <c r="L10" s="10">
        <f t="shared" si="9"/>
        <v>2.5188283279587931E-2</v>
      </c>
      <c r="N10" s="16">
        <f t="shared" si="10"/>
        <v>9.8631321166874102</v>
      </c>
      <c r="O10" s="16">
        <f t="shared" si="11"/>
        <v>10.472122970233185</v>
      </c>
      <c r="P10" s="16">
        <f t="shared" si="12"/>
        <v>11.188581164896473</v>
      </c>
      <c r="Q10" s="16">
        <f t="shared" si="13"/>
        <v>12.049200548140552</v>
      </c>
      <c r="R10" s="16">
        <f t="shared" si="14"/>
        <v>13.111199759875653</v>
      </c>
      <c r="S10" s="16">
        <f t="shared" si="15"/>
        <v>14.469974933265009</v>
      </c>
      <c r="T10" s="16">
        <f t="shared" si="16"/>
        <v>16.299781421607879</v>
      </c>
      <c r="U10" s="16">
        <f t="shared" si="17"/>
        <v>18.964211278812119</v>
      </c>
      <c r="V10" s="16">
        <f t="shared" si="18"/>
        <v>23.40394491230586</v>
      </c>
      <c r="W10" s="16">
        <f t="shared" si="19"/>
        <v>33.353246875478462</v>
      </c>
    </row>
    <row r="11" spans="1:23" x14ac:dyDescent="0.25">
      <c r="A11" s="14">
        <f>0.64/963200</f>
        <v>6.6445182724252492E-7</v>
      </c>
      <c r="C11" s="10">
        <f t="shared" si="0"/>
        <v>2.4321846011374132E-2</v>
      </c>
      <c r="D11" s="10">
        <f t="shared" si="1"/>
        <v>2.4416672255182421E-2</v>
      </c>
      <c r="E11" s="10">
        <f t="shared" si="2"/>
        <v>2.4512240812044572E-2</v>
      </c>
      <c r="F11" s="10">
        <f t="shared" si="3"/>
        <v>2.4608560432606296E-2</v>
      </c>
      <c r="G11" s="10">
        <f t="shared" si="4"/>
        <v>2.4705640005596795E-2</v>
      </c>
      <c r="H11" s="10">
        <f t="shared" si="5"/>
        <v>2.4803488560563212E-2</v>
      </c>
      <c r="I11" s="10">
        <f t="shared" si="6"/>
        <v>2.4902115270670308E-2</v>
      </c>
      <c r="J11" s="10">
        <f t="shared" si="7"/>
        <v>2.5001529455567221E-2</v>
      </c>
      <c r="K11" s="10">
        <f t="shared" si="8"/>
        <v>2.5101740584323153E-2</v>
      </c>
      <c r="L11" s="10">
        <f t="shared" si="9"/>
        <v>2.5202758278433959E-2</v>
      </c>
      <c r="N11" s="16">
        <f t="shared" si="10"/>
        <v>8.7091032312005048</v>
      </c>
      <c r="O11" s="16">
        <f t="shared" si="11"/>
        <v>9.2389925903480794</v>
      </c>
      <c r="P11" s="16">
        <f t="shared" si="12"/>
        <v>9.8625933651267275</v>
      </c>
      <c r="Q11" s="16">
        <f t="shared" si="13"/>
        <v>10.611954793177913</v>
      </c>
      <c r="R11" s="16">
        <f t="shared" si="14"/>
        <v>11.537065381667736</v>
      </c>
      <c r="S11" s="16">
        <f t="shared" si="15"/>
        <v>12.721287322551259</v>
      </c>
      <c r="T11" s="16">
        <f t="shared" si="16"/>
        <v>14.316930419900901</v>
      </c>
      <c r="U11" s="16">
        <f t="shared" si="17"/>
        <v>16.641870532994101</v>
      </c>
      <c r="V11" s="16">
        <f t="shared" si="18"/>
        <v>20.518702251660251</v>
      </c>
      <c r="W11" s="16">
        <f t="shared" si="19"/>
        <v>29.21369775570075</v>
      </c>
    </row>
    <row r="12" spans="1:23" ht="30" x14ac:dyDescent="0.25">
      <c r="A12" s="49" t="s">
        <v>15</v>
      </c>
      <c r="C12" s="10">
        <f t="shared" si="0"/>
        <v>2.4427220877635686E-2</v>
      </c>
      <c r="D12" s="10">
        <f t="shared" si="1"/>
        <v>2.4512210642395574E-2</v>
      </c>
      <c r="E12" s="10">
        <f t="shared" si="2"/>
        <v>2.459779388275599E-2</v>
      </c>
      <c r="F12" s="10">
        <f t="shared" si="3"/>
        <v>2.4683976836773966E-2</v>
      </c>
      <c r="G12" s="10">
        <f t="shared" si="4"/>
        <v>2.4770765830238704E-2</v>
      </c>
      <c r="H12" s="10">
        <f t="shared" si="5"/>
        <v>2.4858167278219351E-2</v>
      </c>
      <c r="I12" s="10">
        <f t="shared" si="6"/>
        <v>2.4946187686645652E-2</v>
      </c>
      <c r="J12" s="10">
        <f t="shared" si="7"/>
        <v>2.5034833653922308E-2</v>
      </c>
      <c r="K12" s="10">
        <f t="shared" si="8"/>
        <v>2.5124111872577893E-2</v>
      </c>
      <c r="L12" s="10">
        <f t="shared" si="9"/>
        <v>2.521402913094915E-2</v>
      </c>
      <c r="N12" s="16">
        <f t="shared" si="10"/>
        <v>7.7968394734584558</v>
      </c>
      <c r="O12" s="16">
        <f t="shared" si="11"/>
        <v>8.2656789762026452</v>
      </c>
      <c r="P12" s="16">
        <f t="shared" si="12"/>
        <v>8.8175970481803194</v>
      </c>
      <c r="Q12" s="16">
        <f t="shared" si="13"/>
        <v>9.4810425694855311</v>
      </c>
      <c r="R12" s="16">
        <f t="shared" si="14"/>
        <v>10.30039680673768</v>
      </c>
      <c r="S12" s="16">
        <f t="shared" si="15"/>
        <v>11.349684856999378</v>
      </c>
      <c r="T12" s="16">
        <f t="shared" si="16"/>
        <v>12.764181386437462</v>
      </c>
      <c r="U12" s="16">
        <f t="shared" si="17"/>
        <v>14.8262597200883</v>
      </c>
      <c r="V12" s="16">
        <f t="shared" si="18"/>
        <v>18.266771304258647</v>
      </c>
      <c r="W12" s="16">
        <f t="shared" si="19"/>
        <v>25.988237140670496</v>
      </c>
    </row>
    <row r="13" spans="1:23" x14ac:dyDescent="0.25">
      <c r="A13" s="50">
        <f>0.32/963200</f>
        <v>3.3222591362126246E-7</v>
      </c>
      <c r="C13" s="10">
        <f t="shared" si="0"/>
        <v>2.451218650502214E-2</v>
      </c>
      <c r="D13" s="10">
        <f t="shared" si="1"/>
        <v>2.4589186814886265E-2</v>
      </c>
      <c r="E13" s="10">
        <f t="shared" si="2"/>
        <v>2.4666672412455733E-2</v>
      </c>
      <c r="F13" s="10">
        <f t="shared" si="3"/>
        <v>2.4744647899957971E-2</v>
      </c>
      <c r="G13" s="10">
        <f t="shared" si="4"/>
        <v>2.4823117937998591E-2</v>
      </c>
      <c r="H13" s="10">
        <f t="shared" si="5"/>
        <v>2.4902087246489995E-2</v>
      </c>
      <c r="I13" s="10">
        <f t="shared" si="6"/>
        <v>2.4981560605597728E-2</v>
      </c>
      <c r="J13" s="10">
        <f t="shared" si="7"/>
        <v>2.5061542856705032E-2</v>
      </c>
      <c r="K13" s="10">
        <f t="shared" si="8"/>
        <v>2.5142038903395985E-2</v>
      </c>
      <c r="L13" s="10">
        <f t="shared" si="9"/>
        <v>2.522305371245764E-2</v>
      </c>
      <c r="N13" s="16">
        <f t="shared" si="10"/>
        <v>7.0575709178838499</v>
      </c>
      <c r="O13" s="16">
        <f t="shared" si="11"/>
        <v>7.4778943449355362</v>
      </c>
      <c r="P13" s="16">
        <f t="shared" si="12"/>
        <v>7.9728314575925117</v>
      </c>
      <c r="Q13" s="16">
        <f t="shared" si="13"/>
        <v>8.5679583184440258</v>
      </c>
      <c r="R13" s="16">
        <f t="shared" si="14"/>
        <v>9.3031804028667491</v>
      </c>
      <c r="S13" s="16">
        <f t="shared" si="15"/>
        <v>10.245067140749393</v>
      </c>
      <c r="T13" s="16">
        <f t="shared" si="16"/>
        <v>11.515285945985376</v>
      </c>
      <c r="U13" s="16">
        <f t="shared" si="17"/>
        <v>13.367842021688638</v>
      </c>
      <c r="V13" s="16">
        <f t="shared" si="18"/>
        <v>16.460255549972885</v>
      </c>
      <c r="W13" s="16">
        <f t="shared" si="19"/>
        <v>23.404198603254809</v>
      </c>
    </row>
    <row r="14" spans="1:23" x14ac:dyDescent="0.25">
      <c r="A14" s="49" t="s">
        <v>80</v>
      </c>
      <c r="C14" s="68" t="s">
        <v>131</v>
      </c>
      <c r="D14" s="69"/>
      <c r="E14" s="69"/>
      <c r="F14" s="69"/>
      <c r="G14" s="69"/>
      <c r="H14" s="69"/>
      <c r="I14" s="69"/>
      <c r="J14" s="69"/>
      <c r="K14" s="69"/>
      <c r="L14" s="70"/>
      <c r="N14" s="68" t="s">
        <v>134</v>
      </c>
      <c r="O14" s="69"/>
      <c r="P14" s="69"/>
      <c r="Q14" s="69"/>
      <c r="R14" s="69"/>
      <c r="S14" s="69"/>
      <c r="T14" s="69"/>
      <c r="U14" s="69"/>
      <c r="V14" s="69"/>
      <c r="W14" s="70"/>
    </row>
    <row r="15" spans="1:23" x14ac:dyDescent="0.25">
      <c r="A15" s="50">
        <v>83000</v>
      </c>
      <c r="C15" s="13">
        <f>C3*1000</f>
        <v>0.12305272660573255</v>
      </c>
      <c r="D15" s="13">
        <f t="shared" ref="D15:L15" si="20">D3*1000</f>
        <v>0.13671690239918363</v>
      </c>
      <c r="E15" s="13">
        <f t="shared" si="20"/>
        <v>0.15379477548961679</v>
      </c>
      <c r="F15" s="13">
        <f t="shared" si="20"/>
        <v>0.1757482105263154</v>
      </c>
      <c r="G15" s="13">
        <f t="shared" si="20"/>
        <v>0.20501275614873582</v>
      </c>
      <c r="H15" s="13">
        <f t="shared" si="20"/>
        <v>0.24597025922205845</v>
      </c>
      <c r="I15" s="13">
        <f t="shared" si="20"/>
        <v>0.30737839739001116</v>
      </c>
      <c r="J15" s="13">
        <f t="shared" si="20"/>
        <v>0.40965038575340978</v>
      </c>
      <c r="K15" s="13">
        <f t="shared" si="20"/>
        <v>0.61391391746683643</v>
      </c>
      <c r="L15" s="13">
        <f t="shared" si="20"/>
        <v>1.2244701555276676</v>
      </c>
      <c r="N15" s="51">
        <f>C15/N3</f>
        <v>8.9933700585782751E-4</v>
      </c>
      <c r="O15" s="51">
        <f t="shared" ref="O15:W25" si="21">D15/O3</f>
        <v>8.5315856902567675E-4</v>
      </c>
      <c r="P15" s="51">
        <f t="shared" si="21"/>
        <v>8.0433329330776985E-4</v>
      </c>
      <c r="Q15" s="51">
        <f t="shared" si="21"/>
        <v>7.5234603902297255E-4</v>
      </c>
      <c r="R15" s="51">
        <f t="shared" si="21"/>
        <v>6.9648912229117795E-4</v>
      </c>
      <c r="S15" s="51">
        <f>(H15/S3)</f>
        <v>6.3574339431311073E-4</v>
      </c>
      <c r="T15" s="51">
        <f t="shared" si="21"/>
        <v>5.6854400304936202E-4</v>
      </c>
      <c r="U15" s="51">
        <f t="shared" si="21"/>
        <v>4.9225502675969042E-4</v>
      </c>
      <c r="V15" s="51">
        <f t="shared" si="21"/>
        <v>4.0173126433081646E-4</v>
      </c>
      <c r="W15" s="51">
        <f t="shared" si="21"/>
        <v>2.83658383252164E-4</v>
      </c>
    </row>
    <row r="16" spans="1:23" ht="30" x14ac:dyDescent="0.25">
      <c r="A16" s="49" t="s">
        <v>18</v>
      </c>
      <c r="C16" s="13">
        <f t="shared" ref="C16:L25" si="22">C4*1000</f>
        <v>19.134647824355692</v>
      </c>
      <c r="D16" s="13">
        <f t="shared" si="22"/>
        <v>19.612862495398048</v>
      </c>
      <c r="E16" s="13">
        <f t="shared" si="22"/>
        <v>20.115593028579841</v>
      </c>
      <c r="F16" s="13">
        <f t="shared" si="22"/>
        <v>20.644774241379437</v>
      </c>
      <c r="G16" s="13">
        <f t="shared" si="22"/>
        <v>21.202550049106776</v>
      </c>
      <c r="H16" s="13">
        <f t="shared" si="22"/>
        <v>21.791302496048125</v>
      </c>
      <c r="I16" s="13">
        <f t="shared" si="22"/>
        <v>22.413685761577021</v>
      </c>
      <c r="J16" s="13">
        <f t="shared" si="22"/>
        <v>23.072666165107375</v>
      </c>
      <c r="K16" s="13">
        <f t="shared" si="22"/>
        <v>23.771569441881912</v>
      </c>
      <c r="L16" s="13">
        <f t="shared" si="22"/>
        <v>24.514136879461599</v>
      </c>
      <c r="N16" s="51">
        <f t="shared" ref="N16:N25" si="23">C16/N4</f>
        <v>0.3976063882956401</v>
      </c>
      <c r="O16" s="51">
        <f t="shared" si="21"/>
        <v>0.37303457895404435</v>
      </c>
      <c r="P16" s="51">
        <f t="shared" si="21"/>
        <v>0.34756933068740564</v>
      </c>
      <c r="Q16" s="51">
        <f t="shared" si="21"/>
        <v>0.32105378825845343</v>
      </c>
      <c r="R16" s="51">
        <f t="shared" si="21"/>
        <v>0.29326874248770179</v>
      </c>
      <c r="S16" s="51">
        <f t="shared" ref="S16:S25" si="24">(H16/S4)</f>
        <v>0.26389181095899011</v>
      </c>
      <c r="T16" s="51">
        <f t="shared" si="21"/>
        <v>0.23241568681662994</v>
      </c>
      <c r="U16" s="51">
        <f t="shared" si="21"/>
        <v>0.19796190365876465</v>
      </c>
      <c r="V16" s="51">
        <f t="shared" si="21"/>
        <v>0.15876369943174845</v>
      </c>
      <c r="W16" s="51">
        <f t="shared" si="21"/>
        <v>0.11010556445686909</v>
      </c>
    </row>
    <row r="17" spans="1:23" x14ac:dyDescent="0.25">
      <c r="A17" s="14">
        <f>3/(2.65*(C29/2))</f>
        <v>11.320754716981131</v>
      </c>
      <c r="C17" s="13">
        <f t="shared" si="22"/>
        <v>21.787026802033505</v>
      </c>
      <c r="D17" s="13">
        <f t="shared" si="22"/>
        <v>22.094155397888397</v>
      </c>
      <c r="E17" s="13">
        <f t="shared" si="22"/>
        <v>22.410066900765123</v>
      </c>
      <c r="F17" s="13">
        <f t="shared" si="22"/>
        <v>22.735143520731278</v>
      </c>
      <c r="G17" s="13">
        <f t="shared" si="22"/>
        <v>23.069789971383791</v>
      </c>
      <c r="H17" s="13">
        <f t="shared" si="22"/>
        <v>23.414435150777368</v>
      </c>
      <c r="I17" s="13">
        <f t="shared" si="22"/>
        <v>23.769533975308644</v>
      </c>
      <c r="J17" s="13">
        <f t="shared" si="22"/>
        <v>24.135569383044185</v>
      </c>
      <c r="K17" s="13">
        <f t="shared" si="22"/>
        <v>24.513054525043113</v>
      </c>
      <c r="L17" s="13">
        <f t="shared" si="22"/>
        <v>24.902535165583437</v>
      </c>
      <c r="N17" s="51">
        <f t="shared" si="23"/>
        <v>0.74542366676092131</v>
      </c>
      <c r="O17" s="51">
        <f t="shared" si="21"/>
        <v>0.70182487690620732</v>
      </c>
      <c r="P17" s="51">
        <f t="shared" si="21"/>
        <v>0.65650234447048617</v>
      </c>
      <c r="Q17" s="51">
        <f t="shared" si="21"/>
        <v>0.6091113641457897</v>
      </c>
      <c r="R17" s="51">
        <f t="shared" si="21"/>
        <v>0.5591713683079963</v>
      </c>
      <c r="S17" s="51">
        <f t="shared" si="24"/>
        <v>0.50597978645959807</v>
      </c>
      <c r="T17" s="51">
        <f t="shared" si="21"/>
        <v>0.44844133862308233</v>
      </c>
      <c r="U17" s="51">
        <f t="shared" si="21"/>
        <v>0.38468301513213343</v>
      </c>
      <c r="V17" s="51">
        <f t="shared" si="21"/>
        <v>0.31099486959938166</v>
      </c>
      <c r="W17" s="51">
        <f t="shared" si="21"/>
        <v>0.21764671925990373</v>
      </c>
    </row>
    <row r="18" spans="1:23" ht="30" x14ac:dyDescent="0.25">
      <c r="A18" s="49" t="s">
        <v>18</v>
      </c>
      <c r="C18" s="13">
        <f t="shared" si="22"/>
        <v>22.844561911978222</v>
      </c>
      <c r="D18" s="13">
        <f t="shared" si="22"/>
        <v>23.068829592130015</v>
      </c>
      <c r="E18" s="13">
        <f t="shared" si="22"/>
        <v>23.297544251781293</v>
      </c>
      <c r="F18" s="13">
        <f t="shared" si="22"/>
        <v>23.530839483438807</v>
      </c>
      <c r="G18" s="13">
        <f t="shared" si="22"/>
        <v>23.768854284770288</v>
      </c>
      <c r="H18" s="13">
        <f t="shared" si="22"/>
        <v>24.011733334764269</v>
      </c>
      <c r="I18" s="13">
        <f t="shared" si="22"/>
        <v>24.259627286996071</v>
      </c>
      <c r="J18" s="13">
        <f t="shared" si="22"/>
        <v>24.512693081249186</v>
      </c>
      <c r="K18" s="13">
        <f t="shared" si="22"/>
        <v>24.77109427484638</v>
      </c>
      <c r="L18" s="13">
        <f t="shared" si="22"/>
        <v>25.035001395160517</v>
      </c>
      <c r="N18" s="51">
        <f t="shared" si="23"/>
        <v>1.0885164171544257</v>
      </c>
      <c r="O18" s="51">
        <f t="shared" si="21"/>
        <v>1.0268044518600823</v>
      </c>
      <c r="P18" s="51">
        <f t="shared" si="21"/>
        <v>0.96245294194807374</v>
      </c>
      <c r="Q18" s="51">
        <f t="shared" si="21"/>
        <v>0.89492274471234967</v>
      </c>
      <c r="R18" s="51">
        <f t="shared" si="21"/>
        <v>0.82346566372935581</v>
      </c>
      <c r="S18" s="51">
        <f t="shared" si="24"/>
        <v>0.74699334574072795</v>
      </c>
      <c r="T18" s="51">
        <f t="shared" si="21"/>
        <v>0.66381816896756385</v>
      </c>
      <c r="U18" s="51">
        <f t="shared" si="21"/>
        <v>0.57107031098575567</v>
      </c>
      <c r="V18" s="51">
        <f t="shared" si="21"/>
        <v>0.4630979446346416</v>
      </c>
      <c r="W18" s="51">
        <f t="shared" si="21"/>
        <v>0.32516389871340518</v>
      </c>
    </row>
    <row r="19" spans="1:23" x14ac:dyDescent="0.25">
      <c r="A19" s="14">
        <v>80000</v>
      </c>
      <c r="C19" s="13">
        <f t="shared" si="22"/>
        <v>23.413198262761579</v>
      </c>
      <c r="D19" s="13">
        <f t="shared" si="22"/>
        <v>23.589518331903871</v>
      </c>
      <c r="E19" s="13">
        <f t="shared" si="22"/>
        <v>23.768514213736957</v>
      </c>
      <c r="F19" s="13">
        <f t="shared" si="22"/>
        <v>23.950247285718746</v>
      </c>
      <c r="G19" s="13">
        <f t="shared" si="22"/>
        <v>24.134780816928391</v>
      </c>
      <c r="H19" s="13">
        <f t="shared" si="22"/>
        <v>24.32218004150559</v>
      </c>
      <c r="I19" s="13">
        <f t="shared" si="22"/>
        <v>24.512512235538065</v>
      </c>
      <c r="J19" s="13">
        <f t="shared" si="22"/>
        <v>24.705846797587622</v>
      </c>
      <c r="K19" s="13">
        <f t="shared" si="22"/>
        <v>24.902255333057237</v>
      </c>
      <c r="L19" s="13">
        <f t="shared" si="22"/>
        <v>25.101811742614597</v>
      </c>
      <c r="N19" s="51">
        <f t="shared" si="23"/>
        <v>1.4301608653293576</v>
      </c>
      <c r="O19" s="51">
        <f t="shared" si="21"/>
        <v>1.3506357516712439</v>
      </c>
      <c r="P19" s="51">
        <f t="shared" si="21"/>
        <v>1.2675206670021675</v>
      </c>
      <c r="Q19" s="51">
        <f t="shared" si="21"/>
        <v>1.1800812835972669</v>
      </c>
      <c r="R19" s="51">
        <f t="shared" si="21"/>
        <v>1.0873012989830952</v>
      </c>
      <c r="S19" s="51">
        <f t="shared" si="24"/>
        <v>0.98770646875409329</v>
      </c>
      <c r="T19" s="51">
        <f t="shared" si="21"/>
        <v>0.87901722858663045</v>
      </c>
      <c r="U19" s="51">
        <f t="shared" si="21"/>
        <v>0.75736805611389768</v>
      </c>
      <c r="V19" s="51">
        <f t="shared" si="21"/>
        <v>0.61516740150943261</v>
      </c>
      <c r="W19" s="51">
        <f t="shared" si="21"/>
        <v>0.43267492761763943</v>
      </c>
    </row>
    <row r="20" spans="1:23" x14ac:dyDescent="0.25">
      <c r="A20" s="11" t="s">
        <v>10</v>
      </c>
      <c r="C20" s="13">
        <f t="shared" si="22"/>
        <v>23.768310098814833</v>
      </c>
      <c r="D20" s="13">
        <f t="shared" si="22"/>
        <v>23.91349273267252</v>
      </c>
      <c r="E20" s="13">
        <f t="shared" si="22"/>
        <v>24.060459888685894</v>
      </c>
      <c r="F20" s="13">
        <f t="shared" si="22"/>
        <v>24.209244672175107</v>
      </c>
      <c r="G20" s="13">
        <f t="shared" si="22"/>
        <v>24.359881012420633</v>
      </c>
      <c r="H20" s="13">
        <f t="shared" si="22"/>
        <v>24.512403688458281</v>
      </c>
      <c r="I20" s="13">
        <f t="shared" si="22"/>
        <v>24.666848355849339</v>
      </c>
      <c r="J20" s="13">
        <f t="shared" si="22"/>
        <v>24.823251574469161</v>
      </c>
      <c r="K20" s="13">
        <f t="shared" si="22"/>
        <v>24.981650837359719</v>
      </c>
      <c r="L20" s="13">
        <f t="shared" si="22"/>
        <v>25.142084600693853</v>
      </c>
      <c r="N20" s="51">
        <f t="shared" si="23"/>
        <v>1.7711727734893916</v>
      </c>
      <c r="O20" s="51">
        <f t="shared" si="21"/>
        <v>1.6739694976875161</v>
      </c>
      <c r="P20" s="51">
        <f t="shared" si="21"/>
        <v>1.5722089135397079</v>
      </c>
      <c r="Q20" s="51">
        <f t="shared" si="21"/>
        <v>1.4649615182020281</v>
      </c>
      <c r="R20" s="51">
        <f t="shared" si="21"/>
        <v>1.3509430461976508</v>
      </c>
      <c r="S20" s="51">
        <f t="shared" si="24"/>
        <v>1.2282936751512048</v>
      </c>
      <c r="T20" s="51">
        <f t="shared" si="21"/>
        <v>1.0941424328978531</v>
      </c>
      <c r="U20" s="51">
        <f t="shared" si="21"/>
        <v>0.94362892907184193</v>
      </c>
      <c r="V20" s="51">
        <f t="shared" si="21"/>
        <v>0.76722314242706602</v>
      </c>
      <c r="W20" s="51">
        <f t="shared" si="21"/>
        <v>0.54018347052777027</v>
      </c>
    </row>
    <row r="21" spans="1:23" x14ac:dyDescent="0.25">
      <c r="A21" s="14">
        <f>A11*A17</f>
        <v>7.5220961574625459E-6</v>
      </c>
      <c r="C21" s="13">
        <f t="shared" si="22"/>
        <v>24.011154776550928</v>
      </c>
      <c r="D21" s="13">
        <f t="shared" si="22"/>
        <v>24.13451772509066</v>
      </c>
      <c r="E21" s="13">
        <f t="shared" si="22"/>
        <v>24.259154832178162</v>
      </c>
      <c r="F21" s="13">
        <f t="shared" si="22"/>
        <v>24.385085940573727</v>
      </c>
      <c r="G21" s="13">
        <f t="shared" si="22"/>
        <v>24.512331307208747</v>
      </c>
      <c r="H21" s="13">
        <f t="shared" si="22"/>
        <v>24.640911614048417</v>
      </c>
      <c r="I21" s="13">
        <f t="shared" si="22"/>
        <v>24.770847979298193</v>
      </c>
      <c r="J21" s="13">
        <f t="shared" si="22"/>
        <v>24.902161968966652</v>
      </c>
      <c r="K21" s="13">
        <f t="shared" si="22"/>
        <v>25.034875608798139</v>
      </c>
      <c r="L21" s="13">
        <f t="shared" si="22"/>
        <v>25.169011396588935</v>
      </c>
      <c r="N21" s="51">
        <f t="shared" si="23"/>
        <v>2.1118521040524962</v>
      </c>
      <c r="O21" s="51">
        <f t="shared" si="21"/>
        <v>1.997042851558176</v>
      </c>
      <c r="P21" s="51">
        <f t="shared" si="21"/>
        <v>1.8766994961187313</v>
      </c>
      <c r="Q21" s="51">
        <f t="shared" si="21"/>
        <v>1.749697480980936</v>
      </c>
      <c r="R21" s="51">
        <f t="shared" si="21"/>
        <v>1.6144847698858686</v>
      </c>
      <c r="S21" s="51">
        <f t="shared" si="24"/>
        <v>1.4688162430769842</v>
      </c>
      <c r="T21" s="51">
        <f t="shared" si="21"/>
        <v>1.3092299135999941</v>
      </c>
      <c r="U21" s="51">
        <f t="shared" si="21"/>
        <v>1.1298710641909577</v>
      </c>
      <c r="V21" s="51">
        <f t="shared" si="21"/>
        <v>0.91927194906845544</v>
      </c>
      <c r="W21" s="51">
        <f t="shared" si="21"/>
        <v>0.64769076319785623</v>
      </c>
    </row>
    <row r="22" spans="1:23" x14ac:dyDescent="0.25">
      <c r="A22" s="11" t="s">
        <v>9</v>
      </c>
      <c r="C22" s="13">
        <f t="shared" si="22"/>
        <v>24.187704534335548</v>
      </c>
      <c r="D22" s="13">
        <f t="shared" si="22"/>
        <v>24.294936920609853</v>
      </c>
      <c r="E22" s="13">
        <f t="shared" si="22"/>
        <v>24.403124336718729</v>
      </c>
      <c r="F22" s="13">
        <f t="shared" si="22"/>
        <v>24.512279598217681</v>
      </c>
      <c r="G22" s="13">
        <f t="shared" si="22"/>
        <v>24.622415750988527</v>
      </c>
      <c r="H22" s="13">
        <f t="shared" si="22"/>
        <v>24.733546076437221</v>
      </c>
      <c r="I22" s="13">
        <f t="shared" si="22"/>
        <v>24.845684096832958</v>
      </c>
      <c r="J22" s="13">
        <f t="shared" si="22"/>
        <v>24.958843580793218</v>
      </c>
      <c r="K22" s="13">
        <f t="shared" si="22"/>
        <v>25.073038548919413</v>
      </c>
      <c r="L22" s="13">
        <f t="shared" si="22"/>
        <v>25.188283279587932</v>
      </c>
      <c r="N22" s="51">
        <f t="shared" si="23"/>
        <v>2.4523350440994731</v>
      </c>
      <c r="O22" s="51">
        <f t="shared" si="21"/>
        <v>2.3199629138874478</v>
      </c>
      <c r="P22" s="51">
        <f t="shared" si="21"/>
        <v>2.1810740769600101</v>
      </c>
      <c r="Q22" s="51">
        <f t="shared" si="21"/>
        <v>2.0343490425180488</v>
      </c>
      <c r="R22" s="51">
        <f t="shared" si="21"/>
        <v>1.8779681647701512</v>
      </c>
      <c r="S22" s="51">
        <f t="shared" si="24"/>
        <v>1.7093012386343047</v>
      </c>
      <c r="T22" s="51">
        <f t="shared" si="21"/>
        <v>1.5242955383374752</v>
      </c>
      <c r="U22" s="51">
        <f t="shared" si="21"/>
        <v>1.3161023790469282</v>
      </c>
      <c r="V22" s="51">
        <f t="shared" si="21"/>
        <v>1.0713167648816306</v>
      </c>
      <c r="W22" s="51">
        <f t="shared" si="21"/>
        <v>0.75519733876663542</v>
      </c>
    </row>
    <row r="23" spans="1:23" x14ac:dyDescent="0.25">
      <c r="A23" s="14">
        <f>A19*A13</f>
        <v>2.6578073089700997E-2</v>
      </c>
      <c r="C23" s="13">
        <f t="shared" si="22"/>
        <v>24.321846011374131</v>
      </c>
      <c r="D23" s="13">
        <f t="shared" si="22"/>
        <v>24.416672255182419</v>
      </c>
      <c r="E23" s="13">
        <f t="shared" si="22"/>
        <v>24.512240812044571</v>
      </c>
      <c r="F23" s="13">
        <f t="shared" si="22"/>
        <v>24.608560432606296</v>
      </c>
      <c r="G23" s="13">
        <f t="shared" si="22"/>
        <v>24.705640005596795</v>
      </c>
      <c r="H23" s="13">
        <f t="shared" si="22"/>
        <v>24.803488560563213</v>
      </c>
      <c r="I23" s="13">
        <f t="shared" si="22"/>
        <v>24.902115270670308</v>
      </c>
      <c r="J23" s="13">
        <f t="shared" si="22"/>
        <v>25.001529455567219</v>
      </c>
      <c r="K23" s="13">
        <f t="shared" si="22"/>
        <v>25.101740584323153</v>
      </c>
      <c r="L23" s="13">
        <f t="shared" si="22"/>
        <v>25.202758278433958</v>
      </c>
      <c r="N23" s="51">
        <f t="shared" si="23"/>
        <v>2.7926923548501206</v>
      </c>
      <c r="O23" s="51">
        <f t="shared" si="21"/>
        <v>2.6427851322979059</v>
      </c>
      <c r="P23" s="51">
        <f t="shared" si="21"/>
        <v>2.4853747796920964</v>
      </c>
      <c r="Q23" s="51">
        <f t="shared" si="21"/>
        <v>2.3189469718082809</v>
      </c>
      <c r="R23" s="51">
        <f t="shared" si="21"/>
        <v>2.1414145788628165</v>
      </c>
      <c r="S23" s="51">
        <f t="shared" si="24"/>
        <v>1.9497624675604657</v>
      </c>
      <c r="T23" s="51">
        <f t="shared" si="21"/>
        <v>1.7393473698842405</v>
      </c>
      <c r="U23" s="51">
        <f t="shared" si="21"/>
        <v>1.5023268812240362</v>
      </c>
      <c r="V23" s="51">
        <f t="shared" si="21"/>
        <v>1.223359073904982</v>
      </c>
      <c r="W23" s="51">
        <f t="shared" si="21"/>
        <v>0.86270346497015771</v>
      </c>
    </row>
    <row r="24" spans="1:23" x14ac:dyDescent="0.25">
      <c r="C24" s="13">
        <f t="shared" si="22"/>
        <v>24.427220877635687</v>
      </c>
      <c r="D24" s="13">
        <f t="shared" si="22"/>
        <v>24.512210642395573</v>
      </c>
      <c r="E24" s="13">
        <f t="shared" si="22"/>
        <v>24.59779388275599</v>
      </c>
      <c r="F24" s="13">
        <f t="shared" si="22"/>
        <v>24.683976836773965</v>
      </c>
      <c r="G24" s="13">
        <f t="shared" si="22"/>
        <v>24.770765830238705</v>
      </c>
      <c r="H24" s="13">
        <f t="shared" si="22"/>
        <v>24.858167278219351</v>
      </c>
      <c r="I24" s="13">
        <f t="shared" si="22"/>
        <v>24.946187686645651</v>
      </c>
      <c r="J24" s="13">
        <f t="shared" si="22"/>
        <v>25.034833653922309</v>
      </c>
      <c r="K24" s="13">
        <f t="shared" si="22"/>
        <v>25.124111872577892</v>
      </c>
      <c r="L24" s="13">
        <f t="shared" si="22"/>
        <v>25.21402913094915</v>
      </c>
      <c r="N24" s="51">
        <f t="shared" si="23"/>
        <v>3.1329644480676304</v>
      </c>
      <c r="O24" s="51">
        <f t="shared" si="21"/>
        <v>2.9655410902077866</v>
      </c>
      <c r="P24" s="51">
        <f t="shared" si="21"/>
        <v>2.7896255349786276</v>
      </c>
      <c r="Q24" s="51">
        <f t="shared" si="21"/>
        <v>2.6035087023254859</v>
      </c>
      <c r="R24" s="51">
        <f t="shared" si="21"/>
        <v>2.4048360752505853</v>
      </c>
      <c r="S24" s="51">
        <f t="shared" si="24"/>
        <v>2.1902077098545392</v>
      </c>
      <c r="T24" s="51">
        <f t="shared" si="21"/>
        <v>1.9543899394247199</v>
      </c>
      <c r="U24" s="51">
        <f t="shared" si="21"/>
        <v>1.6885468166999849</v>
      </c>
      <c r="V24" s="51">
        <f t="shared" si="21"/>
        <v>1.3753997055144906</v>
      </c>
      <c r="W24" s="51">
        <f t="shared" si="21"/>
        <v>0.9702092910138278</v>
      </c>
    </row>
    <row r="25" spans="1:23" x14ac:dyDescent="0.25">
      <c r="C25" s="13">
        <f t="shared" si="22"/>
        <v>24.512186505022139</v>
      </c>
      <c r="D25" s="13">
        <f t="shared" si="22"/>
        <v>24.589186814886265</v>
      </c>
      <c r="E25" s="13">
        <f t="shared" si="22"/>
        <v>24.666672412455732</v>
      </c>
      <c r="F25" s="13">
        <f t="shared" si="22"/>
        <v>24.744647899957972</v>
      </c>
      <c r="G25" s="13">
        <f t="shared" si="22"/>
        <v>24.823117937998592</v>
      </c>
      <c r="H25" s="13">
        <f t="shared" si="22"/>
        <v>24.902087246489994</v>
      </c>
      <c r="I25" s="13">
        <f t="shared" si="22"/>
        <v>24.981560605597728</v>
      </c>
      <c r="J25" s="13">
        <f t="shared" si="22"/>
        <v>25.061542856705032</v>
      </c>
      <c r="K25" s="13">
        <f t="shared" si="22"/>
        <v>25.142038903395985</v>
      </c>
      <c r="L25" s="13">
        <f t="shared" si="22"/>
        <v>25.223053712457641</v>
      </c>
      <c r="N25" s="51">
        <f t="shared" si="23"/>
        <v>3.4731760814345316</v>
      </c>
      <c r="O25" s="51">
        <f t="shared" si="21"/>
        <v>3.288250098310026</v>
      </c>
      <c r="P25" s="51">
        <f t="shared" si="21"/>
        <v>3.093840945172083</v>
      </c>
      <c r="Q25" s="51">
        <f t="shared" si="21"/>
        <v>2.8880448503922804</v>
      </c>
      <c r="R25" s="51">
        <f t="shared" si="21"/>
        <v>2.6682399849356266</v>
      </c>
      <c r="S25" s="51">
        <f t="shared" si="24"/>
        <v>2.4306416838834388</v>
      </c>
      <c r="T25" s="51">
        <f t="shared" si="21"/>
        <v>2.1694259893135488</v>
      </c>
      <c r="U25" s="51">
        <f t="shared" si="21"/>
        <v>1.8747635419422195</v>
      </c>
      <c r="V25" s="51">
        <f t="shared" si="21"/>
        <v>1.5274391595601564</v>
      </c>
      <c r="W25" s="51">
        <f>L25/W13</f>
        <v>1.0777149066300389</v>
      </c>
    </row>
    <row r="27" spans="1:23" x14ac:dyDescent="0.25">
      <c r="B27" s="44"/>
    </row>
    <row r="28" spans="1:23" x14ac:dyDescent="0.25">
      <c r="B28" s="49" t="s">
        <v>19</v>
      </c>
      <c r="C28" s="14">
        <v>2.0000000000000001E-4</v>
      </c>
      <c r="D28" s="49" t="s">
        <v>74</v>
      </c>
      <c r="E28" s="11" t="s">
        <v>11</v>
      </c>
      <c r="F28" s="11" t="s">
        <v>45</v>
      </c>
      <c r="G28" s="11" t="s">
        <v>24</v>
      </c>
      <c r="H28" s="11" t="s">
        <v>85</v>
      </c>
      <c r="I28" s="11" t="s">
        <v>75</v>
      </c>
      <c r="J28" s="11" t="s">
        <v>130</v>
      </c>
      <c r="K28" s="11" t="s">
        <v>129</v>
      </c>
      <c r="L28" s="11"/>
      <c r="M28" s="11" t="s">
        <v>86</v>
      </c>
    </row>
    <row r="29" spans="1:23" x14ac:dyDescent="0.25">
      <c r="B29" s="49" t="s">
        <v>20</v>
      </c>
      <c r="C29" s="14">
        <v>0.2</v>
      </c>
      <c r="D29" s="14">
        <v>9.9999999999999995E-8</v>
      </c>
      <c r="E29" s="14">
        <f t="shared" ref="E29:E39" si="25">($A$23*D29)+($A$21*(1-D29))</f>
        <v>7.5247532125619009E-6</v>
      </c>
      <c r="F29" s="14">
        <f t="shared" ref="F29:F39" si="26">E29*(96.32/(10^-3))</f>
        <v>0.72478422943396215</v>
      </c>
      <c r="G29" s="14">
        <f>J29*I29*((1000000)*96.32)</f>
        <v>7.2240000000000013E-2</v>
      </c>
      <c r="H29" s="14">
        <f t="shared" ref="H29:H39" si="27">L29+G29</f>
        <v>0.32267200000000001</v>
      </c>
      <c r="I29" s="14">
        <v>0.5</v>
      </c>
      <c r="J29" s="14">
        <f>IF(D29&lt;&gt;0,1.5*0.000000001,5.2*0.0000001)</f>
        <v>1.5000000000000002E-9</v>
      </c>
      <c r="K29" s="14">
        <f>IF(D29&lt;&gt;0,0.0000000052,5.2*0.0000001)</f>
        <v>5.2000000000000002E-9</v>
      </c>
      <c r="L29" s="14">
        <f>K29*(1-I29)*((1000000)*96.32)</f>
        <v>0.25043199999999999</v>
      </c>
      <c r="M29" s="16">
        <f>$A$3*F29*((1-$A$5)/$A$5)</f>
        <v>3004.1377099487172</v>
      </c>
    </row>
    <row r="30" spans="1:23" x14ac:dyDescent="0.25">
      <c r="B30" s="26" t="s">
        <v>32</v>
      </c>
      <c r="D30" s="14">
        <v>0.1</v>
      </c>
      <c r="E30" s="14">
        <f t="shared" si="25"/>
        <v>2.6645771955118159E-3</v>
      </c>
      <c r="F30" s="14">
        <f t="shared" si="26"/>
        <v>256.65207547169808</v>
      </c>
      <c r="G30" s="14">
        <f t="shared" ref="G30:G39" si="28">J30*I30*((1000000)*96.32)</f>
        <v>0.13003200000000004</v>
      </c>
      <c r="H30" s="14">
        <f t="shared" si="27"/>
        <v>5.1386719999999988</v>
      </c>
      <c r="I30" s="14">
        <v>0.9</v>
      </c>
      <c r="J30" s="14">
        <f t="shared" ref="J30:J39" si="29">IF(D30&lt;&gt;0,1.5*0.000000001,5.2*0.0000001)</f>
        <v>1.5000000000000002E-9</v>
      </c>
      <c r="K30" s="14">
        <f t="shared" ref="K30:K39" si="30">IF(D30&lt;&gt;0,0.00000052,5.2*0.0000001)</f>
        <v>5.2E-7</v>
      </c>
      <c r="L30" s="14">
        <f t="shared" ref="L30:L38" si="31">K30*(1-I30)*((1000000)*96.32)</f>
        <v>5.0086399999999989</v>
      </c>
      <c r="M30" s="16">
        <f t="shared" ref="M30:M38" si="32">$A$3*F30*((1-$A$5)/$A$5)</f>
        <v>1063789.9487179485</v>
      </c>
    </row>
    <row r="31" spans="1:23" x14ac:dyDescent="0.25">
      <c r="D31" s="14">
        <v>0.2</v>
      </c>
      <c r="E31" s="14">
        <f t="shared" si="25"/>
        <v>5.3216322948661694E-3</v>
      </c>
      <c r="F31" s="14">
        <f t="shared" si="26"/>
        <v>512.57962264150933</v>
      </c>
      <c r="G31" s="14">
        <f t="shared" si="28"/>
        <v>0.13003200000000004</v>
      </c>
      <c r="H31" s="14">
        <f t="shared" si="27"/>
        <v>5.1386719999999988</v>
      </c>
      <c r="I31" s="14">
        <v>0.9</v>
      </c>
      <c r="J31" s="14">
        <f t="shared" si="29"/>
        <v>1.5000000000000002E-9</v>
      </c>
      <c r="K31" s="14">
        <f t="shared" si="30"/>
        <v>5.2E-7</v>
      </c>
      <c r="L31" s="14">
        <f t="shared" si="31"/>
        <v>5.0086399999999989</v>
      </c>
      <c r="M31" s="16">
        <f t="shared" si="32"/>
        <v>2124576.82051282</v>
      </c>
    </row>
    <row r="32" spans="1:23" x14ac:dyDescent="0.25">
      <c r="D32" s="14">
        <v>0.3</v>
      </c>
      <c r="E32" s="14">
        <f t="shared" si="25"/>
        <v>7.9786873942205225E-3</v>
      </c>
      <c r="F32" s="14">
        <f t="shared" si="26"/>
        <v>768.50716981132064</v>
      </c>
      <c r="G32" s="14">
        <f t="shared" si="28"/>
        <v>0.13003200000000004</v>
      </c>
      <c r="H32" s="14">
        <f t="shared" si="27"/>
        <v>5.1386719999999988</v>
      </c>
      <c r="I32" s="14">
        <v>0.9</v>
      </c>
      <c r="J32" s="14">
        <f t="shared" si="29"/>
        <v>1.5000000000000002E-9</v>
      </c>
      <c r="K32" s="14">
        <f t="shared" si="30"/>
        <v>5.2E-7</v>
      </c>
      <c r="L32" s="14">
        <f>K32*(1-I32)*((1000000)*96.32)</f>
        <v>5.0086399999999989</v>
      </c>
      <c r="M32" s="16">
        <f t="shared" si="32"/>
        <v>3185363.692307692</v>
      </c>
    </row>
    <row r="33" spans="4:13" x14ac:dyDescent="0.25">
      <c r="D33" s="14">
        <v>0.4</v>
      </c>
      <c r="E33" s="14">
        <f t="shared" si="25"/>
        <v>1.0635742493574877E-2</v>
      </c>
      <c r="F33" s="14">
        <f t="shared" si="26"/>
        <v>1024.4347169811319</v>
      </c>
      <c r="G33" s="14">
        <f t="shared" si="28"/>
        <v>0.13003200000000004</v>
      </c>
      <c r="H33" s="14">
        <f t="shared" si="27"/>
        <v>5.1386719999999988</v>
      </c>
      <c r="I33" s="14">
        <v>0.9</v>
      </c>
      <c r="J33" s="14">
        <f t="shared" si="29"/>
        <v>1.5000000000000002E-9</v>
      </c>
      <c r="K33" s="14">
        <f t="shared" si="30"/>
        <v>5.2E-7</v>
      </c>
      <c r="L33" s="14">
        <f t="shared" si="31"/>
        <v>5.0086399999999989</v>
      </c>
      <c r="M33" s="16">
        <f t="shared" si="32"/>
        <v>4246150.5641025631</v>
      </c>
    </row>
    <row r="34" spans="4:13" x14ac:dyDescent="0.25">
      <c r="D34" s="14">
        <v>0.5</v>
      </c>
      <c r="E34" s="14">
        <f t="shared" si="25"/>
        <v>1.329279759292923E-2</v>
      </c>
      <c r="F34" s="14">
        <f t="shared" si="26"/>
        <v>1280.3622641509432</v>
      </c>
      <c r="G34" s="14">
        <f t="shared" si="28"/>
        <v>0.13003200000000004</v>
      </c>
      <c r="H34" s="14">
        <f t="shared" si="27"/>
        <v>5.1386719999999988</v>
      </c>
      <c r="I34" s="14">
        <v>0.9</v>
      </c>
      <c r="J34" s="14">
        <f t="shared" si="29"/>
        <v>1.5000000000000002E-9</v>
      </c>
      <c r="K34" s="14">
        <f t="shared" si="30"/>
        <v>5.2E-7</v>
      </c>
      <c r="L34" s="14">
        <f t="shared" si="31"/>
        <v>5.0086399999999989</v>
      </c>
      <c r="M34" s="16">
        <f t="shared" si="32"/>
        <v>5306937.4358974351</v>
      </c>
    </row>
    <row r="35" spans="4:13" x14ac:dyDescent="0.25">
      <c r="D35" s="14">
        <v>0.6</v>
      </c>
      <c r="E35" s="14">
        <f t="shared" si="25"/>
        <v>1.5949852692283582E-2</v>
      </c>
      <c r="F35" s="14">
        <f t="shared" si="26"/>
        <v>1536.2898113207543</v>
      </c>
      <c r="G35" s="14">
        <f t="shared" si="28"/>
        <v>0.13003200000000004</v>
      </c>
      <c r="H35" s="14">
        <f t="shared" si="27"/>
        <v>5.1386719999999988</v>
      </c>
      <c r="I35" s="14">
        <v>0.9</v>
      </c>
      <c r="J35" s="14">
        <f t="shared" si="29"/>
        <v>1.5000000000000002E-9</v>
      </c>
      <c r="K35" s="14">
        <f t="shared" si="30"/>
        <v>5.2E-7</v>
      </c>
      <c r="L35" s="14">
        <f t="shared" si="31"/>
        <v>5.0086399999999989</v>
      </c>
      <c r="M35" s="16">
        <f t="shared" si="32"/>
        <v>6367724.3076923061</v>
      </c>
    </row>
    <row r="36" spans="4:13" x14ac:dyDescent="0.25">
      <c r="D36" s="14">
        <v>0.7</v>
      </c>
      <c r="E36" s="14">
        <f t="shared" si="25"/>
        <v>1.8606907791637935E-2</v>
      </c>
      <c r="F36" s="14">
        <f t="shared" si="26"/>
        <v>1792.2173584905656</v>
      </c>
      <c r="G36" s="14">
        <f t="shared" si="28"/>
        <v>0.13003200000000004</v>
      </c>
      <c r="H36" s="14">
        <f t="shared" si="27"/>
        <v>5.1386719999999988</v>
      </c>
      <c r="I36" s="14">
        <v>0.9</v>
      </c>
      <c r="J36" s="14">
        <f t="shared" si="29"/>
        <v>1.5000000000000002E-9</v>
      </c>
      <c r="K36" s="14">
        <f t="shared" si="30"/>
        <v>5.2E-7</v>
      </c>
      <c r="L36" s="14">
        <f t="shared" si="31"/>
        <v>5.0086399999999989</v>
      </c>
      <c r="M36" s="16">
        <f t="shared" si="32"/>
        <v>7428511.1794871781</v>
      </c>
    </row>
    <row r="37" spans="4:13" x14ac:dyDescent="0.25">
      <c r="D37" s="14">
        <v>0.8</v>
      </c>
      <c r="E37" s="14">
        <f t="shared" si="25"/>
        <v>2.1263962890992291E-2</v>
      </c>
      <c r="F37" s="14">
        <f t="shared" si="26"/>
        <v>2048.1449056603774</v>
      </c>
      <c r="G37" s="14">
        <f t="shared" si="28"/>
        <v>0.13003200000000004</v>
      </c>
      <c r="H37" s="14">
        <f t="shared" si="27"/>
        <v>5.1386719999999988</v>
      </c>
      <c r="I37" s="14">
        <v>0.9</v>
      </c>
      <c r="J37" s="14">
        <f t="shared" si="29"/>
        <v>1.5000000000000002E-9</v>
      </c>
      <c r="K37" s="14">
        <f t="shared" si="30"/>
        <v>5.2E-7</v>
      </c>
      <c r="L37" s="14">
        <f t="shared" si="31"/>
        <v>5.0086399999999989</v>
      </c>
      <c r="M37" s="16">
        <f t="shared" si="32"/>
        <v>8489298.051282052</v>
      </c>
    </row>
    <row r="38" spans="4:13" x14ac:dyDescent="0.25">
      <c r="D38" s="14">
        <v>0.9</v>
      </c>
      <c r="E38" s="14">
        <f t="shared" si="25"/>
        <v>2.3921017990346644E-2</v>
      </c>
      <c r="F38" s="14">
        <f t="shared" si="26"/>
        <v>2304.0724528301885</v>
      </c>
      <c r="G38" s="14">
        <f t="shared" si="28"/>
        <v>0.13003200000000004</v>
      </c>
      <c r="H38" s="14">
        <f t="shared" si="27"/>
        <v>5.1386719999999988</v>
      </c>
      <c r="I38" s="14">
        <v>0.9</v>
      </c>
      <c r="J38" s="14">
        <f t="shared" si="29"/>
        <v>1.5000000000000002E-9</v>
      </c>
      <c r="K38" s="14">
        <f t="shared" si="30"/>
        <v>5.2E-7</v>
      </c>
      <c r="L38" s="14">
        <f t="shared" si="31"/>
        <v>5.0086399999999989</v>
      </c>
      <c r="M38" s="16">
        <f t="shared" si="32"/>
        <v>9550084.9230769221</v>
      </c>
    </row>
    <row r="39" spans="4:13" x14ac:dyDescent="0.25">
      <c r="D39" s="14">
        <v>1</v>
      </c>
      <c r="E39" s="14">
        <f t="shared" si="25"/>
        <v>2.6578073089700997E-2</v>
      </c>
      <c r="F39" s="14">
        <f t="shared" si="26"/>
        <v>2559.9999999999995</v>
      </c>
      <c r="G39" s="14">
        <f t="shared" si="28"/>
        <v>0.13003200000000004</v>
      </c>
      <c r="H39" s="14">
        <f t="shared" si="27"/>
        <v>5.1386719999999988</v>
      </c>
      <c r="I39" s="14">
        <v>0.9</v>
      </c>
      <c r="J39" s="14">
        <f t="shared" si="29"/>
        <v>1.5000000000000002E-9</v>
      </c>
      <c r="K39" s="14">
        <f t="shared" si="30"/>
        <v>5.2E-7</v>
      </c>
      <c r="L39" s="14">
        <f>K39*(1-I39)*((1000000)*96.32)</f>
        <v>5.0086399999999989</v>
      </c>
      <c r="M39" s="16">
        <f>$A$3*F39*((1-$A$5)/$A$5)</f>
        <v>10610871.794871794</v>
      </c>
    </row>
  </sheetData>
  <mergeCells count="4">
    <mergeCell ref="C2:L2"/>
    <mergeCell ref="C14:L14"/>
    <mergeCell ref="N2:W2"/>
    <mergeCell ref="N14:W14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3CA62-5943-43C9-B8E6-293CEA032662}">
  <dimension ref="A1:K25"/>
  <sheetViews>
    <sheetView workbookViewId="0">
      <selection activeCell="G2" sqref="G2"/>
    </sheetView>
  </sheetViews>
  <sheetFormatPr defaultRowHeight="15" x14ac:dyDescent="0.25"/>
  <cols>
    <col min="1" max="6" width="20.7109375" style="15" customWidth="1"/>
    <col min="7" max="7" width="12.5703125" customWidth="1"/>
  </cols>
  <sheetData>
    <row r="1" spans="1:7" ht="30" customHeight="1" x14ac:dyDescent="0.25">
      <c r="A1" s="15" t="s">
        <v>47</v>
      </c>
      <c r="B1" s="15" t="s">
        <v>7</v>
      </c>
      <c r="C1" s="15" t="s">
        <v>46</v>
      </c>
      <c r="D1" s="15" t="s">
        <v>64</v>
      </c>
      <c r="E1" s="15" t="s">
        <v>66</v>
      </c>
      <c r="F1" s="72" t="s">
        <v>67</v>
      </c>
      <c r="G1" s="72"/>
    </row>
    <row r="2" spans="1:7" x14ac:dyDescent="0.25">
      <c r="A2" s="15">
        <v>3477</v>
      </c>
      <c r="B2" s="15">
        <v>0.20100000000000001</v>
      </c>
      <c r="C2" s="15">
        <v>2.5999999999999999E-2</v>
      </c>
      <c r="D2" s="15">
        <f>(C2*B2)/($B$25*(1-B2))</f>
        <v>2.468179564077739E-3</v>
      </c>
      <c r="E2" s="15">
        <f>ROUND(D2*(96.32/(10^-3)),2)</f>
        <v>237.74</v>
      </c>
      <c r="F2" s="15">
        <v>30.6</v>
      </c>
      <c r="G2">
        <f>F2*0.0001</f>
        <v>3.0600000000000002E-3</v>
      </c>
    </row>
    <row r="3" spans="1:7" x14ac:dyDescent="0.25">
      <c r="A3" s="15" t="s">
        <v>48</v>
      </c>
      <c r="B3" s="15">
        <v>0.20499999999999999</v>
      </c>
      <c r="C3" s="15">
        <v>4.2000000000000003E-2</v>
      </c>
      <c r="D3" s="15">
        <f t="shared" ref="D3:D21" si="0">(C3*B3)/($B$25*(1-B3))</f>
        <v>4.0868636525453897E-3</v>
      </c>
      <c r="E3" s="15">
        <f t="shared" ref="E3:E21" si="1">ROUND(D3*(96.32/(10^-3)),2)</f>
        <v>393.65</v>
      </c>
      <c r="F3" s="15">
        <v>23.6</v>
      </c>
      <c r="G3">
        <f t="shared" ref="G3:G21" si="2">F3*0.0001</f>
        <v>2.3600000000000001E-3</v>
      </c>
    </row>
    <row r="4" spans="1:7" x14ac:dyDescent="0.25">
      <c r="A4" s="15">
        <v>3478</v>
      </c>
      <c r="B4" s="15">
        <v>0.18099999999999999</v>
      </c>
      <c r="C4" s="15">
        <v>5.1999999999999998E-2</v>
      </c>
      <c r="D4" s="15">
        <f t="shared" si="0"/>
        <v>4.3366277328541472E-3</v>
      </c>
      <c r="E4" s="15">
        <f t="shared" si="1"/>
        <v>417.7</v>
      </c>
      <c r="F4" s="15">
        <v>21.9</v>
      </c>
      <c r="G4">
        <f t="shared" si="2"/>
        <v>2.1900000000000001E-3</v>
      </c>
    </row>
    <row r="5" spans="1:7" x14ac:dyDescent="0.25">
      <c r="A5" s="15">
        <v>101</v>
      </c>
      <c r="B5" s="15">
        <v>0.21</v>
      </c>
      <c r="C5" s="15">
        <v>5.5E-2</v>
      </c>
      <c r="D5" s="15">
        <f t="shared" si="0"/>
        <v>5.5170766658705515E-3</v>
      </c>
      <c r="E5" s="15">
        <f t="shared" si="1"/>
        <v>531.4</v>
      </c>
      <c r="F5" s="15">
        <v>43</v>
      </c>
      <c r="G5">
        <f t="shared" si="2"/>
        <v>4.3E-3</v>
      </c>
    </row>
    <row r="6" spans="1:7" x14ac:dyDescent="0.25">
      <c r="A6" s="15">
        <v>102</v>
      </c>
      <c r="B6" s="15">
        <v>0.20499999999999999</v>
      </c>
      <c r="C6" s="15">
        <v>6.4000000000000001E-2</v>
      </c>
      <c r="D6" s="15">
        <f t="shared" si="0"/>
        <v>6.2276017562596419E-3</v>
      </c>
      <c r="E6" s="15">
        <f t="shared" si="1"/>
        <v>599.84</v>
      </c>
      <c r="F6" s="15">
        <v>13.1</v>
      </c>
      <c r="G6">
        <f t="shared" si="2"/>
        <v>1.31E-3</v>
      </c>
    </row>
    <row r="7" spans="1:7" x14ac:dyDescent="0.25">
      <c r="A7" s="15" t="s">
        <v>49</v>
      </c>
      <c r="B7" s="15">
        <v>0.23300000000000001</v>
      </c>
      <c r="C7" s="15">
        <v>7.0000000000000007E-2</v>
      </c>
      <c r="D7" s="15">
        <f t="shared" si="0"/>
        <v>8.0244028437184822E-3</v>
      </c>
      <c r="E7" s="15">
        <f t="shared" si="1"/>
        <v>772.91</v>
      </c>
      <c r="F7" s="15">
        <v>72.599999999999994</v>
      </c>
      <c r="G7">
        <f t="shared" si="2"/>
        <v>7.26E-3</v>
      </c>
    </row>
    <row r="8" spans="1:7" x14ac:dyDescent="0.25">
      <c r="A8" s="15" t="s">
        <v>50</v>
      </c>
      <c r="B8" s="15">
        <v>0.26800000000000002</v>
      </c>
      <c r="C8" s="15">
        <v>8.6699999999999999E-2</v>
      </c>
      <c r="D8" s="15">
        <f t="shared" si="0"/>
        <v>1.197834828332818E-2</v>
      </c>
      <c r="E8" s="15">
        <f t="shared" si="1"/>
        <v>1153.75</v>
      </c>
      <c r="F8" s="15">
        <v>60.7</v>
      </c>
      <c r="G8">
        <f t="shared" si="2"/>
        <v>6.0700000000000007E-3</v>
      </c>
    </row>
    <row r="9" spans="1:7" x14ac:dyDescent="0.25">
      <c r="A9" s="15" t="s">
        <v>51</v>
      </c>
      <c r="B9" s="15">
        <v>0.249</v>
      </c>
      <c r="C9" s="15">
        <v>0.12</v>
      </c>
      <c r="D9" s="15">
        <f t="shared" si="0"/>
        <v>1.5013943672587494E-2</v>
      </c>
      <c r="E9" s="15">
        <f t="shared" si="1"/>
        <v>1446.14</v>
      </c>
      <c r="F9" s="15">
        <v>96.2</v>
      </c>
      <c r="G9">
        <f t="shared" si="2"/>
        <v>9.6200000000000001E-3</v>
      </c>
    </row>
    <row r="10" spans="1:7" x14ac:dyDescent="0.25">
      <c r="A10" s="15" t="s">
        <v>52</v>
      </c>
      <c r="B10" s="15">
        <v>0.126</v>
      </c>
      <c r="C10" s="15">
        <v>0.14399999999999999</v>
      </c>
      <c r="D10" s="15">
        <f t="shared" si="0"/>
        <v>7.8338586416821388E-3</v>
      </c>
      <c r="E10" s="15">
        <f t="shared" si="1"/>
        <v>754.56</v>
      </c>
      <c r="F10" s="15">
        <v>29.6</v>
      </c>
      <c r="G10">
        <f t="shared" si="2"/>
        <v>2.9600000000000004E-3</v>
      </c>
    </row>
    <row r="11" spans="1:7" x14ac:dyDescent="0.25">
      <c r="A11" s="15" t="s">
        <v>53</v>
      </c>
      <c r="B11" s="15">
        <v>0.186</v>
      </c>
      <c r="C11" s="15">
        <v>0.15</v>
      </c>
      <c r="D11" s="15">
        <f t="shared" si="0"/>
        <v>1.2934031801956328E-2</v>
      </c>
      <c r="E11" s="15">
        <f t="shared" si="1"/>
        <v>1245.81</v>
      </c>
      <c r="F11" s="15">
        <v>44</v>
      </c>
      <c r="G11">
        <f t="shared" si="2"/>
        <v>4.4000000000000003E-3</v>
      </c>
    </row>
    <row r="12" spans="1:7" x14ac:dyDescent="0.25">
      <c r="A12" s="15" t="s">
        <v>54</v>
      </c>
      <c r="B12" s="15">
        <v>0.20399999999999999</v>
      </c>
      <c r="C12" s="15">
        <v>0.18</v>
      </c>
      <c r="D12" s="15">
        <f t="shared" si="0"/>
        <v>1.7407793685408172E-2</v>
      </c>
      <c r="E12" s="15">
        <f t="shared" si="1"/>
        <v>1676.72</v>
      </c>
      <c r="F12" s="15">
        <v>50.4</v>
      </c>
      <c r="G12">
        <f t="shared" si="2"/>
        <v>5.0400000000000002E-3</v>
      </c>
    </row>
    <row r="13" spans="1:7" x14ac:dyDescent="0.25">
      <c r="A13" s="15" t="s">
        <v>55</v>
      </c>
      <c r="B13" s="15">
        <v>0.187</v>
      </c>
      <c r="C13" s="15">
        <v>0.185</v>
      </c>
      <c r="D13" s="15">
        <f t="shared" si="0"/>
        <v>1.6057462461417069E-2</v>
      </c>
      <c r="E13" s="15">
        <f t="shared" si="1"/>
        <v>1546.65</v>
      </c>
      <c r="F13" s="15">
        <v>44.8</v>
      </c>
      <c r="G13">
        <f t="shared" si="2"/>
        <v>4.4799999999999996E-3</v>
      </c>
    </row>
    <row r="14" spans="1:7" x14ac:dyDescent="0.25">
      <c r="A14" s="15" t="s">
        <v>56</v>
      </c>
      <c r="B14" s="15">
        <v>0.128</v>
      </c>
      <c r="C14" s="15">
        <v>0.379</v>
      </c>
      <c r="D14" s="15">
        <f t="shared" si="0"/>
        <v>2.099359529167388E-2</v>
      </c>
      <c r="E14" s="15">
        <f t="shared" si="1"/>
        <v>2022.1</v>
      </c>
      <c r="F14" s="15">
        <v>86</v>
      </c>
      <c r="G14">
        <f t="shared" si="2"/>
        <v>8.6E-3</v>
      </c>
    </row>
    <row r="15" spans="1:7" x14ac:dyDescent="0.25">
      <c r="A15" s="15" t="s">
        <v>57</v>
      </c>
      <c r="B15" s="15">
        <v>0.192</v>
      </c>
      <c r="C15" s="15">
        <v>0.38500000000000001</v>
      </c>
      <c r="D15" s="15">
        <f t="shared" si="0"/>
        <v>3.4522697552774144E-2</v>
      </c>
      <c r="E15" s="15">
        <f t="shared" si="1"/>
        <v>3325.23</v>
      </c>
      <c r="F15" s="15">
        <v>222.4</v>
      </c>
      <c r="G15">
        <f t="shared" si="2"/>
        <v>2.2240000000000003E-2</v>
      </c>
    </row>
    <row r="16" spans="1:7" x14ac:dyDescent="0.25">
      <c r="A16" s="15" t="s">
        <v>58</v>
      </c>
      <c r="B16" s="15">
        <v>0.27</v>
      </c>
      <c r="C16" s="15">
        <v>0.40899999999999997</v>
      </c>
      <c r="D16" s="15">
        <f t="shared" si="0"/>
        <v>5.7084517963298012E-2</v>
      </c>
      <c r="E16" s="15">
        <f t="shared" si="1"/>
        <v>5498.38</v>
      </c>
      <c r="F16" s="15">
        <v>381</v>
      </c>
      <c r="G16">
        <f t="shared" si="2"/>
        <v>3.8100000000000002E-2</v>
      </c>
    </row>
    <row r="17" spans="1:11" x14ac:dyDescent="0.25">
      <c r="A17" s="15" t="s">
        <v>59</v>
      </c>
      <c r="B17" s="15">
        <v>0.28799999999999998</v>
      </c>
      <c r="C17" s="15">
        <v>0.69</v>
      </c>
      <c r="D17" s="15">
        <f t="shared" si="0"/>
        <v>0.10532117871528514</v>
      </c>
      <c r="E17" s="15">
        <f t="shared" si="1"/>
        <v>10144.540000000001</v>
      </c>
      <c r="F17" s="15">
        <v>1065</v>
      </c>
      <c r="G17">
        <f t="shared" si="2"/>
        <v>0.10650000000000001</v>
      </c>
    </row>
    <row r="18" spans="1:11" x14ac:dyDescent="0.25">
      <c r="A18" s="15" t="s">
        <v>60</v>
      </c>
      <c r="B18" s="15">
        <v>0.22</v>
      </c>
      <c r="C18" s="15">
        <v>0.64600000000000002</v>
      </c>
      <c r="D18" s="15">
        <f t="shared" si="0"/>
        <v>6.8756652152878558E-2</v>
      </c>
      <c r="E18" s="15">
        <f t="shared" si="1"/>
        <v>6622.64</v>
      </c>
      <c r="F18" s="15">
        <v>932</v>
      </c>
      <c r="G18">
        <f t="shared" si="2"/>
        <v>9.3200000000000005E-2</v>
      </c>
    </row>
    <row r="19" spans="1:11" x14ac:dyDescent="0.25">
      <c r="A19" s="15" t="s">
        <v>61</v>
      </c>
      <c r="B19" s="15">
        <v>0.28100000000000003</v>
      </c>
      <c r="C19" s="15">
        <v>0.69</v>
      </c>
      <c r="D19" s="15">
        <f t="shared" si="0"/>
        <v>0.10176083134332276</v>
      </c>
      <c r="E19" s="15">
        <f t="shared" si="1"/>
        <v>9801.6</v>
      </c>
      <c r="F19" s="15">
        <v>1124</v>
      </c>
      <c r="G19">
        <f t="shared" si="2"/>
        <v>0.1124</v>
      </c>
    </row>
    <row r="20" spans="1:11" x14ac:dyDescent="0.25">
      <c r="A20" s="15" t="s">
        <v>62</v>
      </c>
      <c r="B20" s="15">
        <v>0.20399999999999999</v>
      </c>
      <c r="C20" s="15">
        <v>0.84199999999999997</v>
      </c>
      <c r="D20" s="15">
        <f t="shared" si="0"/>
        <v>8.142979046174266E-2</v>
      </c>
      <c r="E20" s="15">
        <f t="shared" si="1"/>
        <v>7843.32</v>
      </c>
      <c r="F20" s="15">
        <v>907</v>
      </c>
      <c r="G20">
        <f t="shared" si="2"/>
        <v>9.0700000000000003E-2</v>
      </c>
    </row>
    <row r="21" spans="1:11" x14ac:dyDescent="0.25">
      <c r="A21" s="15" t="s">
        <v>63</v>
      </c>
      <c r="B21" s="15">
        <v>0.17100000000000001</v>
      </c>
      <c r="C21" s="15">
        <v>0.95</v>
      </c>
      <c r="D21" s="15">
        <f t="shared" si="0"/>
        <v>7.3946787445660841E-2</v>
      </c>
      <c r="E21" s="15">
        <f t="shared" si="1"/>
        <v>7122.55</v>
      </c>
      <c r="F21" s="15">
        <v>853</v>
      </c>
      <c r="G21">
        <f t="shared" si="2"/>
        <v>8.5300000000000001E-2</v>
      </c>
    </row>
    <row r="22" spans="1:11" x14ac:dyDescent="0.25">
      <c r="F22" s="73" t="s">
        <v>68</v>
      </c>
      <c r="G22" s="73"/>
    </row>
    <row r="25" spans="1:11" ht="60" customHeight="1" x14ac:dyDescent="0.25">
      <c r="A25" s="1" t="s">
        <v>65</v>
      </c>
      <c r="B25" s="15">
        <v>2.65</v>
      </c>
      <c r="D25" s="72" t="s">
        <v>69</v>
      </c>
      <c r="E25" s="72"/>
      <c r="F25" s="72"/>
      <c r="K25">
        <f>1-6.4/237.74</f>
        <v>0.9730798351139901</v>
      </c>
    </row>
  </sheetData>
  <mergeCells count="3">
    <mergeCell ref="F1:G1"/>
    <mergeCell ref="F22:G22"/>
    <mergeCell ref="D25:F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Sens_Analysis</vt:lpstr>
      <vt:lpstr>ρ vs Snw</vt:lpstr>
      <vt:lpstr>M vs Snw</vt:lpstr>
      <vt:lpstr>MN vs Snw</vt:lpstr>
      <vt:lpstr>ρ vs M</vt:lpstr>
      <vt:lpstr>M vs σw vs Cl</vt:lpstr>
      <vt:lpstr>M vs σw vs Snw</vt:lpstr>
      <vt:lpstr>M vs Cl</vt:lpstr>
      <vt:lpstr>Vinegar and Waxman (1984)</vt:lpstr>
      <vt:lpstr>Total Porosity</vt:lpstr>
      <vt:lpstr>Nodal points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Angelos Almpanis</cp:lastModifiedBy>
  <dcterms:created xsi:type="dcterms:W3CDTF">2015-06-05T18:17:20Z</dcterms:created>
  <dcterms:modified xsi:type="dcterms:W3CDTF">2021-09-07T13:53:46Z</dcterms:modified>
</cp:coreProperties>
</file>