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valenciana-my.sharepoint.com/personal/a_amarilese_cipyasociados_com_co/Documents/MIAD/Optimizacion Toma de Decisiones/Semana 1/"/>
    </mc:Choice>
  </mc:AlternateContent>
  <xr:revisionPtr revIDLastSave="2278" documentId="8_{278F2CD0-EF57-4A9D-B3A3-762C5C827C8D}" xr6:coauthVersionLast="47" xr6:coauthVersionMax="47" xr10:uidLastSave="{5E6E8A5C-D128-4EC4-8E7D-5EE4F2C81E36}"/>
  <bookViews>
    <workbookView xWindow="-108" yWindow="-108" windowWidth="23256" windowHeight="12456" activeTab="4" xr2:uid="{B5FE9C9E-450F-413A-9A33-B6B9AC14B05E}"/>
  </bookViews>
  <sheets>
    <sheet name="Informe de sensibilidad 1" sheetId="3" r:id="rId1"/>
    <sheet name="Mezcla de canales" sheetId="2" r:id="rId2"/>
    <sheet name="Hoja2" sheetId="4" r:id="rId3"/>
    <sheet name="Informe de sensibilidad 2" sheetId="6" r:id="rId4"/>
    <sheet name="quiz" sheetId="5" r:id="rId5"/>
  </sheets>
  <definedNames>
    <definedName name="solver_adj" localSheetId="1" hidden="1">'Mezcla de canales'!$D$14:$D$15</definedName>
    <definedName name="solver_adj" localSheetId="4" hidden="1">quiz!$G$16:$G$19</definedName>
    <definedName name="solver_cvg" localSheetId="1" hidden="1">"""""""0,0001"""""""</definedName>
    <definedName name="solver_cvg" localSheetId="4" hidden="1">"""""""""""""""""""""""""""""""""""""""""""""""""""""""""""""""0,0001"""""""""""""""""""""""""""""""""""""""""""""""""""""""""""""""</definedName>
    <definedName name="solver_drv" localSheetId="1" hidden="1">1</definedName>
    <definedName name="solver_drv" localSheetId="4" hidden="1">1</definedName>
    <definedName name="solver_eng" localSheetId="1" hidden="1">2</definedName>
    <definedName name="solver_eng" localSheetId="4" hidden="1">2</definedName>
    <definedName name="solver_est" localSheetId="1" hidden="1">1</definedName>
    <definedName name="solver_est" localSheetId="4" hidden="1">1</definedName>
    <definedName name="solver_itr" localSheetId="1" hidden="1">2147483647</definedName>
    <definedName name="solver_itr" localSheetId="4" hidden="1">2147483647</definedName>
    <definedName name="solver_lhs1" localSheetId="1" hidden="1">'Mezcla de canales'!$G$4:$G$7</definedName>
    <definedName name="solver_lhs1" localSheetId="4" hidden="1">quiz!$N$4:$N$5</definedName>
    <definedName name="solver_lhs2" localSheetId="1" hidden="1">'Mezcla de canales'!$G$4:$G$7</definedName>
    <definedName name="solver_lhs2" localSheetId="4" hidden="1">quiz!$N$6:$N$8</definedName>
    <definedName name="solver_lhs3" localSheetId="1" hidden="1">'Mezcla de canales'!$D$14</definedName>
    <definedName name="solver_lhs3" localSheetId="4" hidden="1">quiz!$D$16</definedName>
    <definedName name="solver_lhs4" localSheetId="1" hidden="1">'Mezcla de canales'!$D$15</definedName>
    <definedName name="solver_lhs4" localSheetId="4" hidden="1">quiz!$D$17</definedName>
    <definedName name="solver_lhs5" localSheetId="1" hidden="1">'Mezcla de canales'!$F$14</definedName>
    <definedName name="solver_lhs5" localSheetId="4" hidden="1">quiz!$M$16</definedName>
    <definedName name="solver_lhs6" localSheetId="1" hidden="1">'Mezcla de canales'!$G$4</definedName>
    <definedName name="solver_lhs6" localSheetId="4" hidden="1">quiz!$N$4</definedName>
    <definedName name="solver_lhs7" localSheetId="1" hidden="1">'Mezcla de canales'!$G$5</definedName>
    <definedName name="solver_lhs7" localSheetId="4" hidden="1">quiz!$N$5</definedName>
    <definedName name="solver_lhs8" localSheetId="1" hidden="1">'Mezcla de canales'!$G$6</definedName>
    <definedName name="solver_lhs8" localSheetId="4" hidden="1">quiz!$N$6</definedName>
    <definedName name="solver_lhs9" localSheetId="1" hidden="1">'Mezcla de canales'!$G$7</definedName>
    <definedName name="solver_lhs9" localSheetId="4" hidden="1">quiz!$N$9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"""""""0,075"""""""</definedName>
    <definedName name="solver_mrt" localSheetId="4" hidden="1">"""""""""""""""""""""""""""""""""""""""""""""""""""""""""""""""0,075"""""""""""""""""""""""""""""""""""""""""""""""""""""""""""""""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1</definedName>
    <definedName name="solver_num" localSheetId="4" hidden="1">2</definedName>
    <definedName name="solver_nwt" localSheetId="1" hidden="1">1</definedName>
    <definedName name="solver_nwt" localSheetId="4" hidden="1">1</definedName>
    <definedName name="solver_opt" localSheetId="1" hidden="1">'Mezcla de canales'!$I$11</definedName>
    <definedName name="solver_opt" localSheetId="4" hidden="1">quiz!$P$13</definedName>
    <definedName name="solver_pre" localSheetId="1" hidden="1">"""""""0,000001"""""""</definedName>
    <definedName name="solver_pre" localSheetId="4" hidden="1">"""""""""""""""""""""""""""""""""""""""""""""""""""""""""""""""0,000001"""""""""""""""""""""""""""""""""""""""""""""""""""""""""""""""</definedName>
    <definedName name="solver_rbv" localSheetId="1" hidden="1">1</definedName>
    <definedName name="solver_rbv" localSheetId="4" hidden="1">1</definedName>
    <definedName name="solver_rel1" localSheetId="1" hidden="1">1</definedName>
    <definedName name="solver_rel1" localSheetId="4" hidden="1">3</definedName>
    <definedName name="solver_rel2" localSheetId="1" hidden="1">1</definedName>
    <definedName name="solver_rel2" localSheetId="4" hidden="1">1</definedName>
    <definedName name="solver_rel3" localSheetId="1" hidden="1">3</definedName>
    <definedName name="solver_rel3" localSheetId="4" hidden="1">3</definedName>
    <definedName name="solver_rel4" localSheetId="1" hidden="1">3</definedName>
    <definedName name="solver_rel4" localSheetId="4" hidden="1">3</definedName>
    <definedName name="solver_rel5" localSheetId="1" hidden="1">2</definedName>
    <definedName name="solver_rel5" localSheetId="4" hidden="1">2</definedName>
    <definedName name="solver_rel6" localSheetId="1" hidden="1">1</definedName>
    <definedName name="solver_rel6" localSheetId="4" hidden="1">1</definedName>
    <definedName name="solver_rel7" localSheetId="1" hidden="1">1</definedName>
    <definedName name="solver_rel7" localSheetId="4" hidden="1">1</definedName>
    <definedName name="solver_rel8" localSheetId="1" hidden="1">1</definedName>
    <definedName name="solver_rel8" localSheetId="4" hidden="1">1</definedName>
    <definedName name="solver_rel9" localSheetId="1" hidden="1">1</definedName>
    <definedName name="solver_rel9" localSheetId="4" hidden="1">1</definedName>
    <definedName name="solver_rhs1" localSheetId="1" hidden="1">'Mezcla de canales'!$I$4:$I$7</definedName>
    <definedName name="solver_rhs1" localSheetId="4" hidden="1">quiz!$P$4:$P$5</definedName>
    <definedName name="solver_rhs2" localSheetId="1" hidden="1">'Mezcla de canales'!$I$4:$I$7</definedName>
    <definedName name="solver_rhs2" localSheetId="4" hidden="1">quiz!$P$6:$P$8</definedName>
    <definedName name="solver_rhs3" localSheetId="1" hidden="1">0</definedName>
    <definedName name="solver_rhs3" localSheetId="4" hidden="1">0</definedName>
    <definedName name="solver_rhs4" localSheetId="1" hidden="1">0</definedName>
    <definedName name="solver_rhs4" localSheetId="4" hidden="1">0</definedName>
    <definedName name="solver_rhs5" localSheetId="1" hidden="1">'Mezcla de canales'!$D$8</definedName>
    <definedName name="solver_rhs5" localSheetId="4" hidden="1">quiz!$D$10</definedName>
    <definedName name="solver_rhs6" localSheetId="1" hidden="1">'Mezcla de canales'!$I$4</definedName>
    <definedName name="solver_rhs6" localSheetId="4" hidden="1">quiz!$P$4</definedName>
    <definedName name="solver_rhs7" localSheetId="1" hidden="1">'Mezcla de canales'!$I$5</definedName>
    <definedName name="solver_rhs7" localSheetId="4" hidden="1">quiz!$P$5</definedName>
    <definedName name="solver_rhs8" localSheetId="1" hidden="1">'Mezcla de canales'!$I$6</definedName>
    <definedName name="solver_rhs8" localSheetId="4" hidden="1">quiz!$P$6</definedName>
    <definedName name="solver_rhs9" localSheetId="1" hidden="1">'Mezcla de canales'!$I$7</definedName>
    <definedName name="solver_rhs9" localSheetId="4" hidden="1">quiz!$P$9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1</definedName>
    <definedName name="solver_tol" localSheetId="4" hidden="1">1</definedName>
    <definedName name="solver_typ" localSheetId="1" hidden="1">1</definedName>
    <definedName name="solver_typ" localSheetId="4" hidden="1">1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N8" i="5"/>
  <c r="N7" i="5"/>
  <c r="N6" i="5"/>
  <c r="P8" i="5"/>
  <c r="P7" i="5"/>
  <c r="P6" i="5"/>
  <c r="N5" i="5"/>
  <c r="N4" i="5"/>
  <c r="H19" i="5"/>
  <c r="H18" i="5"/>
  <c r="H17" i="5"/>
  <c r="P13" i="5" s="1"/>
  <c r="H16" i="5"/>
  <c r="G7" i="2"/>
  <c r="I7" i="2"/>
  <c r="G6" i="2"/>
  <c r="I11" i="2"/>
  <c r="G4" i="2"/>
  <c r="G5" i="2"/>
  <c r="D6" i="2"/>
  <c r="I5" i="2" s="1"/>
  <c r="D5" i="2"/>
  <c r="I4" i="2" s="1"/>
  <c r="F14" i="2"/>
</calcChain>
</file>

<file path=xl/sharedStrings.xml><?xml version="1.0" encoding="utf-8"?>
<sst xmlns="http://schemas.openxmlformats.org/spreadsheetml/2006/main" count="172" uniqueCount="86">
  <si>
    <t>Parámetros</t>
  </si>
  <si>
    <t>Restricciones</t>
  </si>
  <si>
    <t>Facebook</t>
  </si>
  <si>
    <t>YouTube</t>
  </si>
  <si>
    <t>Incremento en ventas (USD)</t>
  </si>
  <si>
    <t>Tope máximo (USD)</t>
  </si>
  <si>
    <t>Presupuesto (USD)</t>
  </si>
  <si>
    <t>Función objetivo</t>
  </si>
  <si>
    <t>Variables de decisión</t>
  </si>
  <si>
    <t>Inversión máxima en Facebook</t>
  </si>
  <si>
    <t>Inversión máxima en YouTube</t>
  </si>
  <si>
    <t>Respetar el presupuesto máximo</t>
  </si>
  <si>
    <t>Por lo menos el 40% de inversión en Facebook</t>
  </si>
  <si>
    <t>≥</t>
  </si>
  <si>
    <t>≤</t>
  </si>
  <si>
    <t>=</t>
  </si>
  <si>
    <t>Presupuesto usado</t>
  </si>
  <si>
    <t>Porcentaje mínimo de inversión en Facebook (%)</t>
  </si>
  <si>
    <t>Cantidad a invertir en YouTube (USD)</t>
  </si>
  <si>
    <t>Cantidad a invertir en Facebook (USD)</t>
  </si>
  <si>
    <t>Presupuesto usado (USD)</t>
  </si>
  <si>
    <t>Maximizar el incremento en ventas (USD)</t>
  </si>
  <si>
    <t>Microsoft Excel 16.0 Informe de sensibilidad</t>
  </si>
  <si>
    <t>Hoja de cálculo: [Plantilla_Mezcla_Canales_Digitales.xlsx]Mezcla de canales</t>
  </si>
  <si>
    <t>Informe creado: 28/03/2025 6:35:44 p. 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</si>
  <si>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</si>
  <si>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</si>
  <si>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</si>
  <si>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</si>
  <si>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</si>
  <si>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</si>
  <si>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</si>
  <si>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</si>
  <si>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</si>
  <si>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</si>
  <si>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</si>
  <si>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</si>
  <si>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</si>
  <si>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</si>
  <si>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</si>
  <si>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</si>
  <si>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$D$14</t>
  </si>
  <si>
    <t>Cantidad a invertir en YouTube (USD) Tope máximo (USD)</t>
  </si>
  <si>
    <t>$D$15</t>
  </si>
  <si>
    <t>Cantidad a invertir en Facebook (USD) Tope máximo (USD)</t>
  </si>
  <si>
    <t>$G$4</t>
  </si>
  <si>
    <t>$G$5</t>
  </si>
  <si>
    <t>$G$6</t>
  </si>
  <si>
    <t>$G$7</t>
  </si>
  <si>
    <t>sumo</t>
  </si>
  <si>
    <t>Ligera</t>
  </si>
  <si>
    <t>Negra</t>
  </si>
  <si>
    <t>Rubia</t>
  </si>
  <si>
    <t>Extra</t>
  </si>
  <si>
    <t>Disponibilidad (lb)</t>
  </si>
  <si>
    <t>Malta</t>
  </si>
  <si>
    <t>Lúpulo</t>
  </si>
  <si>
    <t>Levadura</t>
  </si>
  <si>
    <t>Utilidad por galon</t>
  </si>
  <si>
    <t>Demanda minima extra</t>
  </si>
  <si>
    <t>galones</t>
  </si>
  <si>
    <t>Por lo menos 25% en extra y negra</t>
  </si>
  <si>
    <t>Extra y negra minimo 25% del total</t>
  </si>
  <si>
    <t>Maximizar produccion cerveza (gal)</t>
  </si>
  <si>
    <t>ligera (gal)</t>
  </si>
  <si>
    <t>negra (gal)</t>
  </si>
  <si>
    <t>rubia (gal)</t>
  </si>
  <si>
    <t>extra (gal)</t>
  </si>
  <si>
    <t>no exceder levadura</t>
  </si>
  <si>
    <t>no exceder lupulo</t>
  </si>
  <si>
    <t>no exceder malta</t>
  </si>
  <si>
    <t>Hoja de cálculo: [Plantilla_Mezcla_Canales_Digitales.xlsx]quiz</t>
  </si>
  <si>
    <t>Informe creado: 28/03/2025 7:55:46 p. m.</t>
  </si>
  <si>
    <t>$G$16</t>
  </si>
  <si>
    <t>ligera (gal) Disponibilidad (lb)</t>
  </si>
  <si>
    <t>$G$17</t>
  </si>
  <si>
    <t>negra (gal) Disponibilidad (lb)</t>
  </si>
  <si>
    <t>$G$18</t>
  </si>
  <si>
    <t>rubia (gal) Disponibilidad (lb)</t>
  </si>
  <si>
    <t>$G$19</t>
  </si>
  <si>
    <t>extra (gal) Disponibilidad (lb)</t>
  </si>
  <si>
    <t>$N$4</t>
  </si>
  <si>
    <t>$N$5</t>
  </si>
  <si>
    <t>$N$6</t>
  </si>
  <si>
    <t>$N$7</t>
  </si>
  <si>
    <t>$N$8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</si>
</sst>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2C91"/>
        <bgColor indexed="64"/>
      </patternFill>
    </fill>
    <fill>
      <patternFill patternType="solid">
        <fgColor rgb="FFE8D8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F5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3DEFF"/>
        <bgColor indexed="64"/>
      </patternFill>
    </fill>
    <fill>
      <patternFill patternType="solid">
        <fgColor rgb="FFD9E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CF0C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37" fontId="1" fillId="2" borderId="0" xfId="0" applyNumberFormat="1" applyFont="1" applyFill="1"/>
    <xf numFmtId="37" fontId="2" fillId="2" borderId="0" xfId="0" applyNumberFormat="1" applyFont="1" applyFill="1"/>
    <xf numFmtId="37" fontId="2" fillId="2" borderId="0" xfId="0" quotePrefix="1" applyNumberFormat="1" applyFont="1" applyFill="1"/>
    <xf numFmtId="37" fontId="2" fillId="3" borderId="0" xfId="0" applyNumberFormat="1" applyFont="1" applyFill="1"/>
    <xf numFmtId="37" fontId="2" fillId="9" borderId="0" xfId="0" applyNumberFormat="1" applyFont="1" applyFill="1"/>
    <xf numFmtId="37" fontId="1" fillId="10" borderId="0" xfId="0" applyNumberFormat="1" applyFont="1" applyFill="1"/>
    <xf numFmtId="37" fontId="1" fillId="11" borderId="0" xfId="0" applyNumberFormat="1" applyFont="1" applyFill="1"/>
    <xf numFmtId="37" fontId="1" fillId="4" borderId="0" xfId="0" applyNumberFormat="1" applyFont="1" applyFill="1"/>
    <xf numFmtId="37" fontId="1" fillId="6" borderId="0" xfId="0" applyNumberFormat="1" applyFont="1" applyFill="1"/>
    <xf numFmtId="37" fontId="2" fillId="12" borderId="0" xfId="0" applyNumberFormat="1" applyFont="1" applyFill="1" applyAlignment="1">
      <alignment horizontal="center"/>
    </xf>
    <xf numFmtId="37" fontId="2" fillId="2" borderId="0" xfId="0" applyNumberFormat="1" applyFont="1" applyFill="1" applyAlignment="1">
      <alignment horizontal="center"/>
    </xf>
    <xf numFmtId="37" fontId="1" fillId="13" borderId="0" xfId="0" applyNumberFormat="1" applyFont="1" applyFill="1"/>
    <xf numFmtId="37" fontId="2" fillId="9" borderId="0" xfId="0" applyNumberFormat="1" applyFont="1" applyFill="1" applyAlignment="1">
      <alignment wrapText="1"/>
    </xf>
    <xf numFmtId="165" fontId="1" fillId="8" borderId="0" xfId="1" applyNumberFormat="1" applyFont="1" applyFill="1"/>
    <xf numFmtId="37" fontId="2" fillId="3" borderId="0" xfId="0" applyNumberFormat="1" applyFont="1" applyFill="1" applyAlignment="1">
      <alignment horizontal="center" vertical="center" wrapText="1"/>
    </xf>
    <xf numFmtId="37" fontId="2" fillId="5" borderId="0" xfId="0" applyNumberFormat="1" applyFont="1" applyFill="1" applyAlignment="1">
      <alignment horizontal="center"/>
    </xf>
    <xf numFmtId="37" fontId="2" fillId="2" borderId="0" xfId="0" applyNumberFormat="1" applyFont="1" applyFill="1" applyAlignment="1">
      <alignment horizontal="center"/>
    </xf>
    <xf numFmtId="37" fontId="2" fillId="9" borderId="0" xfId="0" applyNumberFormat="1" applyFont="1" applyFill="1" applyAlignment="1">
      <alignment horizontal="center"/>
    </xf>
    <xf numFmtId="37" fontId="2" fillId="3" borderId="0" xfId="0" applyNumberFormat="1" applyFont="1" applyFill="1" applyAlignment="1">
      <alignment horizontal="center" vertical="center" wrapText="1"/>
    </xf>
    <xf numFmtId="37" fontId="2" fillId="3" borderId="0" xfId="0" applyNumberFormat="1" applyFont="1" applyFill="1" applyAlignment="1">
      <alignment horizontal="center"/>
    </xf>
    <xf numFmtId="37" fontId="2" fillId="5" borderId="0" xfId="0" applyNumberFormat="1" applyFont="1" applyFill="1" applyAlignment="1">
      <alignment horizontal="center"/>
    </xf>
    <xf numFmtId="37" fontId="2" fillId="7" borderId="0" xfId="0" applyNumberFormat="1" applyFont="1" applyFill="1" applyAlignment="1">
      <alignment horizontal="center"/>
    </xf>
    <xf numFmtId="9" fontId="1" fillId="4" borderId="0" xfId="2" applyFont="1" applyFill="1"/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DCF0C6"/>
      <color rgb="FFB3DEFF"/>
      <color rgb="FFD9EFFF"/>
      <color rgb="FF0070C0"/>
      <color rgb="FFD9F5FF"/>
      <color rgb="FF9FE6FF"/>
      <color rgb="FF00B0F0"/>
      <color rgb="FFE8D8F4"/>
      <color rgb="FFD5B8EA"/>
      <color rgb="FF662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0081-8E82-40DC-A93C-2FCEEC043A06}">
  <dimension ref="A1:H18"/>
  <sheetViews>
    <sheetView showGridLines="0" workbookViewId="0">
      <selection activeCell="E19" sqref="E19"/>
    </sheetView>
  </sheetViews>
  <sheetFormatPr baseColWidth="10" defaultRowHeight="14.4" x14ac:dyDescent="0.3"/>
  <cols>
    <col min="1" max="1" width="2.33203125" customWidth="1"/>
    <col min="2" max="2" width="6.21875" bestFit="1" customWidth="1"/>
    <col min="3" max="3" width="49" bestFit="1" customWidth="1"/>
    <col min="4" max="4" width="6" bestFit="1" customWidth="1"/>
    <col min="5" max="5" width="8.88671875" bestFit="1" customWidth="1"/>
    <col min="6" max="6" width="12.44140625" bestFit="1" customWidth="1"/>
    <col min="7" max="8" width="9.6640625" bestFit="1" customWidth="1"/>
  </cols>
  <sheetData>
    <row r="1" spans="1:8" x14ac:dyDescent="0.3">
      <c r="A1" s="24" t="s">
        <v>22</v>
      </c>
    </row>
    <row r="2" spans="1:8" x14ac:dyDescent="0.3">
      <c r="A2" s="24" t="s">
        <v>23</v>
      </c>
    </row>
    <row r="3" spans="1:8" x14ac:dyDescent="0.3">
      <c r="A3" s="24" t="s">
        <v>24</v>
      </c>
    </row>
    <row r="6" spans="1:8" ht="15" thickBot="1" x14ac:dyDescent="0.35">
      <c r="A6" t="s">
        <v>25</v>
      </c>
    </row>
    <row r="7" spans="1:8" x14ac:dyDescent="0.3">
      <c r="B7" s="27"/>
      <c r="C7" s="27"/>
      <c r="D7" s="27" t="s">
        <v>28</v>
      </c>
      <c r="E7" s="27" t="s">
        <v>30</v>
      </c>
      <c r="F7" s="27" t="s">
        <v>32</v>
      </c>
      <c r="G7" s="27" t="s">
        <v>34</v>
      </c>
      <c r="H7" s="27" t="s">
        <v>34</v>
      </c>
    </row>
    <row r="8" spans="1:8" ht="15" thickBot="1" x14ac:dyDescent="0.35">
      <c r="B8" s="28" t="s">
        <v>26</v>
      </c>
      <c r="C8" s="28" t="s">
        <v>27</v>
      </c>
      <c r="D8" s="28" t="s">
        <v>29</v>
      </c>
      <c r="E8" s="28" t="s">
        <v>31</v>
      </c>
      <c r="F8" s="28" t="s">
        <v>33</v>
      </c>
      <c r="G8" s="28" t="s">
        <v>35</v>
      </c>
      <c r="H8" s="28" t="s">
        <v>36</v>
      </c>
    </row>
    <row r="9" spans="1:8" x14ac:dyDescent="0.3">
      <c r="B9" s="25" t="s">
        <v>41</v>
      </c>
      <c r="C9" s="25" t="s">
        <v>42</v>
      </c>
      <c r="D9" s="25">
        <v>7800</v>
      </c>
      <c r="E9" s="25">
        <v>0</v>
      </c>
      <c r="F9" s="25">
        <v>4</v>
      </c>
      <c r="G9" s="25">
        <v>21</v>
      </c>
      <c r="H9" s="25">
        <v>4</v>
      </c>
    </row>
    <row r="10" spans="1:8" ht="15" thickBot="1" x14ac:dyDescent="0.35">
      <c r="B10" s="26" t="s">
        <v>43</v>
      </c>
      <c r="C10" s="26" t="s">
        <v>44</v>
      </c>
      <c r="D10" s="26">
        <v>7200</v>
      </c>
      <c r="E10" s="26">
        <v>0</v>
      </c>
      <c r="F10" s="26">
        <v>25</v>
      </c>
      <c r="G10" s="26">
        <v>1E+30</v>
      </c>
      <c r="H10" s="26">
        <v>21</v>
      </c>
    </row>
    <row r="12" spans="1:8" ht="15" thickBot="1" x14ac:dyDescent="0.35">
      <c r="A12" t="s">
        <v>1</v>
      </c>
    </row>
    <row r="13" spans="1:8" x14ac:dyDescent="0.3">
      <c r="B13" s="27"/>
      <c r="C13" s="27"/>
      <c r="D13" s="27" t="s">
        <v>28</v>
      </c>
      <c r="E13" s="27" t="s">
        <v>37</v>
      </c>
      <c r="F13" s="27" t="s">
        <v>39</v>
      </c>
      <c r="G13" s="27" t="s">
        <v>34</v>
      </c>
      <c r="H13" s="27" t="s">
        <v>34</v>
      </c>
    </row>
    <row r="14" spans="1:8" ht="15" thickBot="1" x14ac:dyDescent="0.35">
      <c r="B14" s="28" t="s">
        <v>26</v>
      </c>
      <c r="C14" s="28" t="s">
        <v>27</v>
      </c>
      <c r="D14" s="28" t="s">
        <v>29</v>
      </c>
      <c r="E14" s="28" t="s">
        <v>38</v>
      </c>
      <c r="F14" s="28" t="s">
        <v>40</v>
      </c>
      <c r="G14" s="28" t="s">
        <v>35</v>
      </c>
      <c r="H14" s="28" t="s">
        <v>36</v>
      </c>
    </row>
    <row r="15" spans="1:8" x14ac:dyDescent="0.3">
      <c r="B15" s="25" t="s">
        <v>45</v>
      </c>
      <c r="C15" s="25" t="s">
        <v>10</v>
      </c>
      <c r="D15" s="25">
        <v>7800</v>
      </c>
      <c r="E15" s="25">
        <v>0</v>
      </c>
      <c r="F15" s="25">
        <v>0</v>
      </c>
      <c r="G15" s="25">
        <v>1E+30</v>
      </c>
      <c r="H15" s="25">
        <v>2200</v>
      </c>
    </row>
    <row r="16" spans="1:8" x14ac:dyDescent="0.3">
      <c r="B16" s="25" t="s">
        <v>46</v>
      </c>
      <c r="C16" s="25" t="s">
        <v>9</v>
      </c>
      <c r="D16" s="25">
        <v>7200</v>
      </c>
      <c r="E16" s="25">
        <v>21</v>
      </c>
      <c r="F16" s="25">
        <v>0</v>
      </c>
      <c r="G16" s="25">
        <v>7800</v>
      </c>
      <c r="H16" s="25">
        <v>1200</v>
      </c>
    </row>
    <row r="17" spans="2:8" x14ac:dyDescent="0.3">
      <c r="B17" s="25" t="s">
        <v>47</v>
      </c>
      <c r="C17" s="25" t="s">
        <v>11</v>
      </c>
      <c r="D17" s="25">
        <v>15000</v>
      </c>
      <c r="E17" s="25">
        <v>4</v>
      </c>
      <c r="F17" s="25">
        <v>0</v>
      </c>
      <c r="G17" s="25">
        <v>2200</v>
      </c>
      <c r="H17" s="25">
        <v>7800</v>
      </c>
    </row>
    <row r="18" spans="2:8" ht="15" thickBot="1" x14ac:dyDescent="0.35">
      <c r="B18" s="26" t="s">
        <v>48</v>
      </c>
      <c r="C18" s="26" t="s">
        <v>12</v>
      </c>
      <c r="D18" s="26">
        <v>6000</v>
      </c>
      <c r="E18" s="26">
        <v>0</v>
      </c>
      <c r="F18" s="26">
        <v>0</v>
      </c>
      <c r="G18" s="26">
        <v>1E+30</v>
      </c>
      <c r="H18" s="26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5CED-3500-4AB0-A85B-6EE630DE6892}">
  <dimension ref="A1:AF19"/>
  <sheetViews>
    <sheetView zoomScale="115" zoomScaleNormal="115" workbookViewId="0">
      <selection activeCell="I14" sqref="I14"/>
    </sheetView>
  </sheetViews>
  <sheetFormatPr baseColWidth="10" defaultColWidth="11.5546875" defaultRowHeight="18" x14ac:dyDescent="0.35"/>
  <cols>
    <col min="1" max="1" width="5.5546875" style="1" customWidth="1"/>
    <col min="2" max="2" width="15" style="1" customWidth="1"/>
    <col min="3" max="3" width="37.109375" style="1" customWidth="1"/>
    <col min="4" max="4" width="22.88671875" style="1" customWidth="1"/>
    <col min="5" max="5" width="6" style="1" customWidth="1"/>
    <col min="6" max="6" width="38.6640625" style="1" customWidth="1"/>
    <col min="7" max="7" width="18.5546875" style="1" customWidth="1"/>
    <col min="8" max="8" width="6.88671875" style="1" customWidth="1"/>
    <col min="9" max="9" width="15.109375" style="1" customWidth="1"/>
    <col min="10" max="10" width="5.6640625" style="1" customWidth="1"/>
    <col min="11" max="16384" width="11.5546875" style="1"/>
  </cols>
  <sheetData>
    <row r="1" spans="1:32" x14ac:dyDescent="0.35">
      <c r="AF1" s="2" t="s">
        <v>14</v>
      </c>
    </row>
    <row r="2" spans="1:32" x14ac:dyDescent="0.35">
      <c r="A2" s="2"/>
      <c r="B2" s="19" t="s">
        <v>0</v>
      </c>
      <c r="C2" s="19"/>
      <c r="D2" s="19"/>
      <c r="F2" s="18" t="s">
        <v>1</v>
      </c>
      <c r="G2" s="18"/>
      <c r="H2" s="18"/>
      <c r="I2" s="18"/>
      <c r="AF2" s="2" t="s">
        <v>13</v>
      </c>
    </row>
    <row r="3" spans="1:32" x14ac:dyDescent="0.35">
      <c r="A3" s="3"/>
      <c r="AF3" s="3" t="s">
        <v>15</v>
      </c>
    </row>
    <row r="4" spans="1:32" x14ac:dyDescent="0.35">
      <c r="C4" s="4" t="s">
        <v>4</v>
      </c>
      <c r="D4" s="4" t="s">
        <v>5</v>
      </c>
      <c r="F4" s="5" t="s">
        <v>10</v>
      </c>
      <c r="G4" s="6">
        <f>+D14</f>
        <v>7800</v>
      </c>
      <c r="H4" s="7" t="s">
        <v>14</v>
      </c>
      <c r="I4" s="6">
        <f>+D5</f>
        <v>10000</v>
      </c>
    </row>
    <row r="5" spans="1:32" x14ac:dyDescent="0.35">
      <c r="B5" s="4" t="s">
        <v>3</v>
      </c>
      <c r="C5" s="8">
        <v>4</v>
      </c>
      <c r="D5" s="8">
        <f>+(50000/100)*20</f>
        <v>10000</v>
      </c>
      <c r="F5" s="5" t="s">
        <v>9</v>
      </c>
      <c r="G5" s="6">
        <f>+D15</f>
        <v>7200</v>
      </c>
      <c r="H5" s="7" t="s">
        <v>14</v>
      </c>
      <c r="I5" s="6">
        <f>+D6</f>
        <v>7200</v>
      </c>
    </row>
    <row r="6" spans="1:32" x14ac:dyDescent="0.35">
      <c r="B6" s="4" t="s">
        <v>2</v>
      </c>
      <c r="C6" s="8">
        <v>25</v>
      </c>
      <c r="D6" s="8">
        <f>7200*1</f>
        <v>7200</v>
      </c>
      <c r="F6" s="5" t="s">
        <v>11</v>
      </c>
      <c r="G6" s="6">
        <f>+D14+D15</f>
        <v>15000</v>
      </c>
      <c r="H6" s="7" t="s">
        <v>14</v>
      </c>
      <c r="I6" s="6">
        <v>15000</v>
      </c>
    </row>
    <row r="7" spans="1:32" ht="36" x14ac:dyDescent="0.35">
      <c r="B7" s="2"/>
      <c r="F7" s="13" t="s">
        <v>12</v>
      </c>
      <c r="G7" s="6">
        <f>+(D14+D15)*D10</f>
        <v>6000</v>
      </c>
      <c r="H7" s="7" t="s">
        <v>14</v>
      </c>
      <c r="I7" s="6">
        <f>+D15</f>
        <v>7200</v>
      </c>
    </row>
    <row r="8" spans="1:32" x14ac:dyDescent="0.35">
      <c r="B8" s="20" t="s">
        <v>6</v>
      </c>
      <c r="C8" s="20"/>
      <c r="D8" s="8">
        <v>15000</v>
      </c>
      <c r="F8" s="2"/>
    </row>
    <row r="9" spans="1:32" x14ac:dyDescent="0.35">
      <c r="F9" s="22" t="s">
        <v>7</v>
      </c>
      <c r="G9" s="22"/>
      <c r="H9" s="22"/>
      <c r="I9" s="22"/>
    </row>
    <row r="10" spans="1:32" x14ac:dyDescent="0.35">
      <c r="B10" s="20" t="s">
        <v>17</v>
      </c>
      <c r="C10" s="20"/>
      <c r="D10" s="23">
        <v>0.4</v>
      </c>
    </row>
    <row r="11" spans="1:32" x14ac:dyDescent="0.35">
      <c r="F11" s="22" t="s">
        <v>21</v>
      </c>
      <c r="G11" s="22"/>
      <c r="H11" s="22"/>
      <c r="I11" s="14">
        <f>+(D14*C5)+(D15*C6)</f>
        <v>211200</v>
      </c>
    </row>
    <row r="12" spans="1:32" x14ac:dyDescent="0.35">
      <c r="B12" s="21" t="s">
        <v>8</v>
      </c>
      <c r="C12" s="21"/>
      <c r="D12" s="21"/>
    </row>
    <row r="13" spans="1:32" x14ac:dyDescent="0.35">
      <c r="F13" s="10" t="s">
        <v>20</v>
      </c>
      <c r="G13" s="11"/>
    </row>
    <row r="14" spans="1:32" x14ac:dyDescent="0.35">
      <c r="B14" s="21" t="s">
        <v>18</v>
      </c>
      <c r="C14" s="21"/>
      <c r="D14" s="9">
        <v>7800</v>
      </c>
      <c r="F14" s="12">
        <f>+D14+D15</f>
        <v>15000</v>
      </c>
    </row>
    <row r="15" spans="1:32" x14ac:dyDescent="0.35">
      <c r="B15" s="21" t="s">
        <v>19</v>
      </c>
      <c r="C15" s="21"/>
      <c r="D15" s="9">
        <v>7200</v>
      </c>
    </row>
    <row r="17" spans="2:4" x14ac:dyDescent="0.35">
      <c r="B17" s="11" t="s">
        <v>7</v>
      </c>
      <c r="C17" s="11" t="s">
        <v>16</v>
      </c>
      <c r="D17" s="2"/>
    </row>
    <row r="18" spans="2:4" x14ac:dyDescent="0.35">
      <c r="B18" s="2"/>
      <c r="C18" s="2"/>
    </row>
    <row r="19" spans="2:4" x14ac:dyDescent="0.35">
      <c r="B19" s="17"/>
      <c r="C19" s="17"/>
    </row>
  </sheetData>
  <mergeCells count="10">
    <mergeCell ref="B19:C19"/>
    <mergeCell ref="F2:I2"/>
    <mergeCell ref="B2:D2"/>
    <mergeCell ref="B8:C8"/>
    <mergeCell ref="B10:C10"/>
    <mergeCell ref="B12:D12"/>
    <mergeCell ref="B14:C14"/>
    <mergeCell ref="B15:C15"/>
    <mergeCell ref="F9:I9"/>
    <mergeCell ref="F11:H11"/>
  </mergeCells>
  <dataValidations count="1">
    <dataValidation type="list" allowBlank="1" showInputMessage="1" showErrorMessage="1" sqref="H4:H8" xr:uid="{F051D0C3-2380-418B-BB3F-8F2DF6F3F2D3}">
      <formula1>$AF$1:$AF$3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9EC2-F6B7-4890-9A28-58785862BB14}">
  <dimension ref="B2:M12"/>
  <sheetViews>
    <sheetView workbookViewId="0">
      <selection activeCell="B2" sqref="B2:G6"/>
    </sheetView>
  </sheetViews>
  <sheetFormatPr baseColWidth="10" defaultRowHeight="14.4" x14ac:dyDescent="0.3"/>
  <cols>
    <col min="1" max="1" width="11.5546875" style="30"/>
    <col min="2" max="2" width="16.109375" style="30" bestFit="1" customWidth="1"/>
    <col min="3" max="6" width="8.44140625" style="30" customWidth="1"/>
    <col min="7" max="7" width="16.33203125" style="30" bestFit="1" customWidth="1"/>
    <col min="8" max="9" width="11.5546875" style="30"/>
    <col min="10" max="10" width="37.109375" style="30" bestFit="1" customWidth="1"/>
    <col min="11" max="16384" width="11.5546875" style="30"/>
  </cols>
  <sheetData>
    <row r="2" spans="2:13" ht="18" x14ac:dyDescent="0.35">
      <c r="B2" s="29" t="s">
        <v>49</v>
      </c>
      <c r="C2" s="29" t="s">
        <v>50</v>
      </c>
      <c r="D2" s="29" t="s">
        <v>51</v>
      </c>
      <c r="E2" s="29" t="s">
        <v>52</v>
      </c>
      <c r="F2" s="29" t="s">
        <v>53</v>
      </c>
      <c r="G2" s="29" t="s">
        <v>54</v>
      </c>
      <c r="J2" s="18" t="s">
        <v>1</v>
      </c>
      <c r="K2" s="18"/>
      <c r="L2" s="18"/>
      <c r="M2" s="18"/>
    </row>
    <row r="3" spans="2:13" x14ac:dyDescent="0.3">
      <c r="B3" s="31" t="s">
        <v>55</v>
      </c>
      <c r="C3" s="32">
        <v>1</v>
      </c>
      <c r="D3" s="32">
        <v>1</v>
      </c>
      <c r="E3" s="32">
        <v>0</v>
      </c>
      <c r="F3" s="32">
        <v>2.5</v>
      </c>
      <c r="G3" s="32">
        <v>60</v>
      </c>
    </row>
    <row r="4" spans="2:13" ht="18" x14ac:dyDescent="0.35">
      <c r="B4" s="31" t="s">
        <v>56</v>
      </c>
      <c r="C4" s="32">
        <v>1.5</v>
      </c>
      <c r="D4" s="32">
        <v>1</v>
      </c>
      <c r="E4" s="32">
        <v>1.5</v>
      </c>
      <c r="F4" s="32">
        <v>1</v>
      </c>
      <c r="G4" s="32">
        <v>140</v>
      </c>
      <c r="J4" s="5" t="s">
        <v>59</v>
      </c>
      <c r="K4" s="6"/>
      <c r="L4" s="7" t="s">
        <v>14</v>
      </c>
      <c r="M4" s="6">
        <v>10</v>
      </c>
    </row>
    <row r="5" spans="2:13" ht="18" x14ac:dyDescent="0.35">
      <c r="B5" s="31" t="s">
        <v>57</v>
      </c>
      <c r="C5" s="32">
        <v>1</v>
      </c>
      <c r="D5" s="32">
        <v>1</v>
      </c>
      <c r="E5" s="32">
        <v>1</v>
      </c>
      <c r="F5" s="32">
        <v>4</v>
      </c>
      <c r="G5" s="32">
        <v>90</v>
      </c>
      <c r="J5" s="5" t="s">
        <v>61</v>
      </c>
      <c r="K5" s="6"/>
      <c r="L5" s="7" t="s">
        <v>14</v>
      </c>
      <c r="M5" s="6"/>
    </row>
    <row r="6" spans="2:13" ht="18" x14ac:dyDescent="0.35">
      <c r="B6" s="31" t="s">
        <v>58</v>
      </c>
      <c r="C6" s="32">
        <v>6</v>
      </c>
      <c r="D6" s="32">
        <v>5</v>
      </c>
      <c r="E6" s="32">
        <v>3</v>
      </c>
      <c r="F6" s="32">
        <v>7</v>
      </c>
      <c r="J6" s="5"/>
      <c r="K6" s="6"/>
      <c r="L6" s="7" t="s">
        <v>14</v>
      </c>
      <c r="M6" s="6"/>
    </row>
    <row r="9" spans="2:13" x14ac:dyDescent="0.3">
      <c r="B9" s="31" t="s">
        <v>59</v>
      </c>
      <c r="D9" s="32">
        <v>10</v>
      </c>
      <c r="E9" s="30" t="s">
        <v>60</v>
      </c>
    </row>
    <row r="10" spans="2:13" x14ac:dyDescent="0.3">
      <c r="B10" s="31" t="s">
        <v>61</v>
      </c>
    </row>
    <row r="12" spans="2:13" ht="18" x14ac:dyDescent="0.35">
      <c r="B12" s="21" t="s">
        <v>8</v>
      </c>
      <c r="C12" s="21"/>
      <c r="D12" s="21"/>
    </row>
  </sheetData>
  <mergeCells count="2">
    <mergeCell ref="B12:D12"/>
    <mergeCell ref="J2:M2"/>
  </mergeCells>
  <dataValidations count="1">
    <dataValidation type="list" allowBlank="1" showInputMessage="1" showErrorMessage="1" sqref="L4:L6" xr:uid="{36D0BB84-FA3B-4AD0-92F1-665F21ABA8C5}">
      <formula1>$AF$1:$AF$3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FD55-573C-497B-9871-B8A2046EEA27}">
  <dimension ref="A1:H21"/>
  <sheetViews>
    <sheetView showGridLines="0" workbookViewId="0">
      <selection activeCell="C19" sqref="C19:D21"/>
    </sheetView>
  </sheetViews>
  <sheetFormatPr baseColWidth="10" defaultRowHeight="14.4" x14ac:dyDescent="0.3"/>
  <cols>
    <col min="1" max="1" width="2.33203125" customWidth="1"/>
    <col min="2" max="2" width="6.21875" bestFit="1" customWidth="1"/>
    <col min="3" max="3" width="29.5546875" bestFit="1" customWidth="1"/>
    <col min="4" max="4" width="5.44140625" bestFit="1" customWidth="1"/>
    <col min="5" max="5" width="8.88671875" bestFit="1" customWidth="1"/>
    <col min="6" max="6" width="12.44140625" bestFit="1" customWidth="1"/>
    <col min="7" max="8" width="12" bestFit="1" customWidth="1"/>
  </cols>
  <sheetData>
    <row r="1" spans="1:8" x14ac:dyDescent="0.3">
      <c r="A1" s="24" t="s">
        <v>22</v>
      </c>
    </row>
    <row r="2" spans="1:8" x14ac:dyDescent="0.3">
      <c r="A2" s="24" t="s">
        <v>71</v>
      </c>
    </row>
    <row r="3" spans="1:8" x14ac:dyDescent="0.3">
      <c r="A3" s="24" t="s">
        <v>72</v>
      </c>
    </row>
    <row r="6" spans="1:8" ht="15" thickBot="1" x14ac:dyDescent="0.35">
      <c r="A6" t="s">
        <v>25</v>
      </c>
    </row>
    <row r="7" spans="1:8" x14ac:dyDescent="0.3">
      <c r="B7" s="27"/>
      <c r="C7" s="27"/>
      <c r="D7" s="27" t="s">
        <v>28</v>
      </c>
      <c r="E7" s="27" t="s">
        <v>30</v>
      </c>
      <c r="F7" s="27" t="s">
        <v>32</v>
      </c>
      <c r="G7" s="27" t="s">
        <v>34</v>
      </c>
      <c r="H7" s="27" t="s">
        <v>34</v>
      </c>
    </row>
    <row r="8" spans="1:8" ht="15" thickBot="1" x14ac:dyDescent="0.35">
      <c r="B8" s="28" t="s">
        <v>26</v>
      </c>
      <c r="C8" s="28" t="s">
        <v>27</v>
      </c>
      <c r="D8" s="28" t="s">
        <v>29</v>
      </c>
      <c r="E8" s="28" t="s">
        <v>31</v>
      </c>
      <c r="F8" s="28" t="s">
        <v>33</v>
      </c>
      <c r="G8" s="28" t="s">
        <v>35</v>
      </c>
      <c r="H8" s="28" t="s">
        <v>36</v>
      </c>
    </row>
    <row r="9" spans="1:8" x14ac:dyDescent="0.3">
      <c r="B9" s="25" t="s">
        <v>73</v>
      </c>
      <c r="C9" s="25" t="s">
        <v>74</v>
      </c>
      <c r="D9" s="25">
        <v>30</v>
      </c>
      <c r="E9" s="25">
        <v>0</v>
      </c>
      <c r="F9" s="25">
        <v>6</v>
      </c>
      <c r="G9" s="25">
        <v>11.000000000000005</v>
      </c>
      <c r="H9" s="25">
        <v>1.0000000000000011</v>
      </c>
    </row>
    <row r="10" spans="1:8" x14ac:dyDescent="0.3">
      <c r="B10" s="25" t="s">
        <v>75</v>
      </c>
      <c r="C10" s="25" t="s">
        <v>76</v>
      </c>
      <c r="D10" s="25">
        <v>5.0000000000000044</v>
      </c>
      <c r="E10" s="25">
        <v>0</v>
      </c>
      <c r="F10" s="25">
        <v>5</v>
      </c>
      <c r="G10" s="25">
        <v>1.0000000000000007</v>
      </c>
      <c r="H10" s="25">
        <v>6.1428571428571415</v>
      </c>
    </row>
    <row r="11" spans="1:8" x14ac:dyDescent="0.3">
      <c r="B11" s="25" t="s">
        <v>77</v>
      </c>
      <c r="C11" s="25" t="s">
        <v>78</v>
      </c>
      <c r="D11" s="25">
        <v>15.000000000000007</v>
      </c>
      <c r="E11" s="25">
        <v>0</v>
      </c>
      <c r="F11" s="25">
        <v>3</v>
      </c>
      <c r="G11" s="25">
        <v>2.9999999999999996</v>
      </c>
      <c r="H11" s="25">
        <v>2.7499999999999996</v>
      </c>
    </row>
    <row r="12" spans="1:8" ht="15" thickBot="1" x14ac:dyDescent="0.35">
      <c r="B12" s="26" t="s">
        <v>79</v>
      </c>
      <c r="C12" s="26" t="s">
        <v>80</v>
      </c>
      <c r="D12" s="26">
        <v>10</v>
      </c>
      <c r="E12" s="26">
        <v>0</v>
      </c>
      <c r="F12" s="26">
        <v>7</v>
      </c>
      <c r="G12" s="26">
        <v>10.75</v>
      </c>
      <c r="H12" s="26">
        <v>1E+30</v>
      </c>
    </row>
    <row r="14" spans="1:8" ht="15" thickBot="1" x14ac:dyDescent="0.35">
      <c r="A14" t="s">
        <v>1</v>
      </c>
    </row>
    <row r="15" spans="1:8" x14ac:dyDescent="0.3">
      <c r="B15" s="27"/>
      <c r="C15" s="27"/>
      <c r="D15" s="27" t="s">
        <v>28</v>
      </c>
      <c r="E15" s="27" t="s">
        <v>37</v>
      </c>
      <c r="F15" s="27" t="s">
        <v>39</v>
      </c>
      <c r="G15" s="27" t="s">
        <v>34</v>
      </c>
      <c r="H15" s="27" t="s">
        <v>34</v>
      </c>
    </row>
    <row r="16" spans="1:8" ht="15" thickBot="1" x14ac:dyDescent="0.35">
      <c r="B16" s="28" t="s">
        <v>26</v>
      </c>
      <c r="C16" s="28" t="s">
        <v>27</v>
      </c>
      <c r="D16" s="28" t="s">
        <v>29</v>
      </c>
      <c r="E16" s="28" t="s">
        <v>38</v>
      </c>
      <c r="F16" s="28" t="s">
        <v>40</v>
      </c>
      <c r="G16" s="28" t="s">
        <v>35</v>
      </c>
      <c r="H16" s="28" t="s">
        <v>36</v>
      </c>
    </row>
    <row r="17" spans="2:8" x14ac:dyDescent="0.3">
      <c r="B17" s="25" t="s">
        <v>81</v>
      </c>
      <c r="C17" s="25" t="s">
        <v>59</v>
      </c>
      <c r="D17" s="25">
        <v>10</v>
      </c>
      <c r="E17" s="25">
        <v>-10.75</v>
      </c>
      <c r="F17" s="25">
        <v>0</v>
      </c>
      <c r="G17" s="25">
        <v>2.857142857142859</v>
      </c>
      <c r="H17" s="25">
        <v>10</v>
      </c>
    </row>
    <row r="18" spans="2:8" x14ac:dyDescent="0.3">
      <c r="B18" s="25" t="s">
        <v>82</v>
      </c>
      <c r="C18" s="25" t="s">
        <v>62</v>
      </c>
      <c r="D18" s="25">
        <v>15.000000000000004</v>
      </c>
      <c r="E18" s="25">
        <v>-1.0000000000000009</v>
      </c>
      <c r="F18" s="25">
        <v>0</v>
      </c>
      <c r="G18" s="25">
        <v>30.000000000000007</v>
      </c>
      <c r="H18" s="25">
        <v>5.0000000000000036</v>
      </c>
    </row>
    <row r="19" spans="2:8" x14ac:dyDescent="0.3">
      <c r="B19" s="25" t="s">
        <v>83</v>
      </c>
      <c r="C19" s="25" t="s">
        <v>70</v>
      </c>
      <c r="D19" s="25">
        <v>60.000000000000007</v>
      </c>
      <c r="E19" s="25">
        <v>2.9999999999999996</v>
      </c>
      <c r="F19" s="25">
        <v>60</v>
      </c>
      <c r="G19" s="25">
        <v>15.000000000000007</v>
      </c>
      <c r="H19" s="25">
        <v>30.000000000000004</v>
      </c>
    </row>
    <row r="20" spans="2:8" x14ac:dyDescent="0.3">
      <c r="B20" s="25" t="s">
        <v>84</v>
      </c>
      <c r="C20" s="25" t="s">
        <v>69</v>
      </c>
      <c r="D20" s="25">
        <v>82.500000000000014</v>
      </c>
      <c r="E20" s="25">
        <v>0</v>
      </c>
      <c r="F20" s="25">
        <v>140</v>
      </c>
      <c r="G20" s="25">
        <v>1E+30</v>
      </c>
      <c r="H20" s="25">
        <v>57.499999999999986</v>
      </c>
    </row>
    <row r="21" spans="2:8" ht="15" thickBot="1" x14ac:dyDescent="0.35">
      <c r="B21" s="26" t="s">
        <v>85</v>
      </c>
      <c r="C21" s="26" t="s">
        <v>68</v>
      </c>
      <c r="D21" s="26">
        <v>90.000000000000014</v>
      </c>
      <c r="E21" s="26">
        <v>2.75</v>
      </c>
      <c r="F21" s="26">
        <v>90</v>
      </c>
      <c r="G21" s="26">
        <v>41.818181818181799</v>
      </c>
      <c r="H21" s="26">
        <v>15.000000000000004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8A91-5546-470E-8E3F-2F4D191B9F3E}">
  <dimension ref="A1:AM20"/>
  <sheetViews>
    <sheetView tabSelected="1" topLeftCell="B1" zoomScaleNormal="100" workbookViewId="0">
      <selection activeCell="N18" sqref="N18"/>
    </sheetView>
  </sheetViews>
  <sheetFormatPr baseColWidth="10" defaultColWidth="11.5546875" defaultRowHeight="18" x14ac:dyDescent="0.35"/>
  <cols>
    <col min="1" max="1" width="5.5546875" style="1" customWidth="1"/>
    <col min="2" max="2" width="19.88671875" style="1" bestFit="1" customWidth="1"/>
    <col min="3" max="6" width="14.88671875" style="1" customWidth="1"/>
    <col min="7" max="7" width="20.21875" style="1" bestFit="1" customWidth="1"/>
    <col min="8" max="12" width="6" style="1" customWidth="1"/>
    <col min="13" max="13" width="38.6640625" style="1" customWidth="1"/>
    <col min="14" max="14" width="18.5546875" style="1" customWidth="1"/>
    <col min="15" max="15" width="6.88671875" style="1" customWidth="1"/>
    <col min="16" max="16" width="15.109375" style="1" customWidth="1"/>
    <col min="17" max="17" width="5.6640625" style="1" customWidth="1"/>
    <col min="18" max="16384" width="11.5546875" style="1"/>
  </cols>
  <sheetData>
    <row r="1" spans="1:39" x14ac:dyDescent="0.35">
      <c r="AM1" s="2" t="s">
        <v>14</v>
      </c>
    </row>
    <row r="2" spans="1:39" x14ac:dyDescent="0.35">
      <c r="A2" s="2"/>
      <c r="B2" s="19" t="s">
        <v>0</v>
      </c>
      <c r="C2" s="19"/>
      <c r="D2" s="19"/>
      <c r="E2" s="15"/>
      <c r="F2" s="15"/>
      <c r="G2" s="15"/>
      <c r="M2" s="18" t="s">
        <v>1</v>
      </c>
      <c r="N2" s="18"/>
      <c r="O2" s="18"/>
      <c r="P2" s="18"/>
      <c r="AM2" s="2" t="s">
        <v>13</v>
      </c>
    </row>
    <row r="3" spans="1:39" x14ac:dyDescent="0.35">
      <c r="A3" s="3"/>
      <c r="AM3" s="3" t="s">
        <v>15</v>
      </c>
    </row>
    <row r="4" spans="1:39" x14ac:dyDescent="0.35">
      <c r="B4" s="1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M4" s="5" t="s">
        <v>59</v>
      </c>
      <c r="N4" s="6">
        <f>+G19</f>
        <v>10</v>
      </c>
      <c r="O4" s="7" t="s">
        <v>13</v>
      </c>
      <c r="P4" s="6">
        <v>10</v>
      </c>
    </row>
    <row r="5" spans="1:39" x14ac:dyDescent="0.35">
      <c r="B5" s="4" t="s">
        <v>55</v>
      </c>
      <c r="C5" s="8">
        <v>1</v>
      </c>
      <c r="D5" s="8">
        <v>1</v>
      </c>
      <c r="E5" s="8">
        <v>0</v>
      </c>
      <c r="F5" s="8">
        <v>2.5</v>
      </c>
      <c r="G5" s="8">
        <v>60</v>
      </c>
      <c r="M5" s="5" t="s">
        <v>62</v>
      </c>
      <c r="N5" s="6">
        <f>+G17+G19</f>
        <v>15.000000000000004</v>
      </c>
      <c r="O5" s="7" t="s">
        <v>13</v>
      </c>
      <c r="P5" s="6">
        <f>+SUM(G16:G19)*0.25</f>
        <v>15.000000000000004</v>
      </c>
    </row>
    <row r="6" spans="1:39" x14ac:dyDescent="0.35">
      <c r="B6" s="4" t="s">
        <v>56</v>
      </c>
      <c r="C6" s="8">
        <v>1.5</v>
      </c>
      <c r="D6" s="8">
        <v>1</v>
      </c>
      <c r="E6" s="8">
        <v>1.5</v>
      </c>
      <c r="F6" s="8">
        <v>1</v>
      </c>
      <c r="G6" s="8">
        <v>140</v>
      </c>
      <c r="M6" s="5" t="s">
        <v>70</v>
      </c>
      <c r="N6" s="6">
        <f>+SUMPRODUCT(G16:G19,I16:I19)</f>
        <v>60.000000000000007</v>
      </c>
      <c r="O6" s="7" t="s">
        <v>14</v>
      </c>
      <c r="P6" s="6">
        <f>+G5</f>
        <v>60</v>
      </c>
    </row>
    <row r="7" spans="1:39" x14ac:dyDescent="0.35">
      <c r="B7" s="4" t="s">
        <v>57</v>
      </c>
      <c r="C7" s="8">
        <v>1</v>
      </c>
      <c r="D7" s="8">
        <v>1</v>
      </c>
      <c r="E7" s="8">
        <v>1</v>
      </c>
      <c r="F7" s="8">
        <v>4</v>
      </c>
      <c r="G7" s="8">
        <v>90</v>
      </c>
      <c r="M7" s="5" t="s">
        <v>69</v>
      </c>
      <c r="N7" s="6">
        <f>+SUMPRODUCT(G16:G19,J16:J19)</f>
        <v>82.500000000000014</v>
      </c>
      <c r="O7" s="7" t="s">
        <v>14</v>
      </c>
      <c r="P7" s="6">
        <f>+G6</f>
        <v>140</v>
      </c>
    </row>
    <row r="8" spans="1:39" x14ac:dyDescent="0.35">
      <c r="B8" s="4" t="s">
        <v>58</v>
      </c>
      <c r="C8" s="8">
        <v>6</v>
      </c>
      <c r="D8" s="8">
        <v>5</v>
      </c>
      <c r="E8" s="8">
        <v>3</v>
      </c>
      <c r="F8" s="8">
        <v>7</v>
      </c>
      <c r="G8" s="8"/>
      <c r="M8" s="5" t="s">
        <v>68</v>
      </c>
      <c r="N8" s="6">
        <f>+SUMPRODUCT(G16:G19,K16:K19)</f>
        <v>90.000000000000014</v>
      </c>
      <c r="O8" s="7" t="s">
        <v>14</v>
      </c>
      <c r="P8" s="6">
        <f>+G7</f>
        <v>90</v>
      </c>
    </row>
    <row r="9" spans="1:39" x14ac:dyDescent="0.35">
      <c r="B9" s="2"/>
      <c r="M9" s="13"/>
      <c r="N9" s="6"/>
      <c r="O9" s="7"/>
      <c r="P9" s="6"/>
    </row>
    <row r="10" spans="1:39" x14ac:dyDescent="0.35">
      <c r="B10" s="20"/>
      <c r="C10" s="20"/>
      <c r="D10" s="8"/>
      <c r="E10" s="8"/>
      <c r="F10" s="8"/>
      <c r="G10" s="8"/>
      <c r="M10" s="2"/>
    </row>
    <row r="11" spans="1:39" x14ac:dyDescent="0.35">
      <c r="M11" s="22" t="s">
        <v>7</v>
      </c>
      <c r="N11" s="22"/>
      <c r="O11" s="22"/>
      <c r="P11" s="22"/>
    </row>
    <row r="12" spans="1:39" x14ac:dyDescent="0.35">
      <c r="B12" s="20"/>
      <c r="C12" s="20"/>
      <c r="D12" s="23"/>
      <c r="E12" s="23"/>
      <c r="F12" s="23"/>
      <c r="G12" s="23"/>
    </row>
    <row r="13" spans="1:39" x14ac:dyDescent="0.35">
      <c r="M13" s="22" t="s">
        <v>63</v>
      </c>
      <c r="N13" s="22"/>
      <c r="O13" s="22"/>
      <c r="P13" s="14">
        <f>+SUMPRODUCT(G16:G19,H16:H19)</f>
        <v>320.00000000000006</v>
      </c>
    </row>
    <row r="14" spans="1:39" x14ac:dyDescent="0.35">
      <c r="B14" s="21" t="s">
        <v>8</v>
      </c>
      <c r="C14" s="21"/>
      <c r="D14" s="21"/>
      <c r="E14" s="16"/>
      <c r="F14" s="16"/>
      <c r="G14" s="16"/>
    </row>
    <row r="15" spans="1:39" x14ac:dyDescent="0.35">
      <c r="H15" s="4" t="s">
        <v>58</v>
      </c>
      <c r="I15" s="4" t="s">
        <v>55</v>
      </c>
      <c r="J15" s="4" t="s">
        <v>56</v>
      </c>
      <c r="K15" s="4" t="s">
        <v>57</v>
      </c>
      <c r="M15" s="10" t="s">
        <v>20</v>
      </c>
      <c r="N15" s="11"/>
    </row>
    <row r="16" spans="1:39" x14ac:dyDescent="0.35">
      <c r="B16" s="21" t="s">
        <v>64</v>
      </c>
      <c r="C16" s="21"/>
      <c r="D16" s="9"/>
      <c r="E16" s="9"/>
      <c r="F16" s="9"/>
      <c r="G16" s="9">
        <v>30</v>
      </c>
      <c r="H16" s="1">
        <f>+C8</f>
        <v>6</v>
      </c>
      <c r="I16" s="1">
        <v>1</v>
      </c>
      <c r="J16" s="1">
        <v>1.5</v>
      </c>
      <c r="K16" s="1">
        <v>1</v>
      </c>
      <c r="M16" s="12"/>
    </row>
    <row r="17" spans="2:11" x14ac:dyDescent="0.35">
      <c r="B17" s="21" t="s">
        <v>65</v>
      </c>
      <c r="C17" s="21"/>
      <c r="D17" s="9"/>
      <c r="E17" s="9"/>
      <c r="F17" s="9"/>
      <c r="G17" s="9">
        <v>5.0000000000000044</v>
      </c>
      <c r="H17" s="1">
        <f>+D8</f>
        <v>5</v>
      </c>
      <c r="I17" s="1">
        <v>1</v>
      </c>
      <c r="J17" s="1">
        <v>1</v>
      </c>
      <c r="K17" s="1">
        <v>1</v>
      </c>
    </row>
    <row r="18" spans="2:11" x14ac:dyDescent="0.35">
      <c r="B18" s="21" t="s">
        <v>66</v>
      </c>
      <c r="C18" s="21"/>
      <c r="D18" s="9"/>
      <c r="E18" s="9"/>
      <c r="F18" s="9"/>
      <c r="G18" s="9">
        <v>15.000000000000007</v>
      </c>
      <c r="H18" s="1">
        <f>+E8</f>
        <v>3</v>
      </c>
      <c r="I18" s="1">
        <v>0</v>
      </c>
      <c r="J18" s="1">
        <v>1.5</v>
      </c>
      <c r="K18" s="1">
        <v>1</v>
      </c>
    </row>
    <row r="19" spans="2:11" x14ac:dyDescent="0.35">
      <c r="B19" s="21" t="s">
        <v>67</v>
      </c>
      <c r="C19" s="21"/>
      <c r="D19" s="9"/>
      <c r="E19" s="9"/>
      <c r="F19" s="9"/>
      <c r="G19" s="9">
        <v>10</v>
      </c>
      <c r="H19" s="1">
        <f>+F8</f>
        <v>7</v>
      </c>
      <c r="I19" s="1">
        <v>2.5</v>
      </c>
      <c r="J19" s="1">
        <v>1</v>
      </c>
      <c r="K19" s="1">
        <v>4</v>
      </c>
    </row>
    <row r="20" spans="2:11" x14ac:dyDescent="0.35">
      <c r="B20" s="17"/>
      <c r="C20" s="17"/>
    </row>
  </sheetData>
  <mergeCells count="12">
    <mergeCell ref="B14:D14"/>
    <mergeCell ref="B16:C16"/>
    <mergeCell ref="B17:C17"/>
    <mergeCell ref="B20:C20"/>
    <mergeCell ref="B18:C18"/>
    <mergeCell ref="B19:C19"/>
    <mergeCell ref="B2:D2"/>
    <mergeCell ref="M2:P2"/>
    <mergeCell ref="B10:C10"/>
    <mergeCell ref="M11:P11"/>
    <mergeCell ref="B12:C12"/>
    <mergeCell ref="M13:O13"/>
  </mergeCells>
  <dataValidations count="1">
    <dataValidation type="list" allowBlank="1" showInputMessage="1" showErrorMessage="1" sqref="O4:O10" xr:uid="{5009E037-86FF-4A61-AA47-B091A6C83A86}">
      <formula1>$AM$1:$AM$3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8A2BDEA72C174BB85BE921732A0488" ma:contentTypeVersion="9" ma:contentTypeDescription="Crear nuevo documento." ma:contentTypeScope="" ma:versionID="f3eaae97bd344457eee6cb647309a6df">
  <xsd:schema xmlns:xsd="http://www.w3.org/2001/XMLSchema" xmlns:xs="http://www.w3.org/2001/XMLSchema" xmlns:p="http://schemas.microsoft.com/office/2006/metadata/properties" xmlns:ns2="299da364-5bd6-4856-b54f-296f95f3dc71" xmlns:ns3="7fe59f34-55a4-4ccc-9a2c-36cfcecf2037" xmlns:ns4="66ba484a-faa9-450c-8709-7928296ff528" targetNamespace="http://schemas.microsoft.com/office/2006/metadata/properties" ma:root="true" ma:fieldsID="538f97aafd22840ed0bf516587c1952e" ns2:_="" ns3:_="" ns4:_="">
    <xsd:import namespace="299da364-5bd6-4856-b54f-296f95f3dc71"/>
    <xsd:import namespace="7fe59f34-55a4-4ccc-9a2c-36cfcecf2037"/>
    <xsd:import namespace="66ba484a-faa9-450c-8709-7928296ff5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da364-5bd6-4856-b54f-296f95f3d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f34-55a4-4ccc-9a2c-36cfcecf2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a484a-faa9-450c-8709-7928296ff528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894A34-4C6F-4509-BCA3-A248295BC5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7A7824-9291-4BC7-ACCA-596B51568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da364-5bd6-4856-b54f-296f95f3dc71"/>
    <ds:schemaRef ds:uri="7fe59f34-55a4-4ccc-9a2c-36cfcecf2037"/>
    <ds:schemaRef ds:uri="66ba484a-faa9-450c-8709-7928296ff5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B0624-FA1D-442E-86FD-0961F2A74B18}">
  <ds:schemaRefs>
    <ds:schemaRef ds:uri="299da364-5bd6-4856-b54f-296f95f3dc7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7fe59f34-55a4-4ccc-9a2c-36cfcecf2037"/>
    <ds:schemaRef ds:uri="http://schemas.microsoft.com/office/2006/documentManagement/types"/>
    <ds:schemaRef ds:uri="66ba484a-faa9-450c-8709-7928296ff528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sensibilidad 1</vt:lpstr>
      <vt:lpstr>Mezcla de canales</vt:lpstr>
      <vt:lpstr>Hoja2</vt:lpstr>
      <vt:lpstr>Informe de sensibilidad 2</vt:lpstr>
      <vt:lpstr>quiz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Alfaima Solano</dc:creator>
  <cp:keywords/>
  <dc:description/>
  <cp:lastModifiedBy>Andrea Amariles Escobar</cp:lastModifiedBy>
  <cp:revision/>
  <dcterms:created xsi:type="dcterms:W3CDTF">2020-08-13T22:46:42Z</dcterms:created>
  <dcterms:modified xsi:type="dcterms:W3CDTF">2025-03-29T01:05:27Z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0x010100148A2BDEA72C174BB85BE921732A0488</vt:lpwstr>
  </property>
</Properties>
</file>