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Institiute of Financial Studies\Principles of Finance\"/>
    </mc:Choice>
  </mc:AlternateContent>
  <xr:revisionPtr revIDLastSave="0" documentId="13_ncr:1_{7C25A9AF-3576-4B23-BD29-82E60361FB52}" xr6:coauthVersionLast="47" xr6:coauthVersionMax="47" xr10:uidLastSave="{00000000-0000-0000-0000-000000000000}"/>
  <bookViews>
    <workbookView xWindow="-120" yWindow="-120" windowWidth="20730" windowHeight="11160" firstSheet="5" activeTab="5" xr2:uid="{7FA805BF-96CA-48B6-A15F-BF61BCBF56D3}"/>
  </bookViews>
  <sheets>
    <sheet name="Sheet1" sheetId="1" state="hidden" r:id="rId1"/>
    <sheet name="StockDetail" sheetId="3" state="hidden" r:id="rId2"/>
    <sheet name="Variance" sheetId="4" state="hidden" r:id="rId3"/>
    <sheet name="Power Query Data" sheetId="9" r:id="rId4"/>
    <sheet name="Stock Detail" sheetId="6" r:id="rId5"/>
    <sheet name="PRisk Optimization" sheetId="7" r:id="rId6"/>
  </sheets>
  <definedNames>
    <definedName name="ExternalData_1" localSheetId="3" hidden="1">'Power Query Data'!$D$1:$J$70</definedName>
    <definedName name="solver_adj" localSheetId="5" hidden="1">'PRisk Optimization'!$B$99:$G$99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'PRisk Optimization'!$B$145</definedName>
    <definedName name="solver_lhs2" localSheetId="5" hidden="1">'PRisk Optimization'!$B$99:$G$99</definedName>
    <definedName name="solver_lhs3" localSheetId="5" hidden="1">'PRisk Optimization'!$H$90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'PRisk Optimization'!$D$145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el2" localSheetId="5" hidden="1">3</definedName>
    <definedName name="solver_rel3" localSheetId="5" hidden="1">2</definedName>
    <definedName name="solver_rhs1" localSheetId="5" hidden="1">'PRisk Optimization'!$M$92</definedName>
    <definedName name="solver_rhs2" localSheetId="5" hidden="1">0</definedName>
    <definedName name="solver_rhs3" localSheetId="5" hidden="1">1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9" i="7" l="1"/>
  <c r="F99" i="7"/>
  <c r="E99" i="7"/>
  <c r="D99" i="7"/>
  <c r="B109" i="7" s="1" a="1"/>
  <c r="B109" i="7" s="1"/>
  <c r="A110" i="7" s="1" a="1"/>
  <c r="A110" i="7" s="1"/>
  <c r="B110" i="7" s="1" a="1"/>
  <c r="B110" i="7" s="1"/>
  <c r="C99" i="7"/>
  <c r="B99" i="7"/>
  <c r="A134" i="7" a="1"/>
  <c r="A134" i="7"/>
  <c r="G92" i="7"/>
  <c r="G91" i="7"/>
  <c r="F91" i="7"/>
  <c r="G90" i="7"/>
  <c r="F90" i="7"/>
  <c r="E90" i="7"/>
  <c r="G89" i="7"/>
  <c r="F89" i="7"/>
  <c r="E89" i="7"/>
  <c r="D89" i="7"/>
  <c r="G88" i="7"/>
  <c r="F88" i="7"/>
  <c r="E88" i="7"/>
  <c r="D88" i="7"/>
  <c r="C88" i="7"/>
  <c r="B72" i="7"/>
  <c r="M70" i="7"/>
  <c r="S70" i="7" s="1"/>
  <c r="K70" i="7"/>
  <c r="R70" i="7"/>
  <c r="I70" i="7"/>
  <c r="Q70" i="7" s="1"/>
  <c r="G70" i="7"/>
  <c r="P70" i="7" s="1"/>
  <c r="E70" i="7"/>
  <c r="O70" i="7" s="1"/>
  <c r="C70" i="7"/>
  <c r="N70" i="7" s="1"/>
  <c r="M69" i="7"/>
  <c r="S69" i="7" s="1"/>
  <c r="K69" i="7"/>
  <c r="R69" i="7" s="1"/>
  <c r="I69" i="7"/>
  <c r="Q69" i="7" s="1"/>
  <c r="G69" i="7"/>
  <c r="P69" i="7" s="1"/>
  <c r="E69" i="7"/>
  <c r="O69" i="7" s="1"/>
  <c r="C69" i="7"/>
  <c r="N69" i="7" s="1"/>
  <c r="M68" i="7"/>
  <c r="S68" i="7" s="1"/>
  <c r="K68" i="7"/>
  <c r="R68" i="7" s="1"/>
  <c r="I68" i="7"/>
  <c r="Q68" i="7" s="1"/>
  <c r="G68" i="7"/>
  <c r="P68" i="7" s="1"/>
  <c r="E68" i="7"/>
  <c r="O68" i="7" s="1"/>
  <c r="C68" i="7"/>
  <c r="N68" i="7" s="1"/>
  <c r="M67" i="7"/>
  <c r="S67" i="7" s="1"/>
  <c r="K67" i="7"/>
  <c r="R67" i="7" s="1"/>
  <c r="I67" i="7"/>
  <c r="Q67" i="7" s="1"/>
  <c r="G67" i="7"/>
  <c r="P67" i="7" s="1"/>
  <c r="E67" i="7"/>
  <c r="O67" i="7" s="1"/>
  <c r="C67" i="7"/>
  <c r="N67" i="7" s="1"/>
  <c r="M66" i="7"/>
  <c r="S66" i="7" s="1"/>
  <c r="K66" i="7"/>
  <c r="R66" i="7" s="1"/>
  <c r="I66" i="7"/>
  <c r="Q66" i="7" s="1"/>
  <c r="G66" i="7"/>
  <c r="P66" i="7" s="1"/>
  <c r="E66" i="7"/>
  <c r="O66" i="7" s="1"/>
  <c r="C66" i="7"/>
  <c r="N66" i="7" s="1"/>
  <c r="M65" i="7"/>
  <c r="S65" i="7" s="1"/>
  <c r="K65" i="7"/>
  <c r="R65" i="7" s="1"/>
  <c r="I65" i="7"/>
  <c r="Q65" i="7" s="1"/>
  <c r="G65" i="7"/>
  <c r="P65" i="7" s="1"/>
  <c r="E65" i="7"/>
  <c r="O65" i="7" s="1"/>
  <c r="C65" i="7"/>
  <c r="N65" i="7" s="1"/>
  <c r="M64" i="7"/>
  <c r="S64" i="7" s="1"/>
  <c r="K64" i="7"/>
  <c r="R64" i="7" s="1"/>
  <c r="I64" i="7"/>
  <c r="Q64" i="7" s="1"/>
  <c r="G64" i="7"/>
  <c r="P64" i="7" s="1"/>
  <c r="E64" i="7"/>
  <c r="O64" i="7" s="1"/>
  <c r="C64" i="7"/>
  <c r="N64" i="7"/>
  <c r="M63" i="7"/>
  <c r="S63" i="7" s="1"/>
  <c r="K63" i="7"/>
  <c r="R63" i="7" s="1"/>
  <c r="I63" i="7"/>
  <c r="Q63" i="7" s="1"/>
  <c r="G63" i="7"/>
  <c r="P63" i="7" s="1"/>
  <c r="E63" i="7"/>
  <c r="O63" i="7" s="1"/>
  <c r="C63" i="7"/>
  <c r="N63" i="7" s="1"/>
  <c r="M62" i="7"/>
  <c r="S62" i="7" s="1"/>
  <c r="K62" i="7"/>
  <c r="R62" i="7" s="1"/>
  <c r="I62" i="7"/>
  <c r="Q62" i="7" s="1"/>
  <c r="G62" i="7"/>
  <c r="P62" i="7" s="1"/>
  <c r="E62" i="7"/>
  <c r="O62" i="7" s="1"/>
  <c r="C62" i="7"/>
  <c r="N62" i="7" s="1"/>
  <c r="M61" i="7"/>
  <c r="S61" i="7" s="1"/>
  <c r="K61" i="7"/>
  <c r="R61" i="7" s="1"/>
  <c r="I61" i="7"/>
  <c r="Q61" i="7" s="1"/>
  <c r="G61" i="7"/>
  <c r="P61" i="7" s="1"/>
  <c r="E61" i="7"/>
  <c r="O61" i="7" s="1"/>
  <c r="C61" i="7"/>
  <c r="N61" i="7" s="1"/>
  <c r="M60" i="7"/>
  <c r="S60" i="7" s="1"/>
  <c r="K60" i="7"/>
  <c r="R60" i="7" s="1"/>
  <c r="I60" i="7"/>
  <c r="Q60" i="7" s="1"/>
  <c r="G60" i="7"/>
  <c r="P60" i="7" s="1"/>
  <c r="E60" i="7"/>
  <c r="O60" i="7" s="1"/>
  <c r="C60" i="7"/>
  <c r="N60" i="7" s="1"/>
  <c r="M59" i="7"/>
  <c r="S59" i="7" s="1"/>
  <c r="K59" i="7"/>
  <c r="R59" i="7" s="1"/>
  <c r="I59" i="7"/>
  <c r="Q59" i="7" s="1"/>
  <c r="G59" i="7"/>
  <c r="P59" i="7" s="1"/>
  <c r="E59" i="7"/>
  <c r="O59" i="7" s="1"/>
  <c r="C59" i="7"/>
  <c r="N59" i="7" s="1"/>
  <c r="M58" i="7"/>
  <c r="S58" i="7" s="1"/>
  <c r="K58" i="7"/>
  <c r="R58" i="7" s="1"/>
  <c r="I58" i="7"/>
  <c r="Q58" i="7" s="1"/>
  <c r="G58" i="7"/>
  <c r="P58" i="7" s="1"/>
  <c r="E58" i="7"/>
  <c r="O58" i="7" s="1"/>
  <c r="C58" i="7"/>
  <c r="N58" i="7" s="1"/>
  <c r="M57" i="7"/>
  <c r="S57" i="7" s="1"/>
  <c r="K57" i="7"/>
  <c r="R57" i="7" s="1"/>
  <c r="I57" i="7"/>
  <c r="Q57" i="7" s="1"/>
  <c r="G57" i="7"/>
  <c r="P57" i="7" s="1"/>
  <c r="E57" i="7"/>
  <c r="O57" i="7" s="1"/>
  <c r="C57" i="7"/>
  <c r="N57" i="7" s="1"/>
  <c r="M56" i="7"/>
  <c r="S56" i="7" s="1"/>
  <c r="K56" i="7"/>
  <c r="R56" i="7" s="1"/>
  <c r="I56" i="7"/>
  <c r="Q56" i="7" s="1"/>
  <c r="G56" i="7"/>
  <c r="P56" i="7" s="1"/>
  <c r="E56" i="7"/>
  <c r="O56" i="7" s="1"/>
  <c r="C56" i="7"/>
  <c r="N56" i="7" s="1"/>
  <c r="M55" i="7"/>
  <c r="S55" i="7" s="1"/>
  <c r="K55" i="7"/>
  <c r="R55" i="7" s="1"/>
  <c r="I55" i="7"/>
  <c r="Q55" i="7" s="1"/>
  <c r="G55" i="7"/>
  <c r="P55" i="7" s="1"/>
  <c r="E55" i="7"/>
  <c r="O55" i="7" s="1"/>
  <c r="C55" i="7"/>
  <c r="N55" i="7" s="1"/>
  <c r="M54" i="7"/>
  <c r="S54" i="7" s="1"/>
  <c r="K54" i="7"/>
  <c r="R54" i="7" s="1"/>
  <c r="I54" i="7"/>
  <c r="Q54" i="7" s="1"/>
  <c r="G54" i="7"/>
  <c r="P54" i="7" s="1"/>
  <c r="E54" i="7"/>
  <c r="O54" i="7" s="1"/>
  <c r="C54" i="7"/>
  <c r="N54" i="7" s="1"/>
  <c r="M53" i="7"/>
  <c r="S53" i="7" s="1"/>
  <c r="K53" i="7"/>
  <c r="R53" i="7" s="1"/>
  <c r="I53" i="7"/>
  <c r="Q53" i="7" s="1"/>
  <c r="G53" i="7"/>
  <c r="P53" i="7" s="1"/>
  <c r="E53" i="7"/>
  <c r="O53" i="7" s="1"/>
  <c r="C53" i="7"/>
  <c r="N53" i="7" s="1"/>
  <c r="M52" i="7"/>
  <c r="S52" i="7" s="1"/>
  <c r="K52" i="7"/>
  <c r="R52" i="7" s="1"/>
  <c r="I52" i="7"/>
  <c r="Q52" i="7" s="1"/>
  <c r="G52" i="7"/>
  <c r="P52" i="7" s="1"/>
  <c r="E52" i="7"/>
  <c r="O52" i="7" s="1"/>
  <c r="C52" i="7"/>
  <c r="N52" i="7" s="1"/>
  <c r="M51" i="7"/>
  <c r="S51" i="7" s="1"/>
  <c r="K51" i="7"/>
  <c r="R51" i="7" s="1"/>
  <c r="I51" i="7"/>
  <c r="Q51" i="7" s="1"/>
  <c r="G51" i="7"/>
  <c r="P51" i="7" s="1"/>
  <c r="E51" i="7"/>
  <c r="O51" i="7" s="1"/>
  <c r="C51" i="7"/>
  <c r="N51" i="7" s="1"/>
  <c r="M50" i="7"/>
  <c r="S50" i="7" s="1"/>
  <c r="K50" i="7"/>
  <c r="R50" i="7" s="1"/>
  <c r="I50" i="7"/>
  <c r="Q50" i="7" s="1"/>
  <c r="G50" i="7"/>
  <c r="P50" i="7" s="1"/>
  <c r="E50" i="7"/>
  <c r="O50" i="7" s="1"/>
  <c r="C50" i="7"/>
  <c r="N50" i="7" s="1"/>
  <c r="M49" i="7"/>
  <c r="S49" i="7" s="1"/>
  <c r="K49" i="7"/>
  <c r="R49" i="7" s="1"/>
  <c r="I49" i="7"/>
  <c r="Q49" i="7" s="1"/>
  <c r="G49" i="7"/>
  <c r="P49" i="7" s="1"/>
  <c r="E49" i="7"/>
  <c r="O49" i="7" s="1"/>
  <c r="C49" i="7"/>
  <c r="N49" i="7" s="1"/>
  <c r="M48" i="7"/>
  <c r="S48" i="7" s="1"/>
  <c r="K48" i="7"/>
  <c r="R48" i="7" s="1"/>
  <c r="I48" i="7"/>
  <c r="Q48" i="7" s="1"/>
  <c r="G48" i="7"/>
  <c r="P48" i="7" s="1"/>
  <c r="E48" i="7"/>
  <c r="O48" i="7" s="1"/>
  <c r="C48" i="7"/>
  <c r="N48" i="7" s="1"/>
  <c r="M47" i="7"/>
  <c r="S47" i="7" s="1"/>
  <c r="K47" i="7"/>
  <c r="R47" i="7" s="1"/>
  <c r="I47" i="7"/>
  <c r="Q47" i="7" s="1"/>
  <c r="G47" i="7"/>
  <c r="P47" i="7" s="1"/>
  <c r="E47" i="7"/>
  <c r="O47" i="7" s="1"/>
  <c r="C47" i="7"/>
  <c r="N47" i="7" s="1"/>
  <c r="M46" i="7"/>
  <c r="S46" i="7" s="1"/>
  <c r="K46" i="7"/>
  <c r="R46" i="7" s="1"/>
  <c r="I46" i="7"/>
  <c r="Q46" i="7" s="1"/>
  <c r="G46" i="7"/>
  <c r="P46" i="7" s="1"/>
  <c r="E46" i="7"/>
  <c r="O46" i="7" s="1"/>
  <c r="C46" i="7"/>
  <c r="N46" i="7" s="1"/>
  <c r="M45" i="7"/>
  <c r="S45" i="7" s="1"/>
  <c r="K45" i="7"/>
  <c r="R45" i="7" s="1"/>
  <c r="I45" i="7"/>
  <c r="Q45" i="7" s="1"/>
  <c r="G45" i="7"/>
  <c r="P45" i="7" s="1"/>
  <c r="E45" i="7"/>
  <c r="O45" i="7" s="1"/>
  <c r="C45" i="7"/>
  <c r="N45" i="7" s="1"/>
  <c r="M44" i="7"/>
  <c r="S44" i="7" s="1"/>
  <c r="K44" i="7"/>
  <c r="R44" i="7" s="1"/>
  <c r="I44" i="7"/>
  <c r="Q44" i="7" s="1"/>
  <c r="G44" i="7"/>
  <c r="P44" i="7" s="1"/>
  <c r="E44" i="7"/>
  <c r="O44" i="7" s="1"/>
  <c r="C44" i="7"/>
  <c r="N44" i="7" s="1"/>
  <c r="M43" i="7"/>
  <c r="S43" i="7" s="1"/>
  <c r="K43" i="7"/>
  <c r="R43" i="7" s="1"/>
  <c r="I43" i="7"/>
  <c r="Q43" i="7" s="1"/>
  <c r="G43" i="7"/>
  <c r="P43" i="7" s="1"/>
  <c r="E43" i="7"/>
  <c r="O43" i="7" s="1"/>
  <c r="C43" i="7"/>
  <c r="N43" i="7" s="1"/>
  <c r="M42" i="7"/>
  <c r="S42" i="7" s="1"/>
  <c r="K42" i="7"/>
  <c r="R42" i="7" s="1"/>
  <c r="I42" i="7"/>
  <c r="Q42" i="7" s="1"/>
  <c r="G42" i="7"/>
  <c r="P42" i="7" s="1"/>
  <c r="E42" i="7"/>
  <c r="O42" i="7" s="1"/>
  <c r="C42" i="7"/>
  <c r="N42" i="7" s="1"/>
  <c r="M41" i="7"/>
  <c r="S41" i="7" s="1"/>
  <c r="K41" i="7"/>
  <c r="R41" i="7" s="1"/>
  <c r="I41" i="7"/>
  <c r="Q41" i="7" s="1"/>
  <c r="G41" i="7"/>
  <c r="P41" i="7" s="1"/>
  <c r="E41" i="7"/>
  <c r="O41" i="7" s="1"/>
  <c r="C41" i="7"/>
  <c r="N41" i="7" s="1"/>
  <c r="M40" i="7"/>
  <c r="S40" i="7" s="1"/>
  <c r="K40" i="7"/>
  <c r="R40" i="7" s="1"/>
  <c r="I40" i="7"/>
  <c r="Q40" i="7" s="1"/>
  <c r="G40" i="7"/>
  <c r="P40" i="7" s="1"/>
  <c r="E40" i="7"/>
  <c r="O40" i="7" s="1"/>
  <c r="C40" i="7"/>
  <c r="N40" i="7" s="1"/>
  <c r="M39" i="7"/>
  <c r="S39" i="7" s="1"/>
  <c r="K39" i="7"/>
  <c r="R39" i="7" s="1"/>
  <c r="I39" i="7"/>
  <c r="Q39" i="7" s="1"/>
  <c r="G39" i="7"/>
  <c r="P39" i="7" s="1"/>
  <c r="E39" i="7"/>
  <c r="O39" i="7" s="1"/>
  <c r="C39" i="7"/>
  <c r="N39" i="7" s="1"/>
  <c r="M38" i="7"/>
  <c r="S38" i="7" s="1"/>
  <c r="K38" i="7"/>
  <c r="R38" i="7" s="1"/>
  <c r="I38" i="7"/>
  <c r="Q38" i="7" s="1"/>
  <c r="G38" i="7"/>
  <c r="P38" i="7" s="1"/>
  <c r="E38" i="7"/>
  <c r="O38" i="7" s="1"/>
  <c r="C38" i="7"/>
  <c r="N38" i="7" s="1"/>
  <c r="M37" i="7"/>
  <c r="S37" i="7" s="1"/>
  <c r="K37" i="7"/>
  <c r="R37" i="7" s="1"/>
  <c r="I37" i="7"/>
  <c r="Q37" i="7" s="1"/>
  <c r="G37" i="7"/>
  <c r="P37" i="7" s="1"/>
  <c r="E37" i="7"/>
  <c r="O37" i="7" s="1"/>
  <c r="C37" i="7"/>
  <c r="N37" i="7" s="1"/>
  <c r="M36" i="7"/>
  <c r="S36" i="7" s="1"/>
  <c r="K36" i="7"/>
  <c r="R36" i="7" s="1"/>
  <c r="I36" i="7"/>
  <c r="Q36" i="7" s="1"/>
  <c r="G36" i="7"/>
  <c r="P36" i="7" s="1"/>
  <c r="E36" i="7"/>
  <c r="O36" i="7" s="1"/>
  <c r="C36" i="7"/>
  <c r="N36" i="7" s="1"/>
  <c r="M35" i="7"/>
  <c r="S35" i="7" s="1"/>
  <c r="K35" i="7"/>
  <c r="R35" i="7" s="1"/>
  <c r="I35" i="7"/>
  <c r="Q35" i="7" s="1"/>
  <c r="G35" i="7"/>
  <c r="P35" i="7" s="1"/>
  <c r="E35" i="7"/>
  <c r="O35" i="7" s="1"/>
  <c r="C35" i="7"/>
  <c r="N35" i="7" s="1"/>
  <c r="M34" i="7"/>
  <c r="S34" i="7" s="1"/>
  <c r="K34" i="7"/>
  <c r="R34" i="7" s="1"/>
  <c r="I34" i="7"/>
  <c r="Q34" i="7" s="1"/>
  <c r="G34" i="7"/>
  <c r="P34" i="7" s="1"/>
  <c r="E34" i="7"/>
  <c r="O34" i="7" s="1"/>
  <c r="C34" i="7"/>
  <c r="N34" i="7" s="1"/>
  <c r="M33" i="7"/>
  <c r="S33" i="7" s="1"/>
  <c r="K33" i="7"/>
  <c r="R33" i="7" s="1"/>
  <c r="I33" i="7"/>
  <c r="Q33" i="7" s="1"/>
  <c r="G33" i="7"/>
  <c r="P33" i="7" s="1"/>
  <c r="E33" i="7"/>
  <c r="O33" i="7" s="1"/>
  <c r="C33" i="7"/>
  <c r="N33" i="7" s="1"/>
  <c r="M32" i="7"/>
  <c r="S32" i="7" s="1"/>
  <c r="K32" i="7"/>
  <c r="R32" i="7" s="1"/>
  <c r="I32" i="7"/>
  <c r="Q32" i="7" s="1"/>
  <c r="G32" i="7"/>
  <c r="P32" i="7" s="1"/>
  <c r="E32" i="7"/>
  <c r="O32" i="7" s="1"/>
  <c r="C32" i="7"/>
  <c r="N32" i="7" s="1"/>
  <c r="M31" i="7"/>
  <c r="S31" i="7" s="1"/>
  <c r="K31" i="7"/>
  <c r="R31" i="7" s="1"/>
  <c r="I31" i="7"/>
  <c r="Q31" i="7" s="1"/>
  <c r="G31" i="7"/>
  <c r="P31" i="7" s="1"/>
  <c r="E31" i="7"/>
  <c r="O31" i="7" s="1"/>
  <c r="C31" i="7"/>
  <c r="N31" i="7" s="1"/>
  <c r="M30" i="7"/>
  <c r="S30" i="7" s="1"/>
  <c r="K30" i="7"/>
  <c r="R30" i="7" s="1"/>
  <c r="I30" i="7"/>
  <c r="Q30" i="7" s="1"/>
  <c r="G30" i="7"/>
  <c r="P30" i="7" s="1"/>
  <c r="E30" i="7"/>
  <c r="O30" i="7" s="1"/>
  <c r="C30" i="7"/>
  <c r="N30" i="7" s="1"/>
  <c r="M29" i="7"/>
  <c r="S29" i="7" s="1"/>
  <c r="K29" i="7"/>
  <c r="R29" i="7" s="1"/>
  <c r="I29" i="7"/>
  <c r="Q29" i="7" s="1"/>
  <c r="G29" i="7"/>
  <c r="P29" i="7" s="1"/>
  <c r="E29" i="7"/>
  <c r="O29" i="7" s="1"/>
  <c r="C29" i="7"/>
  <c r="N29" i="7" s="1"/>
  <c r="M28" i="7"/>
  <c r="S28" i="7" s="1"/>
  <c r="K28" i="7"/>
  <c r="R28" i="7" s="1"/>
  <c r="I28" i="7"/>
  <c r="Q28" i="7" s="1"/>
  <c r="G28" i="7"/>
  <c r="P28" i="7" s="1"/>
  <c r="E28" i="7"/>
  <c r="O28" i="7" s="1"/>
  <c r="C28" i="7"/>
  <c r="N28" i="7" s="1"/>
  <c r="M27" i="7"/>
  <c r="S27" i="7" s="1"/>
  <c r="K27" i="7"/>
  <c r="R27" i="7" s="1"/>
  <c r="I27" i="7"/>
  <c r="Q27" i="7" s="1"/>
  <c r="G27" i="7"/>
  <c r="P27" i="7" s="1"/>
  <c r="E27" i="7"/>
  <c r="O27" i="7" s="1"/>
  <c r="C27" i="7"/>
  <c r="N27" i="7" s="1"/>
  <c r="M26" i="7"/>
  <c r="S26" i="7" s="1"/>
  <c r="K26" i="7"/>
  <c r="R26" i="7" s="1"/>
  <c r="I26" i="7"/>
  <c r="Q26" i="7" s="1"/>
  <c r="G26" i="7"/>
  <c r="P26" i="7" s="1"/>
  <c r="E26" i="7"/>
  <c r="O26" i="7" s="1"/>
  <c r="C26" i="7"/>
  <c r="N26" i="7" s="1"/>
  <c r="M25" i="7"/>
  <c r="S25" i="7" s="1"/>
  <c r="K25" i="7"/>
  <c r="R25" i="7" s="1"/>
  <c r="I25" i="7"/>
  <c r="Q25" i="7" s="1"/>
  <c r="G25" i="7"/>
  <c r="P25" i="7" s="1"/>
  <c r="E25" i="7"/>
  <c r="O25" i="7" s="1"/>
  <c r="C25" i="7"/>
  <c r="N25" i="7" s="1"/>
  <c r="M24" i="7"/>
  <c r="S24" i="7" s="1"/>
  <c r="K24" i="7"/>
  <c r="R24" i="7" s="1"/>
  <c r="I24" i="7"/>
  <c r="Q24" i="7" s="1"/>
  <c r="G24" i="7"/>
  <c r="P24" i="7" s="1"/>
  <c r="E24" i="7"/>
  <c r="O24" i="7" s="1"/>
  <c r="C24" i="7"/>
  <c r="N24" i="7" s="1"/>
  <c r="M23" i="7"/>
  <c r="S23" i="7" s="1"/>
  <c r="K23" i="7"/>
  <c r="R23" i="7" s="1"/>
  <c r="I23" i="7"/>
  <c r="Q23" i="7" s="1"/>
  <c r="G23" i="7"/>
  <c r="P23" i="7" s="1"/>
  <c r="E23" i="7"/>
  <c r="O23" i="7" s="1"/>
  <c r="C23" i="7"/>
  <c r="N23" i="7" s="1"/>
  <c r="M22" i="7"/>
  <c r="S22" i="7" s="1"/>
  <c r="K22" i="7"/>
  <c r="R22" i="7" s="1"/>
  <c r="I22" i="7"/>
  <c r="Q22" i="7" s="1"/>
  <c r="G22" i="7"/>
  <c r="P22" i="7" s="1"/>
  <c r="E22" i="7"/>
  <c r="O22" i="7" s="1"/>
  <c r="C22" i="7"/>
  <c r="N22" i="7" s="1"/>
  <c r="M21" i="7"/>
  <c r="S21" i="7" s="1"/>
  <c r="K21" i="7"/>
  <c r="R21" i="7" s="1"/>
  <c r="I21" i="7"/>
  <c r="Q21" i="7" s="1"/>
  <c r="G21" i="7"/>
  <c r="P21" i="7" s="1"/>
  <c r="E21" i="7"/>
  <c r="O21" i="7" s="1"/>
  <c r="C21" i="7"/>
  <c r="N21" i="7" s="1"/>
  <c r="M20" i="7"/>
  <c r="S20" i="7" s="1"/>
  <c r="K20" i="7"/>
  <c r="R20" i="7" s="1"/>
  <c r="I20" i="7"/>
  <c r="Q20" i="7" s="1"/>
  <c r="G20" i="7"/>
  <c r="P20" i="7" s="1"/>
  <c r="E20" i="7"/>
  <c r="O20" i="7" s="1"/>
  <c r="C20" i="7"/>
  <c r="N20" i="7" s="1"/>
  <c r="M19" i="7"/>
  <c r="S19" i="7" s="1"/>
  <c r="K19" i="7"/>
  <c r="R19" i="7" s="1"/>
  <c r="I19" i="7"/>
  <c r="Q19" i="7" s="1"/>
  <c r="G19" i="7"/>
  <c r="P19" i="7" s="1"/>
  <c r="E19" i="7"/>
  <c r="O19" i="7" s="1"/>
  <c r="C19" i="7"/>
  <c r="N19" i="7" s="1"/>
  <c r="M18" i="7"/>
  <c r="S18" i="7" s="1"/>
  <c r="K18" i="7"/>
  <c r="R18" i="7" s="1"/>
  <c r="I18" i="7"/>
  <c r="Q18" i="7" s="1"/>
  <c r="G18" i="7"/>
  <c r="P18" i="7" s="1"/>
  <c r="E18" i="7"/>
  <c r="O18" i="7" s="1"/>
  <c r="C18" i="7"/>
  <c r="N18" i="7" s="1"/>
  <c r="M17" i="7"/>
  <c r="S17" i="7" s="1"/>
  <c r="K17" i="7"/>
  <c r="R17" i="7" s="1"/>
  <c r="I17" i="7"/>
  <c r="Q17" i="7" s="1"/>
  <c r="G17" i="7"/>
  <c r="P17" i="7" s="1"/>
  <c r="E17" i="7"/>
  <c r="O17" i="7" s="1"/>
  <c r="C17" i="7"/>
  <c r="N17" i="7" s="1"/>
  <c r="M16" i="7"/>
  <c r="S16" i="7" s="1"/>
  <c r="K16" i="7"/>
  <c r="R16" i="7" s="1"/>
  <c r="I16" i="7"/>
  <c r="Q16" i="7" s="1"/>
  <c r="G16" i="7"/>
  <c r="P16" i="7" s="1"/>
  <c r="E16" i="7"/>
  <c r="O16" i="7" s="1"/>
  <c r="C16" i="7"/>
  <c r="N16" i="7" s="1"/>
  <c r="M15" i="7"/>
  <c r="S15" i="7" s="1"/>
  <c r="K15" i="7"/>
  <c r="R15" i="7" s="1"/>
  <c r="I15" i="7"/>
  <c r="Q15" i="7" s="1"/>
  <c r="G15" i="7"/>
  <c r="P15" i="7" s="1"/>
  <c r="E15" i="7"/>
  <c r="O15" i="7" s="1"/>
  <c r="C15" i="7"/>
  <c r="N15" i="7" s="1"/>
  <c r="M14" i="7"/>
  <c r="S14" i="7" s="1"/>
  <c r="K14" i="7"/>
  <c r="R14" i="7" s="1"/>
  <c r="I14" i="7"/>
  <c r="Q14" i="7" s="1"/>
  <c r="G14" i="7"/>
  <c r="P14" i="7" s="1"/>
  <c r="E14" i="7"/>
  <c r="O14" i="7" s="1"/>
  <c r="C14" i="7"/>
  <c r="N14" i="7" s="1"/>
  <c r="M13" i="7"/>
  <c r="S13" i="7" s="1"/>
  <c r="K13" i="7"/>
  <c r="R13" i="7" s="1"/>
  <c r="I13" i="7"/>
  <c r="Q13" i="7" s="1"/>
  <c r="G13" i="7"/>
  <c r="P13" i="7" s="1"/>
  <c r="E13" i="7"/>
  <c r="O13" i="7" s="1"/>
  <c r="C13" i="7"/>
  <c r="N13" i="7" s="1"/>
  <c r="M12" i="7"/>
  <c r="S12" i="7" s="1"/>
  <c r="K12" i="7"/>
  <c r="R12" i="7" s="1"/>
  <c r="I12" i="7"/>
  <c r="Q12" i="7" s="1"/>
  <c r="G12" i="7"/>
  <c r="P12" i="7" s="1"/>
  <c r="E12" i="7"/>
  <c r="O12" i="7" s="1"/>
  <c r="C12" i="7"/>
  <c r="N12" i="7" s="1"/>
  <c r="M11" i="7"/>
  <c r="S11" i="7" s="1"/>
  <c r="K11" i="7"/>
  <c r="R11" i="7" s="1"/>
  <c r="I11" i="7"/>
  <c r="Q11" i="7" s="1"/>
  <c r="G11" i="7"/>
  <c r="P11" i="7" s="1"/>
  <c r="E11" i="7"/>
  <c r="O11" i="7" s="1"/>
  <c r="C11" i="7"/>
  <c r="N11" i="7" s="1"/>
  <c r="M10" i="7"/>
  <c r="S10" i="7" s="1"/>
  <c r="K10" i="7"/>
  <c r="R10" i="7" s="1"/>
  <c r="I10" i="7"/>
  <c r="Q10" i="7" s="1"/>
  <c r="G10" i="7"/>
  <c r="P10" i="7" s="1"/>
  <c r="E10" i="7"/>
  <c r="O10" i="7" s="1"/>
  <c r="C10" i="7"/>
  <c r="N10" i="7" s="1"/>
  <c r="M9" i="7"/>
  <c r="S9" i="7" s="1"/>
  <c r="K9" i="7"/>
  <c r="R9" i="7" s="1"/>
  <c r="I9" i="7"/>
  <c r="Q9" i="7" s="1"/>
  <c r="G9" i="7"/>
  <c r="P9" i="7" s="1"/>
  <c r="E9" i="7"/>
  <c r="O9" i="7" s="1"/>
  <c r="C9" i="7"/>
  <c r="N9" i="7" s="1"/>
  <c r="M8" i="7"/>
  <c r="S8" i="7" s="1"/>
  <c r="K8" i="7"/>
  <c r="R8" i="7" s="1"/>
  <c r="I8" i="7"/>
  <c r="Q8" i="7" s="1"/>
  <c r="G8" i="7"/>
  <c r="P8" i="7" s="1"/>
  <c r="E8" i="7"/>
  <c r="O8" i="7" s="1"/>
  <c r="C8" i="7"/>
  <c r="N8" i="7" s="1"/>
  <c r="M7" i="7"/>
  <c r="S7" i="7" s="1"/>
  <c r="K7" i="7"/>
  <c r="R7" i="7" s="1"/>
  <c r="I7" i="7"/>
  <c r="Q7" i="7" s="1"/>
  <c r="G7" i="7"/>
  <c r="P7" i="7" s="1"/>
  <c r="E7" i="7"/>
  <c r="O7" i="7" s="1"/>
  <c r="C7" i="7"/>
  <c r="N7" i="7" s="1"/>
  <c r="M6" i="7"/>
  <c r="S6" i="7" s="1"/>
  <c r="K6" i="7"/>
  <c r="R6" i="7" s="1"/>
  <c r="I6" i="7"/>
  <c r="Q6" i="7" s="1"/>
  <c r="G6" i="7"/>
  <c r="P6" i="7" s="1"/>
  <c r="E6" i="7"/>
  <c r="O6" i="7" s="1"/>
  <c r="C6" i="7"/>
  <c r="N6" i="7" s="1"/>
  <c r="M5" i="7"/>
  <c r="S5" i="7" s="1"/>
  <c r="K5" i="7"/>
  <c r="R5" i="7" s="1"/>
  <c r="I5" i="7"/>
  <c r="Q5" i="7" s="1"/>
  <c r="G5" i="7"/>
  <c r="P5" i="7" s="1"/>
  <c r="E5" i="7"/>
  <c r="O5" i="7" s="1"/>
  <c r="C5" i="7"/>
  <c r="N5" i="7" s="1"/>
  <c r="M4" i="7"/>
  <c r="S4" i="7" s="1"/>
  <c r="K4" i="7"/>
  <c r="R4" i="7" s="1"/>
  <c r="I4" i="7"/>
  <c r="Q4" i="7" s="1"/>
  <c r="G4" i="7"/>
  <c r="P4" i="7" s="1"/>
  <c r="E4" i="7"/>
  <c r="O4" i="7" s="1"/>
  <c r="C4" i="7"/>
  <c r="N4" i="7" s="1"/>
  <c r="M3" i="7"/>
  <c r="S3" i="7" s="1"/>
  <c r="K3" i="7"/>
  <c r="R3" i="7" s="1"/>
  <c r="I3" i="7"/>
  <c r="Q3" i="7" s="1"/>
  <c r="G3" i="7"/>
  <c r="P3" i="7" s="1"/>
  <c r="E3" i="7"/>
  <c r="O3" i="7" s="1"/>
  <c r="C3" i="7"/>
  <c r="N3" i="7" s="1"/>
  <c r="B72" i="6"/>
  <c r="N70" i="6"/>
  <c r="M70" i="6"/>
  <c r="S70" i="6"/>
  <c r="K70" i="6"/>
  <c r="R70" i="6"/>
  <c r="I70" i="6"/>
  <c r="Q70" i="6"/>
  <c r="G70" i="6"/>
  <c r="P70" i="6"/>
  <c r="E70" i="6"/>
  <c r="O70" i="6"/>
  <c r="C70" i="6"/>
  <c r="M69" i="6"/>
  <c r="S69" i="6"/>
  <c r="K69" i="6"/>
  <c r="R69" i="6" s="1"/>
  <c r="I69" i="6"/>
  <c r="Q69" i="6"/>
  <c r="G69" i="6"/>
  <c r="P69" i="6" s="1"/>
  <c r="E69" i="6"/>
  <c r="O69" i="6"/>
  <c r="C69" i="6"/>
  <c r="N69" i="6" s="1"/>
  <c r="N68" i="6"/>
  <c r="M68" i="6"/>
  <c r="S68" i="6" s="1"/>
  <c r="K68" i="6"/>
  <c r="R68" i="6"/>
  <c r="I68" i="6"/>
  <c r="Q68" i="6" s="1"/>
  <c r="G68" i="6"/>
  <c r="P68" i="6"/>
  <c r="E68" i="6"/>
  <c r="O68" i="6" s="1"/>
  <c r="C68" i="6"/>
  <c r="M67" i="6"/>
  <c r="S67" i="6"/>
  <c r="K67" i="6"/>
  <c r="R67" i="6" s="1"/>
  <c r="I67" i="6"/>
  <c r="Q67" i="6"/>
  <c r="G67" i="6"/>
  <c r="P67" i="6" s="1"/>
  <c r="E67" i="6"/>
  <c r="O67" i="6"/>
  <c r="C67" i="6"/>
  <c r="N67" i="6" s="1"/>
  <c r="M66" i="6"/>
  <c r="S66" i="6"/>
  <c r="K66" i="6"/>
  <c r="R66" i="6" s="1"/>
  <c r="I66" i="6"/>
  <c r="Q66" i="6"/>
  <c r="G66" i="6"/>
  <c r="P66" i="6" s="1"/>
  <c r="E66" i="6"/>
  <c r="O66" i="6"/>
  <c r="C66" i="6"/>
  <c r="N66" i="6" s="1"/>
  <c r="M65" i="6"/>
  <c r="S65" i="6"/>
  <c r="K65" i="6"/>
  <c r="R65" i="6" s="1"/>
  <c r="I65" i="6"/>
  <c r="Q65" i="6"/>
  <c r="G65" i="6"/>
  <c r="P65" i="6" s="1"/>
  <c r="E65" i="6"/>
  <c r="O65" i="6"/>
  <c r="C65" i="6"/>
  <c r="N65" i="6" s="1"/>
  <c r="M64" i="6"/>
  <c r="S64" i="6"/>
  <c r="K64" i="6"/>
  <c r="R64" i="6" s="1"/>
  <c r="I64" i="6"/>
  <c r="Q64" i="6"/>
  <c r="G64" i="6"/>
  <c r="P64" i="6" s="1"/>
  <c r="E64" i="6"/>
  <c r="O64" i="6"/>
  <c r="C64" i="6"/>
  <c r="N64" i="6" s="1"/>
  <c r="M63" i="6"/>
  <c r="S63" i="6"/>
  <c r="K63" i="6"/>
  <c r="R63" i="6" s="1"/>
  <c r="I63" i="6"/>
  <c r="Q63" i="6"/>
  <c r="G63" i="6"/>
  <c r="P63" i="6" s="1"/>
  <c r="E63" i="6"/>
  <c r="O63" i="6"/>
  <c r="C63" i="6"/>
  <c r="N63" i="6" s="1"/>
  <c r="M62" i="6"/>
  <c r="S62" i="6"/>
  <c r="K62" i="6"/>
  <c r="R62" i="6" s="1"/>
  <c r="I62" i="6"/>
  <c r="Q62" i="6"/>
  <c r="G62" i="6"/>
  <c r="P62" i="6" s="1"/>
  <c r="E62" i="6"/>
  <c r="O62" i="6"/>
  <c r="C62" i="6"/>
  <c r="N62" i="6" s="1"/>
  <c r="M61" i="6"/>
  <c r="S61" i="6"/>
  <c r="K61" i="6"/>
  <c r="R61" i="6" s="1"/>
  <c r="I61" i="6"/>
  <c r="Q61" i="6"/>
  <c r="G61" i="6"/>
  <c r="P61" i="6" s="1"/>
  <c r="E61" i="6"/>
  <c r="O61" i="6"/>
  <c r="C61" i="6"/>
  <c r="N61" i="6" s="1"/>
  <c r="M60" i="6"/>
  <c r="S60" i="6"/>
  <c r="K60" i="6"/>
  <c r="R60" i="6" s="1"/>
  <c r="I60" i="6"/>
  <c r="Q60" i="6"/>
  <c r="G60" i="6"/>
  <c r="P60" i="6" s="1"/>
  <c r="E60" i="6"/>
  <c r="O60" i="6"/>
  <c r="C60" i="6"/>
  <c r="N60" i="6" s="1"/>
  <c r="M59" i="6"/>
  <c r="S59" i="6"/>
  <c r="K59" i="6"/>
  <c r="R59" i="6" s="1"/>
  <c r="I59" i="6"/>
  <c r="Q59" i="6"/>
  <c r="G59" i="6"/>
  <c r="P59" i="6" s="1"/>
  <c r="E59" i="6"/>
  <c r="O59" i="6"/>
  <c r="C59" i="6"/>
  <c r="N59" i="6" s="1"/>
  <c r="M58" i="6"/>
  <c r="S58" i="6"/>
  <c r="K58" i="6"/>
  <c r="R58" i="6" s="1"/>
  <c r="I58" i="6"/>
  <c r="Q58" i="6"/>
  <c r="G58" i="6"/>
  <c r="P58" i="6" s="1"/>
  <c r="E58" i="6"/>
  <c r="O58" i="6"/>
  <c r="C58" i="6"/>
  <c r="N58" i="6" s="1"/>
  <c r="M57" i="6"/>
  <c r="S57" i="6"/>
  <c r="K57" i="6"/>
  <c r="R57" i="6" s="1"/>
  <c r="I57" i="6"/>
  <c r="Q57" i="6"/>
  <c r="G57" i="6"/>
  <c r="P57" i="6" s="1"/>
  <c r="E57" i="6"/>
  <c r="O57" i="6"/>
  <c r="C57" i="6"/>
  <c r="N57" i="6" s="1"/>
  <c r="N56" i="6"/>
  <c r="M56" i="6"/>
  <c r="S56" i="6" s="1"/>
  <c r="K56" i="6"/>
  <c r="R56" i="6"/>
  <c r="I56" i="6"/>
  <c r="Q56" i="6" s="1"/>
  <c r="G56" i="6"/>
  <c r="P56" i="6"/>
  <c r="E56" i="6"/>
  <c r="O56" i="6" s="1"/>
  <c r="C56" i="6"/>
  <c r="N55" i="6"/>
  <c r="M55" i="6"/>
  <c r="S55" i="6" s="1"/>
  <c r="K55" i="6"/>
  <c r="R55" i="6"/>
  <c r="I55" i="6"/>
  <c r="Q55" i="6" s="1"/>
  <c r="G55" i="6"/>
  <c r="P55" i="6"/>
  <c r="E55" i="6"/>
  <c r="O55" i="6" s="1"/>
  <c r="C55" i="6"/>
  <c r="M54" i="6"/>
  <c r="S54" i="6"/>
  <c r="K54" i="6"/>
  <c r="R54" i="6" s="1"/>
  <c r="I54" i="6"/>
  <c r="Q54" i="6"/>
  <c r="G54" i="6"/>
  <c r="P54" i="6" s="1"/>
  <c r="E54" i="6"/>
  <c r="O54" i="6"/>
  <c r="C54" i="6"/>
  <c r="N54" i="6" s="1"/>
  <c r="M53" i="6"/>
  <c r="S53" i="6"/>
  <c r="K53" i="6"/>
  <c r="R53" i="6" s="1"/>
  <c r="I53" i="6"/>
  <c r="Q53" i="6"/>
  <c r="G53" i="6"/>
  <c r="P53" i="6" s="1"/>
  <c r="E53" i="6"/>
  <c r="O53" i="6"/>
  <c r="C53" i="6"/>
  <c r="N53" i="6" s="1"/>
  <c r="N52" i="6"/>
  <c r="M52" i="6"/>
  <c r="S52" i="6"/>
  <c r="K52" i="6"/>
  <c r="R52" i="6"/>
  <c r="I52" i="6"/>
  <c r="Q52" i="6"/>
  <c r="G52" i="6"/>
  <c r="P52" i="6"/>
  <c r="E52" i="6"/>
  <c r="O52" i="6"/>
  <c r="C52" i="6"/>
  <c r="N51" i="6"/>
  <c r="M51" i="6"/>
  <c r="S51" i="6"/>
  <c r="K51" i="6"/>
  <c r="R51" i="6"/>
  <c r="I51" i="6"/>
  <c r="Q51" i="6"/>
  <c r="G51" i="6"/>
  <c r="P51" i="6"/>
  <c r="E51" i="6"/>
  <c r="O51" i="6"/>
  <c r="C51" i="6"/>
  <c r="N50" i="6"/>
  <c r="M50" i="6"/>
  <c r="S50" i="6"/>
  <c r="K50" i="6"/>
  <c r="R50" i="6"/>
  <c r="I50" i="6"/>
  <c r="Q50" i="6"/>
  <c r="G50" i="6"/>
  <c r="P50" i="6"/>
  <c r="E50" i="6"/>
  <c r="O50" i="6"/>
  <c r="C50" i="6"/>
  <c r="M49" i="6"/>
  <c r="S49" i="6" s="1"/>
  <c r="K49" i="6"/>
  <c r="R49" i="6"/>
  <c r="I49" i="6"/>
  <c r="Q49" i="6" s="1"/>
  <c r="G49" i="6"/>
  <c r="P49" i="6" s="1"/>
  <c r="E49" i="6"/>
  <c r="O49" i="6"/>
  <c r="C49" i="6"/>
  <c r="N49" i="6" s="1"/>
  <c r="M48" i="6"/>
  <c r="S48" i="6"/>
  <c r="K48" i="6"/>
  <c r="R48" i="6" s="1"/>
  <c r="I48" i="6"/>
  <c r="Q48" i="6"/>
  <c r="G48" i="6"/>
  <c r="P48" i="6" s="1"/>
  <c r="E48" i="6"/>
  <c r="O48" i="6"/>
  <c r="C48" i="6"/>
  <c r="N48" i="6" s="1"/>
  <c r="M47" i="6"/>
  <c r="S47" i="6"/>
  <c r="K47" i="6"/>
  <c r="R47" i="6" s="1"/>
  <c r="I47" i="6"/>
  <c r="Q47" i="6"/>
  <c r="G47" i="6"/>
  <c r="P47" i="6" s="1"/>
  <c r="E47" i="6"/>
  <c r="O47" i="6"/>
  <c r="C47" i="6"/>
  <c r="N47" i="6" s="1"/>
  <c r="M46" i="6"/>
  <c r="S46" i="6"/>
  <c r="K46" i="6"/>
  <c r="R46" i="6" s="1"/>
  <c r="I46" i="6"/>
  <c r="Q46" i="6"/>
  <c r="G46" i="6"/>
  <c r="P46" i="6" s="1"/>
  <c r="E46" i="6"/>
  <c r="O46" i="6"/>
  <c r="C46" i="6"/>
  <c r="N46" i="6" s="1"/>
  <c r="M45" i="6"/>
  <c r="S45" i="6"/>
  <c r="K45" i="6"/>
  <c r="R45" i="6" s="1"/>
  <c r="I45" i="6"/>
  <c r="Q45" i="6"/>
  <c r="G45" i="6"/>
  <c r="P45" i="6" s="1"/>
  <c r="E45" i="6"/>
  <c r="O45" i="6"/>
  <c r="C45" i="6"/>
  <c r="N45" i="6" s="1"/>
  <c r="M44" i="6"/>
  <c r="S44" i="6"/>
  <c r="K44" i="6"/>
  <c r="R44" i="6" s="1"/>
  <c r="I44" i="6"/>
  <c r="Q44" i="6"/>
  <c r="G44" i="6"/>
  <c r="P44" i="6" s="1"/>
  <c r="E44" i="6"/>
  <c r="O44" i="6" s="1"/>
  <c r="C44" i="6"/>
  <c r="N44" i="6" s="1"/>
  <c r="M43" i="6"/>
  <c r="S43" i="6" s="1"/>
  <c r="K43" i="6"/>
  <c r="R43" i="6"/>
  <c r="I43" i="6"/>
  <c r="Q43" i="6" s="1"/>
  <c r="G43" i="6"/>
  <c r="P43" i="6" s="1"/>
  <c r="E43" i="6"/>
  <c r="O43" i="6"/>
  <c r="C43" i="6"/>
  <c r="N43" i="6" s="1"/>
  <c r="N42" i="6"/>
  <c r="M42" i="6"/>
  <c r="S42" i="6"/>
  <c r="K42" i="6"/>
  <c r="R42" i="6"/>
  <c r="I42" i="6"/>
  <c r="Q42" i="6"/>
  <c r="G42" i="6"/>
  <c r="P42" i="6"/>
  <c r="E42" i="6"/>
  <c r="O42" i="6"/>
  <c r="C42" i="6"/>
  <c r="Q41" i="6"/>
  <c r="M41" i="6"/>
  <c r="S41" i="6"/>
  <c r="K41" i="6"/>
  <c r="R41" i="6"/>
  <c r="I41" i="6"/>
  <c r="G41" i="6"/>
  <c r="P41" i="6" s="1"/>
  <c r="E41" i="6"/>
  <c r="O41" i="6" s="1"/>
  <c r="C41" i="6"/>
  <c r="N41" i="6" s="1"/>
  <c r="N40" i="6"/>
  <c r="M40" i="6"/>
  <c r="S40" i="6" s="1"/>
  <c r="K40" i="6"/>
  <c r="R40" i="6"/>
  <c r="I40" i="6"/>
  <c r="Q40" i="6" s="1"/>
  <c r="G40" i="6"/>
  <c r="P40" i="6"/>
  <c r="E40" i="6"/>
  <c r="O40" i="6" s="1"/>
  <c r="C40" i="6"/>
  <c r="M39" i="6"/>
  <c r="S39" i="6"/>
  <c r="K39" i="6"/>
  <c r="R39" i="6" s="1"/>
  <c r="I39" i="6"/>
  <c r="Q39" i="6"/>
  <c r="G39" i="6"/>
  <c r="P39" i="6" s="1"/>
  <c r="E39" i="6"/>
  <c r="O39" i="6" s="1"/>
  <c r="C39" i="6"/>
  <c r="N39" i="6" s="1"/>
  <c r="M38" i="6"/>
  <c r="S38" i="6" s="1"/>
  <c r="K38" i="6"/>
  <c r="R38" i="6" s="1"/>
  <c r="I38" i="6"/>
  <c r="Q38" i="6"/>
  <c r="G38" i="6"/>
  <c r="P38" i="6" s="1"/>
  <c r="E38" i="6"/>
  <c r="O38" i="6"/>
  <c r="C38" i="6"/>
  <c r="N38" i="6" s="1"/>
  <c r="M37" i="6"/>
  <c r="S37" i="6" s="1"/>
  <c r="K37" i="6"/>
  <c r="R37" i="6" s="1"/>
  <c r="I37" i="6"/>
  <c r="Q37" i="6" s="1"/>
  <c r="G37" i="6"/>
  <c r="P37" i="6" s="1"/>
  <c r="E37" i="6"/>
  <c r="O37" i="6"/>
  <c r="C37" i="6"/>
  <c r="N37" i="6" s="1"/>
  <c r="M36" i="6"/>
  <c r="S36" i="6"/>
  <c r="K36" i="6"/>
  <c r="R36" i="6" s="1"/>
  <c r="I36" i="6"/>
  <c r="Q36" i="6" s="1"/>
  <c r="G36" i="6"/>
  <c r="P36" i="6" s="1"/>
  <c r="E36" i="6"/>
  <c r="O36" i="6" s="1"/>
  <c r="C36" i="6"/>
  <c r="N36" i="6" s="1"/>
  <c r="M35" i="6"/>
  <c r="S35" i="6"/>
  <c r="K35" i="6"/>
  <c r="R35" i="6" s="1"/>
  <c r="I35" i="6"/>
  <c r="Q35" i="6"/>
  <c r="G35" i="6"/>
  <c r="P35" i="6" s="1"/>
  <c r="E35" i="6"/>
  <c r="O35" i="6" s="1"/>
  <c r="C35" i="6"/>
  <c r="N35" i="6" s="1"/>
  <c r="M34" i="6"/>
  <c r="S34" i="6" s="1"/>
  <c r="K34" i="6"/>
  <c r="R34" i="6" s="1"/>
  <c r="I34" i="6"/>
  <c r="Q34" i="6"/>
  <c r="G34" i="6"/>
  <c r="P34" i="6" s="1"/>
  <c r="E34" i="6"/>
  <c r="O34" i="6"/>
  <c r="C34" i="6"/>
  <c r="N34" i="6" s="1"/>
  <c r="M33" i="6"/>
  <c r="S33" i="6" s="1"/>
  <c r="K33" i="6"/>
  <c r="R33" i="6"/>
  <c r="I33" i="6"/>
  <c r="Q33" i="6" s="1"/>
  <c r="G33" i="6"/>
  <c r="P33" i="6"/>
  <c r="E33" i="6"/>
  <c r="O33" i="6" s="1"/>
  <c r="C33" i="6"/>
  <c r="N33" i="6"/>
  <c r="M32" i="6"/>
  <c r="S32" i="6" s="1"/>
  <c r="K32" i="6"/>
  <c r="R32" i="6"/>
  <c r="I32" i="6"/>
  <c r="Q32" i="6" s="1"/>
  <c r="G32" i="6"/>
  <c r="P32" i="6"/>
  <c r="E32" i="6"/>
  <c r="O32" i="6" s="1"/>
  <c r="C32" i="6"/>
  <c r="N32" i="6"/>
  <c r="M31" i="6"/>
  <c r="S31" i="6" s="1"/>
  <c r="K31" i="6"/>
  <c r="R31" i="6"/>
  <c r="I31" i="6"/>
  <c r="Q31" i="6" s="1"/>
  <c r="G31" i="6"/>
  <c r="P31" i="6"/>
  <c r="E31" i="6"/>
  <c r="O31" i="6" s="1"/>
  <c r="C31" i="6"/>
  <c r="N31" i="6"/>
  <c r="M30" i="6"/>
  <c r="S30" i="6" s="1"/>
  <c r="K30" i="6"/>
  <c r="R30" i="6"/>
  <c r="I30" i="6"/>
  <c r="Q30" i="6" s="1"/>
  <c r="G30" i="6"/>
  <c r="P30" i="6"/>
  <c r="E30" i="6"/>
  <c r="O30" i="6" s="1"/>
  <c r="C30" i="6"/>
  <c r="N30" i="6"/>
  <c r="M29" i="6"/>
  <c r="S29" i="6" s="1"/>
  <c r="K29" i="6"/>
  <c r="R29" i="6"/>
  <c r="I29" i="6"/>
  <c r="Q29" i="6" s="1"/>
  <c r="G29" i="6"/>
  <c r="P29" i="6"/>
  <c r="E29" i="6"/>
  <c r="O29" i="6" s="1"/>
  <c r="C29" i="6"/>
  <c r="N29" i="6"/>
  <c r="M28" i="6"/>
  <c r="S28" i="6" s="1"/>
  <c r="K28" i="6"/>
  <c r="R28" i="6"/>
  <c r="I28" i="6"/>
  <c r="Q28" i="6" s="1"/>
  <c r="G28" i="6"/>
  <c r="P28" i="6"/>
  <c r="E28" i="6"/>
  <c r="O28" i="6" s="1"/>
  <c r="C28" i="6"/>
  <c r="N28" i="6"/>
  <c r="M27" i="6"/>
  <c r="S27" i="6" s="1"/>
  <c r="K27" i="6"/>
  <c r="R27" i="6"/>
  <c r="I27" i="6"/>
  <c r="Q27" i="6" s="1"/>
  <c r="G27" i="6"/>
  <c r="P27" i="6"/>
  <c r="E27" i="6"/>
  <c r="O27" i="6" s="1"/>
  <c r="C27" i="6"/>
  <c r="N27" i="6"/>
  <c r="M26" i="6"/>
  <c r="S26" i="6" s="1"/>
  <c r="K26" i="6"/>
  <c r="R26" i="6"/>
  <c r="I26" i="6"/>
  <c r="Q26" i="6" s="1"/>
  <c r="G26" i="6"/>
  <c r="P26" i="6"/>
  <c r="E26" i="6"/>
  <c r="O26" i="6" s="1"/>
  <c r="C26" i="6"/>
  <c r="N26" i="6"/>
  <c r="M25" i="6"/>
  <c r="S25" i="6" s="1"/>
  <c r="K25" i="6"/>
  <c r="R25" i="6"/>
  <c r="I25" i="6"/>
  <c r="Q25" i="6" s="1"/>
  <c r="G25" i="6"/>
  <c r="P25" i="6"/>
  <c r="E25" i="6"/>
  <c r="O25" i="6" s="1"/>
  <c r="C25" i="6"/>
  <c r="N25" i="6"/>
  <c r="M24" i="6"/>
  <c r="S24" i="6" s="1"/>
  <c r="K24" i="6"/>
  <c r="R24" i="6"/>
  <c r="I24" i="6"/>
  <c r="Q24" i="6" s="1"/>
  <c r="G24" i="6"/>
  <c r="P24" i="6"/>
  <c r="E24" i="6"/>
  <c r="O24" i="6" s="1"/>
  <c r="C24" i="6"/>
  <c r="N24" i="6"/>
  <c r="M23" i="6"/>
  <c r="S23" i="6" s="1"/>
  <c r="K23" i="6"/>
  <c r="R23" i="6"/>
  <c r="I23" i="6"/>
  <c r="Q23" i="6" s="1"/>
  <c r="G23" i="6"/>
  <c r="P23" i="6"/>
  <c r="E23" i="6"/>
  <c r="O23" i="6" s="1"/>
  <c r="C23" i="6"/>
  <c r="N23" i="6"/>
  <c r="M22" i="6"/>
  <c r="S22" i="6" s="1"/>
  <c r="K22" i="6"/>
  <c r="R22" i="6"/>
  <c r="I22" i="6"/>
  <c r="Q22" i="6" s="1"/>
  <c r="G22" i="6"/>
  <c r="P22" i="6"/>
  <c r="E22" i="6"/>
  <c r="O22" i="6" s="1"/>
  <c r="C22" i="6"/>
  <c r="N22" i="6"/>
  <c r="M21" i="6"/>
  <c r="S21" i="6" s="1"/>
  <c r="K21" i="6"/>
  <c r="R21" i="6"/>
  <c r="I21" i="6"/>
  <c r="Q21" i="6" s="1"/>
  <c r="G21" i="6"/>
  <c r="P21" i="6"/>
  <c r="E21" i="6"/>
  <c r="O21" i="6" s="1"/>
  <c r="C21" i="6"/>
  <c r="N21" i="6"/>
  <c r="M20" i="6"/>
  <c r="S20" i="6" s="1"/>
  <c r="K20" i="6"/>
  <c r="R20" i="6"/>
  <c r="I20" i="6"/>
  <c r="Q20" i="6" s="1"/>
  <c r="G20" i="6"/>
  <c r="P20" i="6"/>
  <c r="E20" i="6"/>
  <c r="O20" i="6" s="1"/>
  <c r="C20" i="6"/>
  <c r="N20" i="6"/>
  <c r="M19" i="6"/>
  <c r="S19" i="6" s="1"/>
  <c r="K19" i="6"/>
  <c r="R19" i="6"/>
  <c r="I19" i="6"/>
  <c r="Q19" i="6" s="1"/>
  <c r="G19" i="6"/>
  <c r="P19" i="6"/>
  <c r="E19" i="6"/>
  <c r="O19" i="6" s="1"/>
  <c r="C19" i="6"/>
  <c r="N19" i="6"/>
  <c r="M18" i="6"/>
  <c r="S18" i="6" s="1"/>
  <c r="K18" i="6"/>
  <c r="R18" i="6"/>
  <c r="I18" i="6"/>
  <c r="Q18" i="6" s="1"/>
  <c r="G18" i="6"/>
  <c r="P18" i="6"/>
  <c r="E18" i="6"/>
  <c r="O18" i="6" s="1"/>
  <c r="C18" i="6"/>
  <c r="N18" i="6"/>
  <c r="M17" i="6"/>
  <c r="S17" i="6" s="1"/>
  <c r="K17" i="6"/>
  <c r="R17" i="6"/>
  <c r="I17" i="6"/>
  <c r="Q17" i="6" s="1"/>
  <c r="G17" i="6"/>
  <c r="P17" i="6"/>
  <c r="E17" i="6"/>
  <c r="O17" i="6" s="1"/>
  <c r="C17" i="6"/>
  <c r="N17" i="6"/>
  <c r="M16" i="6"/>
  <c r="S16" i="6" s="1"/>
  <c r="K16" i="6"/>
  <c r="R16" i="6"/>
  <c r="I16" i="6"/>
  <c r="Q16" i="6" s="1"/>
  <c r="G16" i="6"/>
  <c r="P16" i="6"/>
  <c r="E16" i="6"/>
  <c r="O16" i="6" s="1"/>
  <c r="C16" i="6"/>
  <c r="N16" i="6"/>
  <c r="M15" i="6"/>
  <c r="S15" i="6" s="1"/>
  <c r="K15" i="6"/>
  <c r="R15" i="6"/>
  <c r="I15" i="6"/>
  <c r="Q15" i="6" s="1"/>
  <c r="G15" i="6"/>
  <c r="P15" i="6"/>
  <c r="E15" i="6"/>
  <c r="O15" i="6" s="1"/>
  <c r="C15" i="6"/>
  <c r="N15" i="6"/>
  <c r="M14" i="6"/>
  <c r="S14" i="6" s="1"/>
  <c r="K14" i="6"/>
  <c r="R14" i="6"/>
  <c r="I14" i="6"/>
  <c r="Q14" i="6" s="1"/>
  <c r="G14" i="6"/>
  <c r="P14" i="6"/>
  <c r="E14" i="6"/>
  <c r="O14" i="6" s="1"/>
  <c r="C14" i="6"/>
  <c r="N14" i="6"/>
  <c r="M13" i="6"/>
  <c r="S13" i="6" s="1"/>
  <c r="K13" i="6"/>
  <c r="R13" i="6"/>
  <c r="I13" i="6"/>
  <c r="Q13" i="6" s="1"/>
  <c r="G13" i="6"/>
  <c r="P13" i="6"/>
  <c r="E13" i="6"/>
  <c r="O13" i="6" s="1"/>
  <c r="C13" i="6"/>
  <c r="N13" i="6"/>
  <c r="M12" i="6"/>
  <c r="S12" i="6" s="1"/>
  <c r="K12" i="6"/>
  <c r="R12" i="6"/>
  <c r="I12" i="6"/>
  <c r="Q12" i="6" s="1"/>
  <c r="G12" i="6"/>
  <c r="P12" i="6"/>
  <c r="E12" i="6"/>
  <c r="O12" i="6" s="1"/>
  <c r="C12" i="6"/>
  <c r="N12" i="6"/>
  <c r="M11" i="6"/>
  <c r="S11" i="6" s="1"/>
  <c r="K11" i="6"/>
  <c r="R11" i="6"/>
  <c r="I11" i="6"/>
  <c r="Q11" i="6" s="1"/>
  <c r="G11" i="6"/>
  <c r="P11" i="6"/>
  <c r="E11" i="6"/>
  <c r="O11" i="6" s="1"/>
  <c r="C11" i="6"/>
  <c r="N11" i="6"/>
  <c r="M10" i="6"/>
  <c r="S10" i="6" s="1"/>
  <c r="K10" i="6"/>
  <c r="R10" i="6"/>
  <c r="I10" i="6"/>
  <c r="Q10" i="6" s="1"/>
  <c r="G10" i="6"/>
  <c r="P10" i="6"/>
  <c r="E10" i="6"/>
  <c r="O10" i="6" s="1"/>
  <c r="C10" i="6"/>
  <c r="N10" i="6"/>
  <c r="M9" i="6"/>
  <c r="S9" i="6" s="1"/>
  <c r="K9" i="6"/>
  <c r="R9" i="6"/>
  <c r="I9" i="6"/>
  <c r="Q9" i="6" s="1"/>
  <c r="G9" i="6"/>
  <c r="P9" i="6"/>
  <c r="E9" i="6"/>
  <c r="O9" i="6" s="1"/>
  <c r="C9" i="6"/>
  <c r="N9" i="6"/>
  <c r="M8" i="6"/>
  <c r="S8" i="6" s="1"/>
  <c r="K8" i="6"/>
  <c r="R8" i="6"/>
  <c r="I8" i="6"/>
  <c r="Q8" i="6" s="1"/>
  <c r="G8" i="6"/>
  <c r="P8" i="6"/>
  <c r="E8" i="6"/>
  <c r="O8" i="6" s="1"/>
  <c r="C8" i="6"/>
  <c r="N8" i="6"/>
  <c r="M7" i="6"/>
  <c r="S7" i="6" s="1"/>
  <c r="K7" i="6"/>
  <c r="R7" i="6"/>
  <c r="I7" i="6"/>
  <c r="Q7" i="6" s="1"/>
  <c r="G7" i="6"/>
  <c r="P7" i="6"/>
  <c r="E7" i="6"/>
  <c r="O7" i="6" s="1"/>
  <c r="C7" i="6"/>
  <c r="N7" i="6"/>
  <c r="M6" i="6"/>
  <c r="S6" i="6" s="1"/>
  <c r="K6" i="6"/>
  <c r="R6" i="6"/>
  <c r="I6" i="6"/>
  <c r="Q6" i="6" s="1"/>
  <c r="G6" i="6"/>
  <c r="P6" i="6"/>
  <c r="E6" i="6"/>
  <c r="O6" i="6" s="1"/>
  <c r="C6" i="6"/>
  <c r="N6" i="6"/>
  <c r="M5" i="6"/>
  <c r="S5" i="6" s="1"/>
  <c r="K5" i="6"/>
  <c r="R5" i="6"/>
  <c r="I5" i="6"/>
  <c r="Q5" i="6" s="1"/>
  <c r="G5" i="6"/>
  <c r="P5" i="6"/>
  <c r="E5" i="6"/>
  <c r="O5" i="6" s="1"/>
  <c r="C5" i="6"/>
  <c r="N5" i="6"/>
  <c r="M4" i="6"/>
  <c r="S4" i="6" s="1"/>
  <c r="K4" i="6"/>
  <c r="R4" i="6"/>
  <c r="I4" i="6"/>
  <c r="Q4" i="6" s="1"/>
  <c r="G4" i="6"/>
  <c r="P4" i="6"/>
  <c r="E4" i="6"/>
  <c r="O4" i="6" s="1"/>
  <c r="C4" i="6"/>
  <c r="N4" i="6"/>
  <c r="M3" i="6"/>
  <c r="S3" i="6" s="1"/>
  <c r="K3" i="6"/>
  <c r="R3" i="6"/>
  <c r="R73" i="6" s="1"/>
  <c r="R76" i="6" s="1"/>
  <c r="I3" i="6"/>
  <c r="Q3" i="6" s="1"/>
  <c r="G3" i="6"/>
  <c r="P3" i="6" s="1"/>
  <c r="E3" i="6"/>
  <c r="O3" i="6"/>
  <c r="O72" i="6" s="1"/>
  <c r="O75" i="6" s="1"/>
  <c r="C3" i="6"/>
  <c r="N3" i="6" s="1"/>
  <c r="K46" i="1"/>
  <c r="L46" i="1"/>
  <c r="M46" i="1"/>
  <c r="K47" i="1"/>
  <c r="L47" i="1"/>
  <c r="M47" i="1"/>
  <c r="B72" i="4"/>
  <c r="M45" i="1"/>
  <c r="L45" i="1"/>
  <c r="K45" i="1"/>
  <c r="M44" i="1"/>
  <c r="K44" i="1"/>
  <c r="L44" i="1"/>
  <c r="M43" i="1"/>
  <c r="K43" i="1"/>
  <c r="L43" i="1"/>
  <c r="R3" i="4"/>
  <c r="S3" i="4" s="1"/>
  <c r="R4" i="4"/>
  <c r="S4" i="4"/>
  <c r="R5" i="4"/>
  <c r="S5" i="4" s="1"/>
  <c r="R6" i="4"/>
  <c r="S6" i="4"/>
  <c r="R7" i="4"/>
  <c r="S7" i="4" s="1"/>
  <c r="R8" i="4"/>
  <c r="S8" i="4"/>
  <c r="R9" i="4"/>
  <c r="S9" i="4" s="1"/>
  <c r="R10" i="4"/>
  <c r="S10" i="4"/>
  <c r="R11" i="4"/>
  <c r="S11" i="4" s="1"/>
  <c r="R12" i="4"/>
  <c r="S12" i="4"/>
  <c r="R13" i="4"/>
  <c r="S13" i="4" s="1"/>
  <c r="R14" i="4"/>
  <c r="S14" i="4"/>
  <c r="R15" i="4"/>
  <c r="S15" i="4" s="1"/>
  <c r="R16" i="4"/>
  <c r="S16" i="4"/>
  <c r="R17" i="4"/>
  <c r="S17" i="4" s="1"/>
  <c r="R18" i="4"/>
  <c r="S18" i="4"/>
  <c r="R19" i="4"/>
  <c r="S19" i="4"/>
  <c r="R20" i="4"/>
  <c r="S20" i="4"/>
  <c r="R21" i="4"/>
  <c r="S21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1" i="4"/>
  <c r="S31" i="4"/>
  <c r="R32" i="4"/>
  <c r="S32" i="4"/>
  <c r="R33" i="4"/>
  <c r="S33" i="4"/>
  <c r="R34" i="4"/>
  <c r="S34" i="4"/>
  <c r="R35" i="4"/>
  <c r="S35" i="4"/>
  <c r="R36" i="4"/>
  <c r="S36" i="4"/>
  <c r="R37" i="4"/>
  <c r="S37" i="4"/>
  <c r="R38" i="4"/>
  <c r="S38" i="4"/>
  <c r="R39" i="4"/>
  <c r="S39" i="4"/>
  <c r="R40" i="4"/>
  <c r="S40" i="4"/>
  <c r="R41" i="4"/>
  <c r="S41" i="4"/>
  <c r="R42" i="4"/>
  <c r="S42" i="4"/>
  <c r="R43" i="4"/>
  <c r="S43" i="4"/>
  <c r="R44" i="4"/>
  <c r="S44" i="4"/>
  <c r="R45" i="4"/>
  <c r="S45" i="4"/>
  <c r="R46" i="4"/>
  <c r="S46" i="4"/>
  <c r="R47" i="4"/>
  <c r="S47" i="4"/>
  <c r="R48" i="4"/>
  <c r="S48" i="4"/>
  <c r="R49" i="4"/>
  <c r="S49" i="4"/>
  <c r="R50" i="4"/>
  <c r="S50" i="4"/>
  <c r="R51" i="4"/>
  <c r="S51" i="4"/>
  <c r="R52" i="4"/>
  <c r="S52" i="4"/>
  <c r="R53" i="4"/>
  <c r="S53" i="4"/>
  <c r="R54" i="4"/>
  <c r="S54" i="4"/>
  <c r="R55" i="4"/>
  <c r="S55" i="4"/>
  <c r="R56" i="4"/>
  <c r="S56" i="4"/>
  <c r="R57" i="4"/>
  <c r="S57" i="4"/>
  <c r="R58" i="4"/>
  <c r="S58" i="4"/>
  <c r="R59" i="4"/>
  <c r="S59" i="4"/>
  <c r="R60" i="4"/>
  <c r="S60" i="4"/>
  <c r="R61" i="4"/>
  <c r="S61" i="4"/>
  <c r="R62" i="4"/>
  <c r="S62" i="4"/>
  <c r="R63" i="4"/>
  <c r="S63" i="4"/>
  <c r="R64" i="4"/>
  <c r="S64" i="4"/>
  <c r="R65" i="4"/>
  <c r="S65" i="4"/>
  <c r="R66" i="4"/>
  <c r="S66" i="4"/>
  <c r="R67" i="4"/>
  <c r="S67" i="4"/>
  <c r="R68" i="4"/>
  <c r="S68" i="4"/>
  <c r="R69" i="4"/>
  <c r="S69" i="4"/>
  <c r="R70" i="4"/>
  <c r="S70" i="4"/>
  <c r="K40" i="1"/>
  <c r="L40" i="1" s="1"/>
  <c r="M40" i="1"/>
  <c r="K41" i="1"/>
  <c r="L41" i="1"/>
  <c r="M41" i="1"/>
  <c r="K42" i="1"/>
  <c r="L42" i="1" s="1"/>
  <c r="M42" i="1"/>
  <c r="P3" i="4"/>
  <c r="Q3" i="4"/>
  <c r="P4" i="4"/>
  <c r="Q4" i="4"/>
  <c r="P5" i="4"/>
  <c r="Q5" i="4" s="1"/>
  <c r="P6" i="4"/>
  <c r="Q6" i="4" s="1"/>
  <c r="P7" i="4"/>
  <c r="Q7" i="4" s="1"/>
  <c r="P8" i="4"/>
  <c r="Q8" i="4" s="1"/>
  <c r="P9" i="4"/>
  <c r="Q9" i="4" s="1"/>
  <c r="P10" i="4"/>
  <c r="Q10" i="4" s="1"/>
  <c r="P11" i="4"/>
  <c r="Q11" i="4" s="1"/>
  <c r="P12" i="4"/>
  <c r="Q12" i="4" s="1"/>
  <c r="P13" i="4"/>
  <c r="Q13" i="4" s="1"/>
  <c r="P14" i="4"/>
  <c r="Q14" i="4" s="1"/>
  <c r="P15" i="4"/>
  <c r="Q15" i="4" s="1"/>
  <c r="P16" i="4"/>
  <c r="Q16" i="4" s="1"/>
  <c r="P17" i="4"/>
  <c r="Q17" i="4" s="1"/>
  <c r="P18" i="4"/>
  <c r="Q18" i="4" s="1"/>
  <c r="P19" i="4"/>
  <c r="Q19" i="4" s="1"/>
  <c r="P20" i="4"/>
  <c r="Q20" i="4" s="1"/>
  <c r="P21" i="4"/>
  <c r="Q21" i="4" s="1"/>
  <c r="P22" i="4"/>
  <c r="Q22" i="4" s="1"/>
  <c r="P23" i="4"/>
  <c r="Q23" i="4" s="1"/>
  <c r="P24" i="4"/>
  <c r="Q24" i="4" s="1"/>
  <c r="P25" i="4"/>
  <c r="Q25" i="4" s="1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 s="1"/>
  <c r="P50" i="4"/>
  <c r="Q50" i="4" s="1"/>
  <c r="P51" i="4"/>
  <c r="Q51" i="4" s="1"/>
  <c r="P52" i="4"/>
  <c r="Q52" i="4" s="1"/>
  <c r="P53" i="4"/>
  <c r="Q53" i="4" s="1"/>
  <c r="P54" i="4"/>
  <c r="Q54" i="4" s="1"/>
  <c r="P55" i="4"/>
  <c r="Q55" i="4" s="1"/>
  <c r="P56" i="4"/>
  <c r="Q56" i="4" s="1"/>
  <c r="P57" i="4"/>
  <c r="Q57" i="4" s="1"/>
  <c r="P58" i="4"/>
  <c r="Q58" i="4" s="1"/>
  <c r="P59" i="4"/>
  <c r="Q59" i="4" s="1"/>
  <c r="P60" i="4"/>
  <c r="Q60" i="4" s="1"/>
  <c r="P61" i="4"/>
  <c r="Q61" i="4" s="1"/>
  <c r="P62" i="4"/>
  <c r="Q62" i="4" s="1"/>
  <c r="P63" i="4"/>
  <c r="Q63" i="4" s="1"/>
  <c r="P64" i="4"/>
  <c r="Q64" i="4" s="1"/>
  <c r="P65" i="4"/>
  <c r="Q65" i="4" s="1"/>
  <c r="P66" i="4"/>
  <c r="Q66" i="4" s="1"/>
  <c r="P67" i="4"/>
  <c r="Q67" i="4" s="1"/>
  <c r="P68" i="4"/>
  <c r="Q68" i="4" s="1"/>
  <c r="P69" i="4"/>
  <c r="Q69" i="4" s="1"/>
  <c r="P70" i="4"/>
  <c r="Q70" i="4"/>
  <c r="K37" i="1"/>
  <c r="L37" i="1"/>
  <c r="M37" i="1"/>
  <c r="K38" i="1"/>
  <c r="L38" i="1" s="1"/>
  <c r="M38" i="1"/>
  <c r="K39" i="1"/>
  <c r="L39" i="1"/>
  <c r="M39" i="1"/>
  <c r="N3" i="4"/>
  <c r="O3" i="4" s="1"/>
  <c r="N4" i="4"/>
  <c r="O4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N15" i="4"/>
  <c r="O15" i="4" s="1"/>
  <c r="N16" i="4"/>
  <c r="O16" i="4" s="1"/>
  <c r="N17" i="4"/>
  <c r="O17" i="4" s="1"/>
  <c r="N18" i="4"/>
  <c r="O18" i="4" s="1"/>
  <c r="N19" i="4"/>
  <c r="O19" i="4" s="1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N26" i="4"/>
  <c r="O26" i="4" s="1"/>
  <c r="N27" i="4"/>
  <c r="O27" i="4" s="1"/>
  <c r="N28" i="4"/>
  <c r="O28" i="4" s="1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O37" i="4" s="1"/>
  <c r="N38" i="4"/>
  <c r="O38" i="4" s="1"/>
  <c r="N39" i="4"/>
  <c r="O39" i="4" s="1"/>
  <c r="N40" i="4"/>
  <c r="O40" i="4" s="1"/>
  <c r="N41" i="4"/>
  <c r="O41" i="4" s="1"/>
  <c r="N42" i="4"/>
  <c r="O42" i="4" s="1"/>
  <c r="N43" i="4"/>
  <c r="O43" i="4" s="1"/>
  <c r="N44" i="4"/>
  <c r="O44" i="4" s="1"/>
  <c r="N45" i="4"/>
  <c r="O45" i="4" s="1"/>
  <c r="N46" i="4"/>
  <c r="O46" i="4" s="1"/>
  <c r="N47" i="4"/>
  <c r="O47" i="4" s="1"/>
  <c r="N48" i="4"/>
  <c r="O48" i="4" s="1"/>
  <c r="N49" i="4"/>
  <c r="O49" i="4" s="1"/>
  <c r="N50" i="4"/>
  <c r="O50" i="4" s="1"/>
  <c r="N51" i="4"/>
  <c r="O51" i="4" s="1"/>
  <c r="N52" i="4"/>
  <c r="O52" i="4" s="1"/>
  <c r="N53" i="4"/>
  <c r="O53" i="4" s="1"/>
  <c r="N54" i="4"/>
  <c r="O54" i="4" s="1"/>
  <c r="N55" i="4"/>
  <c r="O55" i="4" s="1"/>
  <c r="N56" i="4"/>
  <c r="O56" i="4" s="1"/>
  <c r="N57" i="4"/>
  <c r="O57" i="4" s="1"/>
  <c r="N58" i="4"/>
  <c r="O58" i="4" s="1"/>
  <c r="N59" i="4"/>
  <c r="O59" i="4" s="1"/>
  <c r="N60" i="4"/>
  <c r="O60" i="4" s="1"/>
  <c r="N61" i="4"/>
  <c r="O61" i="4" s="1"/>
  <c r="N62" i="4"/>
  <c r="O62" i="4" s="1"/>
  <c r="N63" i="4"/>
  <c r="O63" i="4" s="1"/>
  <c r="N64" i="4"/>
  <c r="O64" i="4" s="1"/>
  <c r="N65" i="4"/>
  <c r="O65" i="4" s="1"/>
  <c r="N66" i="4"/>
  <c r="O66" i="4" s="1"/>
  <c r="N67" i="4"/>
  <c r="O67" i="4" s="1"/>
  <c r="N68" i="4"/>
  <c r="O68" i="4" s="1"/>
  <c r="N69" i="4"/>
  <c r="O69" i="4" s="1"/>
  <c r="N70" i="4"/>
  <c r="O70" i="4" s="1"/>
  <c r="K34" i="1"/>
  <c r="L34" i="1" s="1"/>
  <c r="M34" i="1"/>
  <c r="K35" i="1"/>
  <c r="L35" i="1"/>
  <c r="M35" i="1"/>
  <c r="K36" i="1"/>
  <c r="L36" i="1" s="1"/>
  <c r="M36" i="1"/>
  <c r="L3" i="4"/>
  <c r="M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K30" i="1"/>
  <c r="L30" i="1"/>
  <c r="M30" i="1"/>
  <c r="K31" i="1"/>
  <c r="L31" i="1" s="1"/>
  <c r="M31" i="1"/>
  <c r="K32" i="1"/>
  <c r="L32" i="1"/>
  <c r="M32" i="1"/>
  <c r="K33" i="1"/>
  <c r="L33" i="1" s="1"/>
  <c r="M33" i="1"/>
  <c r="J3" i="4"/>
  <c r="K3" i="4"/>
  <c r="J4" i="4"/>
  <c r="K4" i="4"/>
  <c r="J5" i="4"/>
  <c r="K5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K26" i="1"/>
  <c r="L26" i="1"/>
  <c r="M26" i="1"/>
  <c r="K27" i="1"/>
  <c r="L27" i="1" s="1"/>
  <c r="M27" i="1"/>
  <c r="K28" i="1"/>
  <c r="L28" i="1"/>
  <c r="M28" i="1"/>
  <c r="K29" i="1"/>
  <c r="L29" i="1" s="1"/>
  <c r="M29" i="1"/>
  <c r="K24" i="1"/>
  <c r="L24" i="1"/>
  <c r="M24" i="1"/>
  <c r="K25" i="1"/>
  <c r="L25" i="1" s="1"/>
  <c r="M25" i="1"/>
  <c r="K23" i="1"/>
  <c r="L23" i="1"/>
  <c r="M23" i="1"/>
  <c r="K21" i="1"/>
  <c r="L21" i="1" s="1"/>
  <c r="M21" i="1"/>
  <c r="K22" i="1"/>
  <c r="L22" i="1"/>
  <c r="M22" i="1"/>
  <c r="M12" i="1"/>
  <c r="M13" i="1"/>
  <c r="M14" i="1"/>
  <c r="M15" i="1"/>
  <c r="M16" i="1"/>
  <c r="M11" i="1"/>
  <c r="M20" i="1"/>
  <c r="M19" i="1"/>
  <c r="L20" i="1"/>
  <c r="K20" i="1"/>
  <c r="L19" i="1"/>
  <c r="K19" i="1"/>
  <c r="L12" i="1"/>
  <c r="L16" i="1"/>
  <c r="K12" i="1"/>
  <c r="K13" i="1"/>
  <c r="L13" i="1" s="1"/>
  <c r="K14" i="1"/>
  <c r="L14" i="1" s="1"/>
  <c r="K15" i="1"/>
  <c r="L15" i="1" s="1"/>
  <c r="K16" i="1"/>
  <c r="K11" i="1"/>
  <c r="L11" i="1" s="1"/>
  <c r="C3" i="1"/>
  <c r="L8" i="1"/>
  <c r="L7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3" i="1"/>
  <c r="J3" i="1"/>
  <c r="C4" i="1"/>
  <c r="D4" i="1" s="1"/>
  <c r="C5" i="1"/>
  <c r="D5" i="1" s="1"/>
  <c r="C6" i="1"/>
  <c r="D6" i="1" s="1"/>
  <c r="C7" i="1"/>
  <c r="C8" i="1"/>
  <c r="D8" i="1" s="1"/>
  <c r="C9" i="1"/>
  <c r="D9" i="1" s="1"/>
  <c r="C10" i="1"/>
  <c r="D10" i="1" s="1"/>
  <c r="C11" i="1"/>
  <c r="C12" i="1"/>
  <c r="D12" i="1" s="1"/>
  <c r="C13" i="1"/>
  <c r="D13" i="1" s="1"/>
  <c r="C14" i="1"/>
  <c r="D14" i="1" s="1"/>
  <c r="C15" i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C27" i="1"/>
  <c r="C28" i="1"/>
  <c r="D28" i="1" s="1"/>
  <c r="C29" i="1"/>
  <c r="D29" i="1" s="1"/>
  <c r="C30" i="1"/>
  <c r="D30" i="1" s="1"/>
  <c r="C31" i="1"/>
  <c r="C32" i="1"/>
  <c r="D32" i="1" s="1"/>
  <c r="C33" i="1"/>
  <c r="D33" i="1" s="1"/>
  <c r="C34" i="1"/>
  <c r="D34" i="1" s="1"/>
  <c r="C35" i="1"/>
  <c r="C36" i="1"/>
  <c r="D36" i="1" s="1"/>
  <c r="C37" i="1"/>
  <c r="D37" i="1" s="1"/>
  <c r="C38" i="1"/>
  <c r="D38" i="1" s="1"/>
  <c r="C39" i="1"/>
  <c r="C40" i="1"/>
  <c r="D40" i="1" s="1"/>
  <c r="C41" i="1"/>
  <c r="D41" i="1" s="1"/>
  <c r="C42" i="1"/>
  <c r="D42" i="1" s="1"/>
  <c r="C43" i="1"/>
  <c r="C44" i="1"/>
  <c r="D44" i="1" s="1"/>
  <c r="C45" i="1"/>
  <c r="D45" i="1" s="1"/>
  <c r="C46" i="1"/>
  <c r="D46" i="1" s="1"/>
  <c r="C47" i="1"/>
  <c r="C48" i="1"/>
  <c r="D48" i="1" s="1"/>
  <c r="C49" i="1"/>
  <c r="D49" i="1" s="1"/>
  <c r="C50" i="1"/>
  <c r="D50" i="1" s="1"/>
  <c r="C51" i="1"/>
  <c r="C52" i="1"/>
  <c r="D52" i="1" s="1"/>
  <c r="C53" i="1"/>
  <c r="D53" i="1" s="1"/>
  <c r="C54" i="1"/>
  <c r="D54" i="1" s="1"/>
  <c r="C55" i="1"/>
  <c r="C56" i="1"/>
  <c r="D56" i="1" s="1"/>
  <c r="C57" i="1"/>
  <c r="D57" i="1" s="1"/>
  <c r="C58" i="1"/>
  <c r="D58" i="1" s="1"/>
  <c r="C59" i="1"/>
  <c r="C60" i="1"/>
  <c r="D60" i="1" s="1"/>
  <c r="C61" i="1"/>
  <c r="D61" i="1" s="1"/>
  <c r="C62" i="1"/>
  <c r="D62" i="1" s="1"/>
  <c r="C63" i="1"/>
  <c r="C64" i="1"/>
  <c r="D64" i="1" s="1"/>
  <c r="C65" i="1"/>
  <c r="D65" i="1" s="1"/>
  <c r="C66" i="1"/>
  <c r="D66" i="1" s="1"/>
  <c r="C67" i="1"/>
  <c r="C68" i="1"/>
  <c r="D68" i="1" s="1"/>
  <c r="C69" i="1"/>
  <c r="D69" i="1" s="1"/>
  <c r="C70" i="1"/>
  <c r="D70" i="1" s="1"/>
  <c r="Q72" i="7" l="1"/>
  <c r="Q75" i="7" s="1"/>
  <c r="O73" i="7"/>
  <c r="O76" i="7" s="1"/>
  <c r="R72" i="7"/>
  <c r="R75" i="7" s="1"/>
  <c r="R73" i="7"/>
  <c r="R76" i="7" s="1"/>
  <c r="N73" i="7"/>
  <c r="N76" i="7" s="1"/>
  <c r="S72" i="7"/>
  <c r="S75" i="7" s="1"/>
  <c r="S73" i="7"/>
  <c r="S76" i="7" s="1"/>
  <c r="Q73" i="7"/>
  <c r="Q76" i="7" s="1"/>
  <c r="O72" i="7"/>
  <c r="O75" i="7" s="1"/>
  <c r="N72" i="7"/>
  <c r="N75" i="7" s="1"/>
  <c r="P72" i="7"/>
  <c r="P75" i="7" s="1"/>
  <c r="P73" i="7"/>
  <c r="P76" i="7" s="1"/>
  <c r="D72" i="1"/>
  <c r="D73" i="1" s="1"/>
  <c r="O72" i="4"/>
  <c r="O75" i="4" s="1"/>
  <c r="O73" i="4"/>
  <c r="O76" i="4" s="1"/>
  <c r="S72" i="4"/>
  <c r="S75" i="4" s="1"/>
  <c r="S73" i="4"/>
  <c r="S76" i="4" s="1"/>
  <c r="I72" i="4"/>
  <c r="I75" i="4" s="1"/>
  <c r="K72" i="4"/>
  <c r="K75" i="4" s="1"/>
  <c r="K73" i="4"/>
  <c r="K76" i="4" s="1"/>
  <c r="M72" i="4"/>
  <c r="M75" i="4" s="1"/>
  <c r="M73" i="4"/>
  <c r="M76" i="4" s="1"/>
  <c r="Q72" i="4"/>
  <c r="Q75" i="4" s="1"/>
  <c r="I73" i="4"/>
  <c r="I76" i="4" s="1"/>
  <c r="Q73" i="4"/>
  <c r="Q76" i="4" s="1"/>
  <c r="N73" i="6"/>
  <c r="N76" i="6" s="1"/>
  <c r="N72" i="6"/>
  <c r="N75" i="6" s="1"/>
  <c r="Q72" i="6"/>
  <c r="Q75" i="6" s="1"/>
  <c r="Q73" i="6"/>
  <c r="Q76" i="6" s="1"/>
  <c r="P72" i="6"/>
  <c r="P75" i="6" s="1"/>
  <c r="P73" i="6"/>
  <c r="P76" i="6" s="1"/>
  <c r="S72" i="6"/>
  <c r="S75" i="6" s="1"/>
  <c r="S73" i="6"/>
  <c r="S76" i="6" s="1"/>
  <c r="R72" i="6"/>
  <c r="R75" i="6" s="1"/>
  <c r="O73" i="6"/>
  <c r="O76" i="6" s="1"/>
  <c r="H99" i="7"/>
  <c r="B101" i="7" l="1" a="1"/>
  <c r="B101" i="7" s="1"/>
  <c r="B154" i="7" s="1" a="1"/>
  <c r="B154" i="7" s="1"/>
  <c r="A155" i="7" s="1" a="1"/>
  <c r="A155" i="7" s="1"/>
  <c r="B155" i="7" s="1" a="1"/>
  <c r="B155" i="7" s="1"/>
  <c r="B100" i="7" a="1"/>
  <c r="B100" i="7" s="1"/>
  <c r="B166" i="7" s="1"/>
  <c r="B122" i="7" l="1" a="1"/>
  <c r="B122" i="7" s="1"/>
  <c r="A123" i="7" s="1" a="1"/>
  <c r="A123" i="7" s="1"/>
  <c r="B123" i="7" s="1" a="1"/>
  <c r="D138" i="7" s="1"/>
  <c r="C166" i="7" a="1"/>
  <c r="C166" i="7" s="1"/>
  <c r="D166" i="7" s="1"/>
  <c r="C168" i="7" s="1"/>
  <c r="B145" i="7"/>
  <c r="C135" i="7"/>
  <c r="E137" i="7"/>
  <c r="C137" i="7"/>
  <c r="B135" i="7"/>
  <c r="F136" i="7"/>
  <c r="E135" i="7"/>
  <c r="C138" i="7"/>
  <c r="B137" i="7"/>
  <c r="G134" i="7"/>
  <c r="F134" i="7"/>
  <c r="G135" i="7"/>
  <c r="B139" i="7"/>
  <c r="G138" i="7"/>
  <c r="F138" i="7"/>
  <c r="G139" i="7" l="1"/>
  <c r="G137" i="7"/>
  <c r="C134" i="7"/>
  <c r="C145" i="7" s="1"/>
  <c r="D145" i="7" s="1"/>
  <c r="D139" i="7"/>
  <c r="E138" i="7"/>
  <c r="D135" i="7"/>
  <c r="E136" i="7"/>
  <c r="B136" i="7"/>
  <c r="F137" i="7"/>
  <c r="G136" i="7"/>
  <c r="F135" i="7"/>
  <c r="F139" i="7"/>
  <c r="B138" i="7"/>
  <c r="B123" i="7"/>
  <c r="B134" i="7" s="1"/>
  <c r="D136" i="7"/>
  <c r="E139" i="7"/>
  <c r="D134" i="7"/>
  <c r="C139" i="7"/>
  <c r="C136" i="7"/>
  <c r="E134" i="7"/>
  <c r="D13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38879-FFA2-4199-8FF0-6A3C5FCE3B2C}" keepAlive="1" name="Query - function" description="Connection to the 'function' query in the workbook." type="5" refreshedVersion="0" background="1">
    <dbPr connection="Provider=Microsoft.Mashup.OleDb.1;Data Source=$Workbook$;Location=function;Extended Properties=&quot;&quot;" command="SELECT * FROM [function]"/>
  </connection>
  <connection id="2" xr16:uid="{0FDE98F4-DBE7-4F9F-B624-50649F82574B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<sst xmlns="http://schemas.openxmlformats.org/spreadsheetml/2006/main" count="1410" uniqueCount="513">
  <si>
    <t>Name</t>
  </si>
  <si>
    <t>reliance.bse</t>
  </si>
  <si>
    <t>Return</t>
  </si>
  <si>
    <t>itc.bse</t>
  </si>
  <si>
    <t>tcs.bse</t>
  </si>
  <si>
    <t>dabur.bse</t>
  </si>
  <si>
    <t>heromotoco.bse</t>
  </si>
  <si>
    <t>1035.0497</t>
  </si>
  <si>
    <t>319.5002</t>
  </si>
  <si>
    <t>2391.2000</t>
  </si>
  <si>
    <t>250.0500</t>
  </si>
  <si>
    <t>2562.8000</t>
  </si>
  <si>
    <t>966.5497</t>
  </si>
  <si>
    <t>295.8001</t>
  </si>
  <si>
    <t>2181.9000</t>
  </si>
  <si>
    <t>237.8000</t>
  </si>
  <si>
    <t>2499.6500</t>
  </si>
  <si>
    <t>1045.2497</t>
  </si>
  <si>
    <t>328.0502</t>
  </si>
  <si>
    <t>2516.0500</t>
  </si>
  <si>
    <t>249.1500</t>
  </si>
  <si>
    <t>2943.4000</t>
  </si>
  <si>
    <t>982.5497</t>
  </si>
  <si>
    <t>324.8002</t>
  </si>
  <si>
    <t>2530.0500</t>
  </si>
  <si>
    <t>275.5500</t>
  </si>
  <si>
    <t>2901.3000</t>
  </si>
  <si>
    <t>958.9497</t>
  </si>
  <si>
    <t>351.6002</t>
  </si>
  <si>
    <t>2575.1000</t>
  </si>
  <si>
    <t>290.0000</t>
  </si>
  <si>
    <t>3099.1500</t>
  </si>
  <si>
    <t>969.4497</t>
  </si>
  <si>
    <t>368.1002</t>
  </si>
  <si>
    <t>2550.8000</t>
  </si>
  <si>
    <t>308.2000</t>
  </si>
  <si>
    <t>3180.8500</t>
  </si>
  <si>
    <t>1015.4997</t>
  </si>
  <si>
    <t>252.4500</t>
  </si>
  <si>
    <t>2618.5500</t>
  </si>
  <si>
    <t>303.7000</t>
  </si>
  <si>
    <t>3206.4500</t>
  </si>
  <si>
    <t>1057.9997</t>
  </si>
  <si>
    <t>260.0500</t>
  </si>
  <si>
    <t>2512.5500</t>
  </si>
  <si>
    <t>290.7000</t>
  </si>
  <si>
    <t>3547.5000</t>
  </si>
  <si>
    <t>1082.0996</t>
  </si>
  <si>
    <t>241.5500</t>
  </si>
  <si>
    <t>2427.2000</t>
  </si>
  <si>
    <t>271.3000</t>
  </si>
  <si>
    <t>3414.3500</t>
  </si>
  <si>
    <t>1053.4997</t>
  </si>
  <si>
    <t>242.5500</t>
  </si>
  <si>
    <t>2399.2500</t>
  </si>
  <si>
    <t>290.9000</t>
  </si>
  <si>
    <t>3347.6500</t>
  </si>
  <si>
    <t>992.7497</t>
  </si>
  <si>
    <t>232.9000</t>
  </si>
  <si>
    <t>2276.7500</t>
  </si>
  <si>
    <t>283.3500</t>
  </si>
  <si>
    <t>3169.0000</t>
  </si>
  <si>
    <t>1080.0997</t>
  </si>
  <si>
    <t>240.9500</t>
  </si>
  <si>
    <t>2361.9500</t>
  </si>
  <si>
    <t>277.0500</t>
  </si>
  <si>
    <t>3044.7500</t>
  </si>
  <si>
    <t>1043.3997</t>
  </si>
  <si>
    <t>258.0500</t>
  </si>
  <si>
    <t>2229.9000</t>
  </si>
  <si>
    <t>276.2500</t>
  </si>
  <si>
    <t>3179.2500</t>
  </si>
  <si>
    <t>1238.2496</t>
  </si>
  <si>
    <t>262.1500</t>
  </si>
  <si>
    <t>2466.5000</t>
  </si>
  <si>
    <t>275.8500</t>
  </si>
  <si>
    <t>3135.0000</t>
  </si>
  <si>
    <t>1319.1996</t>
  </si>
  <si>
    <t>280.4500</t>
  </si>
  <si>
    <t>2431.1000</t>
  </si>
  <si>
    <t>277.1500</t>
  </si>
  <si>
    <t>3223.8500</t>
  </si>
  <si>
    <t>1394.7996</t>
  </si>
  <si>
    <t>278.6000</t>
  </si>
  <si>
    <t>2272.1000</t>
  </si>
  <si>
    <t>286.5500</t>
  </si>
  <si>
    <t>3310.7000</t>
  </si>
  <si>
    <t>1340.5996</t>
  </si>
  <si>
    <t>311.9000</t>
  </si>
  <si>
    <t>2544.3500</t>
  </si>
  <si>
    <t>279.6000</t>
  </si>
  <si>
    <t>3742.8000</t>
  </si>
  <si>
    <t>1380.2496</t>
  </si>
  <si>
    <t>323.8500</t>
  </si>
  <si>
    <t>2364.3500</t>
  </si>
  <si>
    <t>292.1500</t>
  </si>
  <si>
    <t>3696.7000</t>
  </si>
  <si>
    <t>1613.8495</t>
  </si>
  <si>
    <t>285.1500</t>
  </si>
  <si>
    <t>2494.0500</t>
  </si>
  <si>
    <t>310.1000</t>
  </si>
  <si>
    <t>3654.1000</t>
  </si>
  <si>
    <t>1593.4995</t>
  </si>
  <si>
    <t>282.2000</t>
  </si>
  <si>
    <t>2496.7500</t>
  </si>
  <si>
    <t>315.1000</t>
  </si>
  <si>
    <t>3998.1000</t>
  </si>
  <si>
    <t>782.1498</t>
  </si>
  <si>
    <t>258.2500</t>
  </si>
  <si>
    <t>2437.0000</t>
  </si>
  <si>
    <t>305.0500</t>
  </si>
  <si>
    <t>3781.2000</t>
  </si>
  <si>
    <t>940.7997</t>
  </si>
  <si>
    <t>266.1000</t>
  </si>
  <si>
    <t>2616.3000</t>
  </si>
  <si>
    <t>333.1000</t>
  </si>
  <si>
    <t>3854.7500</t>
  </si>
  <si>
    <t>922.5997</t>
  </si>
  <si>
    <t>255.6500</t>
  </si>
  <si>
    <t>2634.2500</t>
  </si>
  <si>
    <t>346.8000</t>
  </si>
  <si>
    <t>3642.3000</t>
  </si>
  <si>
    <t>921.0497</t>
  </si>
  <si>
    <t>263.1000</t>
  </si>
  <si>
    <t>2700.4000</t>
  </si>
  <si>
    <t>348.6000</t>
  </si>
  <si>
    <t>3786.3000</t>
  </si>
  <si>
    <t>961.1497</t>
  </si>
  <si>
    <t>271.2500</t>
  </si>
  <si>
    <t>3111.7500</t>
  </si>
  <si>
    <t>354.3500</t>
  </si>
  <si>
    <t>3691.6000</t>
  </si>
  <si>
    <t>952.4497</t>
  </si>
  <si>
    <t>265.1000</t>
  </si>
  <si>
    <t>3038.2500</t>
  </si>
  <si>
    <t>325.0500</t>
  </si>
  <si>
    <t>3600.5500</t>
  </si>
  <si>
    <t>882.7997</t>
  </si>
  <si>
    <t>255.9000</t>
  </si>
  <si>
    <t>2849.3000</t>
  </si>
  <si>
    <t>327.0000</t>
  </si>
  <si>
    <t>3545.5000</t>
  </si>
  <si>
    <t>963.0997</t>
  </si>
  <si>
    <t>281.4500</t>
  </si>
  <si>
    <t>3531.4000</t>
  </si>
  <si>
    <t>369.7000</t>
  </si>
  <si>
    <t>3733.7000</t>
  </si>
  <si>
    <t>921.2997</t>
  </si>
  <si>
    <t>271.6000</t>
  </si>
  <si>
    <t>1744.8000</t>
  </si>
  <si>
    <t>383.7500</t>
  </si>
  <si>
    <t>3547.2500</t>
  </si>
  <si>
    <t>972.9497</t>
  </si>
  <si>
    <t>266.0500</t>
  </si>
  <si>
    <t>1847.2000</t>
  </si>
  <si>
    <t>390.9000</t>
  </si>
  <si>
    <t>3472.0500</t>
  </si>
  <si>
    <t>1185.8496</t>
  </si>
  <si>
    <t>297.2000</t>
  </si>
  <si>
    <t>1941.2500</t>
  </si>
  <si>
    <t>420.2500</t>
  </si>
  <si>
    <t>3293.8000</t>
  </si>
  <si>
    <t>1240.9496</t>
  </si>
  <si>
    <t>319.1500</t>
  </si>
  <si>
    <t>2078.2000</t>
  </si>
  <si>
    <t>479.0000</t>
  </si>
  <si>
    <t>3253.1000</t>
  </si>
  <si>
    <t>1258.1996</t>
  </si>
  <si>
    <t>296.7000</t>
  </si>
  <si>
    <t>2184.5000</t>
  </si>
  <si>
    <t>427.6000</t>
  </si>
  <si>
    <t>2932.1500</t>
  </si>
  <si>
    <t>1061.3997</t>
  </si>
  <si>
    <t>279.8000</t>
  </si>
  <si>
    <t>1937.6000</t>
  </si>
  <si>
    <t>385.4000</t>
  </si>
  <si>
    <t>2765.2000</t>
  </si>
  <si>
    <t>1168.1996</t>
  </si>
  <si>
    <t>286.2500</t>
  </si>
  <si>
    <t>1970.6000</t>
  </si>
  <si>
    <t>410.6000</t>
  </si>
  <si>
    <t>3058.2000</t>
  </si>
  <si>
    <t>1121.0497</t>
  </si>
  <si>
    <t>281.6500</t>
  </si>
  <si>
    <t>1893.5500</t>
  </si>
  <si>
    <t>431.0000</t>
  </si>
  <si>
    <t>3105.7000</t>
  </si>
  <si>
    <t>1227.0996</t>
  </si>
  <si>
    <t>278.7500</t>
  </si>
  <si>
    <t>2014.6000</t>
  </si>
  <si>
    <t>443.2500</t>
  </si>
  <si>
    <t>2612.0500</t>
  </si>
  <si>
    <t>1231.5496</t>
  </si>
  <si>
    <t>276.1500</t>
  </si>
  <si>
    <t>1984.2500</t>
  </si>
  <si>
    <t>438.5000</t>
  </si>
  <si>
    <t>2634.9500</t>
  </si>
  <si>
    <t>1363.0496</t>
  </si>
  <si>
    <t>2000.4000</t>
  </si>
  <si>
    <t>409.0500</t>
  </si>
  <si>
    <t>2555.2500</t>
  </si>
  <si>
    <t>1391.7996</t>
  </si>
  <si>
    <t>301.5500</t>
  </si>
  <si>
    <t>2254.9500</t>
  </si>
  <si>
    <t>398.0000</t>
  </si>
  <si>
    <t>2512.6500</t>
  </si>
  <si>
    <t>1329.7496</t>
  </si>
  <si>
    <t>278.6500</t>
  </si>
  <si>
    <t>2196.8500</t>
  </si>
  <si>
    <t>396.9000</t>
  </si>
  <si>
    <t>2681.4000</t>
  </si>
  <si>
    <t>1251.9996</t>
  </si>
  <si>
    <t>273.9500</t>
  </si>
  <si>
    <t>2227.2500</t>
  </si>
  <si>
    <t>400.5000</t>
  </si>
  <si>
    <t>2584.0000</t>
  </si>
  <si>
    <t>182.7501</t>
  </si>
  <si>
    <t>1165.9996</t>
  </si>
  <si>
    <t>270.0500</t>
  </si>
  <si>
    <t>2205.4000</t>
  </si>
  <si>
    <t>426.7500</t>
  </si>
  <si>
    <t>2356.2000</t>
  </si>
  <si>
    <t>157.8501</t>
  </si>
  <si>
    <t>1248.3496</t>
  </si>
  <si>
    <t>245.5500</t>
  </si>
  <si>
    <t>2258.0500</t>
  </si>
  <si>
    <t>449.0500</t>
  </si>
  <si>
    <t>2571.8500</t>
  </si>
  <si>
    <t>190.3500</t>
  </si>
  <si>
    <t>1332.5996</t>
  </si>
  <si>
    <t>259.7000</t>
  </si>
  <si>
    <t>2099.2000</t>
  </si>
  <si>
    <t>447.1500</t>
  </si>
  <si>
    <t>2700.8500</t>
  </si>
  <si>
    <t>1464.1996</t>
  </si>
  <si>
    <t>257.5500</t>
  </si>
  <si>
    <t>2270.2000</t>
  </si>
  <si>
    <t>462.5000</t>
  </si>
  <si>
    <t>2705.2500</t>
  </si>
  <si>
    <t>1550.8995</t>
  </si>
  <si>
    <t>246.3500</t>
  </si>
  <si>
    <t>2052.7000</t>
  </si>
  <si>
    <t>459.2500</t>
  </si>
  <si>
    <t>2431.9500</t>
  </si>
  <si>
    <t>1514.0995</t>
  </si>
  <si>
    <t>237.6500</t>
  </si>
  <si>
    <t>2161.3000</t>
  </si>
  <si>
    <t>458.4000</t>
  </si>
  <si>
    <t>2443.8500</t>
  </si>
  <si>
    <t>1411.6996</t>
  </si>
  <si>
    <t>235.2500</t>
  </si>
  <si>
    <t>2079.3000</t>
  </si>
  <si>
    <t>496.0000</t>
  </si>
  <si>
    <t>2501.9000</t>
  </si>
  <si>
    <t>1328.6496</t>
  </si>
  <si>
    <t>197.6000</t>
  </si>
  <si>
    <t>2000.9500</t>
  </si>
  <si>
    <t>496.0500</t>
  </si>
  <si>
    <t>2048.1000</t>
  </si>
  <si>
    <t>1112.4497</t>
  </si>
  <si>
    <t>172.0000</t>
  </si>
  <si>
    <t>1823.0500</t>
  </si>
  <si>
    <t>450.2500</t>
  </si>
  <si>
    <t>1594.2000</t>
  </si>
  <si>
    <t>1467.0496</t>
  </si>
  <si>
    <t>182.1500</t>
  </si>
  <si>
    <t>2014.8500</t>
  </si>
  <si>
    <t>489.3500</t>
  </si>
  <si>
    <t>2166.8000</t>
  </si>
  <si>
    <t>1465.2000</t>
  </si>
  <si>
    <t>197.4500</t>
  </si>
  <si>
    <t>1971.5500</t>
  </si>
  <si>
    <t>466.6000</t>
  </si>
  <si>
    <t>2364.9000</t>
  </si>
  <si>
    <t>1703.3500</t>
  </si>
  <si>
    <t>194.6000</t>
  </si>
  <si>
    <t>2082.2000</t>
  </si>
  <si>
    <t>465.7500</t>
  </si>
  <si>
    <t>2548.3500</t>
  </si>
  <si>
    <t>2066.9500</t>
  </si>
  <si>
    <t>194.1000</t>
  </si>
  <si>
    <t>2282.4500</t>
  </si>
  <si>
    <t>513.4500</t>
  </si>
  <si>
    <t>2677.2000</t>
  </si>
  <si>
    <t>2078.5500</t>
  </si>
  <si>
    <t>191.2500</t>
  </si>
  <si>
    <t>2256.3500</t>
  </si>
  <si>
    <t>475.0500</t>
  </si>
  <si>
    <t>3007.1000</t>
  </si>
  <si>
    <t>2233.7500</t>
  </si>
  <si>
    <t>171.7500</t>
  </si>
  <si>
    <t>2491.5000</t>
  </si>
  <si>
    <t>510.7000</t>
  </si>
  <si>
    <t>3145.8500</t>
  </si>
  <si>
    <t>2054.3500</t>
  </si>
  <si>
    <t>165.2500</t>
  </si>
  <si>
    <t>2664.8500</t>
  </si>
  <si>
    <t>511.5500</t>
  </si>
  <si>
    <t>2799.8000</t>
  </si>
  <si>
    <t>1929.8500</t>
  </si>
  <si>
    <t>193.7000</t>
  </si>
  <si>
    <t>2679.1500</t>
  </si>
  <si>
    <t>499.6000</t>
  </si>
  <si>
    <t>3104.6500</t>
  </si>
  <si>
    <t>1984.6500</t>
  </si>
  <si>
    <t>209.0000</t>
  </si>
  <si>
    <t>2870.2000</t>
  </si>
  <si>
    <t>534.0000</t>
  </si>
  <si>
    <t>3109.3500</t>
  </si>
  <si>
    <t>1843.1500</t>
  </si>
  <si>
    <t>203.2500</t>
  </si>
  <si>
    <t>3112.9000</t>
  </si>
  <si>
    <t>515.2500</t>
  </si>
  <si>
    <t>3255.2500</t>
  </si>
  <si>
    <t>2083.8500</t>
  </si>
  <si>
    <t>204.0500</t>
  </si>
  <si>
    <t>2896.0500</t>
  </si>
  <si>
    <t>503.3500</t>
  </si>
  <si>
    <t>3227.4000</t>
  </si>
  <si>
    <t>2003.2000</t>
  </si>
  <si>
    <t>218.5000</t>
  </si>
  <si>
    <t>3177.6000</t>
  </si>
  <si>
    <t>540.7000</t>
  </si>
  <si>
    <t>2915.1500</t>
  </si>
  <si>
    <t>1994.4500</t>
  </si>
  <si>
    <t>202.7000</t>
  </si>
  <si>
    <t>3038.4000</t>
  </si>
  <si>
    <t>538.4500</t>
  </si>
  <si>
    <t>2820.3500</t>
  </si>
  <si>
    <t>2160.4500</t>
  </si>
  <si>
    <t>216.6000</t>
  </si>
  <si>
    <t>3158.9500</t>
  </si>
  <si>
    <t>540.4000</t>
  </si>
  <si>
    <t>3007.0000</t>
  </si>
  <si>
    <t>2110.8999</t>
  </si>
  <si>
    <t>202.7500</t>
  </si>
  <si>
    <t>3345.2500</t>
  </si>
  <si>
    <t>568.8000</t>
  </si>
  <si>
    <t>2901.9500</t>
  </si>
  <si>
    <t>2035.4000</t>
  </si>
  <si>
    <t>205.0000</t>
  </si>
  <si>
    <t>3167.5000</t>
  </si>
  <si>
    <t>598.6500</t>
  </si>
  <si>
    <t>2764.1001</t>
  </si>
  <si>
    <t>2259.3000</t>
  </si>
  <si>
    <t>211.2500</t>
  </si>
  <si>
    <t>3786.5500</t>
  </si>
  <si>
    <t>620.8500</t>
  </si>
  <si>
    <t>2741.8999</t>
  </si>
  <si>
    <t>2390.3999</t>
  </si>
  <si>
    <t>231.1000</t>
  </si>
  <si>
    <t>3830.4500</t>
  </si>
  <si>
    <t>653.9500</t>
  </si>
  <si>
    <t>2931.5000</t>
  </si>
  <si>
    <t>Date</t>
  </si>
  <si>
    <t>Reliance Industries Ltd.</t>
  </si>
  <si>
    <t>ITC Ltd.</t>
  </si>
  <si>
    <t>Tata Consultancy Services Ltd.</t>
  </si>
  <si>
    <t>Dabur India Ltd.</t>
  </si>
  <si>
    <t>Heromoto Corp Ltd</t>
  </si>
  <si>
    <t>Bajaj Electricals Ltd.</t>
  </si>
  <si>
    <t>228.8000</t>
  </si>
  <si>
    <t>235.3000</t>
  </si>
  <si>
    <t>237.4000</t>
  </si>
  <si>
    <t>267.2501</t>
  </si>
  <si>
    <t>266.2000</t>
  </si>
  <si>
    <t>254.9000</t>
  </si>
  <si>
    <t>259.6500</t>
  </si>
  <si>
    <t>222.6001</t>
  </si>
  <si>
    <t>217.2000</t>
  </si>
  <si>
    <t>240.5000</t>
  </si>
  <si>
    <t>260.3500</t>
  </si>
  <si>
    <t>312.7500</t>
  </si>
  <si>
    <t>351.5000</t>
  </si>
  <si>
    <t>341.7001</t>
  </si>
  <si>
    <t>327.3000</t>
  </si>
  <si>
    <t>328.2500</t>
  </si>
  <si>
    <t>348.5500</t>
  </si>
  <si>
    <t>353.0501</t>
  </si>
  <si>
    <t>387.6001</t>
  </si>
  <si>
    <t>469.4501</t>
  </si>
  <si>
    <t>496.8500</t>
  </si>
  <si>
    <t>487.7000</t>
  </si>
  <si>
    <t>526.9001</t>
  </si>
  <si>
    <t>561.7501</t>
  </si>
  <si>
    <t>654.8501</t>
  </si>
  <si>
    <t>532.0501</t>
  </si>
  <si>
    <t>544.0501</t>
  </si>
  <si>
    <t>613.0001</t>
  </si>
  <si>
    <t>564.4500</t>
  </si>
  <si>
    <t>499.9500</t>
  </si>
  <si>
    <t>486.5000</t>
  </si>
  <si>
    <t>471.9001</t>
  </si>
  <si>
    <t>503.7001</t>
  </si>
  <si>
    <t>462.2501</t>
  </si>
  <si>
    <t>452.2000</t>
  </si>
  <si>
    <t>558.8501</t>
  </si>
  <si>
    <t>570.1501</t>
  </si>
  <si>
    <t>538.6500</t>
  </si>
  <si>
    <t>530.1001</t>
  </si>
  <si>
    <t>364.3000</t>
  </si>
  <si>
    <t>392.4500</t>
  </si>
  <si>
    <t>390.0500</t>
  </si>
  <si>
    <t>378.6501</t>
  </si>
  <si>
    <t>339.3500</t>
  </si>
  <si>
    <t>357.8501</t>
  </si>
  <si>
    <t>373.5001</t>
  </si>
  <si>
    <t>403.0000</t>
  </si>
  <si>
    <t>267.4500</t>
  </si>
  <si>
    <t>340.3500</t>
  </si>
  <si>
    <t>363.7000</t>
  </si>
  <si>
    <t>391.5000</t>
  </si>
  <si>
    <t>425.1500</t>
  </si>
  <si>
    <t>498.4500</t>
  </si>
  <si>
    <t>502.5500</t>
  </si>
  <si>
    <t>488.0000</t>
  </si>
  <si>
    <t>572.7000</t>
  </si>
  <si>
    <t>610.3500</t>
  </si>
  <si>
    <t>722.5000</t>
  </si>
  <si>
    <t>957.7000</t>
  </si>
  <si>
    <t>977.4000</t>
  </si>
  <si>
    <t>1148.3500</t>
  </si>
  <si>
    <t>1054.2000</t>
  </si>
  <si>
    <t>1027.6000</t>
  </si>
  <si>
    <t>1154.1000</t>
  </si>
  <si>
    <t>1214.1000</t>
  </si>
  <si>
    <t>1482.5000</t>
  </si>
  <si>
    <t>Reliance - Return</t>
  </si>
  <si>
    <t>Rel-Log = Ln(1+return)</t>
  </si>
  <si>
    <t>ITC - Return</t>
  </si>
  <si>
    <t>ITC-Log = Ln(1+return)</t>
  </si>
  <si>
    <t>TCS -Return</t>
  </si>
  <si>
    <t>TCS-Log = Ln(1+return)</t>
  </si>
  <si>
    <t>Dabur-Return</t>
  </si>
  <si>
    <t>Dabur-Log = Ln(1+return)</t>
  </si>
  <si>
    <t>Hero-Return</t>
  </si>
  <si>
    <t>Hero-Log = Ln(1+return)</t>
  </si>
  <si>
    <t>Bajaj-Return</t>
  </si>
  <si>
    <t>Bajaj-Log = Ln(1+return)</t>
  </si>
  <si>
    <t>N =</t>
  </si>
  <si>
    <t>Monthly Return</t>
  </si>
  <si>
    <t>Monthly Stddev</t>
  </si>
  <si>
    <t>Annual Return</t>
  </si>
  <si>
    <t>Annual Stdev</t>
  </si>
  <si>
    <t>Stock Sysmbol</t>
  </si>
  <si>
    <t>bajajelec.bse</t>
  </si>
  <si>
    <t>Finance</t>
  </si>
  <si>
    <t>Cigarettes-Tobacco Products</t>
  </si>
  <si>
    <t>IT Consulting &amp; Software</t>
  </si>
  <si>
    <t>Personal Products</t>
  </si>
  <si>
    <t>2/3 Wheelers</t>
  </si>
  <si>
    <t>Household Appliances</t>
  </si>
  <si>
    <t>Rel-Return</t>
  </si>
  <si>
    <t>ITC Return</t>
  </si>
  <si>
    <t>TCS Return</t>
  </si>
  <si>
    <t>Dabur Return</t>
  </si>
  <si>
    <t>Hero Return</t>
  </si>
  <si>
    <t>Bajaj Return</t>
  </si>
  <si>
    <t>Monthly Stdev</t>
  </si>
  <si>
    <t>Stock Sectorwise Table</t>
  </si>
  <si>
    <t>Stock No.</t>
  </si>
  <si>
    <t>Company Name</t>
  </si>
  <si>
    <t>Sector</t>
  </si>
  <si>
    <t>Reliance Industries</t>
  </si>
  <si>
    <t>ITC Ltd</t>
  </si>
  <si>
    <t>Cigarettes-Tabbacco Products</t>
  </si>
  <si>
    <t>Portfolio Risk Optimization Table by using Solver</t>
  </si>
  <si>
    <t>TCS</t>
  </si>
  <si>
    <t xml:space="preserve">IT Consulting &amp; Software </t>
  </si>
  <si>
    <t>Dabur India Ltd</t>
  </si>
  <si>
    <t>Portfolio</t>
  </si>
  <si>
    <t>Min Variance</t>
  </si>
  <si>
    <t>Expected Return</t>
  </si>
  <si>
    <t xml:space="preserve">Reliance </t>
  </si>
  <si>
    <t>ITC</t>
  </si>
  <si>
    <t>Dabur</t>
  </si>
  <si>
    <t>Heromoto</t>
  </si>
  <si>
    <t>Bajaj</t>
  </si>
  <si>
    <t>Hero Moto Corp Ltd</t>
  </si>
  <si>
    <t>A</t>
  </si>
  <si>
    <t>Bajaj Electricals Ltd</t>
  </si>
  <si>
    <t>B</t>
  </si>
  <si>
    <t>C</t>
  </si>
  <si>
    <t>D</t>
  </si>
  <si>
    <t>Correlation Matix Table</t>
  </si>
  <si>
    <t>E</t>
  </si>
  <si>
    <t>F</t>
  </si>
  <si>
    <t>Correlation Matrix</t>
  </si>
  <si>
    <t>G</t>
  </si>
  <si>
    <t>Reliance</t>
  </si>
  <si>
    <t>H</t>
  </si>
  <si>
    <t>I</t>
  </si>
  <si>
    <t>Heremot</t>
  </si>
  <si>
    <t>Weighted, Return &amp; Standard Devitation Table</t>
  </si>
  <si>
    <t>Input (Stock)</t>
  </si>
  <si>
    <t>Total Weight</t>
  </si>
  <si>
    <t>Efficeint Frontier of 6 Stock Portfolio Chart</t>
  </si>
  <si>
    <t>Weight</t>
  </si>
  <si>
    <t>Standard Deviation</t>
  </si>
  <si>
    <t>Calculating Variance Covariance Matrix by 1st Method</t>
  </si>
  <si>
    <t>Weight Matrix Table</t>
  </si>
  <si>
    <t>Standard Deviation Matrix Table</t>
  </si>
  <si>
    <t xml:space="preserve">Global Minimum Risk(Variance) </t>
  </si>
  <si>
    <t>SD Matrix</t>
  </si>
  <si>
    <t>Variance Covariance Matrix</t>
  </si>
  <si>
    <t>Portfolio Return &amp; SD as a whole Table</t>
  </si>
  <si>
    <t>Portfolio Return</t>
  </si>
  <si>
    <t>Portfolio Variance</t>
  </si>
  <si>
    <t>Portfolio SD</t>
  </si>
  <si>
    <t>Calculating Portfolio Variance by 2nd Method</t>
  </si>
  <si>
    <t>Variance Co Matrix</t>
  </si>
  <si>
    <t>Portfolio Variance by 2nd Method</t>
  </si>
  <si>
    <t>Sharp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</si>
</sst>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\ #,##0.00;[Red]&quot;₹&quot;\ \-#,##0.00"/>
    <numFmt numFmtId="164" formatCode="0.000%"/>
    <numFmt numFmtId="165" formatCode="0.0000%"/>
    <numFmt numFmtId="166" formatCode="0.00000%"/>
    <numFmt numFmtId="167" formatCode="0.0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2" fillId="2" borderId="0" xfId="0" applyFont="1" applyFill="1"/>
    <xf numFmtId="164" fontId="0" fillId="0" borderId="2" xfId="1" applyNumberFormat="1" applyFont="1" applyBorder="1"/>
    <xf numFmtId="10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165" fontId="0" fillId="0" borderId="2" xfId="1" applyNumberFormat="1" applyFont="1" applyBorder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8" borderId="0" xfId="0" applyFill="1"/>
    <xf numFmtId="166" fontId="0" fillId="0" borderId="0" xfId="1" applyNumberFormat="1" applyFont="1"/>
    <xf numFmtId="164" fontId="0" fillId="8" borderId="0" xfId="1" applyNumberFormat="1" applyFont="1" applyFill="1"/>
    <xf numFmtId="0" fontId="0" fillId="7" borderId="4" xfId="0" applyFill="1" applyBorder="1"/>
    <xf numFmtId="0" fontId="0" fillId="8" borderId="4" xfId="0" applyFill="1" applyBorder="1"/>
    <xf numFmtId="164" fontId="0" fillId="8" borderId="4" xfId="1" applyNumberFormat="1" applyFont="1" applyFill="1" applyBorder="1"/>
    <xf numFmtId="8" fontId="0" fillId="6" borderId="0" xfId="0" applyNumberFormat="1" applyFill="1"/>
    <xf numFmtId="0" fontId="3" fillId="5" borderId="0" xfId="0" applyFont="1" applyFill="1"/>
    <xf numFmtId="0" fontId="3" fillId="5" borderId="0" xfId="0" applyFont="1" applyFill="1" applyAlignment="1">
      <alignment horizontal="left"/>
    </xf>
    <xf numFmtId="10" fontId="0" fillId="5" borderId="0" xfId="1" applyNumberFormat="1" applyFont="1" applyFill="1"/>
    <xf numFmtId="0" fontId="0" fillId="5" borderId="5" xfId="0" applyFill="1" applyBorder="1"/>
    <xf numFmtId="164" fontId="0" fillId="5" borderId="5" xfId="1" applyNumberFormat="1" applyFont="1" applyFill="1" applyBorder="1"/>
    <xf numFmtId="164" fontId="0" fillId="5" borderId="0" xfId="1" applyNumberFormat="1" applyFont="1" applyFill="1" applyBorder="1"/>
    <xf numFmtId="0" fontId="0" fillId="5" borderId="6" xfId="0" applyFill="1" applyBorder="1"/>
    <xf numFmtId="164" fontId="0" fillId="5" borderId="6" xfId="1" applyNumberFormat="1" applyFont="1" applyFill="1" applyBorder="1"/>
    <xf numFmtId="0" fontId="0" fillId="7" borderId="4" xfId="0" applyFill="1" applyBorder="1" applyAlignment="1">
      <alignment vertical="center" wrapText="1"/>
    </xf>
    <xf numFmtId="0" fontId="0" fillId="5" borderId="0" xfId="0" applyFill="1" applyAlignment="1">
      <alignment wrapText="1"/>
    </xf>
    <xf numFmtId="8" fontId="0" fillId="5" borderId="0" xfId="0" applyNumberFormat="1" applyFill="1"/>
    <xf numFmtId="10" fontId="0" fillId="5" borderId="0" xfId="0" applyNumberFormat="1" applyFill="1"/>
    <xf numFmtId="164" fontId="0" fillId="5" borderId="0" xfId="1" applyNumberFormat="1" applyFont="1" applyFill="1"/>
    <xf numFmtId="164" fontId="0" fillId="5" borderId="0" xfId="0" applyNumberFormat="1" applyFill="1"/>
    <xf numFmtId="165" fontId="0" fillId="5" borderId="0" xfId="1" applyNumberFormat="1" applyFont="1" applyFill="1"/>
    <xf numFmtId="165" fontId="0" fillId="5" borderId="0" xfId="1" applyNumberFormat="1" applyFont="1" applyFill="1" applyBorder="1"/>
    <xf numFmtId="165" fontId="0" fillId="5" borderId="0" xfId="0" applyNumberFormat="1" applyFill="1"/>
    <xf numFmtId="10" fontId="6" fillId="10" borderId="7" xfId="1" applyNumberFormat="1" applyFont="1" applyFill="1" applyBorder="1"/>
    <xf numFmtId="10" fontId="5" fillId="10" borderId="7" xfId="1" applyNumberFormat="1" applyFont="1" applyFill="1" applyBorder="1"/>
    <xf numFmtId="10" fontId="0" fillId="5" borderId="0" xfId="0" applyNumberFormat="1" applyFill="1" applyAlignment="1">
      <alignment horizontal="left"/>
    </xf>
    <xf numFmtId="0" fontId="0" fillId="10" borderId="0" xfId="0" applyFill="1"/>
    <xf numFmtId="10" fontId="0" fillId="6" borderId="7" xfId="1" applyNumberFormat="1" applyFont="1" applyFill="1" applyBorder="1"/>
    <xf numFmtId="0" fontId="3" fillId="5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165" fontId="5" fillId="10" borderId="7" xfId="1" applyNumberFormat="1" applyFont="1" applyFill="1" applyBorder="1"/>
    <xf numFmtId="0" fontId="2" fillId="10" borderId="0" xfId="0" applyFont="1" applyFill="1"/>
    <xf numFmtId="167" fontId="0" fillId="10" borderId="7" xfId="0" applyNumberFormat="1" applyFill="1" applyBorder="1"/>
    <xf numFmtId="0" fontId="0" fillId="5" borderId="0" xfId="0" applyFill="1" applyAlignment="1">
      <alignment horizontal="left"/>
    </xf>
    <xf numFmtId="0" fontId="0" fillId="9" borderId="7" xfId="0" applyFill="1" applyBorder="1" applyAlignment="1">
      <alignment horizontal="left"/>
    </xf>
    <xf numFmtId="164" fontId="3" fillId="10" borderId="7" xfId="1" applyNumberFormat="1" applyFont="1" applyFill="1" applyBorder="1"/>
    <xf numFmtId="0" fontId="0" fillId="12" borderId="7" xfId="0" applyFill="1" applyBorder="1" applyAlignment="1">
      <alignment horizontal="left"/>
    </xf>
    <xf numFmtId="0" fontId="0" fillId="12" borderId="7" xfId="0" applyFill="1" applyBorder="1"/>
    <xf numFmtId="165" fontId="0" fillId="10" borderId="7" xfId="1" applyNumberFormat="1" applyFont="1" applyFill="1" applyBorder="1"/>
    <xf numFmtId="164" fontId="5" fillId="10" borderId="7" xfId="1" applyNumberFormat="1" applyFont="1" applyFill="1" applyBorder="1"/>
    <xf numFmtId="164" fontId="3" fillId="12" borderId="7" xfId="1" applyNumberFormat="1" applyFont="1" applyFill="1" applyBorder="1"/>
    <xf numFmtId="164" fontId="3" fillId="6" borderId="7" xfId="0" applyNumberFormat="1" applyFont="1" applyFill="1" applyBorder="1"/>
    <xf numFmtId="164" fontId="5" fillId="12" borderId="7" xfId="1" applyNumberFormat="1" applyFont="1" applyFill="1" applyBorder="1"/>
    <xf numFmtId="164" fontId="5" fillId="6" borderId="7" xfId="1" applyNumberFormat="1" applyFont="1" applyFill="1" applyBorder="1"/>
    <xf numFmtId="10" fontId="5" fillId="10" borderId="7" xfId="0" applyNumberFormat="1" applyFont="1" applyFill="1" applyBorder="1"/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5" fillId="10" borderId="13" xfId="0" applyFont="1" applyFill="1" applyBorder="1"/>
    <xf numFmtId="10" fontId="5" fillId="10" borderId="14" xfId="1" applyNumberFormat="1" applyFont="1" applyFill="1" applyBorder="1"/>
    <xf numFmtId="0" fontId="5" fillId="10" borderId="15" xfId="0" applyFont="1" applyFill="1" applyBorder="1"/>
    <xf numFmtId="10" fontId="5" fillId="10" borderId="16" xfId="1" applyNumberFormat="1" applyFont="1" applyFill="1" applyBorder="1"/>
    <xf numFmtId="10" fontId="5" fillId="10" borderId="17" xfId="1" applyNumberFormat="1" applyFont="1" applyFill="1" applyBorder="1"/>
    <xf numFmtId="0" fontId="9" fillId="12" borderId="7" xfId="0" applyFont="1" applyFill="1" applyBorder="1"/>
    <xf numFmtId="0" fontId="10" fillId="12" borderId="7" xfId="0" applyFont="1" applyFill="1" applyBorder="1"/>
    <xf numFmtId="0" fontId="3" fillId="10" borderId="7" xfId="0" applyFont="1" applyFill="1" applyBorder="1"/>
    <xf numFmtId="0" fontId="2" fillId="9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0" fontId="5" fillId="5" borderId="0" xfId="1" applyNumberFormat="1" applyFont="1" applyFill="1" applyBorder="1"/>
    <xf numFmtId="0" fontId="4" fillId="5" borderId="0" xfId="0" applyFont="1" applyFill="1" applyAlignment="1">
      <alignment horizontal="right"/>
    </xf>
    <xf numFmtId="10" fontId="6" fillId="5" borderId="0" xfId="0" applyNumberFormat="1" applyFont="1" applyFill="1"/>
    <xf numFmtId="0" fontId="0" fillId="7" borderId="20" xfId="0" applyFill="1" applyBorder="1" applyAlignment="1">
      <alignment vertical="center" wrapText="1"/>
    </xf>
    <xf numFmtId="0" fontId="0" fillId="7" borderId="21" xfId="0" applyFill="1" applyBorder="1" applyAlignment="1">
      <alignment vertical="center" wrapText="1"/>
    </xf>
    <xf numFmtId="0" fontId="0" fillId="7" borderId="22" xfId="0" applyFill="1" applyBorder="1" applyAlignment="1">
      <alignment vertical="center" wrapText="1"/>
    </xf>
    <xf numFmtId="14" fontId="0" fillId="6" borderId="19" xfId="0" applyNumberFormat="1" applyFill="1" applyBorder="1"/>
    <xf numFmtId="8" fontId="0" fillId="6" borderId="7" xfId="0" applyNumberFormat="1" applyFill="1" applyBorder="1"/>
    <xf numFmtId="164" fontId="0" fillId="8" borderId="7" xfId="0" applyNumberFormat="1" applyFill="1" applyBorder="1"/>
    <xf numFmtId="164" fontId="0" fillId="8" borderId="8" xfId="0" applyNumberFormat="1" applyFill="1" applyBorder="1"/>
    <xf numFmtId="164" fontId="0" fillId="6" borderId="7" xfId="1" applyNumberFormat="1" applyFont="1" applyFill="1" applyBorder="1"/>
    <xf numFmtId="164" fontId="0" fillId="8" borderId="7" xfId="1" applyNumberFormat="1" applyFont="1" applyFill="1" applyBorder="1"/>
    <xf numFmtId="164" fontId="0" fillId="8" borderId="8" xfId="1" applyNumberFormat="1" applyFont="1" applyFill="1" applyBorder="1"/>
    <xf numFmtId="14" fontId="0" fillId="6" borderId="23" xfId="0" applyNumberFormat="1" applyFill="1" applyBorder="1"/>
    <xf numFmtId="8" fontId="0" fillId="6" borderId="9" xfId="0" applyNumberFormat="1" applyFill="1" applyBorder="1"/>
    <xf numFmtId="164" fontId="0" fillId="6" borderId="9" xfId="1" applyNumberFormat="1" applyFont="1" applyFill="1" applyBorder="1"/>
    <xf numFmtId="164" fontId="0" fillId="8" borderId="9" xfId="1" applyNumberFormat="1" applyFont="1" applyFill="1" applyBorder="1"/>
    <xf numFmtId="164" fontId="0" fillId="8" borderId="24" xfId="1" applyNumberFormat="1" applyFont="1" applyFill="1" applyBorder="1"/>
    <xf numFmtId="14" fontId="0" fillId="6" borderId="7" xfId="0" applyNumberFormat="1" applyFill="1" applyBorder="1"/>
    <xf numFmtId="0" fontId="5" fillId="5" borderId="0" xfId="0" applyFont="1" applyFill="1"/>
    <xf numFmtId="10" fontId="5" fillId="5" borderId="0" xfId="0" applyNumberFormat="1" applyFont="1" applyFill="1"/>
    <xf numFmtId="0" fontId="5" fillId="14" borderId="13" xfId="0" applyFont="1" applyFill="1" applyBorder="1"/>
    <xf numFmtId="10" fontId="5" fillId="14" borderId="7" xfId="1" applyNumberFormat="1" applyFont="1" applyFill="1" applyBorder="1"/>
    <xf numFmtId="10" fontId="5" fillId="14" borderId="14" xfId="1" applyNumberFormat="1" applyFont="1" applyFill="1" applyBorder="1"/>
    <xf numFmtId="0" fontId="7" fillId="5" borderId="0" xfId="0" applyFont="1" applyFill="1" applyAlignment="1">
      <alignment vertical="center"/>
    </xf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165" fontId="0" fillId="10" borderId="13" xfId="1" applyNumberFormat="1" applyFont="1" applyFill="1" applyBorder="1"/>
    <xf numFmtId="165" fontId="0" fillId="10" borderId="14" xfId="1" applyNumberFormat="1" applyFont="1" applyFill="1" applyBorder="1"/>
    <xf numFmtId="165" fontId="0" fillId="10" borderId="15" xfId="1" applyNumberFormat="1" applyFont="1" applyFill="1" applyBorder="1"/>
    <xf numFmtId="165" fontId="0" fillId="10" borderId="16" xfId="1" applyNumberFormat="1" applyFont="1" applyFill="1" applyBorder="1"/>
    <xf numFmtId="165" fontId="0" fillId="10" borderId="17" xfId="1" applyNumberFormat="1" applyFont="1" applyFill="1" applyBorder="1"/>
    <xf numFmtId="0" fontId="0" fillId="13" borderId="25" xfId="0" applyFill="1" applyBorder="1"/>
    <xf numFmtId="164" fontId="0" fillId="13" borderId="26" xfId="1" applyNumberFormat="1" applyFont="1" applyFill="1" applyBorder="1"/>
    <xf numFmtId="164" fontId="0" fillId="13" borderId="27" xfId="1" applyNumberFormat="1" applyFont="1" applyFill="1" applyBorder="1"/>
    <xf numFmtId="165" fontId="5" fillId="10" borderId="13" xfId="1" applyNumberFormat="1" applyFont="1" applyFill="1" applyBorder="1"/>
    <xf numFmtId="165" fontId="5" fillId="10" borderId="14" xfId="1" applyNumberFormat="1" applyFont="1" applyFill="1" applyBorder="1"/>
    <xf numFmtId="165" fontId="5" fillId="10" borderId="15" xfId="1" applyNumberFormat="1" applyFont="1" applyFill="1" applyBorder="1"/>
    <xf numFmtId="165" fontId="5" fillId="10" borderId="16" xfId="1" applyNumberFormat="1" applyFont="1" applyFill="1" applyBorder="1"/>
    <xf numFmtId="165" fontId="5" fillId="10" borderId="17" xfId="1" applyNumberFormat="1" applyFont="1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10" fontId="0" fillId="6" borderId="13" xfId="1" applyNumberFormat="1" applyFont="1" applyFill="1" applyBorder="1"/>
    <xf numFmtId="10" fontId="0" fillId="6" borderId="14" xfId="1" applyNumberFormat="1" applyFont="1" applyFill="1" applyBorder="1"/>
    <xf numFmtId="10" fontId="5" fillId="10" borderId="13" xfId="1" applyNumberFormat="1" applyFont="1" applyFill="1" applyBorder="1"/>
    <xf numFmtId="10" fontId="5" fillId="10" borderId="15" xfId="1" applyNumberFormat="1" applyFont="1" applyFill="1" applyBorder="1"/>
    <xf numFmtId="0" fontId="0" fillId="11" borderId="25" xfId="0" applyFill="1" applyBorder="1"/>
    <xf numFmtId="10" fontId="0" fillId="6" borderId="26" xfId="1" applyNumberFormat="1" applyFont="1" applyFill="1" applyBorder="1" applyAlignment="1">
      <alignment horizontal="right"/>
    </xf>
    <xf numFmtId="10" fontId="0" fillId="6" borderId="27" xfId="1" applyNumberFormat="1" applyFont="1" applyFill="1" applyBorder="1" applyAlignment="1">
      <alignment horizontal="right"/>
    </xf>
    <xf numFmtId="9" fontId="0" fillId="11" borderId="25" xfId="0" applyNumberFormat="1" applyFill="1" applyBorder="1"/>
    <xf numFmtId="10" fontId="0" fillId="6" borderId="26" xfId="1" applyNumberFormat="1" applyFont="1" applyFill="1" applyBorder="1"/>
    <xf numFmtId="10" fontId="0" fillId="6" borderId="27" xfId="1" applyNumberFormat="1" applyFont="1" applyFill="1" applyBorder="1"/>
    <xf numFmtId="0" fontId="6" fillId="0" borderId="13" xfId="0" applyFont="1" applyBorder="1" applyAlignment="1">
      <alignment horizontal="center"/>
    </xf>
    <xf numFmtId="10" fontId="6" fillId="10" borderId="14" xfId="1" applyNumberFormat="1" applyFont="1" applyFill="1" applyBorder="1"/>
    <xf numFmtId="0" fontId="6" fillId="0" borderId="15" xfId="0" applyFont="1" applyBorder="1" applyAlignment="1">
      <alignment horizontal="center"/>
    </xf>
    <xf numFmtId="10" fontId="6" fillId="10" borderId="16" xfId="1" applyNumberFormat="1" applyFont="1" applyFill="1" applyBorder="1"/>
    <xf numFmtId="10" fontId="6" fillId="10" borderId="17" xfId="1" applyNumberFormat="1" applyFont="1" applyFill="1" applyBorder="1"/>
    <xf numFmtId="10" fontId="6" fillId="10" borderId="27" xfId="0" applyNumberFormat="1" applyFont="1" applyFill="1" applyBorder="1"/>
    <xf numFmtId="0" fontId="6" fillId="10" borderId="28" xfId="0" applyFont="1" applyFill="1" applyBorder="1" applyAlignment="1">
      <alignment horizontal="right"/>
    </xf>
    <xf numFmtId="0" fontId="2" fillId="9" borderId="10" xfId="0" applyFont="1" applyFill="1" applyBorder="1" applyAlignment="1">
      <alignment horizontal="center" wrapText="1"/>
    </xf>
    <xf numFmtId="0" fontId="0" fillId="4" borderId="13" xfId="0" applyFill="1" applyBorder="1"/>
    <xf numFmtId="167" fontId="0" fillId="10" borderId="14" xfId="0" applyNumberFormat="1" applyFill="1" applyBorder="1"/>
    <xf numFmtId="0" fontId="0" fillId="4" borderId="15" xfId="0" applyFill="1" applyBorder="1"/>
    <xf numFmtId="167" fontId="0" fillId="10" borderId="16" xfId="0" applyNumberFormat="1" applyFill="1" applyBorder="1"/>
    <xf numFmtId="167" fontId="0" fillId="10" borderId="17" xfId="0" applyNumberFormat="1" applyFill="1" applyBorder="1"/>
    <xf numFmtId="0" fontId="11" fillId="9" borderId="10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left"/>
    </xf>
    <xf numFmtId="0" fontId="11" fillId="9" borderId="12" xfId="0" applyFont="1" applyFill="1" applyBorder="1" applyAlignment="1">
      <alignment horizontal="left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/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/>
    <xf numFmtId="0" fontId="3" fillId="10" borderId="17" xfId="0" applyFont="1" applyFill="1" applyBorder="1"/>
    <xf numFmtId="14" fontId="0" fillId="0" borderId="0" xfId="0" applyNumberFormat="1"/>
    <xf numFmtId="0" fontId="7" fillId="5" borderId="0" xfId="0" applyFont="1" applyFill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2" borderId="18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4"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D9E1F2"/>
        </patternFill>
      </fill>
    </dxf>
    <dxf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%"/>
      <fill>
        <patternFill patternType="solid">
          <fgColor rgb="FF000000"/>
          <bgColor rgb="FFD9E1F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000000"/>
          <bgColor rgb="FFD9E1F2"/>
        </patternFill>
      </fill>
    </dxf>
    <dxf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0" formatCode="General"/>
      <fill>
        <patternFill patternType="solid">
          <fgColor rgb="FF000000"/>
          <bgColor rgb="FFD9E1F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2" formatCode="&quot;₹&quot;\ #,##0.00;[Red]&quot;₹&quot;\ \-#,##0.00"/>
      <fill>
        <patternFill patternType="solid">
          <fgColor indexed="64"/>
          <bgColor theme="4" tint="0.79998168889431442"/>
        </patternFill>
      </fill>
    </dxf>
    <dxf>
      <numFmt numFmtId="19" formatCode="dd/mm/yyyy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19" formatCode="dd/mm/yyyy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dk1"/>
                </a:solidFill>
                <a:latin typeface="+mn-lt"/>
                <a:ea typeface="+mn-ea"/>
                <a:cs typeface="+mn-cs"/>
              </a:rPr>
              <a:t>Efficient</a:t>
            </a:r>
            <a:r>
              <a:rPr lang="en-IN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Frontier of 6 Stock Portfolio</a:t>
            </a:r>
            <a:endParaRPr lang="en-IN"/>
          </a:p>
        </c:rich>
      </c:tx>
      <c:overlay val="0"/>
      <c:spPr>
        <a:solidFill>
          <a:schemeClr val="lt1"/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'PRisk Optimization'!$L$81:$L$89</c:f>
              <c:strCache>
                <c:ptCount val="9"/>
                <c:pt idx="0">
                  <c:v>19.38%</c:v>
                </c:pt>
                <c:pt idx="1">
                  <c:v>16.68%</c:v>
                </c:pt>
                <c:pt idx="2">
                  <c:v>16.61%</c:v>
                </c:pt>
                <c:pt idx="3">
                  <c:v>17.49%</c:v>
                </c:pt>
                <c:pt idx="4">
                  <c:v>19.16%</c:v>
                </c:pt>
                <c:pt idx="5">
                  <c:v>23.50%</c:v>
                </c:pt>
                <c:pt idx="6">
                  <c:v>29.85%</c:v>
                </c:pt>
                <c:pt idx="7">
                  <c:v>37.18%</c:v>
                </c:pt>
                <c:pt idx="8">
                  <c:v>42.92%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'PRisk Optimization'!$L$81:$L$89</c:f>
              <c:numCache>
                <c:formatCode>0.00%</c:formatCode>
                <c:ptCount val="9"/>
                <c:pt idx="0">
                  <c:v>0.19379636894947749</c:v>
                </c:pt>
                <c:pt idx="1">
                  <c:v>0.16684164491007608</c:v>
                </c:pt>
                <c:pt idx="2">
                  <c:v>0.16606594243045744</c:v>
                </c:pt>
                <c:pt idx="3">
                  <c:v>0.17489173697156057</c:v>
                </c:pt>
                <c:pt idx="4">
                  <c:v>0.19159350252560103</c:v>
                </c:pt>
                <c:pt idx="5">
                  <c:v>0.23498748171799225</c:v>
                </c:pt>
                <c:pt idx="6">
                  <c:v>0.29845232047749987</c:v>
                </c:pt>
                <c:pt idx="7">
                  <c:v>0.37184799652611694</c:v>
                </c:pt>
                <c:pt idx="8">
                  <c:v>0.42920480012606188</c:v>
                </c:pt>
              </c:numCache>
            </c:numRef>
          </c:xVal>
          <c:yVal>
            <c:numRef>
              <c:f>'PRisk Optimization'!$M$81:$M$89</c:f>
              <c:numCache>
                <c:formatCode>0.00%</c:formatCode>
                <c:ptCount val="9"/>
                <c:pt idx="0">
                  <c:v>2.3699999999999999E-2</c:v>
                </c:pt>
                <c:pt idx="1">
                  <c:v>0.08</c:v>
                </c:pt>
                <c:pt idx="2">
                  <c:v>0.14000000000000001</c:v>
                </c:pt>
                <c:pt idx="3">
                  <c:v>0.18</c:v>
                </c:pt>
                <c:pt idx="4">
                  <c:v>0.22</c:v>
                </c:pt>
                <c:pt idx="5">
                  <c:v>0.26</c:v>
                </c:pt>
                <c:pt idx="6">
                  <c:v>0.3</c:v>
                </c:pt>
                <c:pt idx="7">
                  <c:v>0.34</c:v>
                </c:pt>
                <c:pt idx="8">
                  <c:v>0.36940000000000001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6B-4626-81A4-8DB056E2D8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39802624"/>
        <c:axId val="1939806784"/>
      </c:scatterChart>
      <c:valAx>
        <c:axId val="19398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Risk of the Portfolio</a:t>
                </a:r>
                <a:endParaRPr lang="en-IN" sz="1100">
                  <a:solidFill>
                    <a:srgbClr val="FF0000"/>
                  </a:solidFill>
                </a:endParaRPr>
              </a:p>
            </c:rich>
          </c:tx>
          <c:overlay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in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6784"/>
        <c:crosses val="autoZero"/>
        <c:crossBetween val="midCat"/>
      </c:valAx>
      <c:valAx>
        <c:axId val="19398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Return of the Portfolio</a:t>
                </a:r>
                <a:endParaRPr lang="en-IN" sz="1100">
                  <a:solidFill>
                    <a:srgbClr val="FF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3145539906103286E-2"/>
              <c:y val="0.27859102049329926"/>
            </c:manualLayout>
          </c:layout>
          <c:overlay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rgbClr val="00B050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33000">
          <a:schemeClr val="accent4">
            <a:lumMod val="0"/>
            <a:lumOff val="100000"/>
          </a:schemeClr>
        </a:gs>
        <a:gs pos="97000">
          <a:schemeClr val="accent4">
            <a:lumMod val="60000"/>
            <a:lumOff val="4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27000">
        <a:srgbClr val="00B0F0"/>
      </a:glow>
      <a:outerShdw blurRad="114300" dist="38100" dir="5400000" algn="t" rotWithShape="0">
        <a:schemeClr val="accent4">
          <a:alpha val="51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771524</xdr:colOff>
      <xdr:row>99</xdr:row>
      <xdr:rowOff>47624</xdr:rowOff>
    </xdr:from>
    <xdr:to>
      <xdr:col>15</xdr:col>
      <xdr:colOff>676274</xdr:colOff>
      <xdr:row>116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C6AFB3-CBA9-49B9-B91C-816EE7F3E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C0549B-EA57-4612-912D-561A5131297F}" autoFormatId="16" applyNumberFormats="0" applyBorderFormats="0" applyFontFormats="0" applyPatternFormats="0" applyAlignmentFormats="0" applyWidthHeightFormats="0">
  <queryTableRefresh nextId="16">
    <queryTableFields count="7">
      <queryTableField id="1" name="Name" tableColumnId="1"/>
      <queryTableField id="13" name="reliance.bse" tableColumnId="2"/>
      <queryTableField id="7" name="itc.bse" tableColumnId="3"/>
      <queryTableField id="8" name="tcs.bse" tableColumnId="4"/>
      <queryTableField id="9" name="dabur.bse" tableColumnId="5"/>
      <queryTableField id="10" name="heromotoco.bse" tableColumnId="6"/>
      <queryTableField id="14" name="bajajelec.bse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4CCB4B-4578-4354-95F5-6F3FD32C468E}" name="Table4" displayName="Table4" ref="A1:G70" totalsRowShown="0" headerRowDxfId="83" dataDxfId="82">
  <tableColumns count="7">
    <tableColumn id="1" xr3:uid="{0559E63D-D53C-4C2C-AEDA-D987C00446AF}" name="Date" dataDxfId="81"/>
    <tableColumn id="2" xr3:uid="{E23D2406-2A24-4AEE-B51D-DB1BF0218BD0}" name="Reliance Industries Ltd." dataDxfId="80"/>
    <tableColumn id="3" xr3:uid="{BAA64FC6-2392-4F26-B6A2-646C7B6F4B81}" name="ITC Ltd." dataDxfId="79"/>
    <tableColumn id="4" xr3:uid="{1D0849FE-F76C-4AE6-BC21-0FB5FA16F764}" name="Tata Consultancy Services Ltd." dataDxfId="78"/>
    <tableColumn id="5" xr3:uid="{35EE7537-977E-4402-A400-0980055D7BFF}" name="Dabur India Ltd." dataDxfId="77"/>
    <tableColumn id="6" xr3:uid="{EE18A277-EBDA-4129-821F-0B9C8FBA1AA2}" name="Heromoto Corp Ltd" dataDxfId="76"/>
    <tableColumn id="7" xr3:uid="{D11A6BE9-80FD-4534-97DE-8BCD393C1A43}" name="Bajaj Electricals Ltd.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C81171-3299-407E-B41F-F5E66D72E2DA}" name="Table46" displayName="Table46" ref="A1:S70" totalsRowShown="0" headerRowDxfId="74" dataDxfId="73">
  <tableColumns count="19">
    <tableColumn id="1" xr3:uid="{71237717-468A-4B5E-AD56-56553830183D}" name="Date" dataDxfId="72"/>
    <tableColumn id="2" xr3:uid="{3B3CC735-3355-4F35-BDE3-4463B52C3261}" name="Reliance Industries Ltd." dataDxfId="71"/>
    <tableColumn id="3" xr3:uid="{A94BE646-2A08-4E89-B2A9-CABFFC464E11}" name="ITC Ltd." dataDxfId="70"/>
    <tableColumn id="4" xr3:uid="{4764FC73-585C-4C7C-B818-904BB417D869}" name="Tata Consultancy Services Ltd." dataDxfId="69"/>
    <tableColumn id="5" xr3:uid="{9C5A7CAB-451A-4C93-8E52-38359DA1E30E}" name="Dabur India Ltd." dataDxfId="68"/>
    <tableColumn id="6" xr3:uid="{26D2EEAD-B0B4-481C-AD7F-DB7710CE044D}" name="Heromoto Corp Ltd" dataDxfId="67"/>
    <tableColumn id="7" xr3:uid="{AF40ECFE-AF5C-4511-ACD7-76517DB57522}" name="Bajaj Electricals Ltd." dataDxfId="66"/>
    <tableColumn id="11" xr3:uid="{08A2CA39-C2CC-4FF7-96E8-08DBB7970A22}" name="Reliance - Return" dataDxfId="65">
      <calculatedColumnFormula>Table46[[#This Row],[Reliance Industries Ltd.]]/B1-1</calculatedColumnFormula>
    </tableColumn>
    <tableColumn id="12" xr3:uid="{EBC454C9-7D40-4717-8944-28E2217284D8}" name="Rel-Log = Ln(1+return)" dataDxfId="64">
      <calculatedColumnFormula>LN(1+Table46[[#This Row],[Reliance - Return]])</calculatedColumnFormula>
    </tableColumn>
    <tableColumn id="13" xr3:uid="{AD59F9D6-1171-437C-BB9A-3DF1A05149CC}" name="ITC - Return" dataDxfId="63">
      <calculatedColumnFormula>Table46[[#This Row],[ITC Ltd.]]/C1-1</calculatedColumnFormula>
    </tableColumn>
    <tableColumn id="14" xr3:uid="{E4F9FA10-72B1-49F0-AB4D-2092F9D6D2C4}" name="ITC-Log = Ln(1+return)" dataDxfId="62">
      <calculatedColumnFormula>LN(1+Table46[[#This Row],[ITC - Return]])</calculatedColumnFormula>
    </tableColumn>
    <tableColumn id="15" xr3:uid="{98BEE861-48E8-4AE8-91D5-20978D5C5043}" name="TCS -Return" dataDxfId="61">
      <calculatedColumnFormula>Table46[[#This Row],[Tata Consultancy Services Ltd.]]/D1-1</calculatedColumnFormula>
    </tableColumn>
    <tableColumn id="16" xr3:uid="{DF3C2C22-3559-43E8-A027-2ED3DD02BFF6}" name="TCS-Log = Ln(1+return)" dataDxfId="60">
      <calculatedColumnFormula>LN(1+Table46[[#This Row],[TCS -Return]])</calculatedColumnFormula>
    </tableColumn>
    <tableColumn id="17" xr3:uid="{ABB34CD6-3E80-49B0-A5A1-138EB1092254}" name="Dabur-Return" dataDxfId="59">
      <calculatedColumnFormula>Table46[[#This Row],[Dabur India Ltd.]]/E1-1</calculatedColumnFormula>
    </tableColumn>
    <tableColumn id="18" xr3:uid="{021A9560-A20A-4141-B22C-2B22E5942103}" name="Dabur-Log = Ln(1+return)" dataDxfId="58">
      <calculatedColumnFormula>LN(1+Table46[[#This Row],[Dabur-Return]])</calculatedColumnFormula>
    </tableColumn>
    <tableColumn id="19" xr3:uid="{D19FE50B-5696-43F2-970B-F6D0B5FC9194}" name="Hero-Return" dataDxfId="57">
      <calculatedColumnFormula>Table46[[#This Row],[Heromoto Corp Ltd]]/F1-1</calculatedColumnFormula>
    </tableColumn>
    <tableColumn id="20" xr3:uid="{80A3D633-9612-4DB8-9502-6FD3AFD6CB15}" name="Hero-Log = Ln(1+return)" dataDxfId="56">
      <calculatedColumnFormula>LN(1+Table46[[#This Row],[Hero-Return]])</calculatedColumnFormula>
    </tableColumn>
    <tableColumn id="21" xr3:uid="{CA78603E-514E-429F-99E9-11740B235C98}" name="Bajaj-Return" dataDxfId="55">
      <calculatedColumnFormula>Table46[[#This Row],[Bajaj Electricals Ltd.]]/G1-1</calculatedColumnFormula>
    </tableColumn>
    <tableColumn id="22" xr3:uid="{0BDF4A4C-D878-451A-AFEC-68CE2E169BBE}" name="Bajaj-Log = Ln(1+return)" dataDxfId="54">
      <calculatedColumnFormula>LN(1+Table46[[#This Row],[Bajaj-Return]])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A109F-79D4-4390-87B2-5693354A3FF4}" name="Table3" displayName="Table3" ref="A1:A7" totalsRowShown="0">
  <autoFilter ref="A1:A7" xr:uid="{0CB81832-5EA8-40E0-8D91-8F632D62BEEF}"/>
  <tableColumns count="1">
    <tableColumn id="1" xr3:uid="{EC1734A0-0DF6-4E7D-B5F9-5AE3EA107264}" name="Stock Sysmbo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9AAC9F-5583-405E-99F2-F73E8E5391D1}" name="Table3_2" displayName="Table3_2" ref="D1:J70" tableType="queryTable" totalsRowShown="0">
  <tableColumns count="7">
    <tableColumn id="1" xr3:uid="{9E8802F4-21F3-41CF-9D4D-DB7F04BD92A0}" uniqueName="1" name="Name" queryTableFieldId="1" dataDxfId="53"/>
    <tableColumn id="2" xr3:uid="{5492D79D-2C4A-4687-9357-25599B2AFE54}" uniqueName="2" name="reliance.bse" queryTableFieldId="13"/>
    <tableColumn id="3" xr3:uid="{F806432D-45F1-4A64-9098-451FBB60CAF4}" uniqueName="3" name="itc.bse" queryTableFieldId="7"/>
    <tableColumn id="4" xr3:uid="{EFFD3BC2-66C2-4F1A-8778-416405F071AC}" uniqueName="4" name="tcs.bse" queryTableFieldId="8"/>
    <tableColumn id="5" xr3:uid="{4B2757CB-D0BC-4915-BB68-6805252B6B40}" uniqueName="5" name="dabur.bse" queryTableFieldId="9"/>
    <tableColumn id="6" xr3:uid="{C4C67659-3406-49A3-9753-B5229A21D617}" uniqueName="6" name="heromotoco.bse" queryTableFieldId="10"/>
    <tableColumn id="7" xr3:uid="{211350B1-09AA-4188-97DC-3F52AF9B5F67}" uniqueName="7" name="bajajelec.bse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9C19C-00DA-4A2F-AAB0-F73A8963A2FC}" name="Table4672" displayName="Table4672" ref="A1:S70" totalsRowShown="0" headerRowDxfId="52" dataDxfId="51">
  <tableColumns count="19">
    <tableColumn id="1" xr3:uid="{862F52FD-4176-4565-A0F4-A7FD671F8F95}" name="Date" dataDxfId="50"/>
    <tableColumn id="2" xr3:uid="{D603849E-6DC1-4BC7-BE40-95B343AE56CF}" name="Reliance Industries Ltd." dataDxfId="49"/>
    <tableColumn id="23" xr3:uid="{E0C044D4-8216-4283-9858-A6B94C17CC38}" name="Rel-Return" dataDxfId="48">
      <calculatedColumnFormula>Table4672[[#This Row],[Reliance Industries Ltd.]]/B1-1</calculatedColumnFormula>
    </tableColumn>
    <tableColumn id="3" xr3:uid="{4BC82BA1-6128-4F03-AD4C-238C8B6E5D57}" name="ITC Ltd." dataDxfId="47"/>
    <tableColumn id="24" xr3:uid="{EEC06F23-BDCA-4BAD-B309-7E977485131B}" name="ITC Return" dataDxfId="46">
      <calculatedColumnFormula>Table4672[[#This Row],[ITC Ltd.]]/D1-1</calculatedColumnFormula>
    </tableColumn>
    <tableColumn id="4" xr3:uid="{6E09E68B-A526-4338-A032-660E9E56775C}" name="Tata Consultancy Services Ltd." dataDxfId="45"/>
    <tableColumn id="26" xr3:uid="{A2D322AE-2BA9-41D7-BF0A-3F75816CA871}" name="TCS Return" dataDxfId="44">
      <calculatedColumnFormula>Table4672[[#This Row],[Tata Consultancy Services Ltd.]]/F1-1</calculatedColumnFormula>
    </tableColumn>
    <tableColumn id="5" xr3:uid="{9F503074-8269-46F1-BDAC-44B923853CB8}" name="Dabur India Ltd." dataDxfId="43"/>
    <tableColumn id="27" xr3:uid="{140F9E80-5A84-4FE1-9815-DA22D4022A04}" name="Dabur Return" dataDxfId="42">
      <calculatedColumnFormula>Table4672[[#This Row],[Dabur India Ltd.]]/H1-1</calculatedColumnFormula>
    </tableColumn>
    <tableColumn id="6" xr3:uid="{BD13AD12-1B56-47B8-8EDE-29B1D5DB67C9}" name="Heromoto Corp Ltd" dataDxfId="41"/>
    <tableColumn id="28" xr3:uid="{CEE444C0-0DAE-4A51-8429-9ABB89315B0E}" name="Hero Return" dataDxfId="40">
      <calculatedColumnFormula>Table4672[[#This Row],[Heromoto Corp Ltd]]/J1-1</calculatedColumnFormula>
    </tableColumn>
    <tableColumn id="7" xr3:uid="{77F651D7-0C9D-4BAE-9CE3-C9132449E2B4}" name="Bajaj Electricals Ltd." dataDxfId="39"/>
    <tableColumn id="29" xr3:uid="{FF5E1CAE-5A35-4AAC-9F8B-F7829A250043}" name="Bajaj Return" dataDxfId="38">
      <calculatedColumnFormula>Table4672[[#This Row],[Bajaj Electricals Ltd.]]/L1-1</calculatedColumnFormula>
    </tableColumn>
    <tableColumn id="12" xr3:uid="{A185A008-8549-4D13-9B58-4EC270590361}" name="Rel-Log = Ln(1+return)" dataDxfId="37">
      <calculatedColumnFormula>LN(1+Table4672[[#This Row],[Rel-Return]])</calculatedColumnFormula>
    </tableColumn>
    <tableColumn id="14" xr3:uid="{5D312D93-2FBE-460D-B50C-12B0AB399676}" name="ITC-Log = Ln(1+return)" dataDxfId="36">
      <calculatedColumnFormula>LN(1+Table4672[[#This Row],[ITC Return]])</calculatedColumnFormula>
    </tableColumn>
    <tableColumn id="16" xr3:uid="{3A6391F9-3F34-43A8-91AF-922908FDB1F6}" name="TCS-Log = Ln(1+return)" dataDxfId="35">
      <calculatedColumnFormula>LN(1+Table4672[[#This Row],[TCS Return]])</calculatedColumnFormula>
    </tableColumn>
    <tableColumn id="18" xr3:uid="{DB69ABF3-2828-4B9B-A718-64CC7327CD17}" name="Dabur-Log = Ln(1+return)" dataDxfId="34">
      <calculatedColumnFormula>LN(1+Table4672[[#This Row],[Dabur Return]])</calculatedColumnFormula>
    </tableColumn>
    <tableColumn id="20" xr3:uid="{C72C7CCE-CDBA-4D3C-A734-271B486E3847}" name="Hero-Log = Ln(1+return)" dataDxfId="33">
      <calculatedColumnFormula>LN(1+Table4672[[#This Row],[Hero Return]])</calculatedColumnFormula>
    </tableColumn>
    <tableColumn id="22" xr3:uid="{14976B0B-9D92-44F1-8E50-6A7CD459D3E9}" name="Bajaj-Log = Ln(1+return)" dataDxfId="32">
      <calculatedColumnFormula>LN(1+Table4672[[#This Row],[Bajaj Return]])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9C1C3C-6FCB-48C1-B518-590EDBAA0D16}" name="Table46723" displayName="Table46723" ref="A1:S70" totalsRowShown="0" headerRowDxfId="23" dataDxfId="22" headerRowBorderDxfId="20" tableBorderDxfId="21" totalsRowBorderDxfId="19">
  <tableColumns count="19">
    <tableColumn id="1" xr3:uid="{4C999EB1-2C81-45C1-88D2-6C71DC81B6DF}" name="Date" dataDxfId="18"/>
    <tableColumn id="2" xr3:uid="{B307BE29-CF2B-468A-97E3-7DB66FA93180}" name="Reliance Industries Ltd." dataDxfId="17"/>
    <tableColumn id="23" xr3:uid="{AE12C3F6-3FF1-431D-A737-F162302C35A5}" name="Rel-Return" dataDxfId="16">
      <calculatedColumnFormula>Table46723[[#This Row],[Reliance Industries Ltd.]]/B1-1</calculatedColumnFormula>
    </tableColumn>
    <tableColumn id="3" xr3:uid="{359EEF21-1C8F-40BF-8A5D-F70697050A44}" name="ITC Ltd." dataDxfId="15"/>
    <tableColumn id="24" xr3:uid="{50437157-51DE-46E1-93AB-C3462E9FC858}" name="ITC Return" dataDxfId="14">
      <calculatedColumnFormula>Table46723[[#This Row],[ITC Ltd.]]/D1-1</calculatedColumnFormula>
    </tableColumn>
    <tableColumn id="4" xr3:uid="{C5171FDA-B35E-4C1A-8D09-09C146DAA77A}" name="Tata Consultancy Services Ltd." dataDxfId="13"/>
    <tableColumn id="26" xr3:uid="{E064EE64-0113-4CEA-8A7F-B9F9D681D845}" name="TCS Return" dataDxfId="12">
      <calculatedColumnFormula>Table46723[[#This Row],[Tata Consultancy Services Ltd.]]/F1-1</calculatedColumnFormula>
    </tableColumn>
    <tableColumn id="5" xr3:uid="{200C0B0C-A62D-4B67-BC41-2D805F61DEB2}" name="Dabur India Ltd." dataDxfId="11"/>
    <tableColumn id="27" xr3:uid="{28524290-B15C-48A2-A0CB-9DACABF370AF}" name="Dabur Return" dataDxfId="10">
      <calculatedColumnFormula>Table46723[[#This Row],[Dabur India Ltd.]]/H1-1</calculatedColumnFormula>
    </tableColumn>
    <tableColumn id="6" xr3:uid="{B99500AC-A2EA-479C-A847-F80F0C6F7B55}" name="Heromoto Corp Ltd" dataDxfId="9"/>
    <tableColumn id="28" xr3:uid="{FD21BCC4-5CB1-47C3-B82B-DB9E0CD9CB78}" name="Hero Return" dataDxfId="8">
      <calculatedColumnFormula>Table46723[[#This Row],[Heromoto Corp Ltd]]/J1-1</calculatedColumnFormula>
    </tableColumn>
    <tableColumn id="7" xr3:uid="{119155E3-9F5E-4837-BCB8-84B6F4A82B63}" name="Bajaj Electricals Ltd." dataDxfId="7"/>
    <tableColumn id="29" xr3:uid="{5FBA936D-0F06-4B5F-BF42-EF8898B0E741}" name="Bajaj Return" dataDxfId="6">
      <calculatedColumnFormula>Table46723[[#This Row],[Bajaj Electricals Ltd.]]/L1-1</calculatedColumnFormula>
    </tableColumn>
    <tableColumn id="12" xr3:uid="{43253247-2D94-45E1-9731-1FBB611F1D25}" name="Rel-Log = Ln(1+return)" dataDxfId="5">
      <calculatedColumnFormula>LN(1+Table46723[[#This Row],[Rel-Return]])</calculatedColumnFormula>
    </tableColumn>
    <tableColumn id="14" xr3:uid="{0E682D00-D398-4B5E-9A79-9304E16703D3}" name="ITC-Log = Ln(1+return)" dataDxfId="4">
      <calculatedColumnFormula>LN(1+Table46723[[#This Row],[ITC Return]])</calculatedColumnFormula>
    </tableColumn>
    <tableColumn id="16" xr3:uid="{C2DB1C74-ED33-4157-BC25-4F2BBC1B8B6F}" name="TCS-Log = Ln(1+return)" dataDxfId="3">
      <calculatedColumnFormula>LN(1+Table46723[[#This Row],[TCS Return]])</calculatedColumnFormula>
    </tableColumn>
    <tableColumn id="18" xr3:uid="{B60BCF0B-50F2-4432-A8BC-EF3ADBE5F12D}" name="Dabur-Log = Ln(1+return)" dataDxfId="2">
      <calculatedColumnFormula>LN(1+Table46723[[#This Row],[Dabur Return]])</calculatedColumnFormula>
    </tableColumn>
    <tableColumn id="20" xr3:uid="{9C7D53D3-BCEB-46FA-9A0A-6C57C0E9C931}" name="Hero-Log = Ln(1+return)" dataDxfId="1">
      <calculatedColumnFormula>LN(1+Table46723[[#This Row],[Hero Return]])</calculatedColumnFormula>
    </tableColumn>
    <tableColumn id="22" xr3:uid="{0C2D017A-CBFC-4B45-B546-B2A70A1D4D9D}" name="Bajaj-Log = Ln(1+return)" dataDxfId="0">
      <calculatedColumnFormula>LN(1+Table46723[[#This Row],[Bajaj Return]])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8C87-2F84-42BC-B3B3-04A8EB62549B}">
  <dimension ref="A1:M73"/>
  <sheetViews>
    <sheetView workbookViewId="0"/>
  </sheetViews>
  <sheetFormatPr defaultRowHeight="15"/>
  <cols>
    <col min="1" max="1" width="10.42578125" bestFit="1" customWidth="1"/>
    <col min="2" max="2" width="11.85546875" bestFit="1" customWidth="1"/>
    <col min="3" max="3" width="11.85546875" customWidth="1"/>
    <col min="4" max="4" width="19.5703125" customWidth="1"/>
    <col min="5" max="5" width="8.5703125" bestFit="1" customWidth="1"/>
    <col min="6" max="6" width="9.5703125" bestFit="1" customWidth="1"/>
    <col min="7" max="7" width="9.85546875" bestFit="1" customWidth="1"/>
    <col min="8" max="8" width="15.7109375" bestFit="1" customWidth="1"/>
    <col min="11" max="11" width="9.85546875" bestFit="1" customWidth="1"/>
    <col min="12" max="12" width="11.85546875" bestFit="1" customWidth="1"/>
    <col min="13" max="13" width="9.85546875" bestFit="1" customWidth="1"/>
  </cols>
  <sheetData>
    <row r="1" spans="1:13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3" t="s">
        <v>6</v>
      </c>
      <c r="I1" s="10" t="s">
        <v>2</v>
      </c>
    </row>
    <row r="2" spans="1:13">
      <c r="A2" s="4">
        <v>42398</v>
      </c>
      <c r="B2" s="5" t="s">
        <v>7</v>
      </c>
      <c r="C2" s="5"/>
      <c r="D2" s="5"/>
      <c r="E2" s="5" t="s">
        <v>8</v>
      </c>
      <c r="F2" s="5" t="s">
        <v>9</v>
      </c>
      <c r="G2" s="5" t="s">
        <v>10</v>
      </c>
      <c r="H2" s="6" t="s">
        <v>11</v>
      </c>
    </row>
    <row r="3" spans="1:13">
      <c r="A3" s="7">
        <v>42429</v>
      </c>
      <c r="B3" s="8" t="s">
        <v>12</v>
      </c>
      <c r="C3" s="17">
        <f>B3/B2-1</f>
        <v>-6.6180396941325603E-2</v>
      </c>
      <c r="D3" s="11">
        <f>LN(1+C3)</f>
        <v>-6.8472003884884988E-2</v>
      </c>
      <c r="E3" s="8" t="s">
        <v>13</v>
      </c>
      <c r="F3" s="8" t="s">
        <v>14</v>
      </c>
      <c r="G3" s="8" t="s">
        <v>15</v>
      </c>
      <c r="H3" s="9" t="s">
        <v>16</v>
      </c>
      <c r="J3" s="12">
        <f>B70/B2-1</f>
        <v>1.3094542223431396</v>
      </c>
    </row>
    <row r="4" spans="1:13">
      <c r="A4" s="4">
        <v>42460</v>
      </c>
      <c r="B4" s="5" t="s">
        <v>17</v>
      </c>
      <c r="C4" s="11">
        <f t="shared" ref="C4:C67" si="0">B4/B3-1</f>
        <v>8.1423645364537389E-2</v>
      </c>
      <c r="D4" s="11">
        <f t="shared" ref="D4:D67" si="1">LN(1+C4)</f>
        <v>7.8278363238591692E-2</v>
      </c>
      <c r="E4" s="5" t="s">
        <v>18</v>
      </c>
      <c r="F4" s="5" t="s">
        <v>19</v>
      </c>
      <c r="G4" s="5" t="s">
        <v>20</v>
      </c>
      <c r="H4" s="6" t="s">
        <v>21</v>
      </c>
    </row>
    <row r="5" spans="1:13">
      <c r="A5" s="7">
        <v>42489</v>
      </c>
      <c r="B5" s="8" t="s">
        <v>22</v>
      </c>
      <c r="C5" s="11">
        <f t="shared" si="0"/>
        <v>-5.9985666582827113E-2</v>
      </c>
      <c r="D5" s="11">
        <f t="shared" si="1"/>
        <v>-6.1860155518200496E-2</v>
      </c>
      <c r="E5" s="8" t="s">
        <v>23</v>
      </c>
      <c r="F5" s="8" t="s">
        <v>24</v>
      </c>
      <c r="G5" s="8" t="s">
        <v>25</v>
      </c>
      <c r="H5" s="9" t="s">
        <v>26</v>
      </c>
    </row>
    <row r="6" spans="1:13">
      <c r="A6" s="4">
        <v>42521</v>
      </c>
      <c r="B6" s="5" t="s">
        <v>27</v>
      </c>
      <c r="C6" s="11">
        <f t="shared" si="0"/>
        <v>-2.4019141220031903E-2</v>
      </c>
      <c r="D6" s="11">
        <f t="shared" si="1"/>
        <v>-2.4312304667130896E-2</v>
      </c>
      <c r="E6" s="5" t="s">
        <v>28</v>
      </c>
      <c r="F6" s="5" t="s">
        <v>29</v>
      </c>
      <c r="G6" s="5" t="s">
        <v>30</v>
      </c>
      <c r="H6" s="6" t="s">
        <v>31</v>
      </c>
      <c r="K6">
        <v>54.950099999999999</v>
      </c>
    </row>
    <row r="7" spans="1:13">
      <c r="A7" s="7">
        <v>42551</v>
      </c>
      <c r="B7" s="8" t="s">
        <v>32</v>
      </c>
      <c r="C7" s="11">
        <f t="shared" si="0"/>
        <v>1.0949479414822383E-2</v>
      </c>
      <c r="D7" s="11">
        <f t="shared" si="1"/>
        <v>1.088996788452689E-2</v>
      </c>
      <c r="E7" s="8" t="s">
        <v>33</v>
      </c>
      <c r="F7" s="8" t="s">
        <v>34</v>
      </c>
      <c r="G7" s="8" t="s">
        <v>35</v>
      </c>
      <c r="H7" s="9" t="s">
        <v>36</v>
      </c>
      <c r="K7">
        <v>49.500100000000003</v>
      </c>
      <c r="L7" s="12">
        <f>LN(K7/K6)</f>
        <v>-0.10445081090956493</v>
      </c>
    </row>
    <row r="8" spans="1:13">
      <c r="A8" s="4">
        <v>42580</v>
      </c>
      <c r="B8" s="5" t="s">
        <v>37</v>
      </c>
      <c r="C8" s="11">
        <f t="shared" si="0"/>
        <v>4.750117515122243E-2</v>
      </c>
      <c r="D8" s="11">
        <f t="shared" si="1"/>
        <v>4.6407494676268632E-2</v>
      </c>
      <c r="E8" s="5" t="s">
        <v>38</v>
      </c>
      <c r="F8" s="5" t="s">
        <v>39</v>
      </c>
      <c r="G8" s="5" t="s">
        <v>40</v>
      </c>
      <c r="H8" s="6" t="s">
        <v>41</v>
      </c>
      <c r="L8" s="15">
        <f>LN(B3/B2)</f>
        <v>-6.8472003884884988E-2</v>
      </c>
    </row>
    <row r="9" spans="1:13">
      <c r="A9" s="7">
        <v>42613</v>
      </c>
      <c r="B9" s="8" t="s">
        <v>42</v>
      </c>
      <c r="C9" s="11">
        <f t="shared" si="0"/>
        <v>4.1851317139729449E-2</v>
      </c>
      <c r="D9" s="11">
        <f t="shared" si="1"/>
        <v>4.099924326490851E-2</v>
      </c>
      <c r="E9" s="8" t="s">
        <v>43</v>
      </c>
      <c r="F9" s="8" t="s">
        <v>44</v>
      </c>
      <c r="G9" s="8" t="s">
        <v>45</v>
      </c>
      <c r="H9" s="9" t="s">
        <v>46</v>
      </c>
    </row>
    <row r="10" spans="1:13">
      <c r="A10" s="4">
        <v>42643</v>
      </c>
      <c r="B10" s="5" t="s">
        <v>47</v>
      </c>
      <c r="C10" s="11">
        <f t="shared" si="0"/>
        <v>2.2778739918357216E-2</v>
      </c>
      <c r="D10" s="11">
        <f t="shared" si="1"/>
        <v>2.2523178061602023E-2</v>
      </c>
      <c r="E10" s="5" t="s">
        <v>48</v>
      </c>
      <c r="F10" s="5" t="s">
        <v>49</v>
      </c>
      <c r="G10" s="5" t="s">
        <v>50</v>
      </c>
      <c r="H10" s="6" t="s">
        <v>51</v>
      </c>
      <c r="J10" s="16">
        <v>469.6</v>
      </c>
    </row>
    <row r="11" spans="1:13">
      <c r="A11" s="7">
        <v>42671</v>
      </c>
      <c r="B11" s="8" t="s">
        <v>52</v>
      </c>
      <c r="C11" s="11">
        <f t="shared" si="0"/>
        <v>-2.6430006997507416E-2</v>
      </c>
      <c r="D11" s="11">
        <f t="shared" si="1"/>
        <v>-2.6785558446796934E-2</v>
      </c>
      <c r="E11" s="8" t="s">
        <v>53</v>
      </c>
      <c r="F11" s="8" t="s">
        <v>54</v>
      </c>
      <c r="G11" s="8" t="s">
        <v>55</v>
      </c>
      <c r="H11" s="9" t="s">
        <v>56</v>
      </c>
      <c r="J11">
        <v>465.85</v>
      </c>
      <c r="K11" s="14">
        <f>J11/J10-1</f>
        <v>-7.9855195911413546E-3</v>
      </c>
      <c r="L11">
        <f>LN(1+K11)</f>
        <v>-8.0175746174527066E-3</v>
      </c>
      <c r="M11" s="12">
        <f>LN(1+(J11/J10-1))</f>
        <v>-8.0175746174527066E-3</v>
      </c>
    </row>
    <row r="12" spans="1:13">
      <c r="A12" s="4">
        <v>42704</v>
      </c>
      <c r="B12" s="5" t="s">
        <v>57</v>
      </c>
      <c r="C12" s="11">
        <f t="shared" si="0"/>
        <v>-5.7664942856652135E-2</v>
      </c>
      <c r="D12" s="11">
        <f t="shared" si="1"/>
        <v>-5.9394380658703248E-2</v>
      </c>
      <c r="E12" s="5" t="s">
        <v>58</v>
      </c>
      <c r="F12" s="5" t="s">
        <v>59</v>
      </c>
      <c r="G12" s="5" t="s">
        <v>60</v>
      </c>
      <c r="H12" s="6" t="s">
        <v>61</v>
      </c>
      <c r="J12">
        <v>459.35</v>
      </c>
      <c r="K12" s="14">
        <f t="shared" ref="K12:K16" si="2">J12/J11-1</f>
        <v>-1.3952989159600748E-2</v>
      </c>
      <c r="L12">
        <f t="shared" ref="L12:L16" si="3">LN(1+K12)</f>
        <v>-1.4051247178958507E-2</v>
      </c>
      <c r="M12" s="12">
        <f t="shared" ref="M12:M16" si="4">LN(1+(J12/J11-1))</f>
        <v>-1.4051247178958507E-2</v>
      </c>
    </row>
    <row r="13" spans="1:13">
      <c r="A13" s="7">
        <v>42734</v>
      </c>
      <c r="B13" s="8" t="s">
        <v>62</v>
      </c>
      <c r="C13" s="11">
        <f t="shared" si="0"/>
        <v>8.7987938953796752E-2</v>
      </c>
      <c r="D13" s="11">
        <f t="shared" si="1"/>
        <v>8.4330062851898646E-2</v>
      </c>
      <c r="E13" s="8" t="s">
        <v>63</v>
      </c>
      <c r="F13" s="8" t="s">
        <v>64</v>
      </c>
      <c r="G13" s="8" t="s">
        <v>65</v>
      </c>
      <c r="H13" s="9" t="s">
        <v>66</v>
      </c>
      <c r="J13" s="16">
        <v>460.7</v>
      </c>
      <c r="K13" s="14">
        <f t="shared" si="2"/>
        <v>2.938935452269531E-3</v>
      </c>
      <c r="L13">
        <f t="shared" si="3"/>
        <v>2.9346252243958606E-3</v>
      </c>
      <c r="M13" s="12">
        <f t="shared" si="4"/>
        <v>2.9346252243958606E-3</v>
      </c>
    </row>
    <row r="14" spans="1:13">
      <c r="A14" s="4">
        <v>42766</v>
      </c>
      <c r="B14" s="5" t="s">
        <v>67</v>
      </c>
      <c r="C14" s="11">
        <f t="shared" si="0"/>
        <v>-3.397834477687578E-2</v>
      </c>
      <c r="D14" s="11">
        <f t="shared" si="1"/>
        <v>-3.4569027605643086E-2</v>
      </c>
      <c r="E14" s="5" t="s">
        <v>68</v>
      </c>
      <c r="F14" s="5" t="s">
        <v>69</v>
      </c>
      <c r="G14" s="5" t="s">
        <v>70</v>
      </c>
      <c r="H14" s="6" t="s">
        <v>71</v>
      </c>
      <c r="J14">
        <v>470.65</v>
      </c>
      <c r="K14" s="14">
        <f t="shared" si="2"/>
        <v>2.1597568916865706E-2</v>
      </c>
      <c r="L14">
        <f t="shared" si="3"/>
        <v>2.1367646051358005E-2</v>
      </c>
      <c r="M14" s="12">
        <f t="shared" si="4"/>
        <v>2.1367646051358005E-2</v>
      </c>
    </row>
    <row r="15" spans="1:13">
      <c r="A15" s="7">
        <v>42794</v>
      </c>
      <c r="B15" s="8" t="s">
        <v>72</v>
      </c>
      <c r="C15" s="11">
        <f t="shared" si="0"/>
        <v>0.18674521374694675</v>
      </c>
      <c r="D15" s="11">
        <f t="shared" si="1"/>
        <v>0.17121444536506458</v>
      </c>
      <c r="E15" s="8" t="s">
        <v>73</v>
      </c>
      <c r="F15" s="8" t="s">
        <v>74</v>
      </c>
      <c r="G15" s="8" t="s">
        <v>75</v>
      </c>
      <c r="H15" s="9" t="s">
        <v>76</v>
      </c>
      <c r="J15">
        <v>499.75</v>
      </c>
      <c r="K15" s="14">
        <f t="shared" si="2"/>
        <v>6.1829384893232753E-2</v>
      </c>
      <c r="L15">
        <f t="shared" si="3"/>
        <v>5.9993255387280196E-2</v>
      </c>
      <c r="M15" s="12">
        <f t="shared" si="4"/>
        <v>5.9993255387280196E-2</v>
      </c>
    </row>
    <row r="16" spans="1:13">
      <c r="A16" s="4">
        <v>42825</v>
      </c>
      <c r="B16" s="5" t="s">
        <v>77</v>
      </c>
      <c r="C16" s="11">
        <f t="shared" si="0"/>
        <v>6.5374541610996539E-2</v>
      </c>
      <c r="D16" s="11">
        <f t="shared" si="1"/>
        <v>6.332641959952251E-2</v>
      </c>
      <c r="E16" s="5" t="s">
        <v>78</v>
      </c>
      <c r="F16" s="5" t="s">
        <v>79</v>
      </c>
      <c r="G16" s="5" t="s">
        <v>80</v>
      </c>
      <c r="H16" s="6" t="s">
        <v>81</v>
      </c>
      <c r="J16">
        <v>496.25</v>
      </c>
      <c r="K16" s="14">
        <f t="shared" si="2"/>
        <v>-7.003501750875385E-3</v>
      </c>
      <c r="L16">
        <f t="shared" si="3"/>
        <v>-7.0281413791092231E-3</v>
      </c>
      <c r="M16" s="12">
        <f t="shared" si="4"/>
        <v>-7.0281413791092231E-3</v>
      </c>
    </row>
    <row r="17" spans="1:13">
      <c r="A17" s="7">
        <v>42853</v>
      </c>
      <c r="B17" s="8" t="s">
        <v>82</v>
      </c>
      <c r="C17" s="11">
        <f t="shared" si="0"/>
        <v>5.7307476442533867E-2</v>
      </c>
      <c r="D17" s="11">
        <f t="shared" si="1"/>
        <v>5.5725559990714407E-2</v>
      </c>
      <c r="E17" s="8" t="s">
        <v>83</v>
      </c>
      <c r="F17" s="8" t="s">
        <v>84</v>
      </c>
      <c r="G17" s="8" t="s">
        <v>85</v>
      </c>
      <c r="H17" s="9" t="s">
        <v>86</v>
      </c>
    </row>
    <row r="18" spans="1:13">
      <c r="A18" s="4">
        <v>42886</v>
      </c>
      <c r="B18" s="5" t="s">
        <v>87</v>
      </c>
      <c r="C18" s="11">
        <f t="shared" si="0"/>
        <v>-3.8858628866827893E-2</v>
      </c>
      <c r="D18" s="11">
        <f t="shared" si="1"/>
        <v>-3.9633772472038031E-2</v>
      </c>
      <c r="E18" s="5" t="s">
        <v>88</v>
      </c>
      <c r="F18" s="5" t="s">
        <v>89</v>
      </c>
      <c r="G18" s="5" t="s">
        <v>90</v>
      </c>
      <c r="H18" s="6" t="s">
        <v>91</v>
      </c>
      <c r="J18">
        <v>7.32</v>
      </c>
    </row>
    <row r="19" spans="1:13">
      <c r="A19" s="7">
        <v>42916</v>
      </c>
      <c r="B19" s="8" t="s">
        <v>92</v>
      </c>
      <c r="C19" s="11">
        <f t="shared" si="0"/>
        <v>2.9576317940121832E-2</v>
      </c>
      <c r="D19" s="11">
        <f t="shared" si="1"/>
        <v>2.914737581158976E-2</v>
      </c>
      <c r="E19" s="8" t="s">
        <v>93</v>
      </c>
      <c r="F19" s="8" t="s">
        <v>94</v>
      </c>
      <c r="G19" s="8" t="s">
        <v>95</v>
      </c>
      <c r="H19" s="9" t="s">
        <v>96</v>
      </c>
      <c r="J19" s="16">
        <v>7.7</v>
      </c>
      <c r="K19">
        <f>J19/J18-1</f>
        <v>5.1912568306010876E-2</v>
      </c>
      <c r="L19" s="12">
        <f>LN(1+K19)</f>
        <v>5.061000088641792E-2</v>
      </c>
      <c r="M19" s="14">
        <f>LN(1+J19/J18-1)</f>
        <v>5.061000088641792E-2</v>
      </c>
    </row>
    <row r="20" spans="1:13">
      <c r="A20" s="4">
        <v>42947</v>
      </c>
      <c r="B20" s="5" t="s">
        <v>97</v>
      </c>
      <c r="C20" s="11">
        <f t="shared" si="0"/>
        <v>0.1692446786436308</v>
      </c>
      <c r="D20" s="11">
        <f t="shared" si="1"/>
        <v>0.15635796652830308</v>
      </c>
      <c r="E20" s="5" t="s">
        <v>98</v>
      </c>
      <c r="F20" s="5" t="s">
        <v>99</v>
      </c>
      <c r="G20" s="5" t="s">
        <v>100</v>
      </c>
      <c r="H20" s="6" t="s">
        <v>101</v>
      </c>
      <c r="J20">
        <v>7.81</v>
      </c>
      <c r="K20">
        <f>J20/J19-1</f>
        <v>1.4285714285714235E-2</v>
      </c>
      <c r="L20" s="12">
        <f>LN(1+K20)</f>
        <v>1.4184634991956381E-2</v>
      </c>
      <c r="M20" s="14">
        <f>LN(1+J20/J19-1)</f>
        <v>1.4184634991956381E-2</v>
      </c>
    </row>
    <row r="21" spans="1:13">
      <c r="A21" s="7">
        <v>42978</v>
      </c>
      <c r="B21" s="8" t="s">
        <v>102</v>
      </c>
      <c r="C21" s="11">
        <f t="shared" si="0"/>
        <v>-1.2609602072560122E-2</v>
      </c>
      <c r="D21" s="11">
        <f t="shared" si="1"/>
        <v>-1.2689777807211073E-2</v>
      </c>
      <c r="E21" s="8" t="s">
        <v>103</v>
      </c>
      <c r="F21" s="8" t="s">
        <v>104</v>
      </c>
      <c r="G21" s="8" t="s">
        <v>105</v>
      </c>
      <c r="H21" s="9" t="s">
        <v>106</v>
      </c>
      <c r="J21">
        <v>7.78</v>
      </c>
      <c r="K21">
        <f t="shared" ref="K21:K45" si="5">J21/J20-1</f>
        <v>-3.8412291933417331E-3</v>
      </c>
      <c r="L21" s="12">
        <f t="shared" ref="L21:L45" si="6">LN(1+K21)</f>
        <v>-3.8486256612942265E-3</v>
      </c>
      <c r="M21" s="14">
        <f t="shared" ref="M21:M22" si="7">LN(1+J21/J20-1)</f>
        <v>-3.848625661294115E-3</v>
      </c>
    </row>
    <row r="22" spans="1:13">
      <c r="A22" s="4">
        <v>43007</v>
      </c>
      <c r="B22" s="5" t="s">
        <v>107</v>
      </c>
      <c r="C22" s="11">
        <f t="shared" si="0"/>
        <v>-0.50916219302233845</v>
      </c>
      <c r="D22" s="11">
        <f t="shared" si="1"/>
        <v>-0.71164153778031258</v>
      </c>
      <c r="E22" s="5" t="s">
        <v>108</v>
      </c>
      <c r="F22" s="5" t="s">
        <v>109</v>
      </c>
      <c r="G22" s="5" t="s">
        <v>110</v>
      </c>
      <c r="H22" s="6" t="s">
        <v>111</v>
      </c>
      <c r="J22">
        <v>9.08</v>
      </c>
      <c r="K22">
        <f t="shared" si="5"/>
        <v>0.16709511568123392</v>
      </c>
      <c r="L22" s="12">
        <f t="shared" si="6"/>
        <v>0.15451785442290167</v>
      </c>
      <c r="M22" s="14">
        <f t="shared" si="7"/>
        <v>0.15451785442290186</v>
      </c>
    </row>
    <row r="23" spans="1:13">
      <c r="A23" s="7">
        <v>43039</v>
      </c>
      <c r="B23" s="8" t="s">
        <v>112</v>
      </c>
      <c r="C23" s="11">
        <f t="shared" si="0"/>
        <v>0.20283825425768831</v>
      </c>
      <c r="D23" s="11">
        <f t="shared" si="1"/>
        <v>0.18468397596444142</v>
      </c>
      <c r="E23" s="8" t="s">
        <v>113</v>
      </c>
      <c r="F23" s="8" t="s">
        <v>114</v>
      </c>
      <c r="G23" s="8" t="s">
        <v>115</v>
      </c>
      <c r="H23" s="9" t="s">
        <v>116</v>
      </c>
      <c r="J23">
        <v>9.0299999999999994</v>
      </c>
      <c r="K23">
        <f t="shared" si="5"/>
        <v>-5.5066079295155168E-3</v>
      </c>
      <c r="L23" s="12">
        <f t="shared" si="6"/>
        <v>-5.5218251843079727E-3</v>
      </c>
      <c r="M23" s="14">
        <f t="shared" ref="M23" si="8">LN(1+J23/J22-1)</f>
        <v>-5.5218251843080846E-3</v>
      </c>
    </row>
    <row r="24" spans="1:13">
      <c r="A24" s="4">
        <v>43069</v>
      </c>
      <c r="B24" s="5" t="s">
        <v>117</v>
      </c>
      <c r="C24" s="11">
        <f t="shared" si="0"/>
        <v>-1.9345244264002304E-2</v>
      </c>
      <c r="D24" s="11">
        <f t="shared" si="1"/>
        <v>-1.9534812311096893E-2</v>
      </c>
      <c r="E24" s="5" t="s">
        <v>118</v>
      </c>
      <c r="F24" s="5" t="s">
        <v>119</v>
      </c>
      <c r="G24" s="5" t="s">
        <v>120</v>
      </c>
      <c r="H24" s="6" t="s">
        <v>121</v>
      </c>
      <c r="J24" t="s">
        <v>7</v>
      </c>
      <c r="K24">
        <f t="shared" si="5"/>
        <v>113.62344407530455</v>
      </c>
      <c r="L24" s="12">
        <f t="shared" si="6"/>
        <v>4.7416523564413557</v>
      </c>
      <c r="M24" s="14">
        <f t="shared" ref="M24:M25" si="9">LN(1+J24/J23-1)</f>
        <v>4.7416523564413557</v>
      </c>
    </row>
    <row r="25" spans="1:13">
      <c r="A25" s="7">
        <v>43098</v>
      </c>
      <c r="B25" s="8" t="s">
        <v>122</v>
      </c>
      <c r="C25" s="11">
        <f t="shared" si="0"/>
        <v>-1.6800352308806721E-3</v>
      </c>
      <c r="D25" s="11">
        <f t="shared" si="1"/>
        <v>-1.681448072706943E-3</v>
      </c>
      <c r="E25" s="8" t="s">
        <v>123</v>
      </c>
      <c r="F25" s="8" t="s">
        <v>124</v>
      </c>
      <c r="G25" s="8" t="s">
        <v>125</v>
      </c>
      <c r="H25" s="9" t="s">
        <v>126</v>
      </c>
      <c r="J25" t="s">
        <v>12</v>
      </c>
      <c r="K25" s="15">
        <f t="shared" si="5"/>
        <v>-6.6180396941325603E-2</v>
      </c>
      <c r="L25" s="24">
        <f t="shared" si="6"/>
        <v>-6.8472003884884988E-2</v>
      </c>
      <c r="M25" s="14">
        <f t="shared" si="9"/>
        <v>-6.8472003884885099E-2</v>
      </c>
    </row>
    <row r="26" spans="1:13">
      <c r="A26" s="4">
        <v>43131</v>
      </c>
      <c r="B26" s="5" t="s">
        <v>127</v>
      </c>
      <c r="C26" s="11">
        <f t="shared" si="0"/>
        <v>4.3537281430090058E-2</v>
      </c>
      <c r="D26" s="11">
        <f t="shared" si="1"/>
        <v>4.2616174189764898E-2</v>
      </c>
      <c r="E26" s="5" t="s">
        <v>128</v>
      </c>
      <c r="F26" s="5" t="s">
        <v>129</v>
      </c>
      <c r="G26" s="5" t="s">
        <v>130</v>
      </c>
      <c r="H26" s="6" t="s">
        <v>131</v>
      </c>
      <c r="J26" t="s">
        <v>17</v>
      </c>
      <c r="K26" s="15">
        <f t="shared" si="5"/>
        <v>8.1423645364537389E-2</v>
      </c>
      <c r="L26" s="24">
        <f t="shared" si="6"/>
        <v>7.8278363238591692E-2</v>
      </c>
      <c r="M26" s="14">
        <f t="shared" ref="M26:M29" si="10">LN(1+J26/J25-1)</f>
        <v>7.8278363238591692E-2</v>
      </c>
    </row>
    <row r="27" spans="1:13">
      <c r="A27" s="7">
        <v>43159</v>
      </c>
      <c r="B27" s="8" t="s">
        <v>132</v>
      </c>
      <c r="C27" s="11">
        <f t="shared" si="0"/>
        <v>-9.0516596946345063E-3</v>
      </c>
      <c r="D27" s="11">
        <f t="shared" si="1"/>
        <v>-9.0928748652284262E-3</v>
      </c>
      <c r="E27" s="8" t="s">
        <v>133</v>
      </c>
      <c r="F27" s="8" t="s">
        <v>134</v>
      </c>
      <c r="G27" s="8" t="s">
        <v>135</v>
      </c>
      <c r="H27" s="9" t="s">
        <v>136</v>
      </c>
      <c r="J27" t="s">
        <v>22</v>
      </c>
      <c r="K27" s="15">
        <f t="shared" si="5"/>
        <v>-5.9985666582827113E-2</v>
      </c>
      <c r="L27" s="24">
        <f t="shared" si="6"/>
        <v>-6.1860155518200496E-2</v>
      </c>
      <c r="M27" s="14">
        <f t="shared" si="10"/>
        <v>-6.1860155518200496E-2</v>
      </c>
    </row>
    <row r="28" spans="1:13">
      <c r="A28" s="4">
        <v>43187</v>
      </c>
      <c r="B28" s="5" t="s">
        <v>137</v>
      </c>
      <c r="C28" s="11">
        <f t="shared" si="0"/>
        <v>-7.31272213115296E-2</v>
      </c>
      <c r="D28" s="11">
        <f t="shared" si="1"/>
        <v>-7.5938962652790251E-2</v>
      </c>
      <c r="E28" s="5" t="s">
        <v>138</v>
      </c>
      <c r="F28" s="5" t="s">
        <v>139</v>
      </c>
      <c r="G28" s="5" t="s">
        <v>140</v>
      </c>
      <c r="H28" s="6" t="s">
        <v>141</v>
      </c>
      <c r="J28" t="s">
        <v>27</v>
      </c>
      <c r="K28" s="15">
        <f t="shared" si="5"/>
        <v>-2.4019141220031903E-2</v>
      </c>
      <c r="L28" s="24">
        <f t="shared" si="6"/>
        <v>-2.4312304667130896E-2</v>
      </c>
      <c r="M28" s="14">
        <f t="shared" si="10"/>
        <v>-2.4312304667130896E-2</v>
      </c>
    </row>
    <row r="29" spans="1:13">
      <c r="A29" s="7">
        <v>43220</v>
      </c>
      <c r="B29" s="8" t="s">
        <v>142</v>
      </c>
      <c r="C29" s="11">
        <f t="shared" si="0"/>
        <v>9.0960610883759951E-2</v>
      </c>
      <c r="D29" s="11">
        <f t="shared" si="1"/>
        <v>8.705860251793357E-2</v>
      </c>
      <c r="E29" s="8" t="s">
        <v>143</v>
      </c>
      <c r="F29" s="8" t="s">
        <v>144</v>
      </c>
      <c r="G29" s="8" t="s">
        <v>145</v>
      </c>
      <c r="H29" s="9" t="s">
        <v>146</v>
      </c>
      <c r="J29" t="s">
        <v>32</v>
      </c>
      <c r="K29" s="15">
        <f t="shared" si="5"/>
        <v>1.0949479414822383E-2</v>
      </c>
      <c r="L29" s="24">
        <f t="shared" si="6"/>
        <v>1.088996788452689E-2</v>
      </c>
      <c r="M29" s="14">
        <f t="shared" si="10"/>
        <v>1.0889967884527108E-2</v>
      </c>
    </row>
    <row r="30" spans="1:13">
      <c r="A30" s="4">
        <v>43251</v>
      </c>
      <c r="B30" s="5" t="s">
        <v>147</v>
      </c>
      <c r="C30" s="11">
        <f t="shared" si="0"/>
        <v>-4.3401529457438248E-2</v>
      </c>
      <c r="D30" s="11">
        <f t="shared" si="1"/>
        <v>-4.4371546584634804E-2</v>
      </c>
      <c r="E30" s="5" t="s">
        <v>148</v>
      </c>
      <c r="F30" s="5" t="s">
        <v>149</v>
      </c>
      <c r="G30" s="5" t="s">
        <v>150</v>
      </c>
      <c r="H30" s="6" t="s">
        <v>151</v>
      </c>
      <c r="J30" t="s">
        <v>8</v>
      </c>
      <c r="K30" s="15">
        <f t="shared" si="5"/>
        <v>-0.67043137978174627</v>
      </c>
      <c r="L30" s="24">
        <f t="shared" si="6"/>
        <v>-1.1099706911276679</v>
      </c>
      <c r="M30" s="14">
        <f t="shared" ref="M30:M33" si="11">LN(1+J30/J29-1)</f>
        <v>-1.1099706911276679</v>
      </c>
    </row>
    <row r="31" spans="1:13">
      <c r="A31" s="7">
        <v>43280</v>
      </c>
      <c r="B31" s="8" t="s">
        <v>152</v>
      </c>
      <c r="C31" s="11">
        <f t="shared" si="0"/>
        <v>5.6062104437893501E-2</v>
      </c>
      <c r="D31" s="11">
        <f t="shared" si="1"/>
        <v>5.4546994575501932E-2</v>
      </c>
      <c r="E31" s="8" t="s">
        <v>153</v>
      </c>
      <c r="F31" s="8" t="s">
        <v>154</v>
      </c>
      <c r="G31" s="8" t="s">
        <v>155</v>
      </c>
      <c r="H31" s="9" t="s">
        <v>156</v>
      </c>
      <c r="J31" t="s">
        <v>13</v>
      </c>
      <c r="K31" s="15">
        <f t="shared" si="5"/>
        <v>-7.4178670310691586E-2</v>
      </c>
      <c r="L31" s="24">
        <f t="shared" si="6"/>
        <v>-7.7074011452581151E-2</v>
      </c>
      <c r="M31" s="14">
        <f t="shared" si="11"/>
        <v>-7.7074011452581276E-2</v>
      </c>
    </row>
    <row r="32" spans="1:13">
      <c r="A32" s="4">
        <v>43312</v>
      </c>
      <c r="B32" s="5" t="s">
        <v>157</v>
      </c>
      <c r="C32" s="11">
        <f t="shared" si="0"/>
        <v>0.21881902014050669</v>
      </c>
      <c r="D32" s="11">
        <f t="shared" si="1"/>
        <v>0.19788237363655314</v>
      </c>
      <c r="E32" s="5" t="s">
        <v>158</v>
      </c>
      <c r="F32" s="5" t="s">
        <v>159</v>
      </c>
      <c r="G32" s="5" t="s">
        <v>160</v>
      </c>
      <c r="H32" s="6" t="s">
        <v>161</v>
      </c>
      <c r="J32" t="s">
        <v>18</v>
      </c>
      <c r="K32" s="15">
        <f t="shared" si="5"/>
        <v>0.10902667037637936</v>
      </c>
      <c r="L32" s="24">
        <f t="shared" si="6"/>
        <v>0.1034827571109587</v>
      </c>
      <c r="M32" s="14">
        <f t="shared" si="11"/>
        <v>0.1034827571109587</v>
      </c>
    </row>
    <row r="33" spans="1:13">
      <c r="A33" s="7">
        <v>43343</v>
      </c>
      <c r="B33" s="8" t="s">
        <v>162</v>
      </c>
      <c r="C33" s="11">
        <f t="shared" si="0"/>
        <v>4.6464576958157089E-2</v>
      </c>
      <c r="D33" s="11">
        <f t="shared" si="1"/>
        <v>4.541741327049665E-2</v>
      </c>
      <c r="E33" s="8" t="s">
        <v>163</v>
      </c>
      <c r="F33" s="8" t="s">
        <v>164</v>
      </c>
      <c r="G33" s="8" t="s">
        <v>165</v>
      </c>
      <c r="H33" s="9" t="s">
        <v>166</v>
      </c>
      <c r="J33" t="s">
        <v>23</v>
      </c>
      <c r="K33" s="15">
        <f t="shared" si="5"/>
        <v>-9.9070203279864044E-3</v>
      </c>
      <c r="L33" s="24">
        <f t="shared" si="6"/>
        <v>-9.9564214029817123E-3</v>
      </c>
      <c r="M33" s="14">
        <f t="shared" si="11"/>
        <v>-9.956421402981825E-3</v>
      </c>
    </row>
    <row r="34" spans="1:13">
      <c r="A34" s="4">
        <v>43371</v>
      </c>
      <c r="B34" s="5" t="s">
        <v>167</v>
      </c>
      <c r="C34" s="11">
        <f t="shared" si="0"/>
        <v>1.3900645118867017E-2</v>
      </c>
      <c r="D34" s="11">
        <f t="shared" si="1"/>
        <v>1.3804917250844024E-2</v>
      </c>
      <c r="E34" s="5" t="s">
        <v>168</v>
      </c>
      <c r="F34" s="5" t="s">
        <v>169</v>
      </c>
      <c r="G34" s="5" t="s">
        <v>170</v>
      </c>
      <c r="H34" s="6" t="s">
        <v>171</v>
      </c>
      <c r="J34" t="s">
        <v>9</v>
      </c>
      <c r="K34" s="15">
        <f t="shared" si="5"/>
        <v>6.362064432226334</v>
      </c>
      <c r="L34" s="24">
        <f t="shared" si="6"/>
        <v>1.9963403869188479</v>
      </c>
      <c r="M34" s="14">
        <f t="shared" ref="M34:M36" si="12">LN(1+J34/J33-1)</f>
        <v>1.9963403869188479</v>
      </c>
    </row>
    <row r="35" spans="1:13">
      <c r="A35" s="7">
        <v>43404</v>
      </c>
      <c r="B35" s="8" t="s">
        <v>172</v>
      </c>
      <c r="C35" s="11">
        <f t="shared" si="0"/>
        <v>-0.15641389490188995</v>
      </c>
      <c r="D35" s="11">
        <f t="shared" si="1"/>
        <v>-0.1700933014732055</v>
      </c>
      <c r="E35" s="8" t="s">
        <v>173</v>
      </c>
      <c r="F35" s="8" t="s">
        <v>174</v>
      </c>
      <c r="G35" s="8" t="s">
        <v>175</v>
      </c>
      <c r="H35" s="9" t="s">
        <v>176</v>
      </c>
      <c r="J35" t="s">
        <v>14</v>
      </c>
      <c r="K35" s="15">
        <f t="shared" si="5"/>
        <v>-8.7529274004683688E-2</v>
      </c>
      <c r="L35" s="24">
        <f t="shared" si="6"/>
        <v>-9.1599275141123232E-2</v>
      </c>
      <c r="M35" s="14">
        <f t="shared" si="12"/>
        <v>-9.1599275141123357E-2</v>
      </c>
    </row>
    <row r="36" spans="1:13">
      <c r="A36" s="4">
        <v>43434</v>
      </c>
      <c r="B36" s="5" t="s">
        <v>177</v>
      </c>
      <c r="C36" s="11">
        <f t="shared" si="0"/>
        <v>0.10062175446252719</v>
      </c>
      <c r="D36" s="11">
        <f t="shared" si="1"/>
        <v>9.5875251450836155E-2</v>
      </c>
      <c r="E36" s="5" t="s">
        <v>178</v>
      </c>
      <c r="F36" s="5" t="s">
        <v>179</v>
      </c>
      <c r="G36" s="5" t="s">
        <v>180</v>
      </c>
      <c r="H36" s="6" t="s">
        <v>181</v>
      </c>
      <c r="J36" t="s">
        <v>19</v>
      </c>
      <c r="K36" s="15">
        <f t="shared" si="5"/>
        <v>0.1531463403455704</v>
      </c>
      <c r="L36" s="24">
        <f t="shared" si="6"/>
        <v>0.14249415460825518</v>
      </c>
      <c r="M36" s="14">
        <f t="shared" si="12"/>
        <v>0.14249415460825518</v>
      </c>
    </row>
    <row r="37" spans="1:13">
      <c r="A37" s="7">
        <v>43465</v>
      </c>
      <c r="B37" s="8" t="s">
        <v>182</v>
      </c>
      <c r="C37" s="11">
        <f t="shared" si="0"/>
        <v>-4.036116773195253E-2</v>
      </c>
      <c r="D37" s="11">
        <f t="shared" si="1"/>
        <v>-4.1198281694845518E-2</v>
      </c>
      <c r="E37" s="8" t="s">
        <v>183</v>
      </c>
      <c r="F37" s="8" t="s">
        <v>184</v>
      </c>
      <c r="G37" s="8" t="s">
        <v>185</v>
      </c>
      <c r="H37" s="9" t="s">
        <v>186</v>
      </c>
      <c r="J37" t="s">
        <v>10</v>
      </c>
      <c r="K37" s="15">
        <f t="shared" si="5"/>
        <v>-0.90061803223306369</v>
      </c>
      <c r="L37" s="24">
        <f t="shared" si="6"/>
        <v>-2.3087845925719468</v>
      </c>
      <c r="M37" s="14">
        <f t="shared" ref="M37:M39" si="13">LN(1+J37/J36-1)</f>
        <v>-2.3087845925719468</v>
      </c>
    </row>
    <row r="38" spans="1:13">
      <c r="A38" s="4">
        <v>43496</v>
      </c>
      <c r="B38" s="5" t="s">
        <v>187</v>
      </c>
      <c r="C38" s="11">
        <f t="shared" si="0"/>
        <v>9.459874972536908E-2</v>
      </c>
      <c r="D38" s="11">
        <f t="shared" si="1"/>
        <v>9.0387857506462957E-2</v>
      </c>
      <c r="E38" s="5" t="s">
        <v>188</v>
      </c>
      <c r="F38" s="5" t="s">
        <v>189</v>
      </c>
      <c r="G38" s="5" t="s">
        <v>190</v>
      </c>
      <c r="H38" s="6" t="s">
        <v>191</v>
      </c>
      <c r="J38" t="s">
        <v>15</v>
      </c>
      <c r="K38" s="15">
        <f t="shared" si="5"/>
        <v>-4.8990201959608126E-2</v>
      </c>
      <c r="L38" s="24">
        <f t="shared" si="6"/>
        <v>-5.0230913608231294E-2</v>
      </c>
      <c r="M38" s="14">
        <f t="shared" si="13"/>
        <v>-5.0230913608231176E-2</v>
      </c>
    </row>
    <row r="39" spans="1:13">
      <c r="A39" s="7">
        <v>43524</v>
      </c>
      <c r="B39" s="8" t="s">
        <v>192</v>
      </c>
      <c r="C39" s="11">
        <f t="shared" si="0"/>
        <v>3.6264374953753897E-3</v>
      </c>
      <c r="D39" s="11">
        <f t="shared" si="1"/>
        <v>3.6198778249612838E-3</v>
      </c>
      <c r="E39" s="8" t="s">
        <v>193</v>
      </c>
      <c r="F39" s="8" t="s">
        <v>194</v>
      </c>
      <c r="G39" s="8" t="s">
        <v>195</v>
      </c>
      <c r="H39" s="9" t="s">
        <v>196</v>
      </c>
      <c r="J39" t="s">
        <v>20</v>
      </c>
      <c r="K39" s="15">
        <f t="shared" si="5"/>
        <v>4.7729184188393559E-2</v>
      </c>
      <c r="L39" s="24">
        <f t="shared" si="6"/>
        <v>4.6625140470732067E-2</v>
      </c>
      <c r="M39" s="14">
        <f t="shared" si="13"/>
        <v>4.6625140470732282E-2</v>
      </c>
    </row>
    <row r="40" spans="1:13">
      <c r="A40" s="4">
        <v>43553</v>
      </c>
      <c r="B40" s="5" t="s">
        <v>197</v>
      </c>
      <c r="C40" s="11">
        <f t="shared" si="0"/>
        <v>0.10677604864635581</v>
      </c>
      <c r="D40" s="11">
        <f t="shared" si="1"/>
        <v>0.10145132851429502</v>
      </c>
      <c r="E40" s="5" t="s">
        <v>168</v>
      </c>
      <c r="F40" s="5" t="s">
        <v>198</v>
      </c>
      <c r="G40" s="5" t="s">
        <v>199</v>
      </c>
      <c r="H40" s="6" t="s">
        <v>200</v>
      </c>
      <c r="J40" t="s">
        <v>11</v>
      </c>
      <c r="K40" s="15">
        <f t="shared" si="5"/>
        <v>9.286172988159743</v>
      </c>
      <c r="L40" s="24">
        <f t="shared" si="6"/>
        <v>2.3308005650374528</v>
      </c>
      <c r="M40" s="14">
        <f t="shared" ref="M40:M42" si="14">LN(1+J40/J39-1)</f>
        <v>2.3308005650374528</v>
      </c>
    </row>
    <row r="41" spans="1:13">
      <c r="A41" s="7">
        <v>43585</v>
      </c>
      <c r="B41" s="8" t="s">
        <v>201</v>
      </c>
      <c r="C41" s="11">
        <f t="shared" si="0"/>
        <v>2.1092409256420419E-2</v>
      </c>
      <c r="D41" s="11">
        <f t="shared" si="1"/>
        <v>2.0873043663192183E-2</v>
      </c>
      <c r="E41" s="8" t="s">
        <v>202</v>
      </c>
      <c r="F41" s="8" t="s">
        <v>203</v>
      </c>
      <c r="G41" s="8" t="s">
        <v>204</v>
      </c>
      <c r="H41" s="9" t="s">
        <v>205</v>
      </c>
      <c r="J41" t="s">
        <v>16</v>
      </c>
      <c r="K41" s="15">
        <f t="shared" si="5"/>
        <v>-2.4641017636959583E-2</v>
      </c>
      <c r="L41" s="24">
        <f t="shared" si="6"/>
        <v>-2.4949688709489153E-2</v>
      </c>
      <c r="M41" s="14">
        <f t="shared" si="14"/>
        <v>-2.4949688709489153E-2</v>
      </c>
    </row>
    <row r="42" spans="1:13">
      <c r="A42" s="4">
        <v>43616</v>
      </c>
      <c r="B42" s="5" t="s">
        <v>206</v>
      </c>
      <c r="C42" s="11">
        <f t="shared" si="0"/>
        <v>-4.4582567777717408E-2</v>
      </c>
      <c r="D42" s="11">
        <f t="shared" si="1"/>
        <v>-4.5606932199134677E-2</v>
      </c>
      <c r="E42" s="5" t="s">
        <v>207</v>
      </c>
      <c r="F42" s="5" t="s">
        <v>208</v>
      </c>
      <c r="G42" s="5" t="s">
        <v>209</v>
      </c>
      <c r="H42" s="6" t="s">
        <v>210</v>
      </c>
      <c r="J42" t="s">
        <v>21</v>
      </c>
      <c r="K42" s="15">
        <f t="shared" si="5"/>
        <v>0.1775248534794871</v>
      </c>
      <c r="L42" s="24">
        <f t="shared" si="6"/>
        <v>0.16341465367463512</v>
      </c>
      <c r="M42" s="14">
        <f t="shared" si="14"/>
        <v>0.16341465367463512</v>
      </c>
    </row>
    <row r="43" spans="1:13">
      <c r="A43" s="7">
        <v>43644</v>
      </c>
      <c r="B43" s="8" t="s">
        <v>211</v>
      </c>
      <c r="C43" s="11">
        <f t="shared" si="0"/>
        <v>-5.8469654738004806E-2</v>
      </c>
      <c r="D43" s="11">
        <f t="shared" si="1"/>
        <v>-6.0248700642784175E-2</v>
      </c>
      <c r="E43" s="8" t="s">
        <v>212</v>
      </c>
      <c r="F43" s="8" t="s">
        <v>213</v>
      </c>
      <c r="G43" s="8" t="s">
        <v>214</v>
      </c>
      <c r="H43" s="9" t="s">
        <v>215</v>
      </c>
      <c r="J43" t="s">
        <v>216</v>
      </c>
      <c r="K43" s="15">
        <f t="shared" si="5"/>
        <v>-0.9379119046001223</v>
      </c>
      <c r="L43" s="24">
        <f t="shared" si="6"/>
        <v>-2.7792010089046517</v>
      </c>
      <c r="M43" s="14">
        <f t="shared" ref="M43:M45" si="15">LN(1+J43/J42-1)</f>
        <v>-2.7792010089046517</v>
      </c>
    </row>
    <row r="44" spans="1:13">
      <c r="A44" s="4">
        <v>43677</v>
      </c>
      <c r="B44" s="5" t="s">
        <v>217</v>
      </c>
      <c r="C44" s="11">
        <f t="shared" si="0"/>
        <v>-6.8690117792369887E-2</v>
      </c>
      <c r="D44" s="11">
        <f t="shared" si="1"/>
        <v>-7.1163208313969287E-2</v>
      </c>
      <c r="E44" s="5" t="s">
        <v>218</v>
      </c>
      <c r="F44" s="5" t="s">
        <v>219</v>
      </c>
      <c r="G44" s="5" t="s">
        <v>220</v>
      </c>
      <c r="H44" s="6" t="s">
        <v>221</v>
      </c>
      <c r="J44" t="s">
        <v>222</v>
      </c>
      <c r="K44" s="15">
        <f t="shared" si="5"/>
        <v>-0.13625163543002172</v>
      </c>
      <c r="L44" s="24">
        <f t="shared" si="6"/>
        <v>-0.14647379730873206</v>
      </c>
      <c r="M44" s="14">
        <f t="shared" si="15"/>
        <v>-0.14647379730873195</v>
      </c>
    </row>
    <row r="45" spans="1:13">
      <c r="A45" s="7">
        <v>43707</v>
      </c>
      <c r="B45" s="8" t="s">
        <v>223</v>
      </c>
      <c r="C45" s="11">
        <f t="shared" si="0"/>
        <v>7.0626096269672756E-2</v>
      </c>
      <c r="D45" s="11">
        <f t="shared" si="1"/>
        <v>6.8243614048715706E-2</v>
      </c>
      <c r="E45" s="8" t="s">
        <v>224</v>
      </c>
      <c r="F45" s="8" t="s">
        <v>225</v>
      </c>
      <c r="G45" s="8" t="s">
        <v>226</v>
      </c>
      <c r="H45" s="9" t="s">
        <v>227</v>
      </c>
      <c r="J45" t="s">
        <v>228</v>
      </c>
      <c r="K45" s="15">
        <f t="shared" si="5"/>
        <v>0.20589090535894505</v>
      </c>
      <c r="L45" s="24">
        <f t="shared" si="6"/>
        <v>0.1872186343118778</v>
      </c>
      <c r="M45" s="14">
        <f t="shared" si="15"/>
        <v>0.18721863431187799</v>
      </c>
    </row>
    <row r="46" spans="1:13">
      <c r="A46" s="4">
        <v>43738</v>
      </c>
      <c r="B46" s="5" t="s">
        <v>229</v>
      </c>
      <c r="C46" s="11">
        <f t="shared" si="0"/>
        <v>6.7489107218042133E-2</v>
      </c>
      <c r="D46" s="11">
        <f t="shared" si="1"/>
        <v>6.5309262057379538E-2</v>
      </c>
      <c r="E46" s="5" t="s">
        <v>230</v>
      </c>
      <c r="F46" s="5" t="s">
        <v>231</v>
      </c>
      <c r="G46" s="5" t="s">
        <v>232</v>
      </c>
      <c r="H46" s="6" t="s">
        <v>233</v>
      </c>
      <c r="J46">
        <v>368.10019999999997</v>
      </c>
      <c r="K46" s="15">
        <f t="shared" ref="K46:K47" si="16">J46/J45-1</f>
        <v>0.93380719726819006</v>
      </c>
      <c r="L46" s="24">
        <f t="shared" ref="L46:L47" si="17">LN(1+K46)</f>
        <v>0.65949070088693806</v>
      </c>
      <c r="M46" s="14">
        <f t="shared" ref="M46:M47" si="18">LN(1+J46/J45-1)</f>
        <v>0.65949070088693806</v>
      </c>
    </row>
    <row r="47" spans="1:13">
      <c r="A47" s="7">
        <v>43769</v>
      </c>
      <c r="B47" s="8" t="s">
        <v>234</v>
      </c>
      <c r="C47" s="11">
        <f t="shared" si="0"/>
        <v>9.8754344515787018E-2</v>
      </c>
      <c r="D47" s="11">
        <f t="shared" si="1"/>
        <v>9.4177124062480938E-2</v>
      </c>
      <c r="E47" s="8" t="s">
        <v>235</v>
      </c>
      <c r="F47" s="8" t="s">
        <v>236</v>
      </c>
      <c r="G47" s="8" t="s">
        <v>237</v>
      </c>
      <c r="H47" s="9" t="s">
        <v>238</v>
      </c>
      <c r="J47">
        <v>252.45</v>
      </c>
      <c r="K47" s="15">
        <f t="shared" si="16"/>
        <v>-0.31418130172165082</v>
      </c>
      <c r="L47" s="24">
        <f t="shared" si="17"/>
        <v>-0.37714197441051983</v>
      </c>
      <c r="M47" s="14">
        <f t="shared" si="18"/>
        <v>-0.37714197441051983</v>
      </c>
    </row>
    <row r="48" spans="1:13">
      <c r="A48" s="4">
        <v>43798</v>
      </c>
      <c r="B48" s="5" t="s">
        <v>239</v>
      </c>
      <c r="C48" s="11">
        <f t="shared" si="0"/>
        <v>5.9213170116970471E-2</v>
      </c>
      <c r="D48" s="11">
        <f t="shared" si="1"/>
        <v>5.7526340146124441E-2</v>
      </c>
      <c r="E48" s="5" t="s">
        <v>240</v>
      </c>
      <c r="F48" s="5" t="s">
        <v>241</v>
      </c>
      <c r="G48" s="5" t="s">
        <v>242</v>
      </c>
      <c r="H48" s="6" t="s">
        <v>243</v>
      </c>
    </row>
    <row r="49" spans="1:8">
      <c r="A49" s="7">
        <v>43830</v>
      </c>
      <c r="B49" s="8" t="s">
        <v>244</v>
      </c>
      <c r="C49" s="11">
        <f t="shared" si="0"/>
        <v>-2.3728165493637654E-2</v>
      </c>
      <c r="D49" s="11">
        <f t="shared" si="1"/>
        <v>-2.4014212386813345E-2</v>
      </c>
      <c r="E49" s="8" t="s">
        <v>245</v>
      </c>
      <c r="F49" s="8" t="s">
        <v>246</v>
      </c>
      <c r="G49" s="8" t="s">
        <v>247</v>
      </c>
      <c r="H49" s="9" t="s">
        <v>248</v>
      </c>
    </row>
    <row r="50" spans="1:8">
      <c r="A50" s="4">
        <v>43861</v>
      </c>
      <c r="B50" s="5" t="s">
        <v>249</v>
      </c>
      <c r="C50" s="11">
        <f t="shared" si="0"/>
        <v>-6.7630892157351741E-2</v>
      </c>
      <c r="D50" s="11">
        <f t="shared" si="1"/>
        <v>-7.0026504241299192E-2</v>
      </c>
      <c r="E50" s="5" t="s">
        <v>250</v>
      </c>
      <c r="F50" s="5" t="s">
        <v>251</v>
      </c>
      <c r="G50" s="5" t="s">
        <v>252</v>
      </c>
      <c r="H50" s="6" t="s">
        <v>253</v>
      </c>
    </row>
    <row r="51" spans="1:8">
      <c r="A51" s="7">
        <v>43889</v>
      </c>
      <c r="B51" s="8" t="s">
        <v>254</v>
      </c>
      <c r="C51" s="11">
        <f t="shared" si="0"/>
        <v>-5.8829796367442455E-2</v>
      </c>
      <c r="D51" s="11">
        <f t="shared" si="1"/>
        <v>-6.0631280479011299E-2</v>
      </c>
      <c r="E51" s="8" t="s">
        <v>255</v>
      </c>
      <c r="F51" s="8" t="s">
        <v>256</v>
      </c>
      <c r="G51" s="8" t="s">
        <v>257</v>
      </c>
      <c r="H51" s="9" t="s">
        <v>258</v>
      </c>
    </row>
    <row r="52" spans="1:8">
      <c r="A52" s="4">
        <v>43921</v>
      </c>
      <c r="B52" s="5" t="s">
        <v>259</v>
      </c>
      <c r="C52" s="11">
        <f t="shared" si="0"/>
        <v>-0.16272153320183147</v>
      </c>
      <c r="D52" s="11">
        <f t="shared" si="1"/>
        <v>-0.17759856752969366</v>
      </c>
      <c r="E52" s="5" t="s">
        <v>260</v>
      </c>
      <c r="F52" s="5" t="s">
        <v>261</v>
      </c>
      <c r="G52" s="5" t="s">
        <v>262</v>
      </c>
      <c r="H52" s="6" t="s">
        <v>263</v>
      </c>
    </row>
    <row r="53" spans="1:8">
      <c r="A53" s="7">
        <v>43951</v>
      </c>
      <c r="B53" s="8" t="s">
        <v>264</v>
      </c>
      <c r="C53" s="11">
        <f t="shared" si="0"/>
        <v>0.31875589521036329</v>
      </c>
      <c r="D53" s="11">
        <f t="shared" si="1"/>
        <v>0.27668878853394507</v>
      </c>
      <c r="E53" s="8" t="s">
        <v>265</v>
      </c>
      <c r="F53" s="8" t="s">
        <v>266</v>
      </c>
      <c r="G53" s="8" t="s">
        <v>267</v>
      </c>
      <c r="H53" s="9" t="s">
        <v>268</v>
      </c>
    </row>
    <row r="54" spans="1:8">
      <c r="A54" s="4">
        <v>43980</v>
      </c>
      <c r="B54" s="5" t="s">
        <v>269</v>
      </c>
      <c r="C54" s="11">
        <f t="shared" si="0"/>
        <v>-1.2607617356632517E-3</v>
      </c>
      <c r="D54" s="11">
        <f t="shared" si="1"/>
        <v>-1.2615571643746521E-3</v>
      </c>
      <c r="E54" s="5" t="s">
        <v>270</v>
      </c>
      <c r="F54" s="5" t="s">
        <v>271</v>
      </c>
      <c r="G54" s="5" t="s">
        <v>272</v>
      </c>
      <c r="H54" s="6" t="s">
        <v>273</v>
      </c>
    </row>
    <row r="55" spans="1:8">
      <c r="A55" s="7">
        <v>44012</v>
      </c>
      <c r="B55" s="8" t="s">
        <v>274</v>
      </c>
      <c r="C55" s="11">
        <f t="shared" si="0"/>
        <v>0.16253753753753752</v>
      </c>
      <c r="D55" s="11">
        <f t="shared" si="1"/>
        <v>0.15060514831292302</v>
      </c>
      <c r="E55" s="8" t="s">
        <v>275</v>
      </c>
      <c r="F55" s="8" t="s">
        <v>276</v>
      </c>
      <c r="G55" s="8" t="s">
        <v>277</v>
      </c>
      <c r="H55" s="9" t="s">
        <v>278</v>
      </c>
    </row>
    <row r="56" spans="1:8">
      <c r="A56" s="4">
        <v>44043</v>
      </c>
      <c r="B56" s="5" t="s">
        <v>279</v>
      </c>
      <c r="C56" s="11">
        <f t="shared" si="0"/>
        <v>0.21346170781107809</v>
      </c>
      <c r="D56" s="11">
        <f t="shared" si="1"/>
        <v>0.19347719052478046</v>
      </c>
      <c r="E56" s="5" t="s">
        <v>280</v>
      </c>
      <c r="F56" s="5" t="s">
        <v>281</v>
      </c>
      <c r="G56" s="5" t="s">
        <v>282</v>
      </c>
      <c r="H56" s="6" t="s">
        <v>283</v>
      </c>
    </row>
    <row r="57" spans="1:8">
      <c r="A57" s="7">
        <v>44074</v>
      </c>
      <c r="B57" s="8" t="s">
        <v>284</v>
      </c>
      <c r="C57" s="11">
        <f t="shared" si="0"/>
        <v>5.6121338203634075E-3</v>
      </c>
      <c r="D57" s="11">
        <f t="shared" si="1"/>
        <v>5.5964444704709659E-3</v>
      </c>
      <c r="E57" s="8" t="s">
        <v>285</v>
      </c>
      <c r="F57" s="8" t="s">
        <v>286</v>
      </c>
      <c r="G57" s="8" t="s">
        <v>287</v>
      </c>
      <c r="H57" s="9" t="s">
        <v>288</v>
      </c>
    </row>
    <row r="58" spans="1:8">
      <c r="A58" s="4">
        <v>44104</v>
      </c>
      <c r="B58" s="5" t="s">
        <v>289</v>
      </c>
      <c r="C58" s="11">
        <f t="shared" si="0"/>
        <v>7.4667436434052492E-2</v>
      </c>
      <c r="D58" s="11">
        <f t="shared" si="1"/>
        <v>7.2011252260803932E-2</v>
      </c>
      <c r="E58" s="5" t="s">
        <v>290</v>
      </c>
      <c r="F58" s="5" t="s">
        <v>291</v>
      </c>
      <c r="G58" s="5" t="s">
        <v>292</v>
      </c>
      <c r="H58" s="6" t="s">
        <v>293</v>
      </c>
    </row>
    <row r="59" spans="1:8">
      <c r="A59" s="7">
        <v>44134</v>
      </c>
      <c r="B59" s="8" t="s">
        <v>294</v>
      </c>
      <c r="C59" s="11">
        <f t="shared" si="0"/>
        <v>-8.0313374370453272E-2</v>
      </c>
      <c r="D59" s="11">
        <f t="shared" si="1"/>
        <v>-8.372229128040036E-2</v>
      </c>
      <c r="E59" s="8" t="s">
        <v>295</v>
      </c>
      <c r="F59" s="8" t="s">
        <v>296</v>
      </c>
      <c r="G59" s="8" t="s">
        <v>297</v>
      </c>
      <c r="H59" s="9" t="s">
        <v>298</v>
      </c>
    </row>
    <row r="60" spans="1:8">
      <c r="A60" s="4">
        <v>44162</v>
      </c>
      <c r="B60" s="5" t="s">
        <v>299</v>
      </c>
      <c r="C60" s="11">
        <f t="shared" si="0"/>
        <v>-6.0603110472899013E-2</v>
      </c>
      <c r="D60" s="11">
        <f t="shared" si="1"/>
        <v>-6.2517216521931929E-2</v>
      </c>
      <c r="E60" s="5" t="s">
        <v>300</v>
      </c>
      <c r="F60" s="5" t="s">
        <v>301</v>
      </c>
      <c r="G60" s="5" t="s">
        <v>302</v>
      </c>
      <c r="H60" s="6" t="s">
        <v>303</v>
      </c>
    </row>
    <row r="61" spans="1:8">
      <c r="A61" s="7">
        <v>44196</v>
      </c>
      <c r="B61" s="8" t="s">
        <v>304</v>
      </c>
      <c r="C61" s="11">
        <f t="shared" si="0"/>
        <v>2.8395989325595394E-2</v>
      </c>
      <c r="D61" s="11">
        <f t="shared" si="1"/>
        <v>2.8000296485224285E-2</v>
      </c>
      <c r="E61" s="8" t="s">
        <v>305</v>
      </c>
      <c r="F61" s="8" t="s">
        <v>306</v>
      </c>
      <c r="G61" s="8" t="s">
        <v>307</v>
      </c>
      <c r="H61" s="9" t="s">
        <v>308</v>
      </c>
    </row>
    <row r="62" spans="1:8">
      <c r="A62" s="4">
        <v>44225</v>
      </c>
      <c r="B62" s="5" t="s">
        <v>309</v>
      </c>
      <c r="C62" s="11">
        <f t="shared" si="0"/>
        <v>-7.1297206056483486E-2</v>
      </c>
      <c r="D62" s="11">
        <f t="shared" si="1"/>
        <v>-7.3966511759005232E-2</v>
      </c>
      <c r="E62" s="5" t="s">
        <v>310</v>
      </c>
      <c r="F62" s="5" t="s">
        <v>311</v>
      </c>
      <c r="G62" s="5" t="s">
        <v>312</v>
      </c>
      <c r="H62" s="6" t="s">
        <v>313</v>
      </c>
    </row>
    <row r="63" spans="1:8">
      <c r="A63" s="7">
        <v>44253</v>
      </c>
      <c r="B63" s="8" t="s">
        <v>314</v>
      </c>
      <c r="C63" s="11">
        <f t="shared" si="0"/>
        <v>0.13059165016412111</v>
      </c>
      <c r="D63" s="11">
        <f t="shared" si="1"/>
        <v>0.12274107991789636</v>
      </c>
      <c r="E63" s="8" t="s">
        <v>315</v>
      </c>
      <c r="F63" s="8" t="s">
        <v>316</v>
      </c>
      <c r="G63" s="8" t="s">
        <v>317</v>
      </c>
      <c r="H63" s="9" t="s">
        <v>318</v>
      </c>
    </row>
    <row r="64" spans="1:8">
      <c r="A64" s="4">
        <v>44286</v>
      </c>
      <c r="B64" s="5" t="s">
        <v>319</v>
      </c>
      <c r="C64" s="11">
        <f t="shared" si="0"/>
        <v>-3.8702401804352471E-2</v>
      </c>
      <c r="D64" s="11">
        <f t="shared" si="1"/>
        <v>-3.9471242409641435E-2</v>
      </c>
      <c r="E64" s="5" t="s">
        <v>320</v>
      </c>
      <c r="F64" s="5" t="s">
        <v>321</v>
      </c>
      <c r="G64" s="5" t="s">
        <v>322</v>
      </c>
      <c r="H64" s="6" t="s">
        <v>323</v>
      </c>
    </row>
    <row r="65" spans="1:8">
      <c r="A65" s="7">
        <v>44316</v>
      </c>
      <c r="B65" s="8" t="s">
        <v>324</v>
      </c>
      <c r="C65" s="11">
        <f t="shared" si="0"/>
        <v>-4.3680111821086109E-3</v>
      </c>
      <c r="D65" s="11">
        <f t="shared" si="1"/>
        <v>-4.377578814133031E-3</v>
      </c>
      <c r="E65" s="8" t="s">
        <v>325</v>
      </c>
      <c r="F65" s="8" t="s">
        <v>326</v>
      </c>
      <c r="G65" s="8" t="s">
        <v>327</v>
      </c>
      <c r="H65" s="9" t="s">
        <v>328</v>
      </c>
    </row>
    <row r="66" spans="1:8">
      <c r="A66" s="4">
        <v>44347</v>
      </c>
      <c r="B66" s="5" t="s">
        <v>329</v>
      </c>
      <c r="C66" s="11">
        <f t="shared" si="0"/>
        <v>8.3230965930456868E-2</v>
      </c>
      <c r="D66" s="11">
        <f t="shared" si="1"/>
        <v>7.9948210221522265E-2</v>
      </c>
      <c r="E66" s="5" t="s">
        <v>330</v>
      </c>
      <c r="F66" s="5" t="s">
        <v>331</v>
      </c>
      <c r="G66" s="5" t="s">
        <v>332</v>
      </c>
      <c r="H66" s="6" t="s">
        <v>333</v>
      </c>
    </row>
    <row r="67" spans="1:8">
      <c r="A67" s="7">
        <v>44377</v>
      </c>
      <c r="B67" s="8" t="s">
        <v>334</v>
      </c>
      <c r="C67" s="11">
        <f t="shared" si="0"/>
        <v>-2.2935082968825959E-2</v>
      </c>
      <c r="D67" s="11">
        <f t="shared" si="1"/>
        <v>-2.3202183874303482E-2</v>
      </c>
      <c r="E67" s="8" t="s">
        <v>335</v>
      </c>
      <c r="F67" s="8" t="s">
        <v>336</v>
      </c>
      <c r="G67" s="8" t="s">
        <v>337</v>
      </c>
      <c r="H67" s="9" t="s">
        <v>338</v>
      </c>
    </row>
    <row r="68" spans="1:8">
      <c r="A68" s="4">
        <v>44407</v>
      </c>
      <c r="B68" s="5" t="s">
        <v>339</v>
      </c>
      <c r="C68" s="11">
        <f t="shared" ref="C68:C70" si="19">B68/B67-1</f>
        <v>-3.5766688889416254E-2</v>
      </c>
      <c r="D68" s="11">
        <f t="shared" ref="D68:D70" si="20">LN(1+C68)</f>
        <v>-3.6421989681034043E-2</v>
      </c>
      <c r="E68" s="5" t="s">
        <v>340</v>
      </c>
      <c r="F68" s="5" t="s">
        <v>341</v>
      </c>
      <c r="G68" s="5" t="s">
        <v>342</v>
      </c>
      <c r="H68" s="6" t="s">
        <v>343</v>
      </c>
    </row>
    <row r="69" spans="1:8">
      <c r="A69" s="7">
        <v>44439</v>
      </c>
      <c r="B69" s="8" t="s">
        <v>344</v>
      </c>
      <c r="C69" s="11">
        <f t="shared" si="19"/>
        <v>0.1100029478235236</v>
      </c>
      <c r="D69" s="11">
        <f t="shared" si="20"/>
        <v>0.10436267101758452</v>
      </c>
      <c r="E69" s="8" t="s">
        <v>345</v>
      </c>
      <c r="F69" s="8" t="s">
        <v>346</v>
      </c>
      <c r="G69" s="8" t="s">
        <v>347</v>
      </c>
      <c r="H69" s="9" t="s">
        <v>348</v>
      </c>
    </row>
    <row r="70" spans="1:8">
      <c r="A70" s="4">
        <v>44456</v>
      </c>
      <c r="B70" s="5" t="s">
        <v>349</v>
      </c>
      <c r="C70" s="11">
        <f t="shared" si="19"/>
        <v>5.8026778205638729E-2</v>
      </c>
      <c r="D70" s="11">
        <f t="shared" si="20"/>
        <v>5.6405643329078714E-2</v>
      </c>
      <c r="E70" s="5" t="s">
        <v>350</v>
      </c>
      <c r="F70" s="5" t="s">
        <v>351</v>
      </c>
      <c r="G70" s="5" t="s">
        <v>352</v>
      </c>
      <c r="H70" s="6" t="s">
        <v>353</v>
      </c>
    </row>
    <row r="72" spans="1:8">
      <c r="D72" s="13">
        <f>SUM(D3:D70)</f>
        <v>0.83701122923424476</v>
      </c>
    </row>
    <row r="73" spans="1:8">
      <c r="D73" s="13">
        <f>EXP(D72)-1</f>
        <v>1.3094542223431405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F5A8-168C-45B0-9F4E-F37F63D57EFA}">
  <dimension ref="A1:G70"/>
  <sheetViews>
    <sheetView workbookViewId="0">
      <selection activeCell="B18" sqref="B17:B18"/>
    </sheetView>
  </sheetViews>
  <sheetFormatPr defaultRowHeight="15"/>
  <cols>
    <col min="1" max="1" width="10.42578125" style="18" bestFit="1" customWidth="1"/>
    <col min="2" max="2" width="22" style="18" bestFit="1" customWidth="1"/>
    <col min="3" max="3" width="8.5703125" style="18" bestFit="1" customWidth="1"/>
    <col min="4" max="4" width="27.85546875" style="18" bestFit="1" customWidth="1"/>
    <col min="5" max="5" width="15" style="18" bestFit="1" customWidth="1"/>
    <col min="6" max="6" width="18" style="18" bestFit="1" customWidth="1"/>
    <col min="7" max="7" width="18.5703125" style="18" customWidth="1"/>
    <col min="8" max="16384" width="9.140625" style="18"/>
  </cols>
  <sheetData>
    <row r="1" spans="1:7" ht="16.5" customHeight="1">
      <c r="A1" s="21" t="s">
        <v>354</v>
      </c>
      <c r="B1" s="21" t="s">
        <v>355</v>
      </c>
      <c r="C1" s="21" t="s">
        <v>356</v>
      </c>
      <c r="D1" s="21" t="s">
        <v>357</v>
      </c>
      <c r="E1" s="21" t="s">
        <v>358</v>
      </c>
      <c r="F1" s="21" t="s">
        <v>359</v>
      </c>
      <c r="G1" s="21" t="s">
        <v>360</v>
      </c>
    </row>
    <row r="2" spans="1:7">
      <c r="A2" s="20">
        <v>42398</v>
      </c>
      <c r="B2" s="19" t="s">
        <v>7</v>
      </c>
      <c r="C2" s="19" t="s">
        <v>8</v>
      </c>
      <c r="D2" s="19" t="s">
        <v>9</v>
      </c>
      <c r="E2" s="19" t="s">
        <v>10</v>
      </c>
      <c r="F2" s="19" t="s">
        <v>11</v>
      </c>
      <c r="G2" s="19" t="s">
        <v>216</v>
      </c>
    </row>
    <row r="3" spans="1:7">
      <c r="A3" s="20">
        <v>42429</v>
      </c>
      <c r="B3" s="19" t="s">
        <v>12</v>
      </c>
      <c r="C3" s="19" t="s">
        <v>13</v>
      </c>
      <c r="D3" s="19" t="s">
        <v>14</v>
      </c>
      <c r="E3" s="19" t="s">
        <v>15</v>
      </c>
      <c r="F3" s="19" t="s">
        <v>16</v>
      </c>
      <c r="G3" s="19" t="s">
        <v>222</v>
      </c>
    </row>
    <row r="4" spans="1:7">
      <c r="A4" s="20">
        <v>42460</v>
      </c>
      <c r="B4" s="19" t="s">
        <v>17</v>
      </c>
      <c r="C4" s="19" t="s">
        <v>18</v>
      </c>
      <c r="D4" s="19" t="s">
        <v>19</v>
      </c>
      <c r="E4" s="19" t="s">
        <v>20</v>
      </c>
      <c r="F4" s="19" t="s">
        <v>21</v>
      </c>
      <c r="G4" s="19" t="s">
        <v>228</v>
      </c>
    </row>
    <row r="5" spans="1:7">
      <c r="A5" s="20">
        <v>42489</v>
      </c>
      <c r="B5" s="19" t="s">
        <v>22</v>
      </c>
      <c r="C5" s="19" t="s">
        <v>23</v>
      </c>
      <c r="D5" s="19" t="s">
        <v>24</v>
      </c>
      <c r="E5" s="19" t="s">
        <v>25</v>
      </c>
      <c r="F5" s="19" t="s">
        <v>26</v>
      </c>
      <c r="G5" s="19" t="s">
        <v>361</v>
      </c>
    </row>
    <row r="6" spans="1:7">
      <c r="A6" s="20">
        <v>42521</v>
      </c>
      <c r="B6" s="19" t="s">
        <v>27</v>
      </c>
      <c r="C6" s="19" t="s">
        <v>28</v>
      </c>
      <c r="D6" s="19" t="s">
        <v>29</v>
      </c>
      <c r="E6" s="19" t="s">
        <v>30</v>
      </c>
      <c r="F6" s="19" t="s">
        <v>31</v>
      </c>
      <c r="G6" s="19" t="s">
        <v>362</v>
      </c>
    </row>
    <row r="7" spans="1:7">
      <c r="A7" s="20">
        <v>42551</v>
      </c>
      <c r="B7" s="19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363</v>
      </c>
    </row>
    <row r="8" spans="1:7">
      <c r="A8" s="20">
        <v>42580</v>
      </c>
      <c r="B8" s="19" t="s">
        <v>37</v>
      </c>
      <c r="C8" s="19" t="s">
        <v>38</v>
      </c>
      <c r="D8" s="19" t="s">
        <v>39</v>
      </c>
      <c r="E8" s="19" t="s">
        <v>40</v>
      </c>
      <c r="F8" s="19" t="s">
        <v>41</v>
      </c>
      <c r="G8" s="19" t="s">
        <v>364</v>
      </c>
    </row>
    <row r="9" spans="1:7">
      <c r="A9" s="20">
        <v>42613</v>
      </c>
      <c r="B9" s="19" t="s">
        <v>42</v>
      </c>
      <c r="C9" s="19" t="s">
        <v>43</v>
      </c>
      <c r="D9" s="19" t="s">
        <v>44</v>
      </c>
      <c r="E9" s="19" t="s">
        <v>45</v>
      </c>
      <c r="F9" s="19" t="s">
        <v>46</v>
      </c>
      <c r="G9" s="19" t="s">
        <v>365</v>
      </c>
    </row>
    <row r="10" spans="1:7">
      <c r="A10" s="20">
        <v>42643</v>
      </c>
      <c r="B10" s="19" t="s">
        <v>47</v>
      </c>
      <c r="C10" s="19" t="s">
        <v>48</v>
      </c>
      <c r="D10" s="19" t="s">
        <v>49</v>
      </c>
      <c r="E10" s="19" t="s">
        <v>50</v>
      </c>
      <c r="F10" s="19" t="s">
        <v>51</v>
      </c>
      <c r="G10" s="19" t="s">
        <v>366</v>
      </c>
    </row>
    <row r="11" spans="1:7">
      <c r="A11" s="20">
        <v>42671</v>
      </c>
      <c r="B11" s="19" t="s">
        <v>52</v>
      </c>
      <c r="C11" s="19" t="s">
        <v>53</v>
      </c>
      <c r="D11" s="19" t="s">
        <v>54</v>
      </c>
      <c r="E11" s="19" t="s">
        <v>55</v>
      </c>
      <c r="F11" s="19" t="s">
        <v>56</v>
      </c>
      <c r="G11" s="19" t="s">
        <v>367</v>
      </c>
    </row>
    <row r="12" spans="1:7">
      <c r="A12" s="20">
        <v>42704</v>
      </c>
      <c r="B12" s="19" t="s">
        <v>57</v>
      </c>
      <c r="C12" s="19" t="s">
        <v>58</v>
      </c>
      <c r="D12" s="19" t="s">
        <v>59</v>
      </c>
      <c r="E12" s="19" t="s">
        <v>60</v>
      </c>
      <c r="F12" s="19" t="s">
        <v>61</v>
      </c>
      <c r="G12" s="19" t="s">
        <v>368</v>
      </c>
    </row>
    <row r="13" spans="1:7">
      <c r="A13" s="20">
        <v>42734</v>
      </c>
      <c r="B13" s="19" t="s">
        <v>62</v>
      </c>
      <c r="C13" s="19" t="s">
        <v>63</v>
      </c>
      <c r="D13" s="19" t="s">
        <v>64</v>
      </c>
      <c r="E13" s="19" t="s">
        <v>65</v>
      </c>
      <c r="F13" s="19" t="s">
        <v>66</v>
      </c>
      <c r="G13" s="19" t="s">
        <v>369</v>
      </c>
    </row>
    <row r="14" spans="1:7">
      <c r="A14" s="20">
        <v>42766</v>
      </c>
      <c r="B14" s="19" t="s">
        <v>67</v>
      </c>
      <c r="C14" s="19" t="s">
        <v>68</v>
      </c>
      <c r="D14" s="19" t="s">
        <v>69</v>
      </c>
      <c r="E14" s="19" t="s">
        <v>70</v>
      </c>
      <c r="F14" s="19" t="s">
        <v>71</v>
      </c>
      <c r="G14" s="19" t="s">
        <v>370</v>
      </c>
    </row>
    <row r="15" spans="1:7">
      <c r="A15" s="20">
        <v>42794</v>
      </c>
      <c r="B15" s="19" t="s">
        <v>72</v>
      </c>
      <c r="C15" s="19" t="s">
        <v>73</v>
      </c>
      <c r="D15" s="19" t="s">
        <v>74</v>
      </c>
      <c r="E15" s="19" t="s">
        <v>75</v>
      </c>
      <c r="F15" s="19" t="s">
        <v>76</v>
      </c>
      <c r="G15" s="19" t="s">
        <v>371</v>
      </c>
    </row>
    <row r="16" spans="1:7">
      <c r="A16" s="20">
        <v>42825</v>
      </c>
      <c r="B16" s="19" t="s">
        <v>77</v>
      </c>
      <c r="C16" s="19" t="s">
        <v>78</v>
      </c>
      <c r="D16" s="19" t="s">
        <v>79</v>
      </c>
      <c r="E16" s="19" t="s">
        <v>80</v>
      </c>
      <c r="F16" s="19" t="s">
        <v>81</v>
      </c>
      <c r="G16" s="19" t="s">
        <v>372</v>
      </c>
    </row>
    <row r="17" spans="1:7">
      <c r="A17" s="20">
        <v>42853</v>
      </c>
      <c r="B17" s="19" t="s">
        <v>82</v>
      </c>
      <c r="C17" s="19" t="s">
        <v>83</v>
      </c>
      <c r="D17" s="19" t="s">
        <v>84</v>
      </c>
      <c r="E17" s="19" t="s">
        <v>85</v>
      </c>
      <c r="F17" s="19" t="s">
        <v>86</v>
      </c>
      <c r="G17" s="19" t="s">
        <v>373</v>
      </c>
    </row>
    <row r="18" spans="1:7">
      <c r="A18" s="20">
        <v>42886</v>
      </c>
      <c r="B18" s="19" t="s">
        <v>87</v>
      </c>
      <c r="C18" s="19" t="s">
        <v>88</v>
      </c>
      <c r="D18" s="19" t="s">
        <v>89</v>
      </c>
      <c r="E18" s="19" t="s">
        <v>90</v>
      </c>
      <c r="F18" s="19" t="s">
        <v>91</v>
      </c>
      <c r="G18" s="19" t="s">
        <v>374</v>
      </c>
    </row>
    <row r="19" spans="1:7">
      <c r="A19" s="20">
        <v>42916</v>
      </c>
      <c r="B19" s="19" t="s">
        <v>92</v>
      </c>
      <c r="C19" s="19" t="s">
        <v>93</v>
      </c>
      <c r="D19" s="19" t="s">
        <v>94</v>
      </c>
      <c r="E19" s="19" t="s">
        <v>95</v>
      </c>
      <c r="F19" s="19" t="s">
        <v>96</v>
      </c>
      <c r="G19" s="19" t="s">
        <v>375</v>
      </c>
    </row>
    <row r="20" spans="1:7">
      <c r="A20" s="20">
        <v>42947</v>
      </c>
      <c r="B20" s="19" t="s">
        <v>97</v>
      </c>
      <c r="C20" s="19" t="s">
        <v>98</v>
      </c>
      <c r="D20" s="19" t="s">
        <v>99</v>
      </c>
      <c r="E20" s="19" t="s">
        <v>100</v>
      </c>
      <c r="F20" s="19" t="s">
        <v>101</v>
      </c>
      <c r="G20" s="19" t="s">
        <v>376</v>
      </c>
    </row>
    <row r="21" spans="1:7">
      <c r="A21" s="20">
        <v>42978</v>
      </c>
      <c r="B21" s="19" t="s">
        <v>102</v>
      </c>
      <c r="C21" s="19" t="s">
        <v>103</v>
      </c>
      <c r="D21" s="19" t="s">
        <v>104</v>
      </c>
      <c r="E21" s="19" t="s">
        <v>105</v>
      </c>
      <c r="F21" s="19" t="s">
        <v>106</v>
      </c>
      <c r="G21" s="19" t="s">
        <v>377</v>
      </c>
    </row>
    <row r="22" spans="1:7">
      <c r="A22" s="20">
        <v>43007</v>
      </c>
      <c r="B22" s="19" t="s">
        <v>107</v>
      </c>
      <c r="C22" s="19" t="s">
        <v>108</v>
      </c>
      <c r="D22" s="19" t="s">
        <v>109</v>
      </c>
      <c r="E22" s="19" t="s">
        <v>110</v>
      </c>
      <c r="F22" s="19" t="s">
        <v>111</v>
      </c>
      <c r="G22" s="19" t="s">
        <v>378</v>
      </c>
    </row>
    <row r="23" spans="1:7">
      <c r="A23" s="20">
        <v>43039</v>
      </c>
      <c r="B23" s="19" t="s">
        <v>112</v>
      </c>
      <c r="C23" s="19" t="s">
        <v>113</v>
      </c>
      <c r="D23" s="19" t="s">
        <v>114</v>
      </c>
      <c r="E23" s="19" t="s">
        <v>115</v>
      </c>
      <c r="F23" s="19" t="s">
        <v>116</v>
      </c>
      <c r="G23" s="19" t="s">
        <v>379</v>
      </c>
    </row>
    <row r="24" spans="1:7">
      <c r="A24" s="20">
        <v>43069</v>
      </c>
      <c r="B24" s="19" t="s">
        <v>117</v>
      </c>
      <c r="C24" s="19" t="s">
        <v>118</v>
      </c>
      <c r="D24" s="19" t="s">
        <v>119</v>
      </c>
      <c r="E24" s="19" t="s">
        <v>120</v>
      </c>
      <c r="F24" s="19" t="s">
        <v>121</v>
      </c>
      <c r="G24" s="19" t="s">
        <v>380</v>
      </c>
    </row>
    <row r="25" spans="1:7">
      <c r="A25" s="20">
        <v>43098</v>
      </c>
      <c r="B25" s="19" t="s">
        <v>122</v>
      </c>
      <c r="C25" s="19" t="s">
        <v>123</v>
      </c>
      <c r="D25" s="19" t="s">
        <v>124</v>
      </c>
      <c r="E25" s="19" t="s">
        <v>125</v>
      </c>
      <c r="F25" s="19" t="s">
        <v>126</v>
      </c>
      <c r="G25" s="19" t="s">
        <v>381</v>
      </c>
    </row>
    <row r="26" spans="1:7">
      <c r="A26" s="20">
        <v>43131</v>
      </c>
      <c r="B26" s="19" t="s">
        <v>127</v>
      </c>
      <c r="C26" s="19" t="s">
        <v>128</v>
      </c>
      <c r="D26" s="19" t="s">
        <v>129</v>
      </c>
      <c r="E26" s="19" t="s">
        <v>130</v>
      </c>
      <c r="F26" s="19" t="s">
        <v>131</v>
      </c>
      <c r="G26" s="19" t="s">
        <v>382</v>
      </c>
    </row>
    <row r="27" spans="1:7">
      <c r="A27" s="20">
        <v>43159</v>
      </c>
      <c r="B27" s="19" t="s">
        <v>132</v>
      </c>
      <c r="C27" s="19" t="s">
        <v>133</v>
      </c>
      <c r="D27" s="19" t="s">
        <v>134</v>
      </c>
      <c r="E27" s="19" t="s">
        <v>135</v>
      </c>
      <c r="F27" s="19" t="s">
        <v>136</v>
      </c>
      <c r="G27" s="19" t="s">
        <v>383</v>
      </c>
    </row>
    <row r="28" spans="1:7">
      <c r="A28" s="20">
        <v>43187</v>
      </c>
      <c r="B28" s="19" t="s">
        <v>137</v>
      </c>
      <c r="C28" s="19" t="s">
        <v>138</v>
      </c>
      <c r="D28" s="19" t="s">
        <v>139</v>
      </c>
      <c r="E28" s="19" t="s">
        <v>140</v>
      </c>
      <c r="F28" s="19" t="s">
        <v>141</v>
      </c>
      <c r="G28" s="19" t="s">
        <v>384</v>
      </c>
    </row>
    <row r="29" spans="1:7">
      <c r="A29" s="20">
        <v>43220</v>
      </c>
      <c r="B29" s="19" t="s">
        <v>142</v>
      </c>
      <c r="C29" s="19" t="s">
        <v>143</v>
      </c>
      <c r="D29" s="19" t="s">
        <v>144</v>
      </c>
      <c r="E29" s="19" t="s">
        <v>145</v>
      </c>
      <c r="F29" s="19" t="s">
        <v>146</v>
      </c>
      <c r="G29" s="19" t="s">
        <v>385</v>
      </c>
    </row>
    <row r="30" spans="1:7">
      <c r="A30" s="20">
        <v>43251</v>
      </c>
      <c r="B30" s="19" t="s">
        <v>147</v>
      </c>
      <c r="C30" s="19" t="s">
        <v>148</v>
      </c>
      <c r="D30" s="19" t="s">
        <v>149</v>
      </c>
      <c r="E30" s="19" t="s">
        <v>150</v>
      </c>
      <c r="F30" s="19" t="s">
        <v>151</v>
      </c>
      <c r="G30" s="19" t="s">
        <v>386</v>
      </c>
    </row>
    <row r="31" spans="1:7">
      <c r="A31" s="20">
        <v>43280</v>
      </c>
      <c r="B31" s="19" t="s">
        <v>152</v>
      </c>
      <c r="C31" s="19" t="s">
        <v>153</v>
      </c>
      <c r="D31" s="19" t="s">
        <v>154</v>
      </c>
      <c r="E31" s="19" t="s">
        <v>155</v>
      </c>
      <c r="F31" s="19" t="s">
        <v>156</v>
      </c>
      <c r="G31" s="19" t="s">
        <v>387</v>
      </c>
    </row>
    <row r="32" spans="1:7">
      <c r="A32" s="20">
        <v>43312</v>
      </c>
      <c r="B32" s="19" t="s">
        <v>157</v>
      </c>
      <c r="C32" s="19" t="s">
        <v>158</v>
      </c>
      <c r="D32" s="19" t="s">
        <v>159</v>
      </c>
      <c r="E32" s="19" t="s">
        <v>160</v>
      </c>
      <c r="F32" s="19" t="s">
        <v>161</v>
      </c>
      <c r="G32" s="19" t="s">
        <v>388</v>
      </c>
    </row>
    <row r="33" spans="1:7">
      <c r="A33" s="20">
        <v>43343</v>
      </c>
      <c r="B33" s="19" t="s">
        <v>162</v>
      </c>
      <c r="C33" s="19" t="s">
        <v>163</v>
      </c>
      <c r="D33" s="19" t="s">
        <v>164</v>
      </c>
      <c r="E33" s="19" t="s">
        <v>165</v>
      </c>
      <c r="F33" s="19" t="s">
        <v>166</v>
      </c>
      <c r="G33" s="19" t="s">
        <v>389</v>
      </c>
    </row>
    <row r="34" spans="1:7">
      <c r="A34" s="20">
        <v>43371</v>
      </c>
      <c r="B34" s="19" t="s">
        <v>167</v>
      </c>
      <c r="C34" s="19" t="s">
        <v>168</v>
      </c>
      <c r="D34" s="19" t="s">
        <v>169</v>
      </c>
      <c r="E34" s="19" t="s">
        <v>170</v>
      </c>
      <c r="F34" s="19" t="s">
        <v>171</v>
      </c>
      <c r="G34" s="19" t="s">
        <v>390</v>
      </c>
    </row>
    <row r="35" spans="1:7">
      <c r="A35" s="20">
        <v>43404</v>
      </c>
      <c r="B35" s="19" t="s">
        <v>172</v>
      </c>
      <c r="C35" s="19" t="s">
        <v>173</v>
      </c>
      <c r="D35" s="19" t="s">
        <v>174</v>
      </c>
      <c r="E35" s="19" t="s">
        <v>175</v>
      </c>
      <c r="F35" s="19" t="s">
        <v>176</v>
      </c>
      <c r="G35" s="19" t="s">
        <v>391</v>
      </c>
    </row>
    <row r="36" spans="1:7">
      <c r="A36" s="20">
        <v>43434</v>
      </c>
      <c r="B36" s="19" t="s">
        <v>177</v>
      </c>
      <c r="C36" s="19" t="s">
        <v>178</v>
      </c>
      <c r="D36" s="19" t="s">
        <v>179</v>
      </c>
      <c r="E36" s="19" t="s">
        <v>180</v>
      </c>
      <c r="F36" s="19" t="s">
        <v>181</v>
      </c>
      <c r="G36" s="19" t="s">
        <v>392</v>
      </c>
    </row>
    <row r="37" spans="1:7">
      <c r="A37" s="20">
        <v>43465</v>
      </c>
      <c r="B37" s="19" t="s">
        <v>182</v>
      </c>
      <c r="C37" s="19" t="s">
        <v>183</v>
      </c>
      <c r="D37" s="19" t="s">
        <v>184</v>
      </c>
      <c r="E37" s="19" t="s">
        <v>185</v>
      </c>
      <c r="F37" s="19" t="s">
        <v>186</v>
      </c>
      <c r="G37" s="19" t="s">
        <v>393</v>
      </c>
    </row>
    <row r="38" spans="1:7">
      <c r="A38" s="20">
        <v>43496</v>
      </c>
      <c r="B38" s="19" t="s">
        <v>187</v>
      </c>
      <c r="C38" s="19" t="s">
        <v>188</v>
      </c>
      <c r="D38" s="19" t="s">
        <v>189</v>
      </c>
      <c r="E38" s="19" t="s">
        <v>190</v>
      </c>
      <c r="F38" s="19" t="s">
        <v>191</v>
      </c>
      <c r="G38" s="19" t="s">
        <v>394</v>
      </c>
    </row>
    <row r="39" spans="1:7">
      <c r="A39" s="20">
        <v>43524</v>
      </c>
      <c r="B39" s="19" t="s">
        <v>192</v>
      </c>
      <c r="C39" s="19" t="s">
        <v>193</v>
      </c>
      <c r="D39" s="19" t="s">
        <v>194</v>
      </c>
      <c r="E39" s="19" t="s">
        <v>195</v>
      </c>
      <c r="F39" s="19" t="s">
        <v>196</v>
      </c>
      <c r="G39" s="19" t="s">
        <v>395</v>
      </c>
    </row>
    <row r="40" spans="1:7">
      <c r="A40" s="20">
        <v>43553</v>
      </c>
      <c r="B40" s="19" t="s">
        <v>197</v>
      </c>
      <c r="C40" s="19" t="s">
        <v>168</v>
      </c>
      <c r="D40" s="19" t="s">
        <v>198</v>
      </c>
      <c r="E40" s="19" t="s">
        <v>199</v>
      </c>
      <c r="F40" s="19" t="s">
        <v>200</v>
      </c>
      <c r="G40" s="19" t="s">
        <v>396</v>
      </c>
    </row>
    <row r="41" spans="1:7">
      <c r="A41" s="20">
        <v>43585</v>
      </c>
      <c r="B41" s="19" t="s">
        <v>201</v>
      </c>
      <c r="C41" s="19" t="s">
        <v>202</v>
      </c>
      <c r="D41" s="19" t="s">
        <v>203</v>
      </c>
      <c r="E41" s="19" t="s">
        <v>204</v>
      </c>
      <c r="F41" s="19" t="s">
        <v>205</v>
      </c>
      <c r="G41" s="19" t="s">
        <v>397</v>
      </c>
    </row>
    <row r="42" spans="1:7">
      <c r="A42" s="20">
        <v>43616</v>
      </c>
      <c r="B42" s="19" t="s">
        <v>206</v>
      </c>
      <c r="C42" s="19" t="s">
        <v>207</v>
      </c>
      <c r="D42" s="19" t="s">
        <v>208</v>
      </c>
      <c r="E42" s="19" t="s">
        <v>209</v>
      </c>
      <c r="F42" s="19" t="s">
        <v>210</v>
      </c>
      <c r="G42" s="19" t="s">
        <v>398</v>
      </c>
    </row>
    <row r="43" spans="1:7">
      <c r="A43" s="20">
        <v>43644</v>
      </c>
      <c r="B43" s="19" t="s">
        <v>211</v>
      </c>
      <c r="C43" s="19" t="s">
        <v>212</v>
      </c>
      <c r="D43" s="19" t="s">
        <v>213</v>
      </c>
      <c r="E43" s="19" t="s">
        <v>214</v>
      </c>
      <c r="F43" s="19" t="s">
        <v>215</v>
      </c>
      <c r="G43" s="19" t="s">
        <v>399</v>
      </c>
    </row>
    <row r="44" spans="1:7">
      <c r="A44" s="20">
        <v>43677</v>
      </c>
      <c r="B44" s="19" t="s">
        <v>217</v>
      </c>
      <c r="C44" s="19" t="s">
        <v>218</v>
      </c>
      <c r="D44" s="19" t="s">
        <v>219</v>
      </c>
      <c r="E44" s="19" t="s">
        <v>220</v>
      </c>
      <c r="F44" s="19" t="s">
        <v>221</v>
      </c>
      <c r="G44" s="19" t="s">
        <v>400</v>
      </c>
    </row>
    <row r="45" spans="1:7">
      <c r="A45" s="20">
        <v>43707</v>
      </c>
      <c r="B45" s="19" t="s">
        <v>223</v>
      </c>
      <c r="C45" s="19" t="s">
        <v>224</v>
      </c>
      <c r="D45" s="19" t="s">
        <v>225</v>
      </c>
      <c r="E45" s="19" t="s">
        <v>226</v>
      </c>
      <c r="F45" s="19" t="s">
        <v>227</v>
      </c>
      <c r="G45" s="19" t="s">
        <v>401</v>
      </c>
    </row>
    <row r="46" spans="1:7">
      <c r="A46" s="20">
        <v>43738</v>
      </c>
      <c r="B46" s="19" t="s">
        <v>229</v>
      </c>
      <c r="C46" s="19" t="s">
        <v>230</v>
      </c>
      <c r="D46" s="19" t="s">
        <v>231</v>
      </c>
      <c r="E46" s="19" t="s">
        <v>232</v>
      </c>
      <c r="F46" s="19" t="s">
        <v>233</v>
      </c>
      <c r="G46" s="19" t="s">
        <v>402</v>
      </c>
    </row>
    <row r="47" spans="1:7">
      <c r="A47" s="20">
        <v>43769</v>
      </c>
      <c r="B47" s="19" t="s">
        <v>234</v>
      </c>
      <c r="C47" s="19" t="s">
        <v>235</v>
      </c>
      <c r="D47" s="19" t="s">
        <v>236</v>
      </c>
      <c r="E47" s="19" t="s">
        <v>237</v>
      </c>
      <c r="F47" s="19" t="s">
        <v>238</v>
      </c>
      <c r="G47" s="19" t="s">
        <v>403</v>
      </c>
    </row>
    <row r="48" spans="1:7">
      <c r="A48" s="20">
        <v>43798</v>
      </c>
      <c r="B48" s="19" t="s">
        <v>239</v>
      </c>
      <c r="C48" s="19" t="s">
        <v>240</v>
      </c>
      <c r="D48" s="19" t="s">
        <v>241</v>
      </c>
      <c r="E48" s="19" t="s">
        <v>242</v>
      </c>
      <c r="F48" s="19" t="s">
        <v>243</v>
      </c>
      <c r="G48" s="19" t="s">
        <v>404</v>
      </c>
    </row>
    <row r="49" spans="1:7">
      <c r="A49" s="20">
        <v>43830</v>
      </c>
      <c r="B49" s="19" t="s">
        <v>244</v>
      </c>
      <c r="C49" s="19" t="s">
        <v>245</v>
      </c>
      <c r="D49" s="19" t="s">
        <v>246</v>
      </c>
      <c r="E49" s="19" t="s">
        <v>247</v>
      </c>
      <c r="F49" s="19" t="s">
        <v>248</v>
      </c>
      <c r="G49" s="19" t="s">
        <v>405</v>
      </c>
    </row>
    <row r="50" spans="1:7">
      <c r="A50" s="20">
        <v>43861</v>
      </c>
      <c r="B50" s="19" t="s">
        <v>249</v>
      </c>
      <c r="C50" s="19" t="s">
        <v>250</v>
      </c>
      <c r="D50" s="19" t="s">
        <v>251</v>
      </c>
      <c r="E50" s="19" t="s">
        <v>252</v>
      </c>
      <c r="F50" s="19" t="s">
        <v>253</v>
      </c>
      <c r="G50" s="19" t="s">
        <v>406</v>
      </c>
    </row>
    <row r="51" spans="1:7">
      <c r="A51" s="20">
        <v>43889</v>
      </c>
      <c r="B51" s="19" t="s">
        <v>254</v>
      </c>
      <c r="C51" s="19" t="s">
        <v>255</v>
      </c>
      <c r="D51" s="19" t="s">
        <v>256</v>
      </c>
      <c r="E51" s="19" t="s">
        <v>257</v>
      </c>
      <c r="F51" s="19" t="s">
        <v>258</v>
      </c>
      <c r="G51" s="19" t="s">
        <v>407</v>
      </c>
    </row>
    <row r="52" spans="1:7">
      <c r="A52" s="20">
        <v>43921</v>
      </c>
      <c r="B52" s="19" t="s">
        <v>259</v>
      </c>
      <c r="C52" s="19" t="s">
        <v>260</v>
      </c>
      <c r="D52" s="19" t="s">
        <v>261</v>
      </c>
      <c r="E52" s="19" t="s">
        <v>262</v>
      </c>
      <c r="F52" s="19" t="s">
        <v>263</v>
      </c>
      <c r="G52" s="19" t="s">
        <v>408</v>
      </c>
    </row>
    <row r="53" spans="1:7">
      <c r="A53" s="20">
        <v>43951</v>
      </c>
      <c r="B53" s="19" t="s">
        <v>264</v>
      </c>
      <c r="C53" s="19" t="s">
        <v>265</v>
      </c>
      <c r="D53" s="19" t="s">
        <v>266</v>
      </c>
      <c r="E53" s="19" t="s">
        <v>267</v>
      </c>
      <c r="F53" s="19" t="s">
        <v>268</v>
      </c>
      <c r="G53" s="19" t="s">
        <v>409</v>
      </c>
    </row>
    <row r="54" spans="1:7">
      <c r="A54" s="20">
        <v>43980</v>
      </c>
      <c r="B54" s="19" t="s">
        <v>269</v>
      </c>
      <c r="C54" s="19" t="s">
        <v>270</v>
      </c>
      <c r="D54" s="19" t="s">
        <v>271</v>
      </c>
      <c r="E54" s="19" t="s">
        <v>272</v>
      </c>
      <c r="F54" s="19" t="s">
        <v>273</v>
      </c>
      <c r="G54" s="19" t="s">
        <v>410</v>
      </c>
    </row>
    <row r="55" spans="1:7">
      <c r="A55" s="20">
        <v>44012</v>
      </c>
      <c r="B55" s="19" t="s">
        <v>274</v>
      </c>
      <c r="C55" s="19" t="s">
        <v>275</v>
      </c>
      <c r="D55" s="19" t="s">
        <v>276</v>
      </c>
      <c r="E55" s="19" t="s">
        <v>277</v>
      </c>
      <c r="F55" s="19" t="s">
        <v>278</v>
      </c>
      <c r="G55" s="19" t="s">
        <v>411</v>
      </c>
    </row>
    <row r="56" spans="1:7">
      <c r="A56" s="20">
        <v>44043</v>
      </c>
      <c r="B56" s="19" t="s">
        <v>279</v>
      </c>
      <c r="C56" s="19" t="s">
        <v>280</v>
      </c>
      <c r="D56" s="19" t="s">
        <v>281</v>
      </c>
      <c r="E56" s="19" t="s">
        <v>282</v>
      </c>
      <c r="F56" s="19" t="s">
        <v>283</v>
      </c>
      <c r="G56" s="19" t="s">
        <v>412</v>
      </c>
    </row>
    <row r="57" spans="1:7">
      <c r="A57" s="20">
        <v>44074</v>
      </c>
      <c r="B57" s="19" t="s">
        <v>284</v>
      </c>
      <c r="C57" s="19" t="s">
        <v>285</v>
      </c>
      <c r="D57" s="19" t="s">
        <v>286</v>
      </c>
      <c r="E57" s="19" t="s">
        <v>287</v>
      </c>
      <c r="F57" s="19" t="s">
        <v>288</v>
      </c>
      <c r="G57" s="19" t="s">
        <v>413</v>
      </c>
    </row>
    <row r="58" spans="1:7">
      <c r="A58" s="20">
        <v>44104</v>
      </c>
      <c r="B58" s="19" t="s">
        <v>289</v>
      </c>
      <c r="C58" s="19" t="s">
        <v>290</v>
      </c>
      <c r="D58" s="19" t="s">
        <v>291</v>
      </c>
      <c r="E58" s="19" t="s">
        <v>292</v>
      </c>
      <c r="F58" s="19" t="s">
        <v>293</v>
      </c>
      <c r="G58" s="19" t="s">
        <v>414</v>
      </c>
    </row>
    <row r="59" spans="1:7">
      <c r="A59" s="20">
        <v>44134</v>
      </c>
      <c r="B59" s="19" t="s">
        <v>294</v>
      </c>
      <c r="C59" s="19" t="s">
        <v>295</v>
      </c>
      <c r="D59" s="19" t="s">
        <v>296</v>
      </c>
      <c r="E59" s="19" t="s">
        <v>297</v>
      </c>
      <c r="F59" s="19" t="s">
        <v>298</v>
      </c>
      <c r="G59" s="19" t="s">
        <v>415</v>
      </c>
    </row>
    <row r="60" spans="1:7">
      <c r="A60" s="20">
        <v>44162</v>
      </c>
      <c r="B60" s="19" t="s">
        <v>299</v>
      </c>
      <c r="C60" s="19" t="s">
        <v>300</v>
      </c>
      <c r="D60" s="19" t="s">
        <v>301</v>
      </c>
      <c r="E60" s="19" t="s">
        <v>302</v>
      </c>
      <c r="F60" s="19" t="s">
        <v>303</v>
      </c>
      <c r="G60" s="19" t="s">
        <v>416</v>
      </c>
    </row>
    <row r="61" spans="1:7">
      <c r="A61" s="20">
        <v>44196</v>
      </c>
      <c r="B61" s="19" t="s">
        <v>304</v>
      </c>
      <c r="C61" s="19" t="s">
        <v>305</v>
      </c>
      <c r="D61" s="19" t="s">
        <v>306</v>
      </c>
      <c r="E61" s="19" t="s">
        <v>307</v>
      </c>
      <c r="F61" s="19" t="s">
        <v>308</v>
      </c>
      <c r="G61" s="19" t="s">
        <v>417</v>
      </c>
    </row>
    <row r="62" spans="1:7">
      <c r="A62" s="20">
        <v>44225</v>
      </c>
      <c r="B62" s="19" t="s">
        <v>309</v>
      </c>
      <c r="C62" s="19" t="s">
        <v>310</v>
      </c>
      <c r="D62" s="19" t="s">
        <v>311</v>
      </c>
      <c r="E62" s="19" t="s">
        <v>312</v>
      </c>
      <c r="F62" s="19" t="s">
        <v>313</v>
      </c>
      <c r="G62" s="19" t="s">
        <v>418</v>
      </c>
    </row>
    <row r="63" spans="1:7">
      <c r="A63" s="20">
        <v>44253</v>
      </c>
      <c r="B63" s="19" t="s">
        <v>314</v>
      </c>
      <c r="C63" s="19" t="s">
        <v>315</v>
      </c>
      <c r="D63" s="19" t="s">
        <v>316</v>
      </c>
      <c r="E63" s="19" t="s">
        <v>317</v>
      </c>
      <c r="F63" s="19" t="s">
        <v>318</v>
      </c>
      <c r="G63" s="19" t="s">
        <v>419</v>
      </c>
    </row>
    <row r="64" spans="1:7">
      <c r="A64" s="20">
        <v>44286</v>
      </c>
      <c r="B64" s="19" t="s">
        <v>319</v>
      </c>
      <c r="C64" s="19" t="s">
        <v>320</v>
      </c>
      <c r="D64" s="19" t="s">
        <v>321</v>
      </c>
      <c r="E64" s="19" t="s">
        <v>322</v>
      </c>
      <c r="F64" s="19" t="s">
        <v>323</v>
      </c>
      <c r="G64" s="19" t="s">
        <v>420</v>
      </c>
    </row>
    <row r="65" spans="1:7">
      <c r="A65" s="20">
        <v>44316</v>
      </c>
      <c r="B65" s="19" t="s">
        <v>324</v>
      </c>
      <c r="C65" s="19" t="s">
        <v>325</v>
      </c>
      <c r="D65" s="19" t="s">
        <v>326</v>
      </c>
      <c r="E65" s="19" t="s">
        <v>327</v>
      </c>
      <c r="F65" s="19" t="s">
        <v>328</v>
      </c>
      <c r="G65" s="19" t="s">
        <v>421</v>
      </c>
    </row>
    <row r="66" spans="1:7">
      <c r="A66" s="20">
        <v>44347</v>
      </c>
      <c r="B66" s="19" t="s">
        <v>329</v>
      </c>
      <c r="C66" s="19" t="s">
        <v>330</v>
      </c>
      <c r="D66" s="19" t="s">
        <v>331</v>
      </c>
      <c r="E66" s="19" t="s">
        <v>332</v>
      </c>
      <c r="F66" s="19" t="s">
        <v>333</v>
      </c>
      <c r="G66" s="19" t="s">
        <v>422</v>
      </c>
    </row>
    <row r="67" spans="1:7">
      <c r="A67" s="20">
        <v>44377</v>
      </c>
      <c r="B67" s="19" t="s">
        <v>334</v>
      </c>
      <c r="C67" s="19" t="s">
        <v>335</v>
      </c>
      <c r="D67" s="19" t="s">
        <v>336</v>
      </c>
      <c r="E67" s="19" t="s">
        <v>337</v>
      </c>
      <c r="F67" s="19" t="s">
        <v>338</v>
      </c>
      <c r="G67" s="19" t="s">
        <v>423</v>
      </c>
    </row>
    <row r="68" spans="1:7">
      <c r="A68" s="20">
        <v>44407</v>
      </c>
      <c r="B68" s="19" t="s">
        <v>339</v>
      </c>
      <c r="C68" s="19" t="s">
        <v>340</v>
      </c>
      <c r="D68" s="19" t="s">
        <v>341</v>
      </c>
      <c r="E68" s="19" t="s">
        <v>342</v>
      </c>
      <c r="F68" s="19" t="s">
        <v>343</v>
      </c>
      <c r="G68" s="19" t="s">
        <v>424</v>
      </c>
    </row>
    <row r="69" spans="1:7">
      <c r="A69" s="20">
        <v>44439</v>
      </c>
      <c r="B69" s="19" t="s">
        <v>344</v>
      </c>
      <c r="C69" s="19" t="s">
        <v>345</v>
      </c>
      <c r="D69" s="19" t="s">
        <v>346</v>
      </c>
      <c r="E69" s="19" t="s">
        <v>347</v>
      </c>
      <c r="F69" s="19" t="s">
        <v>348</v>
      </c>
      <c r="G69" s="19" t="s">
        <v>425</v>
      </c>
    </row>
    <row r="70" spans="1:7">
      <c r="A70" s="20">
        <v>44456</v>
      </c>
      <c r="B70" s="19" t="s">
        <v>349</v>
      </c>
      <c r="C70" s="19" t="s">
        <v>350</v>
      </c>
      <c r="D70" s="19" t="s">
        <v>351</v>
      </c>
      <c r="E70" s="19" t="s">
        <v>352</v>
      </c>
      <c r="F70" s="19" t="s">
        <v>353</v>
      </c>
      <c r="G70" s="19" t="s">
        <v>426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AB34-BF99-42C1-BC39-155C843AA366}">
  <dimension ref="A1:S76"/>
  <sheetViews>
    <sheetView workbookViewId="0">
      <pane ySplit="1" topLeftCell="A2" activePane="bottomLeft" state="frozen"/>
      <selection pane="bottomLeft" activeCell="O3" sqref="O3"/>
    </sheetView>
  </sheetViews>
  <sheetFormatPr defaultRowHeight="15"/>
  <cols>
    <col min="1" max="1" width="10.42578125" style="18" bestFit="1" customWidth="1"/>
    <col min="2" max="2" width="22" style="18" bestFit="1" customWidth="1"/>
    <col min="3" max="3" width="14.85546875" style="18" customWidth="1"/>
    <col min="4" max="4" width="27.85546875" style="18" bestFit="1" customWidth="1"/>
    <col min="5" max="5" width="15" style="18" bestFit="1" customWidth="1"/>
    <col min="6" max="6" width="18" style="18" bestFit="1" customWidth="1"/>
    <col min="7" max="7" width="18.5703125" style="18" customWidth="1"/>
    <col min="8" max="8" width="18.5703125" style="18" bestFit="1" customWidth="1"/>
    <col min="9" max="9" width="20.7109375" style="18" bestFit="1" customWidth="1"/>
    <col min="10" max="10" width="11.28515625" style="18" bestFit="1" customWidth="1"/>
    <col min="11" max="11" width="20.5703125" style="18" bestFit="1" customWidth="1"/>
    <col min="12" max="12" width="11.28515625" style="18" bestFit="1" customWidth="1"/>
    <col min="13" max="13" width="21" style="18" bestFit="1" customWidth="1"/>
    <col min="14" max="14" width="13.140625" style="18" bestFit="1" customWidth="1"/>
    <col min="15" max="15" width="23.28515625" style="18" bestFit="1" customWidth="1"/>
    <col min="16" max="16" width="12" style="18" bestFit="1" customWidth="1"/>
    <col min="17" max="17" width="23" style="18" bestFit="1" customWidth="1"/>
    <col min="18" max="18" width="12" style="18" bestFit="1" customWidth="1"/>
    <col min="19" max="19" width="22.28515625" style="18" bestFit="1" customWidth="1"/>
    <col min="20" max="16384" width="9.140625" style="18"/>
  </cols>
  <sheetData>
    <row r="1" spans="1:19" ht="16.5" customHeight="1">
      <c r="A1" s="21" t="s">
        <v>354</v>
      </c>
      <c r="B1" s="21" t="s">
        <v>355</v>
      </c>
      <c r="C1" s="21" t="s">
        <v>356</v>
      </c>
      <c r="D1" s="21" t="s">
        <v>357</v>
      </c>
      <c r="E1" s="21" t="s">
        <v>358</v>
      </c>
      <c r="F1" s="21" t="s">
        <v>359</v>
      </c>
      <c r="G1" s="21" t="s">
        <v>360</v>
      </c>
      <c r="H1" s="26" t="s">
        <v>427</v>
      </c>
      <c r="I1" s="21" t="s">
        <v>428</v>
      </c>
      <c r="J1" s="21" t="s">
        <v>429</v>
      </c>
      <c r="K1" s="21" t="s">
        <v>430</v>
      </c>
      <c r="L1" s="21" t="s">
        <v>431</v>
      </c>
      <c r="M1" s="21" t="s">
        <v>432</v>
      </c>
      <c r="N1" s="21" t="s">
        <v>433</v>
      </c>
      <c r="O1" s="21" t="s">
        <v>434</v>
      </c>
      <c r="P1" s="21" t="s">
        <v>435</v>
      </c>
      <c r="Q1" s="21" t="s">
        <v>436</v>
      </c>
      <c r="R1" s="21" t="s">
        <v>437</v>
      </c>
      <c r="S1" s="21" t="s">
        <v>438</v>
      </c>
    </row>
    <row r="2" spans="1:19">
      <c r="A2" s="20">
        <v>42398</v>
      </c>
      <c r="B2" s="29">
        <v>1035.0497</v>
      </c>
      <c r="C2" s="29">
        <v>319.50020000000001</v>
      </c>
      <c r="D2" s="29">
        <v>2391.1999999999998</v>
      </c>
      <c r="E2" s="29">
        <v>250.05</v>
      </c>
      <c r="F2" s="29">
        <v>2562.8000000000002</v>
      </c>
      <c r="G2" s="29">
        <v>182.7501</v>
      </c>
      <c r="H2" s="2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>
      <c r="A3" s="20">
        <v>42429</v>
      </c>
      <c r="B3" s="29">
        <v>966.54970000000003</v>
      </c>
      <c r="C3" s="29">
        <v>295.80009999999999</v>
      </c>
      <c r="D3" s="29">
        <v>2181.9</v>
      </c>
      <c r="E3" s="29">
        <v>237.8</v>
      </c>
      <c r="F3" s="29">
        <v>2499.65</v>
      </c>
      <c r="G3" s="29">
        <v>157.8501</v>
      </c>
      <c r="H3" s="28">
        <f>Table46[[#This Row],[Reliance Industries Ltd.]]/B2-1</f>
        <v>-6.6180396941325603E-2</v>
      </c>
      <c r="I3" s="25">
        <f>LN(1+Table46[[#This Row],[Reliance - Return]])</f>
        <v>-6.8472003884884988E-2</v>
      </c>
      <c r="J3" s="25">
        <f>Table46[[#This Row],[ITC Ltd.]]/C2-1</f>
        <v>-7.4178670310691586E-2</v>
      </c>
      <c r="K3" s="25">
        <f>LN(1+Table46[[#This Row],[ITC - Return]])</f>
        <v>-7.7074011452581151E-2</v>
      </c>
      <c r="L3" s="25">
        <f>Table46[[#This Row],[Tata Consultancy Services Ltd.]]/D2-1</f>
        <v>-8.7529274004683688E-2</v>
      </c>
      <c r="M3" s="25">
        <f>LN(1+Table46[[#This Row],[TCS -Return]])</f>
        <v>-9.1599275141123232E-2</v>
      </c>
      <c r="N3" s="25">
        <f>Table46[[#This Row],[Dabur India Ltd.]]/E2-1</f>
        <v>-4.8990201959608126E-2</v>
      </c>
      <c r="O3" s="25">
        <f>LN(1+Table46[[#This Row],[Dabur-Return]])</f>
        <v>-5.0230913608231294E-2</v>
      </c>
      <c r="P3" s="25">
        <f>Table46[[#This Row],[Heromoto Corp Ltd]]/F2-1</f>
        <v>-2.4641017636959583E-2</v>
      </c>
      <c r="Q3" s="25">
        <f>LN(1+Table46[[#This Row],[Hero-Return]])</f>
        <v>-2.4949688709489153E-2</v>
      </c>
      <c r="R3" s="25">
        <f>Table46[[#This Row],[Bajaj Electricals Ltd.]]/G2-1</f>
        <v>-0.13625163543002172</v>
      </c>
      <c r="S3" s="25">
        <f>LN(1+Table46[[#This Row],[Bajaj-Return]])</f>
        <v>-0.14647379730873206</v>
      </c>
    </row>
    <row r="4" spans="1:19">
      <c r="A4" s="20">
        <v>42460</v>
      </c>
      <c r="B4" s="29">
        <v>1045.2497000000001</v>
      </c>
      <c r="C4" s="29">
        <v>328.05020000000002</v>
      </c>
      <c r="D4" s="29">
        <v>2516.0500000000002</v>
      </c>
      <c r="E4" s="29">
        <v>249.15</v>
      </c>
      <c r="F4" s="29">
        <v>2943.4</v>
      </c>
      <c r="G4" s="29">
        <v>190.35</v>
      </c>
      <c r="H4" s="28">
        <f>Table46[[#This Row],[Reliance Industries Ltd.]]/B3-1</f>
        <v>8.1423645364537389E-2</v>
      </c>
      <c r="I4" s="25">
        <f>LN(1+Table46[[#This Row],[Reliance - Return]])</f>
        <v>7.8278363238591692E-2</v>
      </c>
      <c r="J4" s="25">
        <f>Table46[[#This Row],[ITC Ltd.]]/C3-1</f>
        <v>0.10902667037637936</v>
      </c>
      <c r="K4" s="25">
        <f>LN(1+Table46[[#This Row],[ITC - Return]])</f>
        <v>0.1034827571109587</v>
      </c>
      <c r="L4" s="25">
        <f>Table46[[#This Row],[Tata Consultancy Services Ltd.]]/D3-1</f>
        <v>0.1531463403455704</v>
      </c>
      <c r="M4" s="25">
        <f>LN(1+Table46[[#This Row],[TCS -Return]])</f>
        <v>0.14249415460825518</v>
      </c>
      <c r="N4" s="25">
        <f>Table46[[#This Row],[Dabur India Ltd.]]/E3-1</f>
        <v>4.7729184188393559E-2</v>
      </c>
      <c r="O4" s="25">
        <f>LN(1+Table46[[#This Row],[Dabur-Return]])</f>
        <v>4.6625140470732067E-2</v>
      </c>
      <c r="P4" s="25">
        <f>Table46[[#This Row],[Heromoto Corp Ltd]]/F3-1</f>
        <v>0.1775248534794871</v>
      </c>
      <c r="Q4" s="25">
        <f>LN(1+Table46[[#This Row],[Hero-Return]])</f>
        <v>0.16341465367463512</v>
      </c>
      <c r="R4" s="25">
        <f>Table46[[#This Row],[Bajaj Electricals Ltd.]]/G3-1</f>
        <v>0.20589090535894505</v>
      </c>
      <c r="S4" s="25">
        <f>LN(1+Table46[[#This Row],[Bajaj-Return]])</f>
        <v>0.1872186343118778</v>
      </c>
    </row>
    <row r="5" spans="1:19">
      <c r="A5" s="20">
        <v>42489</v>
      </c>
      <c r="B5" s="29">
        <v>982.54970000000003</v>
      </c>
      <c r="C5" s="29">
        <v>324.80020000000002</v>
      </c>
      <c r="D5" s="29">
        <v>2530.0500000000002</v>
      </c>
      <c r="E5" s="29">
        <v>275.55</v>
      </c>
      <c r="F5" s="29">
        <v>2901.3</v>
      </c>
      <c r="G5" s="29">
        <v>228.8</v>
      </c>
      <c r="H5" s="28">
        <f>Table46[[#This Row],[Reliance Industries Ltd.]]/B4-1</f>
        <v>-5.9985666582827113E-2</v>
      </c>
      <c r="I5" s="25">
        <f>LN(1+Table46[[#This Row],[Reliance - Return]])</f>
        <v>-6.1860155518200496E-2</v>
      </c>
      <c r="J5" s="25">
        <f>Table46[[#This Row],[ITC Ltd.]]/C4-1</f>
        <v>-9.9070203279864044E-3</v>
      </c>
      <c r="K5" s="25">
        <f>LN(1+Table46[[#This Row],[ITC - Return]])</f>
        <v>-9.9564214029817123E-3</v>
      </c>
      <c r="L5" s="25">
        <f>Table46[[#This Row],[Tata Consultancy Services Ltd.]]/D4-1</f>
        <v>5.5642773394806166E-3</v>
      </c>
      <c r="M5" s="25">
        <f>LN(1+Table46[[#This Row],[TCS -Return]])</f>
        <v>5.5488539352734848E-3</v>
      </c>
      <c r="N5" s="25">
        <f>Table46[[#This Row],[Dabur India Ltd.]]/E4-1</f>
        <v>0.10596026490066235</v>
      </c>
      <c r="O5" s="25">
        <f>LN(1+Table46[[#This Row],[Dabur-Return]])</f>
        <v>0.10071397560183086</v>
      </c>
      <c r="P5" s="25">
        <f>Table46[[#This Row],[Heromoto Corp Ltd]]/F4-1</f>
        <v>-1.4303186790786127E-2</v>
      </c>
      <c r="Q5" s="25">
        <f>LN(1+Table46[[#This Row],[Hero-Return]])</f>
        <v>-1.4406463338985239E-2</v>
      </c>
      <c r="R5" s="25">
        <f>Table46[[#This Row],[Bajaj Electricals Ltd.]]/G4-1</f>
        <v>0.20199632256369848</v>
      </c>
      <c r="S5" s="25">
        <f>LN(1+Table46[[#This Row],[Bajaj-Return]])</f>
        <v>0.1839837766771365</v>
      </c>
    </row>
    <row r="6" spans="1:19">
      <c r="A6" s="20">
        <v>42521</v>
      </c>
      <c r="B6" s="29">
        <v>958.94970000000001</v>
      </c>
      <c r="C6" s="29">
        <v>351.60019999999997</v>
      </c>
      <c r="D6" s="29">
        <v>2575.1</v>
      </c>
      <c r="E6" s="29">
        <v>290</v>
      </c>
      <c r="F6" s="29">
        <v>3099.15</v>
      </c>
      <c r="G6" s="29">
        <v>235.3</v>
      </c>
      <c r="H6" s="28">
        <f>Table46[[#This Row],[Reliance Industries Ltd.]]/B5-1</f>
        <v>-2.4019141220031903E-2</v>
      </c>
      <c r="I6" s="25">
        <f>LN(1+Table46[[#This Row],[Reliance - Return]])</f>
        <v>-2.4312304667130896E-2</v>
      </c>
      <c r="J6" s="25">
        <f>Table46[[#This Row],[ITC Ltd.]]/C5-1</f>
        <v>8.2512264462891283E-2</v>
      </c>
      <c r="K6" s="25">
        <f>LN(1+Table46[[#This Row],[ITC - Return]])</f>
        <v>7.9284510588193871E-2</v>
      </c>
      <c r="L6" s="25">
        <f>Table46[[#This Row],[Tata Consultancy Services Ltd.]]/D5-1</f>
        <v>1.7805972213987831E-2</v>
      </c>
      <c r="M6" s="25">
        <f>LN(1+Table46[[#This Row],[TCS -Return]])</f>
        <v>1.7649302923102336E-2</v>
      </c>
      <c r="N6" s="25">
        <f>Table46[[#This Row],[Dabur India Ltd.]]/E5-1</f>
        <v>5.2440573398657264E-2</v>
      </c>
      <c r="O6" s="25">
        <f>LN(1+Table46[[#This Row],[Dabur-Return]])</f>
        <v>5.1111822651275396E-2</v>
      </c>
      <c r="P6" s="25">
        <f>Table46[[#This Row],[Heromoto Corp Ltd]]/F5-1</f>
        <v>6.8193568400372273E-2</v>
      </c>
      <c r="Q6" s="25">
        <f>LN(1+Table46[[#This Row],[Hero-Return]])</f>
        <v>6.5968967935899445E-2</v>
      </c>
      <c r="R6" s="25">
        <f>Table46[[#This Row],[Bajaj Electricals Ltd.]]/G5-1</f>
        <v>2.8409090909090828E-2</v>
      </c>
      <c r="S6" s="25">
        <f>LN(1+Table46[[#This Row],[Bajaj-Return]])</f>
        <v>2.8013036227673888E-2</v>
      </c>
    </row>
    <row r="7" spans="1:19">
      <c r="A7" s="20">
        <v>42551</v>
      </c>
      <c r="B7" s="29">
        <v>969.44970000000001</v>
      </c>
      <c r="C7" s="29">
        <v>368.10019999999997</v>
      </c>
      <c r="D7" s="29">
        <v>2550.8000000000002</v>
      </c>
      <c r="E7" s="29">
        <v>308.2</v>
      </c>
      <c r="F7" s="29">
        <v>3180.85</v>
      </c>
      <c r="G7" s="29">
        <v>237.4</v>
      </c>
      <c r="H7" s="28">
        <f>Table46[[#This Row],[Reliance Industries Ltd.]]/B6-1</f>
        <v>1.0949479414822383E-2</v>
      </c>
      <c r="I7" s="25">
        <f>LN(1+Table46[[#This Row],[Reliance - Return]])</f>
        <v>1.088996788452689E-2</v>
      </c>
      <c r="J7" s="25">
        <f>Table46[[#This Row],[ITC Ltd.]]/C6-1</f>
        <v>4.6928300950909607E-2</v>
      </c>
      <c r="K7" s="25">
        <f>LN(1+Table46[[#This Row],[ITC - Return]])</f>
        <v>4.5860449076370512E-2</v>
      </c>
      <c r="L7" s="25">
        <f>Table46[[#This Row],[Tata Consultancy Services Ltd.]]/D6-1</f>
        <v>-9.4365267368256012E-3</v>
      </c>
      <c r="M7" s="25">
        <f>LN(1+Table46[[#This Row],[TCS -Return]])</f>
        <v>-9.4813328541189096E-3</v>
      </c>
      <c r="N7" s="25">
        <f>Table46[[#This Row],[Dabur India Ltd.]]/E6-1</f>
        <v>6.2758620689655098E-2</v>
      </c>
      <c r="O7" s="25">
        <f>LN(1+Table46[[#This Row],[Dabur-Return]])</f>
        <v>6.0867999905495594E-2</v>
      </c>
      <c r="P7" s="25">
        <f>Table46[[#This Row],[Heromoto Corp Ltd]]/F6-1</f>
        <v>2.6362067018375956E-2</v>
      </c>
      <c r="Q7" s="25">
        <f>LN(1+Table46[[#This Row],[Hero-Return]])</f>
        <v>2.6020576327676438E-2</v>
      </c>
      <c r="R7" s="25">
        <f>Table46[[#This Row],[Bajaj Electricals Ltd.]]/G6-1</f>
        <v>8.9247768805780225E-3</v>
      </c>
      <c r="S7" s="25">
        <f>LN(1+Table46[[#This Row],[Bajaj-Return]])</f>
        <v>8.8851864422509006E-3</v>
      </c>
    </row>
    <row r="8" spans="1:19">
      <c r="A8" s="20">
        <v>42580</v>
      </c>
      <c r="B8" s="29">
        <v>1015.4997</v>
      </c>
      <c r="C8" s="29">
        <v>252.45</v>
      </c>
      <c r="D8" s="29">
        <v>2618.5500000000002</v>
      </c>
      <c r="E8" s="29">
        <v>303.7</v>
      </c>
      <c r="F8" s="29">
        <v>3206.45</v>
      </c>
      <c r="G8" s="29">
        <v>267.25009999999997</v>
      </c>
      <c r="H8" s="28">
        <f>Table46[[#This Row],[Reliance Industries Ltd.]]/B7-1</f>
        <v>4.750117515122243E-2</v>
      </c>
      <c r="I8" s="25">
        <f>LN(1+Table46[[#This Row],[Reliance - Return]])</f>
        <v>4.6407494676268632E-2</v>
      </c>
      <c r="J8" s="25">
        <f>Table46[[#This Row],[ITC Ltd.]]/C7-1</f>
        <v>-0.31418130172165082</v>
      </c>
      <c r="K8" s="25">
        <f>LN(1+Table46[[#This Row],[ITC - Return]])</f>
        <v>-0.37714197441051983</v>
      </c>
      <c r="L8" s="25">
        <f>Table46[[#This Row],[Tata Consultancy Services Ltd.]]/D7-1</f>
        <v>2.6560294809471641E-2</v>
      </c>
      <c r="M8" s="25">
        <f>LN(1+Table46[[#This Row],[TCS -Return]])</f>
        <v>2.6213693997781853E-2</v>
      </c>
      <c r="N8" s="25">
        <f>Table46[[#This Row],[Dabur India Ltd.]]/E7-1</f>
        <v>-1.4600908500973397E-2</v>
      </c>
      <c r="O8" s="25">
        <f>LN(1+Table46[[#This Row],[Dabur-Return]])</f>
        <v>-1.4708550834312295E-2</v>
      </c>
      <c r="P8" s="25">
        <f>Table46[[#This Row],[Heromoto Corp Ltd]]/F7-1</f>
        <v>8.0481632268103453E-3</v>
      </c>
      <c r="Q8" s="25">
        <f>LN(1+Table46[[#This Row],[Hero-Return]])</f>
        <v>8.0159494866807752E-3</v>
      </c>
      <c r="R8" s="25">
        <f>Table46[[#This Row],[Bajaj Electricals Ltd.]]/G7-1</f>
        <v>0.12573757371524841</v>
      </c>
      <c r="S8" s="25">
        <f>LN(1+Table46[[#This Row],[Bajaj-Return]])</f>
        <v>0.11843844191099485</v>
      </c>
    </row>
    <row r="9" spans="1:19">
      <c r="A9" s="20">
        <v>42613</v>
      </c>
      <c r="B9" s="29">
        <v>1057.9997000000001</v>
      </c>
      <c r="C9" s="29">
        <v>260.05</v>
      </c>
      <c r="D9" s="29">
        <v>2512.5500000000002</v>
      </c>
      <c r="E9" s="29">
        <v>290.7</v>
      </c>
      <c r="F9" s="29">
        <v>3547.5</v>
      </c>
      <c r="G9" s="29">
        <v>266.2</v>
      </c>
      <c r="H9" s="28">
        <f>Table46[[#This Row],[Reliance Industries Ltd.]]/B8-1</f>
        <v>4.1851317139729449E-2</v>
      </c>
      <c r="I9" s="25">
        <f>LN(1+Table46[[#This Row],[Reliance - Return]])</f>
        <v>4.099924326490851E-2</v>
      </c>
      <c r="J9" s="25">
        <f>Table46[[#This Row],[ITC Ltd.]]/C8-1</f>
        <v>3.010497128144185E-2</v>
      </c>
      <c r="K9" s="25">
        <f>LN(1+Table46[[#This Row],[ITC - Return]])</f>
        <v>2.9660710914156754E-2</v>
      </c>
      <c r="L9" s="25">
        <f>Table46[[#This Row],[Tata Consultancy Services Ltd.]]/D8-1</f>
        <v>-4.0480418552252151E-2</v>
      </c>
      <c r="M9" s="25">
        <f>LN(1+Table46[[#This Row],[TCS -Return]])</f>
        <v>-4.1322555772066907E-2</v>
      </c>
      <c r="N9" s="25">
        <f>Table46[[#This Row],[Dabur India Ltd.]]/E8-1</f>
        <v>-4.2805400065854426E-2</v>
      </c>
      <c r="O9" s="25">
        <f>LN(1+Table46[[#This Row],[Dabur-Return]])</f>
        <v>-4.374856448687281E-2</v>
      </c>
      <c r="P9" s="25">
        <f>Table46[[#This Row],[Heromoto Corp Ltd]]/F8-1</f>
        <v>0.10636373559544055</v>
      </c>
      <c r="Q9" s="25">
        <f>LN(1+Table46[[#This Row],[Hero-Return]])</f>
        <v>0.10107872389291382</v>
      </c>
      <c r="R9" s="25">
        <f>Table46[[#This Row],[Bajaj Electricals Ltd.]]/G8-1</f>
        <v>-3.9292782303916862E-3</v>
      </c>
      <c r="S9" s="25">
        <f>LN(1+Table46[[#This Row],[Bajaj-Return]])</f>
        <v>-3.937018125551364E-3</v>
      </c>
    </row>
    <row r="10" spans="1:19">
      <c r="A10" s="20">
        <v>42643</v>
      </c>
      <c r="B10" s="29">
        <v>1082.0996</v>
      </c>
      <c r="C10" s="29">
        <v>241.55</v>
      </c>
      <c r="D10" s="29">
        <v>2427.1999999999998</v>
      </c>
      <c r="E10" s="29">
        <v>271.3</v>
      </c>
      <c r="F10" s="29">
        <v>3414.35</v>
      </c>
      <c r="G10" s="29">
        <v>254.9</v>
      </c>
      <c r="H10" s="28">
        <f>Table46[[#This Row],[Reliance Industries Ltd.]]/B9-1</f>
        <v>2.2778739918357216E-2</v>
      </c>
      <c r="I10" s="25">
        <f>LN(1+Table46[[#This Row],[Reliance - Return]])</f>
        <v>2.2523178061602023E-2</v>
      </c>
      <c r="J10" s="25">
        <f>Table46[[#This Row],[ITC Ltd.]]/C9-1</f>
        <v>-7.1140165352816753E-2</v>
      </c>
      <c r="K10" s="25">
        <f>LN(1+Table46[[#This Row],[ITC - Return]])</f>
        <v>-7.3797429218665792E-2</v>
      </c>
      <c r="L10" s="25">
        <f>Table46[[#This Row],[Tata Consultancy Services Ltd.]]/D9-1</f>
        <v>-3.3969473244313653E-2</v>
      </c>
      <c r="M10" s="25">
        <f>LN(1+Table46[[#This Row],[TCS -Return]])</f>
        <v>-3.4559844072563663E-2</v>
      </c>
      <c r="N10" s="25">
        <f>Table46[[#This Row],[Dabur India Ltd.]]/E9-1</f>
        <v>-6.6735466116271014E-2</v>
      </c>
      <c r="O10" s="25">
        <f>LN(1+Table46[[#This Row],[Dabur-Return]])</f>
        <v>-6.9066587899944118E-2</v>
      </c>
      <c r="P10" s="25">
        <f>Table46[[#This Row],[Heromoto Corp Ltd]]/F9-1</f>
        <v>-3.7533474277660295E-2</v>
      </c>
      <c r="Q10" s="25">
        <f>LN(1+Table46[[#This Row],[Hero-Return]])</f>
        <v>-3.8255991895279194E-2</v>
      </c>
      <c r="R10" s="25">
        <f>Table46[[#This Row],[Bajaj Electricals Ltd.]]/G9-1</f>
        <v>-4.2449286250939133E-2</v>
      </c>
      <c r="S10" s="25">
        <f>LN(1+Table46[[#This Row],[Bajaj-Return]])</f>
        <v>-4.3376594578941489E-2</v>
      </c>
    </row>
    <row r="11" spans="1:19">
      <c r="A11" s="20">
        <v>42671</v>
      </c>
      <c r="B11" s="29">
        <v>1053.4997000000001</v>
      </c>
      <c r="C11" s="29">
        <v>242.55</v>
      </c>
      <c r="D11" s="29">
        <v>2399.25</v>
      </c>
      <c r="E11" s="29">
        <v>290.89999999999998</v>
      </c>
      <c r="F11" s="29">
        <v>3347.65</v>
      </c>
      <c r="G11" s="29">
        <v>259.64999999999998</v>
      </c>
      <c r="H11" s="28">
        <f>Table46[[#This Row],[Reliance Industries Ltd.]]/B10-1</f>
        <v>-2.6430006997507416E-2</v>
      </c>
      <c r="I11" s="25">
        <f>LN(1+Table46[[#This Row],[Reliance - Return]])</f>
        <v>-2.6785558446796934E-2</v>
      </c>
      <c r="J11" s="25">
        <f>Table46[[#This Row],[ITC Ltd.]]/C10-1</f>
        <v>4.1399296211963588E-3</v>
      </c>
      <c r="K11" s="25">
        <f>LN(1+Table46[[#This Row],[ITC - Return]])</f>
        <v>4.1313836908097885E-3</v>
      </c>
      <c r="L11" s="25">
        <f>Table46[[#This Row],[Tata Consultancy Services Ltd.]]/D10-1</f>
        <v>-1.1515326301911544E-2</v>
      </c>
      <c r="M11" s="25">
        <f>LN(1+Table46[[#This Row],[TCS -Return]])</f>
        <v>-1.15821410965306E-2</v>
      </c>
      <c r="N11" s="25">
        <f>Table46[[#This Row],[Dabur India Ltd.]]/E10-1</f>
        <v>7.2244747511979179E-2</v>
      </c>
      <c r="O11" s="25">
        <f>LN(1+Table46[[#This Row],[Dabur-Return]])</f>
        <v>6.9754345836269716E-2</v>
      </c>
      <c r="P11" s="25">
        <f>Table46[[#This Row],[Heromoto Corp Ltd]]/F10-1</f>
        <v>-1.9535197036039009E-2</v>
      </c>
      <c r="Q11" s="25">
        <f>LN(1+Table46[[#This Row],[Hero-Return]])</f>
        <v>-1.9728531018136514E-2</v>
      </c>
      <c r="R11" s="25">
        <f>Table46[[#This Row],[Bajaj Electricals Ltd.]]/G10-1</f>
        <v>1.8634758728913292E-2</v>
      </c>
      <c r="S11" s="25">
        <f>LN(1+Table46[[#This Row],[Bajaj-Return]])</f>
        <v>1.8463258908258187E-2</v>
      </c>
    </row>
    <row r="12" spans="1:19">
      <c r="A12" s="20">
        <v>42704</v>
      </c>
      <c r="B12" s="29">
        <v>992.74969999999996</v>
      </c>
      <c r="C12" s="29">
        <v>232.9</v>
      </c>
      <c r="D12" s="29">
        <v>2276.75</v>
      </c>
      <c r="E12" s="29">
        <v>283.35000000000002</v>
      </c>
      <c r="F12" s="29">
        <v>3169</v>
      </c>
      <c r="G12" s="29">
        <v>222.6001</v>
      </c>
      <c r="H12" s="28">
        <f>Table46[[#This Row],[Reliance Industries Ltd.]]/B11-1</f>
        <v>-5.7664942856652135E-2</v>
      </c>
      <c r="I12" s="25">
        <f>LN(1+Table46[[#This Row],[Reliance - Return]])</f>
        <v>-5.9394380658703248E-2</v>
      </c>
      <c r="J12" s="25">
        <f>Table46[[#This Row],[ITC Ltd.]]/C11-1</f>
        <v>-3.978561121418267E-2</v>
      </c>
      <c r="K12" s="25">
        <f>LN(1+Table46[[#This Row],[ITC - Return]])</f>
        <v>-4.0598697800930263E-2</v>
      </c>
      <c r="L12" s="25">
        <f>Table46[[#This Row],[Tata Consultancy Services Ltd.]]/D11-1</f>
        <v>-5.1057622173595885E-2</v>
      </c>
      <c r="M12" s="25">
        <f>LN(1+Table46[[#This Row],[TCS -Return]])</f>
        <v>-5.2407201049809081E-2</v>
      </c>
      <c r="N12" s="25">
        <f>Table46[[#This Row],[Dabur India Ltd.]]/E11-1</f>
        <v>-2.5953936060501781E-2</v>
      </c>
      <c r="O12" s="25">
        <f>LN(1+Table46[[#This Row],[Dabur-Return]])</f>
        <v>-2.6296682885527587E-2</v>
      </c>
      <c r="P12" s="25">
        <f>Table46[[#This Row],[Heromoto Corp Ltd]]/F11-1</f>
        <v>-5.3365793915134518E-2</v>
      </c>
      <c r="Q12" s="25">
        <f>LN(1+Table46[[#This Row],[Hero-Return]])</f>
        <v>-5.4842526429861198E-2</v>
      </c>
      <c r="R12" s="25">
        <f>Table46[[#This Row],[Bajaj Electricals Ltd.]]/G11-1</f>
        <v>-0.14269170036587708</v>
      </c>
      <c r="S12" s="25">
        <f>LN(1+Table46[[#This Row],[Bajaj-Return]])</f>
        <v>-0.15395768221268605</v>
      </c>
    </row>
    <row r="13" spans="1:19">
      <c r="A13" s="20">
        <v>42734</v>
      </c>
      <c r="B13" s="29">
        <v>1080.0997</v>
      </c>
      <c r="C13" s="29">
        <v>240.95</v>
      </c>
      <c r="D13" s="29">
        <v>2361.9499999999998</v>
      </c>
      <c r="E13" s="29">
        <v>277.05</v>
      </c>
      <c r="F13" s="29">
        <v>3044.75</v>
      </c>
      <c r="G13" s="29">
        <v>217.2</v>
      </c>
      <c r="H13" s="28">
        <f>Table46[[#This Row],[Reliance Industries Ltd.]]/B12-1</f>
        <v>8.7987938953796752E-2</v>
      </c>
      <c r="I13" s="25">
        <f>LN(1+Table46[[#This Row],[Reliance - Return]])</f>
        <v>8.4330062851898646E-2</v>
      </c>
      <c r="J13" s="25">
        <f>Table46[[#This Row],[ITC Ltd.]]/C12-1</f>
        <v>3.4564190639759573E-2</v>
      </c>
      <c r="K13" s="25">
        <f>LN(1+Table46[[#This Row],[ITC - Return]])</f>
        <v>3.3980266196046459E-2</v>
      </c>
      <c r="L13" s="25">
        <f>Table46[[#This Row],[Tata Consultancy Services Ltd.]]/D12-1</f>
        <v>3.7421763478642678E-2</v>
      </c>
      <c r="M13" s="25">
        <f>LN(1+Table46[[#This Row],[TCS -Return]])</f>
        <v>3.6738561584053538E-2</v>
      </c>
      <c r="N13" s="25">
        <f>Table46[[#This Row],[Dabur India Ltd.]]/E12-1</f>
        <v>-2.2233986236103842E-2</v>
      </c>
      <c r="O13" s="25">
        <f>LN(1+Table46[[#This Row],[Dabur-Return]])</f>
        <v>-2.2484887302269677E-2</v>
      </c>
      <c r="P13" s="25">
        <f>Table46[[#This Row],[Heromoto Corp Ltd]]/F12-1</f>
        <v>-3.9207952035342331E-2</v>
      </c>
      <c r="Q13" s="25">
        <f>LN(1+Table46[[#This Row],[Hero-Return]])</f>
        <v>-3.9997284723700816E-2</v>
      </c>
      <c r="R13" s="25">
        <f>Table46[[#This Row],[Bajaj Electricals Ltd.]]/G12-1</f>
        <v>-2.425919844600255E-2</v>
      </c>
      <c r="S13" s="25">
        <f>LN(1+Table46[[#This Row],[Bajaj-Return]])</f>
        <v>-2.4558300017861526E-2</v>
      </c>
    </row>
    <row r="14" spans="1:19">
      <c r="A14" s="20">
        <v>42766</v>
      </c>
      <c r="B14" s="29">
        <v>1043.3996999999999</v>
      </c>
      <c r="C14" s="29">
        <v>258.05</v>
      </c>
      <c r="D14" s="29">
        <v>2229.9</v>
      </c>
      <c r="E14" s="29">
        <v>276.25</v>
      </c>
      <c r="F14" s="29">
        <v>3179.25</v>
      </c>
      <c r="G14" s="29">
        <v>240.5</v>
      </c>
      <c r="H14" s="28">
        <f>Table46[[#This Row],[Reliance Industries Ltd.]]/B13-1</f>
        <v>-3.397834477687578E-2</v>
      </c>
      <c r="I14" s="25">
        <f>LN(1+Table46[[#This Row],[Reliance - Return]])</f>
        <v>-3.4569027605643086E-2</v>
      </c>
      <c r="J14" s="25">
        <f>Table46[[#This Row],[ITC Ltd.]]/C13-1</f>
        <v>7.0969080722141697E-2</v>
      </c>
      <c r="K14" s="25">
        <f>LN(1+Table46[[#This Row],[ITC - Return]])</f>
        <v>6.8563921508394562E-2</v>
      </c>
      <c r="L14" s="25">
        <f>Table46[[#This Row],[Tata Consultancy Services Ltd.]]/D13-1</f>
        <v>-5.5907195325895831E-2</v>
      </c>
      <c r="M14" s="25">
        <f>LN(1+Table46[[#This Row],[TCS -Return]])</f>
        <v>-5.753080763262397E-2</v>
      </c>
      <c r="N14" s="25">
        <f>Table46[[#This Row],[Dabur India Ltd.]]/E13-1</f>
        <v>-2.8875654214041147E-3</v>
      </c>
      <c r="O14" s="25">
        <f>LN(1+Table46[[#This Row],[Dabur-Return]])</f>
        <v>-2.8917424813961236E-3</v>
      </c>
      <c r="P14" s="25">
        <f>Table46[[#This Row],[Heromoto Corp Ltd]]/F13-1</f>
        <v>4.4174398554889471E-2</v>
      </c>
      <c r="Q14" s="25">
        <f>LN(1+Table46[[#This Row],[Hero-Return]])</f>
        <v>4.3226523933636234E-2</v>
      </c>
      <c r="R14" s="25">
        <f>Table46[[#This Row],[Bajaj Electricals Ltd.]]/G13-1</f>
        <v>0.10727440147329648</v>
      </c>
      <c r="S14" s="25">
        <f>LN(1+Table46[[#This Row],[Bajaj-Return]])</f>
        <v>0.10190150148603548</v>
      </c>
    </row>
    <row r="15" spans="1:19">
      <c r="A15" s="20">
        <v>42794</v>
      </c>
      <c r="B15" s="29">
        <v>1238.2496000000001</v>
      </c>
      <c r="C15" s="29">
        <v>262.14999999999998</v>
      </c>
      <c r="D15" s="29">
        <v>2466.5</v>
      </c>
      <c r="E15" s="29">
        <v>275.85000000000002</v>
      </c>
      <c r="F15" s="29">
        <v>3135</v>
      </c>
      <c r="G15" s="29">
        <v>260.35000000000002</v>
      </c>
      <c r="H15" s="28">
        <f>Table46[[#This Row],[Reliance Industries Ltd.]]/B14-1</f>
        <v>0.18674521374694675</v>
      </c>
      <c r="I15" s="25">
        <f>LN(1+Table46[[#This Row],[Reliance - Return]])</f>
        <v>0.17121444536506458</v>
      </c>
      <c r="J15" s="25">
        <f>Table46[[#This Row],[ITC Ltd.]]/C14-1</f>
        <v>1.5888393722146787E-2</v>
      </c>
      <c r="K15" s="25">
        <f>LN(1+Table46[[#This Row],[ITC - Return]])</f>
        <v>1.5763494423805553E-2</v>
      </c>
      <c r="L15" s="25">
        <f>Table46[[#This Row],[Tata Consultancy Services Ltd.]]/D14-1</f>
        <v>0.10610341270909007</v>
      </c>
      <c r="M15" s="25">
        <f>LN(1+Table46[[#This Row],[TCS -Return]])</f>
        <v>0.10084340027443543</v>
      </c>
      <c r="N15" s="25">
        <f>Table46[[#This Row],[Dabur India Ltd.]]/E14-1</f>
        <v>-1.44796380090495E-3</v>
      </c>
      <c r="O15" s="25">
        <f>LN(1+Table46[[#This Row],[Dabur-Return]])</f>
        <v>-1.4490131135227559E-3</v>
      </c>
      <c r="P15" s="25">
        <f>Table46[[#This Row],[Heromoto Corp Ltd]]/F14-1</f>
        <v>-1.3918376975701863E-2</v>
      </c>
      <c r="Q15" s="25">
        <f>LN(1+Table46[[#This Row],[Hero-Return]])</f>
        <v>-1.401614583383518E-2</v>
      </c>
      <c r="R15" s="25">
        <f>Table46[[#This Row],[Bajaj Electricals Ltd.]]/G14-1</f>
        <v>8.2536382536382735E-2</v>
      </c>
      <c r="S15" s="25">
        <f>LN(1+Table46[[#This Row],[Bajaj-Return]])</f>
        <v>7.9306790063092394E-2</v>
      </c>
    </row>
    <row r="16" spans="1:19">
      <c r="A16" s="20">
        <v>42825</v>
      </c>
      <c r="B16" s="29">
        <v>1319.1995999999999</v>
      </c>
      <c r="C16" s="29">
        <v>280.45</v>
      </c>
      <c r="D16" s="29">
        <v>2431.1</v>
      </c>
      <c r="E16" s="29">
        <v>277.14999999999998</v>
      </c>
      <c r="F16" s="29">
        <v>3223.85</v>
      </c>
      <c r="G16" s="29">
        <v>312.75</v>
      </c>
      <c r="H16" s="28">
        <f>Table46[[#This Row],[Reliance Industries Ltd.]]/B15-1</f>
        <v>6.5374541610996539E-2</v>
      </c>
      <c r="I16" s="25">
        <f>LN(1+Table46[[#This Row],[Reliance - Return]])</f>
        <v>6.332641959952251E-2</v>
      </c>
      <c r="J16" s="25">
        <f>Table46[[#This Row],[ITC Ltd.]]/C15-1</f>
        <v>6.9807362197215284E-2</v>
      </c>
      <c r="K16" s="25">
        <f>LN(1+Table46[[#This Row],[ITC - Return]])</f>
        <v>6.7478596935804089E-2</v>
      </c>
      <c r="L16" s="25">
        <f>Table46[[#This Row],[Tata Consultancy Services Ltd.]]/D15-1</f>
        <v>-1.4352321102777288E-2</v>
      </c>
      <c r="M16" s="25">
        <f>LN(1+Table46[[#This Row],[TCS -Return]])</f>
        <v>-1.4456311868451375E-2</v>
      </c>
      <c r="N16" s="25">
        <f>Table46[[#This Row],[Dabur India Ltd.]]/E15-1</f>
        <v>4.7127061808951431E-3</v>
      </c>
      <c r="O16" s="25">
        <f>LN(1+Table46[[#This Row],[Dabur-Return]])</f>
        <v>4.7016361473736345E-3</v>
      </c>
      <c r="P16" s="25">
        <f>Table46[[#This Row],[Heromoto Corp Ltd]]/F15-1</f>
        <v>2.834130781499189E-2</v>
      </c>
      <c r="Q16" s="25">
        <f>LN(1+Table46[[#This Row],[Hero-Return]])</f>
        <v>2.7947123422536687E-2</v>
      </c>
      <c r="R16" s="25">
        <f>Table46[[#This Row],[Bajaj Electricals Ltd.]]/G15-1</f>
        <v>0.20126752448626828</v>
      </c>
      <c r="S16" s="25">
        <f>LN(1+Table46[[#This Row],[Bajaj-Return]])</f>
        <v>0.18337726973811228</v>
      </c>
    </row>
    <row r="17" spans="1:19">
      <c r="A17" s="20">
        <v>42853</v>
      </c>
      <c r="B17" s="29">
        <v>1394.7996000000001</v>
      </c>
      <c r="C17" s="29">
        <v>278.60000000000002</v>
      </c>
      <c r="D17" s="29">
        <v>2272.1</v>
      </c>
      <c r="E17" s="29">
        <v>286.55</v>
      </c>
      <c r="F17" s="29">
        <v>3310.7</v>
      </c>
      <c r="G17" s="29">
        <v>351.5</v>
      </c>
      <c r="H17" s="28">
        <f>Table46[[#This Row],[Reliance Industries Ltd.]]/B16-1</f>
        <v>5.7307476442533867E-2</v>
      </c>
      <c r="I17" s="25">
        <f>LN(1+Table46[[#This Row],[Reliance - Return]])</f>
        <v>5.5725559990714407E-2</v>
      </c>
      <c r="J17" s="25">
        <f>Table46[[#This Row],[ITC Ltd.]]/C16-1</f>
        <v>-6.5965412729540596E-3</v>
      </c>
      <c r="K17" s="25">
        <f>LN(1+Table46[[#This Row],[ITC - Return]])</f>
        <v>-6.6183946086404745E-3</v>
      </c>
      <c r="L17" s="25">
        <f>Table46[[#This Row],[Tata Consultancy Services Ltd.]]/D16-1</f>
        <v>-6.5402492698778292E-2</v>
      </c>
      <c r="M17" s="25">
        <f>LN(1+Table46[[#This Row],[TCS -Return]])</f>
        <v>-6.763931584838398E-2</v>
      </c>
      <c r="N17" s="25">
        <f>Table46[[#This Row],[Dabur India Ltd.]]/E16-1</f>
        <v>3.3916651632690087E-2</v>
      </c>
      <c r="O17" s="25">
        <f>LN(1+Table46[[#This Row],[Dabur-Return]])</f>
        <v>3.3354165131932977E-2</v>
      </c>
      <c r="P17" s="25">
        <f>Table46[[#This Row],[Heromoto Corp Ltd]]/F16-1</f>
        <v>2.6939839012360967E-2</v>
      </c>
      <c r="Q17" s="25">
        <f>LN(1+Table46[[#This Row],[Hero-Return]])</f>
        <v>2.6583349885268805E-2</v>
      </c>
      <c r="R17" s="25">
        <f>Table46[[#This Row],[Bajaj Electricals Ltd.]]/G16-1</f>
        <v>0.12390087929656279</v>
      </c>
      <c r="S17" s="25">
        <f>LN(1+Table46[[#This Row],[Bajaj-Return]])</f>
        <v>0.11680556190369912</v>
      </c>
    </row>
    <row r="18" spans="1:19">
      <c r="A18" s="20">
        <v>42886</v>
      </c>
      <c r="B18" s="29">
        <v>1340.5996</v>
      </c>
      <c r="C18" s="29">
        <v>311.89999999999998</v>
      </c>
      <c r="D18" s="29">
        <v>2544.35</v>
      </c>
      <c r="E18" s="29">
        <v>279.60000000000002</v>
      </c>
      <c r="F18" s="29">
        <v>3742.8</v>
      </c>
      <c r="G18" s="29">
        <v>341.70010000000002</v>
      </c>
      <c r="H18" s="28">
        <f>Table46[[#This Row],[Reliance Industries Ltd.]]/B17-1</f>
        <v>-3.8858628866827893E-2</v>
      </c>
      <c r="I18" s="25">
        <f>LN(1+Table46[[#This Row],[Reliance - Return]])</f>
        <v>-3.9633772472038031E-2</v>
      </c>
      <c r="J18" s="25">
        <f>Table46[[#This Row],[ITC Ltd.]]/C17-1</f>
        <v>0.11952620244077505</v>
      </c>
      <c r="K18" s="25">
        <f>LN(1+Table46[[#This Row],[ITC - Return]])</f>
        <v>0.11290556226805203</v>
      </c>
      <c r="L18" s="25">
        <f>Table46[[#This Row],[Tata Consultancy Services Ltd.]]/D17-1</f>
        <v>0.11982307116764224</v>
      </c>
      <c r="M18" s="25">
        <f>LN(1+Table46[[#This Row],[TCS -Return]])</f>
        <v>0.11317070065633741</v>
      </c>
      <c r="N18" s="25">
        <f>Table46[[#This Row],[Dabur India Ltd.]]/E17-1</f>
        <v>-2.4254056883615371E-2</v>
      </c>
      <c r="O18" s="25">
        <f>LN(1+Table46[[#This Row],[Dabur-Return]])</f>
        <v>-2.4553030638091222E-2</v>
      </c>
      <c r="P18" s="25">
        <f>Table46[[#This Row],[Heromoto Corp Ltd]]/F17-1</f>
        <v>0.13051620503216843</v>
      </c>
      <c r="Q18" s="25">
        <f>LN(1+Table46[[#This Row],[Hero-Return]])</f>
        <v>0.12267434702693117</v>
      </c>
      <c r="R18" s="25">
        <f>Table46[[#This Row],[Bajaj Electricals Ltd.]]/G17-1</f>
        <v>-2.7880227596017049E-2</v>
      </c>
      <c r="S18" s="25">
        <f>LN(1+Table46[[#This Row],[Bajaj-Return]])</f>
        <v>-2.8276259475141067E-2</v>
      </c>
    </row>
    <row r="19" spans="1:19">
      <c r="A19" s="20">
        <v>42916</v>
      </c>
      <c r="B19" s="29">
        <v>1380.2496000000001</v>
      </c>
      <c r="C19" s="29">
        <v>323.85000000000002</v>
      </c>
      <c r="D19" s="29">
        <v>2364.35</v>
      </c>
      <c r="E19" s="29">
        <v>292.14999999999998</v>
      </c>
      <c r="F19" s="29">
        <v>3696.7</v>
      </c>
      <c r="G19" s="29">
        <v>327.3</v>
      </c>
      <c r="H19" s="28">
        <f>Table46[[#This Row],[Reliance Industries Ltd.]]/B18-1</f>
        <v>2.9576317940121832E-2</v>
      </c>
      <c r="I19" s="25">
        <f>LN(1+Table46[[#This Row],[Reliance - Return]])</f>
        <v>2.914737581158976E-2</v>
      </c>
      <c r="J19" s="25">
        <f>Table46[[#This Row],[ITC Ltd.]]/C18-1</f>
        <v>3.831356203911529E-2</v>
      </c>
      <c r="K19" s="25">
        <f>LN(1+Table46[[#This Row],[ITC - Return]])</f>
        <v>3.7597822015168654E-2</v>
      </c>
      <c r="L19" s="25">
        <f>Table46[[#This Row],[Tata Consultancy Services Ltd.]]/D18-1</f>
        <v>-7.0744983984121657E-2</v>
      </c>
      <c r="M19" s="25">
        <f>LN(1+Table46[[#This Row],[TCS -Return]])</f>
        <v>-7.3372071900723479E-2</v>
      </c>
      <c r="N19" s="25">
        <f>Table46[[#This Row],[Dabur India Ltd.]]/E18-1</f>
        <v>4.4885550786838202E-2</v>
      </c>
      <c r="O19" s="25">
        <f>LN(1+Table46[[#This Row],[Dabur-Return]])</f>
        <v>4.3907358640790713E-2</v>
      </c>
      <c r="P19" s="25">
        <f>Table46[[#This Row],[Heromoto Corp Ltd]]/F18-1</f>
        <v>-1.2316981938655602E-2</v>
      </c>
      <c r="Q19" s="25">
        <f>LN(1+Table46[[#This Row],[Hero-Return]])</f>
        <v>-1.2393464633557156E-2</v>
      </c>
      <c r="R19" s="25">
        <f>Table46[[#This Row],[Bajaj Electricals Ltd.]]/G18-1</f>
        <v>-4.2142510347524031E-2</v>
      </c>
      <c r="S19" s="25">
        <f>LN(1+Table46[[#This Row],[Bajaj-Return]])</f>
        <v>-4.3056270268443671E-2</v>
      </c>
    </row>
    <row r="20" spans="1:19">
      <c r="A20" s="20">
        <v>42947</v>
      </c>
      <c r="B20" s="29">
        <v>1613.8495</v>
      </c>
      <c r="C20" s="29">
        <v>285.14999999999998</v>
      </c>
      <c r="D20" s="29">
        <v>2494.0500000000002</v>
      </c>
      <c r="E20" s="29">
        <v>310.10000000000002</v>
      </c>
      <c r="F20" s="29">
        <v>3654.1</v>
      </c>
      <c r="G20" s="29">
        <v>328.25</v>
      </c>
      <c r="H20" s="28">
        <f>Table46[[#This Row],[Reliance Industries Ltd.]]/B19-1</f>
        <v>0.1692446786436308</v>
      </c>
      <c r="I20" s="25">
        <f>LN(1+Table46[[#This Row],[Reliance - Return]])</f>
        <v>0.15635796652830308</v>
      </c>
      <c r="J20" s="25">
        <f>Table46[[#This Row],[ITC Ltd.]]/C19-1</f>
        <v>-0.11949976841130161</v>
      </c>
      <c r="K20" s="25">
        <f>LN(1+Table46[[#This Row],[ITC - Return]])</f>
        <v>-0.12726508802637829</v>
      </c>
      <c r="L20" s="25">
        <f>Table46[[#This Row],[Tata Consultancy Services Ltd.]]/D19-1</f>
        <v>5.4856514475437379E-2</v>
      </c>
      <c r="M20" s="25">
        <f>LN(1+Table46[[#This Row],[TCS -Return]])</f>
        <v>5.3404752441926717E-2</v>
      </c>
      <c r="N20" s="25">
        <f>Table46[[#This Row],[Dabur India Ltd.]]/E19-1</f>
        <v>6.1441040561355686E-2</v>
      </c>
      <c r="O20" s="25">
        <f>LN(1+Table46[[#This Row],[Dabur-Return]])</f>
        <v>5.9627457105957425E-2</v>
      </c>
      <c r="P20" s="25">
        <f>Table46[[#This Row],[Heromoto Corp Ltd]]/F19-1</f>
        <v>-1.1523791489707058E-2</v>
      </c>
      <c r="Q20" s="25">
        <f>LN(1+Table46[[#This Row],[Hero-Return]])</f>
        <v>-1.1590704935979067E-2</v>
      </c>
      <c r="R20" s="25">
        <f>Table46[[#This Row],[Bajaj Electricals Ltd.]]/G19-1</f>
        <v>2.9025358997860629E-3</v>
      </c>
      <c r="S20" s="25">
        <f>LN(1+Table46[[#This Row],[Bajaj-Return]])</f>
        <v>2.8983316757706765E-3</v>
      </c>
    </row>
    <row r="21" spans="1:19">
      <c r="A21" s="20">
        <v>42978</v>
      </c>
      <c r="B21" s="29">
        <v>1593.4994999999999</v>
      </c>
      <c r="C21" s="29">
        <v>282.2</v>
      </c>
      <c r="D21" s="29">
        <v>2496.75</v>
      </c>
      <c r="E21" s="29">
        <v>315.10000000000002</v>
      </c>
      <c r="F21" s="29">
        <v>3998.1</v>
      </c>
      <c r="G21" s="29">
        <v>348.55</v>
      </c>
      <c r="H21" s="28">
        <f>Table46[[#This Row],[Reliance Industries Ltd.]]/B20-1</f>
        <v>-1.2609602072560122E-2</v>
      </c>
      <c r="I21" s="25">
        <f>LN(1+Table46[[#This Row],[Reliance - Return]])</f>
        <v>-1.2689777807211073E-2</v>
      </c>
      <c r="J21" s="25">
        <f>Table46[[#This Row],[ITC Ltd.]]/C20-1</f>
        <v>-1.0345432228651585E-2</v>
      </c>
      <c r="K21" s="25">
        <f>LN(1+Table46[[#This Row],[ITC - Return]])</f>
        <v>-1.0399318183834228E-2</v>
      </c>
      <c r="L21" s="25">
        <f>Table46[[#This Row],[Tata Consultancy Services Ltd.]]/D20-1</f>
        <v>1.0825765321464953E-3</v>
      </c>
      <c r="M21" s="25">
        <f>LN(1+Table46[[#This Row],[TCS -Return]])</f>
        <v>1.0819909687458781E-3</v>
      </c>
      <c r="N21" s="25">
        <f>Table46[[#This Row],[Dabur India Ltd.]]/E20-1</f>
        <v>1.6123831022250901E-2</v>
      </c>
      <c r="O21" s="25">
        <f>LN(1+Table46[[#This Row],[Dabur-Return]])</f>
        <v>1.5995222656825677E-2</v>
      </c>
      <c r="P21" s="25">
        <f>Table46[[#This Row],[Heromoto Corp Ltd]]/F20-1</f>
        <v>9.4140828110889085E-2</v>
      </c>
      <c r="Q21" s="25">
        <f>LN(1+Table46[[#This Row],[Hero-Return]])</f>
        <v>8.9969423421569203E-2</v>
      </c>
      <c r="R21" s="25">
        <f>Table46[[#This Row],[Bajaj Electricals Ltd.]]/G20-1</f>
        <v>6.1843107387661966E-2</v>
      </c>
      <c r="S21" s="25">
        <f>LN(1+Table46[[#This Row],[Bajaj-Return]])</f>
        <v>6.0006178749502273E-2</v>
      </c>
    </row>
    <row r="22" spans="1:19">
      <c r="A22" s="20">
        <v>43007</v>
      </c>
      <c r="B22" s="29">
        <v>782.14980000000003</v>
      </c>
      <c r="C22" s="29">
        <v>258.25</v>
      </c>
      <c r="D22" s="29">
        <v>2437</v>
      </c>
      <c r="E22" s="29">
        <v>305.05</v>
      </c>
      <c r="F22" s="29">
        <v>3781.2</v>
      </c>
      <c r="G22" s="29">
        <v>353.05009999999999</v>
      </c>
      <c r="H22" s="28">
        <f>Table46[[#This Row],[Reliance Industries Ltd.]]/B21-1</f>
        <v>-0.50916219302233845</v>
      </c>
      <c r="I22" s="25">
        <f>LN(1+Table46[[#This Row],[Reliance - Return]])</f>
        <v>-0.71164153778031258</v>
      </c>
      <c r="J22" s="25">
        <f>Table46[[#This Row],[ITC Ltd.]]/C21-1</f>
        <v>-8.4868887313961694E-2</v>
      </c>
      <c r="K22" s="25">
        <f>LN(1+Table46[[#This Row],[ITC - Return]])</f>
        <v>-8.8687931418965665E-2</v>
      </c>
      <c r="L22" s="25">
        <f>Table46[[#This Row],[Tata Consultancy Services Ltd.]]/D21-1</f>
        <v>-2.3931110443576653E-2</v>
      </c>
      <c r="M22" s="25">
        <f>LN(1+Table46[[#This Row],[TCS -Return]])</f>
        <v>-2.4222111498037793E-2</v>
      </c>
      <c r="N22" s="25">
        <f>Table46[[#This Row],[Dabur India Ltd.]]/E21-1</f>
        <v>-3.1894636623294281E-2</v>
      </c>
      <c r="O22" s="25">
        <f>LN(1+Table46[[#This Row],[Dabur-Return]])</f>
        <v>-3.2414351165367561E-2</v>
      </c>
      <c r="P22" s="25">
        <f>Table46[[#This Row],[Heromoto Corp Ltd]]/F21-1</f>
        <v>-5.4250769115329778E-2</v>
      </c>
      <c r="Q22" s="25">
        <f>LN(1+Table46[[#This Row],[Hero-Return]])</f>
        <v>-5.5777828702561746E-2</v>
      </c>
      <c r="R22" s="25">
        <f>Table46[[#This Row],[Bajaj Electricals Ltd.]]/G21-1</f>
        <v>1.2910916654712334E-2</v>
      </c>
      <c r="S22" s="25">
        <f>LN(1+Table46[[#This Row],[Bajaj-Return]])</f>
        <v>1.2828281275907115E-2</v>
      </c>
    </row>
    <row r="23" spans="1:19">
      <c r="A23" s="20">
        <v>43039</v>
      </c>
      <c r="B23" s="29">
        <v>940.79970000000003</v>
      </c>
      <c r="C23" s="29">
        <v>266.10000000000002</v>
      </c>
      <c r="D23" s="29">
        <v>2616.3000000000002</v>
      </c>
      <c r="E23" s="29">
        <v>333.1</v>
      </c>
      <c r="F23" s="29">
        <v>3854.75</v>
      </c>
      <c r="G23" s="29">
        <v>387.6001</v>
      </c>
      <c r="H23" s="28">
        <f>Table46[[#This Row],[Reliance Industries Ltd.]]/B22-1</f>
        <v>0.20283825425768831</v>
      </c>
      <c r="I23" s="25">
        <f>LN(1+Table46[[#This Row],[Reliance - Return]])</f>
        <v>0.18468397596444142</v>
      </c>
      <c r="J23" s="25">
        <f>Table46[[#This Row],[ITC Ltd.]]/C22-1</f>
        <v>3.0396902226524691E-2</v>
      </c>
      <c r="K23" s="25">
        <f>LN(1+Table46[[#This Row],[ITC - Return]])</f>
        <v>2.9944069983895576E-2</v>
      </c>
      <c r="L23" s="25">
        <f>Table46[[#This Row],[Tata Consultancy Services Ltd.]]/D22-1</f>
        <v>7.3574066475174504E-2</v>
      </c>
      <c r="M23" s="25">
        <f>LN(1+Table46[[#This Row],[TCS -Return]])</f>
        <v>7.0993331275843494E-2</v>
      </c>
      <c r="N23" s="25">
        <f>Table46[[#This Row],[Dabur India Ltd.]]/E22-1</f>
        <v>9.1952138993607546E-2</v>
      </c>
      <c r="O23" s="25">
        <f>LN(1+Table46[[#This Row],[Dabur-Return]])</f>
        <v>8.7967047601772458E-2</v>
      </c>
      <c r="P23" s="25">
        <f>Table46[[#This Row],[Heromoto Corp Ltd]]/F22-1</f>
        <v>1.9451496879297592E-2</v>
      </c>
      <c r="Q23" s="25">
        <f>LN(1+Table46[[#This Row],[Hero-Return]])</f>
        <v>1.9264734500232847E-2</v>
      </c>
      <c r="R23" s="25">
        <f>Table46[[#This Row],[Bajaj Electricals Ltd.]]/G22-1</f>
        <v>9.7861464987547109E-2</v>
      </c>
      <c r="S23" s="25">
        <f>LN(1+Table46[[#This Row],[Bajaj-Return]])</f>
        <v>9.3364164806199024E-2</v>
      </c>
    </row>
    <row r="24" spans="1:19">
      <c r="A24" s="20">
        <v>43069</v>
      </c>
      <c r="B24" s="29">
        <v>922.59969999999998</v>
      </c>
      <c r="C24" s="29">
        <v>255.65</v>
      </c>
      <c r="D24" s="29">
        <v>2634.25</v>
      </c>
      <c r="E24" s="29">
        <v>346.8</v>
      </c>
      <c r="F24" s="29">
        <v>3642.3</v>
      </c>
      <c r="G24" s="29">
        <v>469.45010000000002</v>
      </c>
      <c r="H24" s="28">
        <f>Table46[[#This Row],[Reliance Industries Ltd.]]/B23-1</f>
        <v>-1.9345244264002304E-2</v>
      </c>
      <c r="I24" s="25">
        <f>LN(1+Table46[[#This Row],[Reliance - Return]])</f>
        <v>-1.9534812311096893E-2</v>
      </c>
      <c r="J24" s="25">
        <f>Table46[[#This Row],[ITC Ltd.]]/C23-1</f>
        <v>-3.9270950770387114E-2</v>
      </c>
      <c r="K24" s="25">
        <f>LN(1+Table46[[#This Row],[ITC - Return]])</f>
        <v>-4.0062856457635292E-2</v>
      </c>
      <c r="L24" s="25">
        <f>Table46[[#This Row],[Tata Consultancy Services Ltd.]]/D23-1</f>
        <v>6.8608340022167091E-3</v>
      </c>
      <c r="M24" s="25">
        <f>LN(1+Table46[[#This Row],[TCS -Return]])</f>
        <v>6.8374055785872002E-3</v>
      </c>
      <c r="N24" s="25">
        <f>Table46[[#This Row],[Dabur India Ltd.]]/E23-1</f>
        <v>4.112879015310722E-2</v>
      </c>
      <c r="O24" s="25">
        <f>LN(1+Table46[[#This Row],[Dabur-Return]])</f>
        <v>4.0305499706752859E-2</v>
      </c>
      <c r="P24" s="25">
        <f>Table46[[#This Row],[Heromoto Corp Ltd]]/F23-1</f>
        <v>-5.5113820610934505E-2</v>
      </c>
      <c r="Q24" s="25">
        <f>LN(1+Table46[[#This Row],[Hero-Return]])</f>
        <v>-5.6690803833422732E-2</v>
      </c>
      <c r="R24" s="25">
        <f>Table46[[#This Row],[Bajaj Electricals Ltd.]]/G23-1</f>
        <v>0.21117125614776677</v>
      </c>
      <c r="S24" s="25">
        <f>LN(1+Table46[[#This Row],[Bajaj-Return]])</f>
        <v>0.19158787170525049</v>
      </c>
    </row>
    <row r="25" spans="1:19">
      <c r="A25" s="20">
        <v>43098</v>
      </c>
      <c r="B25" s="29">
        <v>921.04970000000003</v>
      </c>
      <c r="C25" s="29">
        <v>263.10000000000002</v>
      </c>
      <c r="D25" s="29">
        <v>2700.4</v>
      </c>
      <c r="E25" s="29">
        <v>348.6</v>
      </c>
      <c r="F25" s="29">
        <v>3786.3</v>
      </c>
      <c r="G25" s="29">
        <v>496.85</v>
      </c>
      <c r="H25" s="28">
        <f>Table46[[#This Row],[Reliance Industries Ltd.]]/B24-1</f>
        <v>-1.6800352308806721E-3</v>
      </c>
      <c r="I25" s="25">
        <f>LN(1+Table46[[#This Row],[Reliance - Return]])</f>
        <v>-1.681448072706943E-3</v>
      </c>
      <c r="J25" s="25">
        <f>Table46[[#This Row],[ITC Ltd.]]/C24-1</f>
        <v>2.9141404263641757E-2</v>
      </c>
      <c r="K25" s="25">
        <f>LN(1+Table46[[#This Row],[ITC - Return]])</f>
        <v>2.8724866520238857E-2</v>
      </c>
      <c r="L25" s="25">
        <f>Table46[[#This Row],[Tata Consultancy Services Ltd.]]/D24-1</f>
        <v>2.5111511815507193E-2</v>
      </c>
      <c r="M25" s="25">
        <f>LN(1+Table46[[#This Row],[TCS -Return]])</f>
        <v>2.4801398688078367E-2</v>
      </c>
      <c r="N25" s="25">
        <f>Table46[[#This Row],[Dabur India Ltd.]]/E24-1</f>
        <v>5.1903114186850896E-3</v>
      </c>
      <c r="O25" s="25">
        <f>LN(1+Table46[[#This Row],[Dabur-Return]])</f>
        <v>5.1768881795337274E-3</v>
      </c>
      <c r="P25" s="25">
        <f>Table46[[#This Row],[Heromoto Corp Ltd]]/F24-1</f>
        <v>3.9535458364220455E-2</v>
      </c>
      <c r="Q25" s="25">
        <f>LN(1+Table46[[#This Row],[Hero-Return]])</f>
        <v>3.8773938714655357E-2</v>
      </c>
      <c r="R25" s="25">
        <f>Table46[[#This Row],[Bajaj Electricals Ltd.]]/G24-1</f>
        <v>5.8365947733316048E-2</v>
      </c>
      <c r="S25" s="25">
        <f>LN(1+Table46[[#This Row],[Bajaj-Return]])</f>
        <v>5.6726159957607991E-2</v>
      </c>
    </row>
    <row r="26" spans="1:19">
      <c r="A26" s="20">
        <v>43131</v>
      </c>
      <c r="B26" s="29">
        <v>961.14970000000005</v>
      </c>
      <c r="C26" s="29">
        <v>271.25</v>
      </c>
      <c r="D26" s="29">
        <v>3111.75</v>
      </c>
      <c r="E26" s="29">
        <v>354.35</v>
      </c>
      <c r="F26" s="29">
        <v>3691.6</v>
      </c>
      <c r="G26" s="29">
        <v>487.7</v>
      </c>
      <c r="H26" s="28">
        <f>Table46[[#This Row],[Reliance Industries Ltd.]]/B25-1</f>
        <v>4.3537281430090058E-2</v>
      </c>
      <c r="I26" s="25">
        <f>LN(1+Table46[[#This Row],[Reliance - Return]])</f>
        <v>4.2616174189764898E-2</v>
      </c>
      <c r="J26" s="25">
        <f>Table46[[#This Row],[ITC Ltd.]]/C25-1</f>
        <v>3.0976814899277727E-2</v>
      </c>
      <c r="K26" s="25">
        <f>LN(1+Table46[[#This Row],[ITC - Return]])</f>
        <v>3.0506716808422148E-2</v>
      </c>
      <c r="L26" s="25">
        <f>Table46[[#This Row],[Tata Consultancy Services Ltd.]]/D25-1</f>
        <v>0.15232928455043693</v>
      </c>
      <c r="M26" s="25">
        <f>LN(1+Table46[[#This Row],[TCS -Return]])</f>
        <v>0.14178535871337153</v>
      </c>
      <c r="N26" s="25">
        <f>Table46[[#This Row],[Dabur India Ltd.]]/E25-1</f>
        <v>1.6494549627079635E-2</v>
      </c>
      <c r="O26" s="25">
        <f>LN(1+Table46[[#This Row],[Dabur-Return]])</f>
        <v>1.6359992170344353E-2</v>
      </c>
      <c r="P26" s="25">
        <f>Table46[[#This Row],[Heromoto Corp Ltd]]/F25-1</f>
        <v>-2.5011224678446076E-2</v>
      </c>
      <c r="Q26" s="25">
        <f>LN(1+Table46[[#This Row],[Hero-Return]])</f>
        <v>-2.5329320541273029E-2</v>
      </c>
      <c r="R26" s="25">
        <f>Table46[[#This Row],[Bajaj Electricals Ltd.]]/G25-1</f>
        <v>-1.8416020931870891E-2</v>
      </c>
      <c r="S26" s="25">
        <f>LN(1+Table46[[#This Row],[Bajaj-Return]])</f>
        <v>-1.8587706961365559E-2</v>
      </c>
    </row>
    <row r="27" spans="1:19">
      <c r="A27" s="20">
        <v>43159</v>
      </c>
      <c r="B27" s="29">
        <v>952.44970000000001</v>
      </c>
      <c r="C27" s="29">
        <v>265.10000000000002</v>
      </c>
      <c r="D27" s="29">
        <v>3038.25</v>
      </c>
      <c r="E27" s="29">
        <v>325.05</v>
      </c>
      <c r="F27" s="29">
        <v>3600.55</v>
      </c>
      <c r="G27" s="29">
        <v>526.90009999999995</v>
      </c>
      <c r="H27" s="28">
        <f>Table46[[#This Row],[Reliance Industries Ltd.]]/B26-1</f>
        <v>-9.0516596946345063E-3</v>
      </c>
      <c r="I27" s="25">
        <f>LN(1+Table46[[#This Row],[Reliance - Return]])</f>
        <v>-9.0928748652284262E-3</v>
      </c>
      <c r="J27" s="25">
        <f>Table46[[#This Row],[ITC Ltd.]]/C26-1</f>
        <v>-2.2672811059907705E-2</v>
      </c>
      <c r="K27" s="25">
        <f>LN(1+Table46[[#This Row],[ITC - Return]])</f>
        <v>-2.2933791559689318E-2</v>
      </c>
      <c r="L27" s="25">
        <f>Table46[[#This Row],[Tata Consultancy Services Ltd.]]/D26-1</f>
        <v>-2.362014943359847E-2</v>
      </c>
      <c r="M27" s="25">
        <f>LN(1+Table46[[#This Row],[TCS -Return]])</f>
        <v>-2.3903577130177357E-2</v>
      </c>
      <c r="N27" s="25">
        <f>Table46[[#This Row],[Dabur India Ltd.]]/E26-1</f>
        <v>-8.2686609284605694E-2</v>
      </c>
      <c r="O27" s="25">
        <f>LN(1+Table46[[#This Row],[Dabur-Return]])</f>
        <v>-8.6306108605787343E-2</v>
      </c>
      <c r="P27" s="25">
        <f>Table46[[#This Row],[Heromoto Corp Ltd]]/F26-1</f>
        <v>-2.4664102286271472E-2</v>
      </c>
      <c r="Q27" s="25">
        <f>LN(1+Table46[[#This Row],[Hero-Return]])</f>
        <v>-2.4973356838778608E-2</v>
      </c>
      <c r="R27" s="25">
        <f>Table46[[#This Row],[Bajaj Electricals Ltd.]]/G26-1</f>
        <v>8.0377486159524114E-2</v>
      </c>
      <c r="S27" s="25">
        <f>LN(1+Table46[[#This Row],[Bajaj-Return]])</f>
        <v>7.731050428854884E-2</v>
      </c>
    </row>
    <row r="28" spans="1:19">
      <c r="A28" s="20">
        <v>43187</v>
      </c>
      <c r="B28" s="29">
        <v>882.79970000000003</v>
      </c>
      <c r="C28" s="29">
        <v>255.9</v>
      </c>
      <c r="D28" s="29">
        <v>2849.3</v>
      </c>
      <c r="E28" s="29">
        <v>327</v>
      </c>
      <c r="F28" s="29">
        <v>3545.5</v>
      </c>
      <c r="G28" s="29">
        <v>561.75009999999997</v>
      </c>
      <c r="H28" s="28">
        <f>Table46[[#This Row],[Reliance Industries Ltd.]]/B27-1</f>
        <v>-7.31272213115296E-2</v>
      </c>
      <c r="I28" s="25">
        <f>LN(1+Table46[[#This Row],[Reliance - Return]])</f>
        <v>-7.5938962652790251E-2</v>
      </c>
      <c r="J28" s="25">
        <f>Table46[[#This Row],[ITC Ltd.]]/C27-1</f>
        <v>-3.4703885326291983E-2</v>
      </c>
      <c r="K28" s="25">
        <f>LN(1+Table46[[#This Row],[ITC - Return]])</f>
        <v>-3.532037012923675E-2</v>
      </c>
      <c r="L28" s="25">
        <f>Table46[[#This Row],[Tata Consultancy Services Ltd.]]/D27-1</f>
        <v>-6.2190405661153525E-2</v>
      </c>
      <c r="M28" s="25">
        <f>LN(1+Table46[[#This Row],[TCS -Return]])</f>
        <v>-6.4208341691368048E-2</v>
      </c>
      <c r="N28" s="25">
        <f>Table46[[#This Row],[Dabur India Ltd.]]/E27-1</f>
        <v>5.9990770650668601E-3</v>
      </c>
      <c r="O28" s="25">
        <f>LN(1+Table46[[#This Row],[Dabur-Return]])</f>
        <v>5.9811542467755902E-3</v>
      </c>
      <c r="P28" s="25">
        <f>Table46[[#This Row],[Heromoto Corp Ltd]]/F27-1</f>
        <v>-1.5289330796683931E-2</v>
      </c>
      <c r="Q28" s="25">
        <f>LN(1+Table46[[#This Row],[Hero-Return]])</f>
        <v>-1.54074178085917E-2</v>
      </c>
      <c r="R28" s="25">
        <f>Table46[[#This Row],[Bajaj Electricals Ltd.]]/G27-1</f>
        <v>6.614157029007961E-2</v>
      </c>
      <c r="S28" s="25">
        <f>LN(1+Table46[[#This Row],[Bajaj-Return]])</f>
        <v>6.4046122075998024E-2</v>
      </c>
    </row>
    <row r="29" spans="1:19">
      <c r="A29" s="20">
        <v>43220</v>
      </c>
      <c r="B29" s="29">
        <v>963.09969999999998</v>
      </c>
      <c r="C29" s="29">
        <v>281.45</v>
      </c>
      <c r="D29" s="29">
        <v>3531.4</v>
      </c>
      <c r="E29" s="29">
        <v>369.7</v>
      </c>
      <c r="F29" s="29">
        <v>3733.7</v>
      </c>
      <c r="G29" s="29">
        <v>654.8501</v>
      </c>
      <c r="H29" s="28">
        <f>Table46[[#This Row],[Reliance Industries Ltd.]]/B28-1</f>
        <v>9.0960610883759951E-2</v>
      </c>
      <c r="I29" s="25">
        <f>LN(1+Table46[[#This Row],[Reliance - Return]])</f>
        <v>8.705860251793357E-2</v>
      </c>
      <c r="J29" s="25">
        <f>Table46[[#This Row],[ITC Ltd.]]/C28-1</f>
        <v>9.9843688940992603E-2</v>
      </c>
      <c r="K29" s="25">
        <f>LN(1+Table46[[#This Row],[ITC - Return]])</f>
        <v>9.5168068744292483E-2</v>
      </c>
      <c r="L29" s="25">
        <f>Table46[[#This Row],[Tata Consultancy Services Ltd.]]/D28-1</f>
        <v>0.23939213140069482</v>
      </c>
      <c r="M29" s="25">
        <f>LN(1+Table46[[#This Row],[TCS -Return]])</f>
        <v>0.21462104280915628</v>
      </c>
      <c r="N29" s="25">
        <f>Table46[[#This Row],[Dabur India Ltd.]]/E28-1</f>
        <v>0.13058103975535174</v>
      </c>
      <c r="O29" s="25">
        <f>LN(1+Table46[[#This Row],[Dabur-Return]])</f>
        <v>0.12273169504533289</v>
      </c>
      <c r="P29" s="25">
        <f>Table46[[#This Row],[Heromoto Corp Ltd]]/F28-1</f>
        <v>5.3081370751657087E-2</v>
      </c>
      <c r="Q29" s="25">
        <f>LN(1+Table46[[#This Row],[Hero-Return]])</f>
        <v>5.1720505334031996E-2</v>
      </c>
      <c r="R29" s="25">
        <f>Table46[[#This Row],[Bajaj Electricals Ltd.]]/G28-1</f>
        <v>0.16573205772460042</v>
      </c>
      <c r="S29" s="25">
        <f>LN(1+Table46[[#This Row],[Bajaj-Return]])</f>
        <v>0.15334926540157309</v>
      </c>
    </row>
    <row r="30" spans="1:19">
      <c r="A30" s="20">
        <v>43251</v>
      </c>
      <c r="B30" s="29">
        <v>921.29970000000003</v>
      </c>
      <c r="C30" s="29">
        <v>271.60000000000002</v>
      </c>
      <c r="D30" s="29">
        <v>1744.8</v>
      </c>
      <c r="E30" s="29">
        <v>383.75</v>
      </c>
      <c r="F30" s="29">
        <v>3547.25</v>
      </c>
      <c r="G30" s="29">
        <v>532.05010000000004</v>
      </c>
      <c r="H30" s="28">
        <f>Table46[[#This Row],[Reliance Industries Ltd.]]/B29-1</f>
        <v>-4.3401529457438248E-2</v>
      </c>
      <c r="I30" s="25">
        <f>LN(1+Table46[[#This Row],[Reliance - Return]])</f>
        <v>-4.4371546584634804E-2</v>
      </c>
      <c r="J30" s="25">
        <f>Table46[[#This Row],[ITC Ltd.]]/C29-1</f>
        <v>-3.4997335228281967E-2</v>
      </c>
      <c r="K30" s="25">
        <f>LN(1+Table46[[#This Row],[ITC - Return]])</f>
        <v>-3.5624416225494379E-2</v>
      </c>
      <c r="L30" s="25">
        <f>Table46[[#This Row],[Tata Consultancy Services Ltd.]]/D29-1</f>
        <v>-0.50591833267259445</v>
      </c>
      <c r="M30" s="25">
        <f>LN(1+Table46[[#This Row],[TCS -Return]])</f>
        <v>-0.70505445698127855</v>
      </c>
      <c r="N30" s="25">
        <f>Table46[[#This Row],[Dabur India Ltd.]]/E29-1</f>
        <v>3.8003786854206245E-2</v>
      </c>
      <c r="O30" s="25">
        <f>LN(1+Table46[[#This Row],[Dabur-Return]])</f>
        <v>3.7299432958820808E-2</v>
      </c>
      <c r="P30" s="25">
        <f>Table46[[#This Row],[Heromoto Corp Ltd]]/F29-1</f>
        <v>-4.9937059753059954E-2</v>
      </c>
      <c r="Q30" s="25">
        <f>LN(1+Table46[[#This Row],[Hero-Return]])</f>
        <v>-5.1227043690660577E-2</v>
      </c>
      <c r="R30" s="25">
        <f>Table46[[#This Row],[Bajaj Electricals Ltd.]]/G29-1</f>
        <v>-0.18752383178990117</v>
      </c>
      <c r="S30" s="25">
        <f>LN(1+Table46[[#This Row],[Bajaj-Return]])</f>
        <v>-0.20766869664214394</v>
      </c>
    </row>
    <row r="31" spans="1:19">
      <c r="A31" s="20">
        <v>43280</v>
      </c>
      <c r="B31" s="29">
        <v>972.94970000000001</v>
      </c>
      <c r="C31" s="29">
        <v>266.05</v>
      </c>
      <c r="D31" s="29">
        <v>1847.2</v>
      </c>
      <c r="E31" s="29">
        <v>390.9</v>
      </c>
      <c r="F31" s="29">
        <v>3472.05</v>
      </c>
      <c r="G31" s="29">
        <v>544.05010000000004</v>
      </c>
      <c r="H31" s="28">
        <f>Table46[[#This Row],[Reliance Industries Ltd.]]/B30-1</f>
        <v>5.6062104437893501E-2</v>
      </c>
      <c r="I31" s="25">
        <f>LN(1+Table46[[#This Row],[Reliance - Return]])</f>
        <v>5.4546994575501932E-2</v>
      </c>
      <c r="J31" s="25">
        <f>Table46[[#This Row],[ITC Ltd.]]/C30-1</f>
        <v>-2.0434462444771762E-2</v>
      </c>
      <c r="K31" s="25">
        <f>LN(1+Table46[[#This Row],[ITC - Return]])</f>
        <v>-2.0646134642162799E-2</v>
      </c>
      <c r="L31" s="25">
        <f>Table46[[#This Row],[Tata Consultancy Services Ltd.]]/D30-1</f>
        <v>5.8688674919761707E-2</v>
      </c>
      <c r="M31" s="25">
        <f>LN(1+Table46[[#This Row],[TCS -Return]])</f>
        <v>5.7031043152866424E-2</v>
      </c>
      <c r="N31" s="25">
        <f>Table46[[#This Row],[Dabur India Ltd.]]/E30-1</f>
        <v>1.8631921824104225E-2</v>
      </c>
      <c r="O31" s="25">
        <f>LN(1+Table46[[#This Row],[Dabur-Return]])</f>
        <v>1.8460473897502206E-2</v>
      </c>
      <c r="P31" s="25">
        <f>Table46[[#This Row],[Heromoto Corp Ltd]]/F30-1</f>
        <v>-2.1199520755514789E-2</v>
      </c>
      <c r="Q31" s="25">
        <f>LN(1+Table46[[#This Row],[Hero-Return]])</f>
        <v>-2.1427457789215176E-2</v>
      </c>
      <c r="R31" s="25">
        <f>Table46[[#This Row],[Bajaj Electricals Ltd.]]/G30-1</f>
        <v>2.2554266975985948E-2</v>
      </c>
      <c r="S31" s="25">
        <f>LN(1+Table46[[#This Row],[Bajaj-Return]])</f>
        <v>2.2303680363656639E-2</v>
      </c>
    </row>
    <row r="32" spans="1:19">
      <c r="A32" s="20">
        <v>43312</v>
      </c>
      <c r="B32" s="29">
        <v>1185.8496</v>
      </c>
      <c r="C32" s="29">
        <v>297.2</v>
      </c>
      <c r="D32" s="29">
        <v>1941.25</v>
      </c>
      <c r="E32" s="29">
        <v>420.25</v>
      </c>
      <c r="F32" s="29">
        <v>3293.8</v>
      </c>
      <c r="G32" s="29">
        <v>613.00009999999997</v>
      </c>
      <c r="H32" s="28">
        <f>Table46[[#This Row],[Reliance Industries Ltd.]]/B31-1</f>
        <v>0.21881902014050669</v>
      </c>
      <c r="I32" s="25">
        <f>LN(1+Table46[[#This Row],[Reliance - Return]])</f>
        <v>0.19788237363655314</v>
      </c>
      <c r="J32" s="25">
        <f>Table46[[#This Row],[ITC Ltd.]]/C31-1</f>
        <v>0.11708325502725048</v>
      </c>
      <c r="K32" s="25">
        <f>LN(1+Table46[[#This Row],[ITC - Return]])</f>
        <v>0.11072105180122577</v>
      </c>
      <c r="L32" s="25">
        <f>Table46[[#This Row],[Tata Consultancy Services Ltd.]]/D31-1</f>
        <v>5.0914898224339478E-2</v>
      </c>
      <c r="M32" s="25">
        <f>LN(1+Table46[[#This Row],[TCS -Return]])</f>
        <v>4.9661116422611166E-2</v>
      </c>
      <c r="N32" s="25">
        <f>Table46[[#This Row],[Dabur India Ltd.]]/E31-1</f>
        <v>7.5083141468406334E-2</v>
      </c>
      <c r="O32" s="25">
        <f>LN(1+Table46[[#This Row],[Dabur-Return]])</f>
        <v>7.2397999489815942E-2</v>
      </c>
      <c r="P32" s="25">
        <f>Table46[[#This Row],[Heromoto Corp Ltd]]/F31-1</f>
        <v>-5.1338546391901052E-2</v>
      </c>
      <c r="Q32" s="25">
        <f>LN(1+Table46[[#This Row],[Hero-Return]])</f>
        <v>-5.2703284158099474E-2</v>
      </c>
      <c r="R32" s="25">
        <f>Table46[[#This Row],[Bajaj Electricals Ltd.]]/G31-1</f>
        <v>0.12673465182710175</v>
      </c>
      <c r="S32" s="25">
        <f>LN(1+Table46[[#This Row],[Bajaj-Return]])</f>
        <v>0.11932376086469536</v>
      </c>
    </row>
    <row r="33" spans="1:19">
      <c r="A33" s="20">
        <v>43343</v>
      </c>
      <c r="B33" s="29">
        <v>1240.9495999999999</v>
      </c>
      <c r="C33" s="29">
        <v>319.14999999999998</v>
      </c>
      <c r="D33" s="29">
        <v>2078.1999999999998</v>
      </c>
      <c r="E33" s="29">
        <v>479</v>
      </c>
      <c r="F33" s="29">
        <v>3253.1</v>
      </c>
      <c r="G33" s="29">
        <v>564.45000000000005</v>
      </c>
      <c r="H33" s="28">
        <f>Table46[[#This Row],[Reliance Industries Ltd.]]/B32-1</f>
        <v>4.6464576958157089E-2</v>
      </c>
      <c r="I33" s="25">
        <f>LN(1+Table46[[#This Row],[Reliance - Return]])</f>
        <v>4.541741327049665E-2</v>
      </c>
      <c r="J33" s="25">
        <f>Table46[[#This Row],[ITC Ltd.]]/C32-1</f>
        <v>7.3855989232839869E-2</v>
      </c>
      <c r="K33" s="25">
        <f>LN(1+Table46[[#This Row],[ITC - Return]])</f>
        <v>7.1255898858462244E-2</v>
      </c>
      <c r="L33" s="25">
        <f>Table46[[#This Row],[Tata Consultancy Services Ltd.]]/D32-1</f>
        <v>7.0547327752736644E-2</v>
      </c>
      <c r="M33" s="25">
        <f>LN(1+Table46[[#This Row],[TCS -Return]])</f>
        <v>6.8170038955649534E-2</v>
      </c>
      <c r="N33" s="25">
        <f>Table46[[#This Row],[Dabur India Ltd.]]/E32-1</f>
        <v>0.13979773944080898</v>
      </c>
      <c r="O33" s="25">
        <f>LN(1+Table46[[#This Row],[Dabur-Return]])</f>
        <v>0.13085082512219018</v>
      </c>
      <c r="P33" s="25">
        <f>Table46[[#This Row],[Heromoto Corp Ltd]]/F32-1</f>
        <v>-1.2356548667192935E-2</v>
      </c>
      <c r="Q33" s="25">
        <f>LN(1+Table46[[#This Row],[Hero-Return]])</f>
        <v>-1.243352558465124E-2</v>
      </c>
      <c r="R33" s="25">
        <f>Table46[[#This Row],[Bajaj Electricals Ltd.]]/G32-1</f>
        <v>-7.9200802740488796E-2</v>
      </c>
      <c r="S33" s="25">
        <f>LN(1+Table46[[#This Row],[Bajaj-Return]])</f>
        <v>-8.2513293360779005E-2</v>
      </c>
    </row>
    <row r="34" spans="1:19">
      <c r="A34" s="20">
        <v>43371</v>
      </c>
      <c r="B34" s="29">
        <v>1258.1995999999999</v>
      </c>
      <c r="C34" s="29">
        <v>296.7</v>
      </c>
      <c r="D34" s="29">
        <v>2184.5</v>
      </c>
      <c r="E34" s="29">
        <v>427.6</v>
      </c>
      <c r="F34" s="29">
        <v>2932.15</v>
      </c>
      <c r="G34" s="29">
        <v>499.95</v>
      </c>
      <c r="H34" s="28">
        <f>Table46[[#This Row],[Reliance Industries Ltd.]]/B33-1</f>
        <v>1.3900645118867017E-2</v>
      </c>
      <c r="I34" s="25">
        <f>LN(1+Table46[[#This Row],[Reliance - Return]])</f>
        <v>1.3804917250844024E-2</v>
      </c>
      <c r="J34" s="25">
        <f>Table46[[#This Row],[ITC Ltd.]]/C33-1</f>
        <v>-7.0343098856337161E-2</v>
      </c>
      <c r="K34" s="25">
        <f>LN(1+Table46[[#This Row],[ITC - Return]])</f>
        <v>-7.2939684405290223E-2</v>
      </c>
      <c r="L34" s="25">
        <f>Table46[[#This Row],[Tata Consultancy Services Ltd.]]/D33-1</f>
        <v>5.1150033682995089E-2</v>
      </c>
      <c r="M34" s="25">
        <f>LN(1+Table46[[#This Row],[TCS -Return]])</f>
        <v>4.9884834972944402E-2</v>
      </c>
      <c r="N34" s="25">
        <f>Table46[[#This Row],[Dabur India Ltd.]]/E33-1</f>
        <v>-0.10730688935281829</v>
      </c>
      <c r="O34" s="25">
        <f>LN(1+Table46[[#This Row],[Dabur-Return]])</f>
        <v>-0.11351241826002499</v>
      </c>
      <c r="P34" s="25">
        <f>Table46[[#This Row],[Heromoto Corp Ltd]]/F33-1</f>
        <v>-9.8659739940364477E-2</v>
      </c>
      <c r="Q34" s="25">
        <f>LN(1+Table46[[#This Row],[Hero-Return]])</f>
        <v>-0.10387244553951505</v>
      </c>
      <c r="R34" s="25">
        <f>Table46[[#This Row],[Bajaj Electricals Ltd.]]/G33-1</f>
        <v>-0.11427052883337774</v>
      </c>
      <c r="S34" s="25">
        <f>LN(1+Table46[[#This Row],[Bajaj-Return]])</f>
        <v>-0.12134371228569769</v>
      </c>
    </row>
    <row r="35" spans="1:19">
      <c r="A35" s="20">
        <v>43404</v>
      </c>
      <c r="B35" s="29">
        <v>1061.3996999999999</v>
      </c>
      <c r="C35" s="29">
        <v>279.8</v>
      </c>
      <c r="D35" s="29">
        <v>1937.6</v>
      </c>
      <c r="E35" s="29">
        <v>385.4</v>
      </c>
      <c r="F35" s="29">
        <v>2765.2</v>
      </c>
      <c r="G35" s="29">
        <v>486.5</v>
      </c>
      <c r="H35" s="28">
        <f>Table46[[#This Row],[Reliance Industries Ltd.]]/B34-1</f>
        <v>-0.15641389490188995</v>
      </c>
      <c r="I35" s="25">
        <f>LN(1+Table46[[#This Row],[Reliance - Return]])</f>
        <v>-0.1700933014732055</v>
      </c>
      <c r="J35" s="25">
        <f>Table46[[#This Row],[ITC Ltd.]]/C34-1</f>
        <v>-5.6959892146949742E-2</v>
      </c>
      <c r="K35" s="25">
        <f>LN(1+Table46[[#This Row],[ITC - Return]])</f>
        <v>-5.8646465065395281E-2</v>
      </c>
      <c r="L35" s="25">
        <f>Table46[[#This Row],[Tata Consultancy Services Ltd.]]/D34-1</f>
        <v>-0.11302357518883044</v>
      </c>
      <c r="M35" s="25">
        <f>LN(1+Table46[[#This Row],[TCS -Return]])</f>
        <v>-0.11993687559266281</v>
      </c>
      <c r="N35" s="25">
        <f>Table46[[#This Row],[Dabur India Ltd.]]/E34-1</f>
        <v>-9.8690364826941157E-2</v>
      </c>
      <c r="O35" s="25">
        <f>LN(1+Table46[[#This Row],[Dabur-Return]])</f>
        <v>-0.10390642317062425</v>
      </c>
      <c r="P35" s="25">
        <f>Table46[[#This Row],[Heromoto Corp Ltd]]/F34-1</f>
        <v>-5.6937741929983243E-2</v>
      </c>
      <c r="Q35" s="25">
        <f>LN(1+Table46[[#This Row],[Hero-Return]])</f>
        <v>-5.8622977244831863E-2</v>
      </c>
      <c r="R35" s="25">
        <f>Table46[[#This Row],[Bajaj Electricals Ltd.]]/G34-1</f>
        <v>-2.6902690269026919E-2</v>
      </c>
      <c r="S35" s="25">
        <f>LN(1+Table46[[#This Row],[Bajaj-Return]])</f>
        <v>-2.7271191795798649E-2</v>
      </c>
    </row>
    <row r="36" spans="1:19">
      <c r="A36" s="20">
        <v>43434</v>
      </c>
      <c r="B36" s="29">
        <v>1168.1995999999999</v>
      </c>
      <c r="C36" s="29">
        <v>286.25</v>
      </c>
      <c r="D36" s="29">
        <v>1970.6</v>
      </c>
      <c r="E36" s="29">
        <v>410.6</v>
      </c>
      <c r="F36" s="29">
        <v>3058.2</v>
      </c>
      <c r="G36" s="29">
        <v>471.90010000000001</v>
      </c>
      <c r="H36" s="28">
        <f>Table46[[#This Row],[Reliance Industries Ltd.]]/B35-1</f>
        <v>0.10062175446252719</v>
      </c>
      <c r="I36" s="25">
        <f>LN(1+Table46[[#This Row],[Reliance - Return]])</f>
        <v>9.5875251450836155E-2</v>
      </c>
      <c r="J36" s="25">
        <f>Table46[[#This Row],[ITC Ltd.]]/C35-1</f>
        <v>2.3052180128663391E-2</v>
      </c>
      <c r="K36" s="25">
        <f>LN(1+Table46[[#This Row],[ITC - Return]])</f>
        <v>2.2790492637068661E-2</v>
      </c>
      <c r="L36" s="25">
        <f>Table46[[#This Row],[Tata Consultancy Services Ltd.]]/D35-1</f>
        <v>1.7031379025598703E-2</v>
      </c>
      <c r="M36" s="25">
        <f>LN(1+Table46[[#This Row],[TCS -Return]])</f>
        <v>1.68879710895464E-2</v>
      </c>
      <c r="N36" s="25">
        <f>Table46[[#This Row],[Dabur India Ltd.]]/E35-1</f>
        <v>6.5386611312921783E-2</v>
      </c>
      <c r="O36" s="25">
        <f>LN(1+Table46[[#This Row],[Dabur-Return]])</f>
        <v>6.3337748604567312E-2</v>
      </c>
      <c r="P36" s="25">
        <f>Table46[[#This Row],[Heromoto Corp Ltd]]/F35-1</f>
        <v>0.10595978591060318</v>
      </c>
      <c r="Q36" s="25">
        <f>LN(1+Table46[[#This Row],[Hero-Return]])</f>
        <v>0.10071354250294107</v>
      </c>
      <c r="R36" s="25">
        <f>Table46[[#This Row],[Bajaj Electricals Ltd.]]/G35-1</f>
        <v>-3.0010071942445982E-2</v>
      </c>
      <c r="S36" s="25">
        <f>LN(1+Table46[[#This Row],[Bajaj-Return]])</f>
        <v>-3.0469590984437491E-2</v>
      </c>
    </row>
    <row r="37" spans="1:19">
      <c r="A37" s="20">
        <v>43465</v>
      </c>
      <c r="B37" s="29">
        <v>1121.0497</v>
      </c>
      <c r="C37" s="29">
        <v>281.64999999999998</v>
      </c>
      <c r="D37" s="29">
        <v>1893.55</v>
      </c>
      <c r="E37" s="29">
        <v>431</v>
      </c>
      <c r="F37" s="29">
        <v>3105.7</v>
      </c>
      <c r="G37" s="29">
        <v>503.70010000000002</v>
      </c>
      <c r="H37" s="28">
        <f>Table46[[#This Row],[Reliance Industries Ltd.]]/B36-1</f>
        <v>-4.036116773195253E-2</v>
      </c>
      <c r="I37" s="25">
        <f>LN(1+Table46[[#This Row],[Reliance - Return]])</f>
        <v>-4.1198281694845518E-2</v>
      </c>
      <c r="J37" s="25">
        <f>Table46[[#This Row],[ITC Ltd.]]/C36-1</f>
        <v>-1.606986899563323E-2</v>
      </c>
      <c r="K37" s="25">
        <f>LN(1+Table46[[#This Row],[ITC - Return]])</f>
        <v>-1.6200389527726473E-2</v>
      </c>
      <c r="L37" s="25">
        <f>Table46[[#This Row],[Tata Consultancy Services Ltd.]]/D36-1</f>
        <v>-3.9099766568557737E-2</v>
      </c>
      <c r="M37" s="25">
        <f>LN(1+Table46[[#This Row],[TCS -Return]])</f>
        <v>-3.9884690768938934E-2</v>
      </c>
      <c r="N37" s="25">
        <f>Table46[[#This Row],[Dabur India Ltd.]]/E36-1</f>
        <v>4.9683390160740304E-2</v>
      </c>
      <c r="O37" s="25">
        <f>LN(1+Table46[[#This Row],[Dabur-Return]])</f>
        <v>4.8488585518914516E-2</v>
      </c>
      <c r="P37" s="25">
        <f>Table46[[#This Row],[Heromoto Corp Ltd]]/F36-1</f>
        <v>1.5532012294813935E-2</v>
      </c>
      <c r="Q37" s="25">
        <f>LN(1+Table46[[#This Row],[Hero-Return]])</f>
        <v>1.5412625219249547E-2</v>
      </c>
      <c r="R37" s="25">
        <f>Table46[[#This Row],[Bajaj Electricals Ltd.]]/G36-1</f>
        <v>6.7387144016286538E-2</v>
      </c>
      <c r="S37" s="25">
        <f>LN(1+Table46[[#This Row],[Bajaj-Return]])</f>
        <v>6.5213740640834517E-2</v>
      </c>
    </row>
    <row r="38" spans="1:19">
      <c r="A38" s="20">
        <v>43496</v>
      </c>
      <c r="B38" s="29">
        <v>1227.0996</v>
      </c>
      <c r="C38" s="29">
        <v>278.75</v>
      </c>
      <c r="D38" s="29">
        <v>2014.6</v>
      </c>
      <c r="E38" s="29">
        <v>443.25</v>
      </c>
      <c r="F38" s="29">
        <v>2612.0500000000002</v>
      </c>
      <c r="G38" s="29">
        <v>462.25009999999997</v>
      </c>
      <c r="H38" s="28">
        <f>Table46[[#This Row],[Reliance Industries Ltd.]]/B37-1</f>
        <v>9.459874972536908E-2</v>
      </c>
      <c r="I38" s="25">
        <f>LN(1+Table46[[#This Row],[Reliance - Return]])</f>
        <v>9.0387857506462957E-2</v>
      </c>
      <c r="J38" s="25">
        <f>Table46[[#This Row],[ITC Ltd.]]/C37-1</f>
        <v>-1.0296467246582508E-2</v>
      </c>
      <c r="K38" s="25">
        <f>LN(1+Table46[[#This Row],[ITC - Return]])</f>
        <v>-1.0349842566394329E-2</v>
      </c>
      <c r="L38" s="25">
        <f>Table46[[#This Row],[Tata Consultancy Services Ltd.]]/D37-1</f>
        <v>6.3927543502944273E-2</v>
      </c>
      <c r="M38" s="25">
        <f>LN(1+Table46[[#This Row],[TCS -Return]])</f>
        <v>6.1967290389145627E-2</v>
      </c>
      <c r="N38" s="25">
        <f>Table46[[#This Row],[Dabur India Ltd.]]/E37-1</f>
        <v>2.8422273781902652E-2</v>
      </c>
      <c r="O38" s="25">
        <f>LN(1+Table46[[#This Row],[Dabur-Return]])</f>
        <v>2.8025854850569579E-2</v>
      </c>
      <c r="P38" s="25">
        <f>Table46[[#This Row],[Heromoto Corp Ltd]]/F37-1</f>
        <v>-0.15894967318156927</v>
      </c>
      <c r="Q38" s="25">
        <f>LN(1+Table46[[#This Row],[Hero-Return]])</f>
        <v>-0.17310377916059072</v>
      </c>
      <c r="R38" s="25">
        <f>Table46[[#This Row],[Bajaj Electricals Ltd.]]/G37-1</f>
        <v>-8.2291029920383285E-2</v>
      </c>
      <c r="S38" s="25">
        <f>LN(1+Table46[[#This Row],[Bajaj-Return]])</f>
        <v>-8.5874964682092894E-2</v>
      </c>
    </row>
    <row r="39" spans="1:19">
      <c r="A39" s="20">
        <v>43524</v>
      </c>
      <c r="B39" s="29">
        <v>1231.5496000000001</v>
      </c>
      <c r="C39" s="29">
        <v>276.14999999999998</v>
      </c>
      <c r="D39" s="29">
        <v>1984.25</v>
      </c>
      <c r="E39" s="29">
        <v>438.5</v>
      </c>
      <c r="F39" s="29">
        <v>2634.95</v>
      </c>
      <c r="G39" s="29">
        <v>452.2</v>
      </c>
      <c r="H39" s="28">
        <f>Table46[[#This Row],[Reliance Industries Ltd.]]/B38-1</f>
        <v>3.6264374953753897E-3</v>
      </c>
      <c r="I39" s="25">
        <f>LN(1+Table46[[#This Row],[Reliance - Return]])</f>
        <v>3.6198778249612838E-3</v>
      </c>
      <c r="J39" s="25">
        <f>Table46[[#This Row],[ITC Ltd.]]/C38-1</f>
        <v>-9.327354260089793E-3</v>
      </c>
      <c r="K39" s="25">
        <f>LN(1+Table46[[#This Row],[ITC - Return]])</f>
        <v>-9.371126427132068E-3</v>
      </c>
      <c r="L39" s="25">
        <f>Table46[[#This Row],[Tata Consultancy Services Ltd.]]/D38-1</f>
        <v>-1.5065025315199043E-2</v>
      </c>
      <c r="M39" s="25">
        <f>LN(1+Table46[[#This Row],[TCS -Return]])</f>
        <v>-1.5179655537595817E-2</v>
      </c>
      <c r="N39" s="25">
        <f>Table46[[#This Row],[Dabur India Ltd.]]/E38-1</f>
        <v>-1.0716300056401562E-2</v>
      </c>
      <c r="O39" s="25">
        <f>LN(1+Table46[[#This Row],[Dabur-Return]])</f>
        <v>-1.0774133142079522E-2</v>
      </c>
      <c r="P39" s="25">
        <f>Table46[[#This Row],[Heromoto Corp Ltd]]/F38-1</f>
        <v>8.7670603548934967E-3</v>
      </c>
      <c r="Q39" s="25">
        <f>LN(1+Table46[[#This Row],[Hero-Return]])</f>
        <v>8.7288528306505887E-3</v>
      </c>
      <c r="R39" s="25">
        <f>Table46[[#This Row],[Bajaj Electricals Ltd.]]/G38-1</f>
        <v>-2.1741693511802329E-2</v>
      </c>
      <c r="S39" s="25">
        <f>LN(1+Table46[[#This Row],[Bajaj-Return]])</f>
        <v>-2.1981526756494365E-2</v>
      </c>
    </row>
    <row r="40" spans="1:19">
      <c r="A40" s="20">
        <v>43553</v>
      </c>
      <c r="B40" s="29">
        <v>1363.0496000000001</v>
      </c>
      <c r="C40" s="29">
        <v>296.7</v>
      </c>
      <c r="D40" s="29">
        <v>2000.4</v>
      </c>
      <c r="E40" s="29">
        <v>409.05</v>
      </c>
      <c r="F40" s="29">
        <v>2555.25</v>
      </c>
      <c r="G40" s="29">
        <v>558.8501</v>
      </c>
      <c r="H40" s="28">
        <f>Table46[[#This Row],[Reliance Industries Ltd.]]/B39-1</f>
        <v>0.10677604864635581</v>
      </c>
      <c r="I40" s="25">
        <f>LN(1+Table46[[#This Row],[Reliance - Return]])</f>
        <v>0.10145132851429502</v>
      </c>
      <c r="J40" s="25">
        <f>Table46[[#This Row],[ITC Ltd.]]/C39-1</f>
        <v>7.4416078218359605E-2</v>
      </c>
      <c r="K40" s="25">
        <f>LN(1+Table46[[#This Row],[ITC - Return]])</f>
        <v>7.1777330949579582E-2</v>
      </c>
      <c r="L40" s="25">
        <f>Table46[[#This Row],[Tata Consultancy Services Ltd.]]/D39-1</f>
        <v>8.1390953760867024E-3</v>
      </c>
      <c r="M40" s="25">
        <f>LN(1+Table46[[#This Row],[TCS -Return]])</f>
        <v>8.1061515737637212E-3</v>
      </c>
      <c r="N40" s="25">
        <f>Table46[[#This Row],[Dabur India Ltd.]]/E39-1</f>
        <v>-6.7160775370581516E-2</v>
      </c>
      <c r="O40" s="25">
        <f>LN(1+Table46[[#This Row],[Dabur-Return]])</f>
        <v>-6.9522413852530496E-2</v>
      </c>
      <c r="P40" s="25">
        <f>Table46[[#This Row],[Heromoto Corp Ltd]]/F39-1</f>
        <v>-3.0247253268562924E-2</v>
      </c>
      <c r="Q40" s="25">
        <f>LN(1+Table46[[#This Row],[Hero-Return]])</f>
        <v>-3.0714140254174811E-2</v>
      </c>
      <c r="R40" s="25">
        <f>Table46[[#This Row],[Bajaj Electricals Ltd.]]/G39-1</f>
        <v>0.23584719150818234</v>
      </c>
      <c r="S40" s="25">
        <f>LN(1+Table46[[#This Row],[Bajaj-Return]])</f>
        <v>0.21175671992662751</v>
      </c>
    </row>
    <row r="41" spans="1:19">
      <c r="A41" s="20">
        <v>43585</v>
      </c>
      <c r="B41" s="29">
        <v>1391.7996000000001</v>
      </c>
      <c r="C41" s="29">
        <v>301.55</v>
      </c>
      <c r="D41" s="29">
        <v>2254.9499999999998</v>
      </c>
      <c r="E41" s="29">
        <v>398</v>
      </c>
      <c r="F41" s="29">
        <v>2512.65</v>
      </c>
      <c r="G41" s="29">
        <v>570.15009999999995</v>
      </c>
      <c r="H41" s="28">
        <f>Table46[[#This Row],[Reliance Industries Ltd.]]/B40-1</f>
        <v>2.1092409256420419E-2</v>
      </c>
      <c r="I41" s="25">
        <f>LN(1+Table46[[#This Row],[Reliance - Return]])</f>
        <v>2.0873043663192183E-2</v>
      </c>
      <c r="J41" s="25">
        <f>Table46[[#This Row],[ITC Ltd.]]/C40-1</f>
        <v>1.6346477923828928E-2</v>
      </c>
      <c r="K41" s="25">
        <f>LN(1+Table46[[#This Row],[ITC - Return]])</f>
        <v>1.6214312600219806E-2</v>
      </c>
      <c r="L41" s="25">
        <f>Table46[[#This Row],[Tata Consultancy Services Ltd.]]/D40-1</f>
        <v>0.12724955008998196</v>
      </c>
      <c r="M41" s="25">
        <f>LN(1+Table46[[#This Row],[TCS -Return]])</f>
        <v>0.11978063919720437</v>
      </c>
      <c r="N41" s="25">
        <f>Table46[[#This Row],[Dabur India Ltd.]]/E40-1</f>
        <v>-2.7013812492360345E-2</v>
      </c>
      <c r="O41" s="25">
        <f>LN(1+Table46[[#This Row],[Dabur-Return]])</f>
        <v>-2.7385392675269515E-2</v>
      </c>
      <c r="P41" s="25">
        <f>Table46[[#This Row],[Heromoto Corp Ltd]]/F40-1</f>
        <v>-1.667155855591429E-2</v>
      </c>
      <c r="Q41" s="25">
        <f>LN(1+Table46[[#This Row],[Hero-Return]])</f>
        <v>-1.6812093131380306E-2</v>
      </c>
      <c r="R41" s="25">
        <f>Table46[[#This Row],[Bajaj Electricals Ltd.]]/G40-1</f>
        <v>2.0220091219452119E-2</v>
      </c>
      <c r="S41" s="25">
        <f>LN(1+Table46[[#This Row],[Bajaj-Return]])</f>
        <v>2.0018379725295656E-2</v>
      </c>
    </row>
    <row r="42" spans="1:19">
      <c r="A42" s="20">
        <v>43616</v>
      </c>
      <c r="B42" s="29">
        <v>1329.7496000000001</v>
      </c>
      <c r="C42" s="29">
        <v>278.64999999999998</v>
      </c>
      <c r="D42" s="29">
        <v>2196.85</v>
      </c>
      <c r="E42" s="29">
        <v>396.9</v>
      </c>
      <c r="F42" s="29">
        <v>2681.4</v>
      </c>
      <c r="G42" s="29">
        <v>538.65</v>
      </c>
      <c r="H42" s="28">
        <f>Table46[[#This Row],[Reliance Industries Ltd.]]/B41-1</f>
        <v>-4.4582567777717408E-2</v>
      </c>
      <c r="I42" s="25">
        <f>LN(1+Table46[[#This Row],[Reliance - Return]])</f>
        <v>-4.5606932199134677E-2</v>
      </c>
      <c r="J42" s="25">
        <f>Table46[[#This Row],[ITC Ltd.]]/C41-1</f>
        <v>-7.5940971646493272E-2</v>
      </c>
      <c r="K42" s="25">
        <f>LN(1+Table46[[#This Row],[ITC - Return]])</f>
        <v>-7.8979325881450582E-2</v>
      </c>
      <c r="L42" s="25">
        <f>Table46[[#This Row],[Tata Consultancy Services Ltd.]]/D41-1</f>
        <v>-2.5765538038537428E-2</v>
      </c>
      <c r="M42" s="25">
        <f>LN(1+Table46[[#This Row],[TCS -Return]])</f>
        <v>-2.6103283608527209E-2</v>
      </c>
      <c r="N42" s="25">
        <f>Table46[[#This Row],[Dabur India Ltd.]]/E41-1</f>
        <v>-2.7638190954774045E-3</v>
      </c>
      <c r="O42" s="25">
        <f>LN(1+Table46[[#This Row],[Dabur-Return]])</f>
        <v>-2.7676454954180308E-3</v>
      </c>
      <c r="P42" s="25">
        <f>Table46[[#This Row],[Heromoto Corp Ltd]]/F41-1</f>
        <v>6.7160169542116899E-2</v>
      </c>
      <c r="Q42" s="25">
        <f>LN(1+Table46[[#This Row],[Hero-Return]])</f>
        <v>6.5001073089655498E-2</v>
      </c>
      <c r="R42" s="25">
        <f>Table46[[#This Row],[Bajaj Electricals Ltd.]]/G41-1</f>
        <v>-5.5248784486751745E-2</v>
      </c>
      <c r="S42" s="25">
        <f>LN(1+Table46[[#This Row],[Bajaj-Return]])</f>
        <v>-5.6833650155591026E-2</v>
      </c>
    </row>
    <row r="43" spans="1:19">
      <c r="A43" s="20">
        <v>43644</v>
      </c>
      <c r="B43" s="29">
        <v>1251.9996000000001</v>
      </c>
      <c r="C43" s="29">
        <v>273.95</v>
      </c>
      <c r="D43" s="29">
        <v>2227.25</v>
      </c>
      <c r="E43" s="29">
        <v>400.5</v>
      </c>
      <c r="F43" s="29">
        <v>2584</v>
      </c>
      <c r="G43" s="29">
        <v>530.1001</v>
      </c>
      <c r="H43" s="28">
        <f>Table46[[#This Row],[Reliance Industries Ltd.]]/B42-1</f>
        <v>-5.8469654738004806E-2</v>
      </c>
      <c r="I43" s="25">
        <f>LN(1+Table46[[#This Row],[Reliance - Return]])</f>
        <v>-6.0248700642784175E-2</v>
      </c>
      <c r="J43" s="25">
        <f>Table46[[#This Row],[ITC Ltd.]]/C42-1</f>
        <v>-1.6867037502242943E-2</v>
      </c>
      <c r="K43" s="25">
        <f>LN(1+Table46[[#This Row],[ITC - Return]])</f>
        <v>-1.7010906031120616E-2</v>
      </c>
      <c r="L43" s="25">
        <f>Table46[[#This Row],[Tata Consultancy Services Ltd.]]/D42-1</f>
        <v>1.3837995311468676E-2</v>
      </c>
      <c r="M43" s="25">
        <f>LN(1+Table46[[#This Row],[TCS -Return]])</f>
        <v>1.3743124467327329E-2</v>
      </c>
      <c r="N43" s="25">
        <f>Table46[[#This Row],[Dabur India Ltd.]]/E42-1</f>
        <v>9.070294784580657E-3</v>
      </c>
      <c r="O43" s="25">
        <f>LN(1+Table46[[#This Row],[Dabur-Return]])</f>
        <v>9.0294067193943759E-3</v>
      </c>
      <c r="P43" s="25">
        <f>Table46[[#This Row],[Heromoto Corp Ltd]]/F42-1</f>
        <v>-3.6324308197210442E-2</v>
      </c>
      <c r="Q43" s="25">
        <f>LN(1+Table46[[#This Row],[Hero-Return]])</f>
        <v>-3.7000460264968386E-2</v>
      </c>
      <c r="R43" s="25">
        <f>Table46[[#This Row],[Bajaj Electricals Ltd.]]/G42-1</f>
        <v>-1.5872830223707335E-2</v>
      </c>
      <c r="S43" s="25">
        <f>LN(1+Table46[[#This Row],[Bajaj-Return]])</f>
        <v>-1.6000152702806702E-2</v>
      </c>
    </row>
    <row r="44" spans="1:19">
      <c r="A44" s="20">
        <v>43677</v>
      </c>
      <c r="B44" s="29">
        <v>1165.9996000000001</v>
      </c>
      <c r="C44" s="29">
        <v>270.05</v>
      </c>
      <c r="D44" s="29">
        <v>2205.4</v>
      </c>
      <c r="E44" s="29">
        <v>426.75</v>
      </c>
      <c r="F44" s="29">
        <v>2356.1999999999998</v>
      </c>
      <c r="G44" s="29">
        <v>364.3</v>
      </c>
      <c r="H44" s="28">
        <f>Table46[[#This Row],[Reliance Industries Ltd.]]/B43-1</f>
        <v>-6.8690117792369887E-2</v>
      </c>
      <c r="I44" s="25">
        <f>LN(1+Table46[[#This Row],[Reliance - Return]])</f>
        <v>-7.1163208313969287E-2</v>
      </c>
      <c r="J44" s="25">
        <f>Table46[[#This Row],[ITC Ltd.]]/C43-1</f>
        <v>-1.4236174484394848E-2</v>
      </c>
      <c r="K44" s="25">
        <f>LN(1+Table46[[#This Row],[ITC - Return]])</f>
        <v>-1.4338480945524488E-2</v>
      </c>
      <c r="L44" s="25">
        <f>Table46[[#This Row],[Tata Consultancy Services Ltd.]]/D43-1</f>
        <v>-9.8103041867774188E-3</v>
      </c>
      <c r="M44" s="25">
        <f>LN(1+Table46[[#This Row],[TCS -Return]])</f>
        <v>-9.8587422761750448E-3</v>
      </c>
      <c r="N44" s="25">
        <f>Table46[[#This Row],[Dabur India Ltd.]]/E43-1</f>
        <v>6.5543071161048738E-2</v>
      </c>
      <c r="O44" s="25">
        <f>LN(1+Table46[[#This Row],[Dabur-Return]])</f>
        <v>6.3484595166136124E-2</v>
      </c>
      <c r="P44" s="25">
        <f>Table46[[#This Row],[Heromoto Corp Ltd]]/F43-1</f>
        <v>-8.8157894736842213E-2</v>
      </c>
      <c r="Q44" s="25">
        <f>LN(1+Table46[[#This Row],[Hero-Return]])</f>
        <v>-9.2288434090473645E-2</v>
      </c>
      <c r="R44" s="25">
        <f>Table46[[#This Row],[Bajaj Electricals Ltd.]]/G43-1</f>
        <v>-0.31277130489128369</v>
      </c>
      <c r="S44" s="25">
        <f>LN(1+Table46[[#This Row],[Bajaj-Return]])</f>
        <v>-0.37508815262287654</v>
      </c>
    </row>
    <row r="45" spans="1:19">
      <c r="A45" s="20">
        <v>43707</v>
      </c>
      <c r="B45" s="29">
        <v>1248.3496</v>
      </c>
      <c r="C45" s="29">
        <v>245.55</v>
      </c>
      <c r="D45" s="29">
        <v>2258.0500000000002</v>
      </c>
      <c r="E45" s="29">
        <v>449.05</v>
      </c>
      <c r="F45" s="29">
        <v>2571.85</v>
      </c>
      <c r="G45" s="29">
        <v>392.45</v>
      </c>
      <c r="H45" s="28">
        <f>Table46[[#This Row],[Reliance Industries Ltd.]]/B44-1</f>
        <v>7.0626096269672756E-2</v>
      </c>
      <c r="I45" s="25">
        <f>LN(1+Table46[[#This Row],[Reliance - Return]])</f>
        <v>6.8243614048715706E-2</v>
      </c>
      <c r="J45" s="25">
        <f>Table46[[#This Row],[ITC Ltd.]]/C44-1</f>
        <v>-9.0723940011109061E-2</v>
      </c>
      <c r="K45" s="25">
        <f>LN(1+Table46[[#This Row],[ITC - Return]])</f>
        <v>-9.5106534553646538E-2</v>
      </c>
      <c r="L45" s="25">
        <f>Table46[[#This Row],[Tata Consultancy Services Ltd.]]/D44-1</f>
        <v>2.3873220277500717E-2</v>
      </c>
      <c r="M45" s="25">
        <f>LN(1+Table46[[#This Row],[TCS -Return]])</f>
        <v>2.3592710629679787E-2</v>
      </c>
      <c r="N45" s="25">
        <f>Table46[[#This Row],[Dabur India Ltd.]]/E44-1</f>
        <v>5.2255418863503156E-2</v>
      </c>
      <c r="O45" s="25">
        <f>LN(1+Table46[[#This Row],[Dabur-Return]])</f>
        <v>5.0935878442408683E-2</v>
      </c>
      <c r="P45" s="25">
        <f>Table46[[#This Row],[Heromoto Corp Ltd]]/F44-1</f>
        <v>9.1524488583312191E-2</v>
      </c>
      <c r="Q45" s="25">
        <f>LN(1+Table46[[#This Row],[Hero-Return]])</f>
        <v>8.7575332471541659E-2</v>
      </c>
      <c r="R45" s="25">
        <f>Table46[[#This Row],[Bajaj Electricals Ltd.]]/G44-1</f>
        <v>7.7271479549821498E-2</v>
      </c>
      <c r="S45" s="25">
        <f>LN(1+Table46[[#This Row],[Bajaj-Return]])</f>
        <v>7.4431436558304517E-2</v>
      </c>
    </row>
    <row r="46" spans="1:19">
      <c r="A46" s="20">
        <v>43738</v>
      </c>
      <c r="B46" s="29">
        <v>1332.5996</v>
      </c>
      <c r="C46" s="29">
        <v>259.7</v>
      </c>
      <c r="D46" s="29">
        <v>2099.1999999999998</v>
      </c>
      <c r="E46" s="29">
        <v>447.15</v>
      </c>
      <c r="F46" s="29">
        <v>2700.85</v>
      </c>
      <c r="G46" s="29">
        <v>390.05</v>
      </c>
      <c r="H46" s="28">
        <f>Table46[[#This Row],[Reliance Industries Ltd.]]/B45-1</f>
        <v>6.7489107218042133E-2</v>
      </c>
      <c r="I46" s="25">
        <f>LN(1+Table46[[#This Row],[Reliance - Return]])</f>
        <v>6.5309262057379538E-2</v>
      </c>
      <c r="J46" s="25">
        <f>Table46[[#This Row],[ITC Ltd.]]/C45-1</f>
        <v>5.762573813887184E-2</v>
      </c>
      <c r="K46" s="25">
        <f>LN(1+Table46[[#This Row],[ITC - Return]])</f>
        <v>5.6026526183449082E-2</v>
      </c>
      <c r="L46" s="25">
        <f>Table46[[#This Row],[Tata Consultancy Services Ltd.]]/D45-1</f>
        <v>-7.0348309381988994E-2</v>
      </c>
      <c r="M46" s="25">
        <f>LN(1+Table46[[#This Row],[TCS -Return]])</f>
        <v>-7.294528920448809E-2</v>
      </c>
      <c r="N46" s="25">
        <f>Table46[[#This Row],[Dabur India Ltd.]]/E45-1</f>
        <v>-4.2311546598374772E-3</v>
      </c>
      <c r="O46" s="25">
        <f>LN(1+Table46[[#This Row],[Dabur-Return]])</f>
        <v>-4.2401313247686402E-3</v>
      </c>
      <c r="P46" s="25">
        <f>Table46[[#This Row],[Heromoto Corp Ltd]]/F45-1</f>
        <v>5.0158446254641609E-2</v>
      </c>
      <c r="Q46" s="25">
        <f>LN(1+Table46[[#This Row],[Hero-Return]])</f>
        <v>4.8941053979888731E-2</v>
      </c>
      <c r="R46" s="25">
        <f>Table46[[#This Row],[Bajaj Electricals Ltd.]]/G45-1</f>
        <v>-6.1154287170339661E-3</v>
      </c>
      <c r="S46" s="25">
        <f>LN(1+Table46[[#This Row],[Bajaj-Return]])</f>
        <v>-6.1342045385005097E-3</v>
      </c>
    </row>
    <row r="47" spans="1:19">
      <c r="A47" s="20">
        <v>43769</v>
      </c>
      <c r="B47" s="29">
        <v>1464.1995999999999</v>
      </c>
      <c r="C47" s="29">
        <v>257.55</v>
      </c>
      <c r="D47" s="29">
        <v>2270.1999999999998</v>
      </c>
      <c r="E47" s="29">
        <v>462.5</v>
      </c>
      <c r="F47" s="29">
        <v>2705.25</v>
      </c>
      <c r="G47" s="29">
        <v>378.65010000000001</v>
      </c>
      <c r="H47" s="28">
        <f>Table46[[#This Row],[Reliance Industries Ltd.]]/B46-1</f>
        <v>9.8754344515787018E-2</v>
      </c>
      <c r="I47" s="25">
        <f>LN(1+Table46[[#This Row],[Reliance - Return]])</f>
        <v>9.4177124062480938E-2</v>
      </c>
      <c r="J47" s="25">
        <f>Table46[[#This Row],[ITC Ltd.]]/C46-1</f>
        <v>-8.2787832113976334E-3</v>
      </c>
      <c r="K47" s="25">
        <f>LN(1+Table46[[#This Row],[ITC - Return]])</f>
        <v>-8.3132426571083974E-3</v>
      </c>
      <c r="L47" s="25">
        <f>Table46[[#This Row],[Tata Consultancy Services Ltd.]]/D46-1</f>
        <v>8.1459603658536661E-2</v>
      </c>
      <c r="M47" s="25">
        <f>LN(1+Table46[[#This Row],[TCS -Return]])</f>
        <v>7.831161357146918E-2</v>
      </c>
      <c r="N47" s="25">
        <f>Table46[[#This Row],[Dabur India Ltd.]]/E46-1</f>
        <v>3.4328525103432872E-2</v>
      </c>
      <c r="O47" s="25">
        <f>LN(1+Table46[[#This Row],[Dabur-Return]])</f>
        <v>3.3752448160289758E-2</v>
      </c>
      <c r="P47" s="25">
        <f>Table46[[#This Row],[Heromoto Corp Ltd]]/F46-1</f>
        <v>1.6291167595388067E-3</v>
      </c>
      <c r="Q47" s="25">
        <f>LN(1+Table46[[#This Row],[Hero-Return]])</f>
        <v>1.6277911883089593E-3</v>
      </c>
      <c r="R47" s="25">
        <f>Table46[[#This Row],[Bajaj Electricals Ltd.]]/G46-1</f>
        <v>-2.9226765799256538E-2</v>
      </c>
      <c r="S47" s="25">
        <f>LN(1+Table46[[#This Row],[Bajaj-Return]])</f>
        <v>-2.9662376378394369E-2</v>
      </c>
    </row>
    <row r="48" spans="1:19">
      <c r="A48" s="20">
        <v>43798</v>
      </c>
      <c r="B48" s="29">
        <v>1550.8995</v>
      </c>
      <c r="C48" s="29">
        <v>246.35</v>
      </c>
      <c r="D48" s="29">
        <v>2052.6999999999998</v>
      </c>
      <c r="E48" s="29">
        <v>459.25</v>
      </c>
      <c r="F48" s="29">
        <v>2431.9499999999998</v>
      </c>
      <c r="G48" s="29">
        <v>339.35</v>
      </c>
      <c r="H48" s="28">
        <f>Table46[[#This Row],[Reliance Industries Ltd.]]/B47-1</f>
        <v>5.9213170116970471E-2</v>
      </c>
      <c r="I48" s="25">
        <f>LN(1+Table46[[#This Row],[Reliance - Return]])</f>
        <v>5.7526340146124441E-2</v>
      </c>
      <c r="J48" s="25">
        <f>Table46[[#This Row],[ITC Ltd.]]/C47-1</f>
        <v>-4.3486701611337719E-2</v>
      </c>
      <c r="K48" s="25">
        <f>LN(1+Table46[[#This Row],[ITC - Return]])</f>
        <v>-4.4460587021622255E-2</v>
      </c>
      <c r="L48" s="25">
        <f>Table46[[#This Row],[Tata Consultancy Services Ltd.]]/D47-1</f>
        <v>-9.5806536868998315E-2</v>
      </c>
      <c r="M48" s="25">
        <f>LN(1+Table46[[#This Row],[TCS -Return]])</f>
        <v>-0.10071193359810586</v>
      </c>
      <c r="N48" s="25">
        <f>Table46[[#This Row],[Dabur India Ltd.]]/E47-1</f>
        <v>-7.0270270270270663E-3</v>
      </c>
      <c r="O48" s="25">
        <f>LN(1+Table46[[#This Row],[Dabur-Return]])</f>
        <v>-7.0518328572448915E-3</v>
      </c>
      <c r="P48" s="25">
        <f>Table46[[#This Row],[Heromoto Corp Ltd]]/F47-1</f>
        <v>-0.10102578319933464</v>
      </c>
      <c r="Q48" s="25">
        <f>LN(1+Table46[[#This Row],[Hero-Return]])</f>
        <v>-0.10650092478757024</v>
      </c>
      <c r="R48" s="25">
        <f>Table46[[#This Row],[Bajaj Electricals Ltd.]]/G47-1</f>
        <v>-0.10379001616531991</v>
      </c>
      <c r="S48" s="25">
        <f>LN(1+Table46[[#This Row],[Bajaj-Return]])</f>
        <v>-0.10958053650616044</v>
      </c>
    </row>
    <row r="49" spans="1:19">
      <c r="A49" s="20">
        <v>43830</v>
      </c>
      <c r="B49" s="29">
        <v>1514.0995</v>
      </c>
      <c r="C49" s="29">
        <v>237.65</v>
      </c>
      <c r="D49" s="29">
        <v>2161.3000000000002</v>
      </c>
      <c r="E49" s="29">
        <v>458.4</v>
      </c>
      <c r="F49" s="29">
        <v>2443.85</v>
      </c>
      <c r="G49" s="29">
        <v>357.8501</v>
      </c>
      <c r="H49" s="28">
        <f>Table46[[#This Row],[Reliance Industries Ltd.]]/B48-1</f>
        <v>-2.3728165493637654E-2</v>
      </c>
      <c r="I49" s="25">
        <f>LN(1+Table46[[#This Row],[Reliance - Return]])</f>
        <v>-2.4014212386813345E-2</v>
      </c>
      <c r="J49" s="25">
        <f>Table46[[#This Row],[ITC Ltd.]]/C48-1</f>
        <v>-3.5315607874974564E-2</v>
      </c>
      <c r="K49" s="25">
        <f>LN(1+Table46[[#This Row],[ITC - Return]])</f>
        <v>-3.5954285929953582E-2</v>
      </c>
      <c r="L49" s="25">
        <f>Table46[[#This Row],[Tata Consultancy Services Ltd.]]/D48-1</f>
        <v>5.290592877673328E-2</v>
      </c>
      <c r="M49" s="25">
        <f>LN(1+Table46[[#This Row],[TCS -Return]])</f>
        <v>5.1553892766739731E-2</v>
      </c>
      <c r="N49" s="25">
        <f>Table46[[#This Row],[Dabur India Ltd.]]/E48-1</f>
        <v>-1.8508437670115008E-3</v>
      </c>
      <c r="O49" s="25">
        <f>LN(1+Table46[[#This Row],[Dabur-Return]])</f>
        <v>-1.8525586947052933E-3</v>
      </c>
      <c r="P49" s="25">
        <f>Table46[[#This Row],[Heromoto Corp Ltd]]/F48-1</f>
        <v>4.8931927054420843E-3</v>
      </c>
      <c r="Q49" s="25">
        <f>LN(1+Table46[[#This Row],[Hero-Return]])</f>
        <v>4.8812599483708747E-3</v>
      </c>
      <c r="R49" s="25">
        <f>Table46[[#This Row],[Bajaj Electricals Ltd.]]/G48-1</f>
        <v>5.4516281125681409E-2</v>
      </c>
      <c r="S49" s="25">
        <f>LN(1+Table46[[#This Row],[Bajaj-Return]])</f>
        <v>5.3082160481495597E-2</v>
      </c>
    </row>
    <row r="50" spans="1:19">
      <c r="A50" s="20">
        <v>43861</v>
      </c>
      <c r="B50" s="29">
        <v>1411.6995999999999</v>
      </c>
      <c r="C50" s="29">
        <v>235.25</v>
      </c>
      <c r="D50" s="29">
        <v>2079.3000000000002</v>
      </c>
      <c r="E50" s="29">
        <v>496</v>
      </c>
      <c r="F50" s="29">
        <v>2501.9</v>
      </c>
      <c r="G50" s="29">
        <v>373.50009999999997</v>
      </c>
      <c r="H50" s="28">
        <f>Table46[[#This Row],[Reliance Industries Ltd.]]/B49-1</f>
        <v>-6.7630892157351741E-2</v>
      </c>
      <c r="I50" s="25">
        <f>LN(1+Table46[[#This Row],[Reliance - Return]])</f>
        <v>-7.0026504241299192E-2</v>
      </c>
      <c r="J50" s="25">
        <f>Table46[[#This Row],[ITC Ltd.]]/C49-1</f>
        <v>-1.0098884914790718E-2</v>
      </c>
      <c r="K50" s="25">
        <f>LN(1+Table46[[#This Row],[ITC - Return]])</f>
        <v>-1.0150224594529482E-2</v>
      </c>
      <c r="L50" s="25">
        <f>Table46[[#This Row],[Tata Consultancy Services Ltd.]]/D49-1</f>
        <v>-3.7940128626289704E-2</v>
      </c>
      <c r="M50" s="25">
        <f>LN(1+Table46[[#This Row],[TCS -Return]])</f>
        <v>-3.8678593897823958E-2</v>
      </c>
      <c r="N50" s="25">
        <f>Table46[[#This Row],[Dabur India Ltd.]]/E49-1</f>
        <v>8.2024432809773229E-2</v>
      </c>
      <c r="O50" s="25">
        <f>LN(1+Table46[[#This Row],[Dabur-Return]])</f>
        <v>7.8833761324397775E-2</v>
      </c>
      <c r="P50" s="25">
        <f>Table46[[#This Row],[Heromoto Corp Ltd]]/F49-1</f>
        <v>2.375350369294349E-2</v>
      </c>
      <c r="Q50" s="25">
        <f>LN(1+Table46[[#This Row],[Hero-Return]])</f>
        <v>2.3475778589975304E-2</v>
      </c>
      <c r="R50" s="25">
        <f>Table46[[#This Row],[Bajaj Electricals Ltd.]]/G49-1</f>
        <v>4.3733395631299077E-2</v>
      </c>
      <c r="S50" s="25">
        <f>LN(1+Table46[[#This Row],[Bajaj-Return]])</f>
        <v>4.2804088679190125E-2</v>
      </c>
    </row>
    <row r="51" spans="1:19">
      <c r="A51" s="20">
        <v>43889</v>
      </c>
      <c r="B51" s="29">
        <v>1328.6496</v>
      </c>
      <c r="C51" s="29">
        <v>197.6</v>
      </c>
      <c r="D51" s="29">
        <v>2000.95</v>
      </c>
      <c r="E51" s="29">
        <v>496.05</v>
      </c>
      <c r="F51" s="29">
        <v>2048.1</v>
      </c>
      <c r="G51" s="29">
        <v>403</v>
      </c>
      <c r="H51" s="28">
        <f>Table46[[#This Row],[Reliance Industries Ltd.]]/B50-1</f>
        <v>-5.8829796367442455E-2</v>
      </c>
      <c r="I51" s="25">
        <f>LN(1+Table46[[#This Row],[Reliance - Return]])</f>
        <v>-6.0631280479011299E-2</v>
      </c>
      <c r="J51" s="25">
        <f>Table46[[#This Row],[ITC Ltd.]]/C50-1</f>
        <v>-0.16004250797024444</v>
      </c>
      <c r="K51" s="25">
        <f>LN(1+Table46[[#This Row],[ITC - Return]])</f>
        <v>-0.17440399315172159</v>
      </c>
      <c r="L51" s="25">
        <f>Table46[[#This Row],[Tata Consultancy Services Ltd.]]/D50-1</f>
        <v>-3.7680950319819217E-2</v>
      </c>
      <c r="M51" s="25">
        <f>LN(1+Table46[[#This Row],[TCS -Return]])</f>
        <v>-3.8409230826755153E-2</v>
      </c>
      <c r="N51" s="25">
        <f>Table46[[#This Row],[Dabur India Ltd.]]/E50-1</f>
        <v>1.0080645161303359E-4</v>
      </c>
      <c r="O51" s="25">
        <f>LN(1+Table46[[#This Row],[Dabur-Return]])</f>
        <v>1.0080137098412742E-4</v>
      </c>
      <c r="P51" s="25">
        <f>Table46[[#This Row],[Heromoto Corp Ltd]]/F50-1</f>
        <v>-0.1813821495663297</v>
      </c>
      <c r="Q51" s="25">
        <f>LN(1+Table46[[#This Row],[Hero-Return]])</f>
        <v>-0.20013790911018992</v>
      </c>
      <c r="R51" s="25">
        <f>Table46[[#This Row],[Bajaj Electricals Ltd.]]/G50-1</f>
        <v>7.898230817073415E-2</v>
      </c>
      <c r="S51" s="25">
        <f>LN(1+Table46[[#This Row],[Bajaj-Return]])</f>
        <v>7.6018289636229752E-2</v>
      </c>
    </row>
    <row r="52" spans="1:19">
      <c r="A52" s="20">
        <v>43921</v>
      </c>
      <c r="B52" s="29">
        <v>1112.4496999999999</v>
      </c>
      <c r="C52" s="29">
        <v>172</v>
      </c>
      <c r="D52" s="29">
        <v>1823.05</v>
      </c>
      <c r="E52" s="29">
        <v>450.25</v>
      </c>
      <c r="F52" s="29">
        <v>1594.2</v>
      </c>
      <c r="G52" s="29">
        <v>267.45</v>
      </c>
      <c r="H52" s="28">
        <f>Table46[[#This Row],[Reliance Industries Ltd.]]/B51-1</f>
        <v>-0.16272153320183147</v>
      </c>
      <c r="I52" s="25">
        <f>LN(1+Table46[[#This Row],[Reliance - Return]])</f>
        <v>-0.17759856752969366</v>
      </c>
      <c r="J52" s="25">
        <f>Table46[[#This Row],[ITC Ltd.]]/C51-1</f>
        <v>-0.12955465587044535</v>
      </c>
      <c r="K52" s="25">
        <f>LN(1+Table46[[#This Row],[ITC - Return]])</f>
        <v>-0.13875030850031439</v>
      </c>
      <c r="L52" s="25">
        <f>Table46[[#This Row],[Tata Consultancy Services Ltd.]]/D51-1</f>
        <v>-8.8907768809815435E-2</v>
      </c>
      <c r="M52" s="25">
        <f>LN(1+Table46[[#This Row],[TCS -Return]])</f>
        <v>-9.3111145145144333E-2</v>
      </c>
      <c r="N52" s="25">
        <f>Table46[[#This Row],[Dabur India Ltd.]]/E51-1</f>
        <v>-9.2329402277996242E-2</v>
      </c>
      <c r="O52" s="25">
        <f>LN(1+Table46[[#This Row],[Dabur-Return]])</f>
        <v>-9.6873744039846096E-2</v>
      </c>
      <c r="P52" s="25">
        <f>Table46[[#This Row],[Heromoto Corp Ltd]]/F51-1</f>
        <v>-0.22162003808407782</v>
      </c>
      <c r="Q52" s="25">
        <f>LN(1+Table46[[#This Row],[Hero-Return]])</f>
        <v>-0.25054049109852133</v>
      </c>
      <c r="R52" s="25">
        <f>Table46[[#This Row],[Bajaj Electricals Ltd.]]/G51-1</f>
        <v>-0.33635235732009927</v>
      </c>
      <c r="S52" s="25">
        <f>LN(1+Table46[[#This Row],[Bajaj-Return]])</f>
        <v>-0.41000392896942389</v>
      </c>
    </row>
    <row r="53" spans="1:19">
      <c r="A53" s="20">
        <v>43951</v>
      </c>
      <c r="B53" s="29">
        <v>1467.0496000000001</v>
      </c>
      <c r="C53" s="29">
        <v>182.15</v>
      </c>
      <c r="D53" s="29">
        <v>2014.85</v>
      </c>
      <c r="E53" s="29">
        <v>489.35</v>
      </c>
      <c r="F53" s="29">
        <v>2166.8000000000002</v>
      </c>
      <c r="G53" s="29">
        <v>340.35</v>
      </c>
      <c r="H53" s="28">
        <f>Table46[[#This Row],[Reliance Industries Ltd.]]/B52-1</f>
        <v>0.31875589521036329</v>
      </c>
      <c r="I53" s="25">
        <f>LN(1+Table46[[#This Row],[Reliance - Return]])</f>
        <v>0.27668878853394507</v>
      </c>
      <c r="J53" s="25">
        <f>Table46[[#This Row],[ITC Ltd.]]/C52-1</f>
        <v>5.9011627906976782E-2</v>
      </c>
      <c r="K53" s="25">
        <f>LN(1+Table46[[#This Row],[ITC - Return]])</f>
        <v>5.7336046641119798E-2</v>
      </c>
      <c r="L53" s="25">
        <f>Table46[[#This Row],[Tata Consultancy Services Ltd.]]/D52-1</f>
        <v>0.10520830476399445</v>
      </c>
      <c r="M53" s="25">
        <f>LN(1+Table46[[#This Row],[TCS -Return]])</f>
        <v>0.10003382830236919</v>
      </c>
      <c r="N53" s="25">
        <f>Table46[[#This Row],[Dabur India Ltd.]]/E52-1</f>
        <v>8.6840644086618513E-2</v>
      </c>
      <c r="O53" s="25">
        <f>LN(1+Table46[[#This Row],[Dabur-Return]])</f>
        <v>8.3274995815763017E-2</v>
      </c>
      <c r="P53" s="25">
        <f>Table46[[#This Row],[Heromoto Corp Ltd]]/F52-1</f>
        <v>0.35917701668548485</v>
      </c>
      <c r="Q53" s="25">
        <f>LN(1+Table46[[#This Row],[Hero-Return]])</f>
        <v>0.30687938178992097</v>
      </c>
      <c r="R53" s="25">
        <f>Table46[[#This Row],[Bajaj Electricals Ltd.]]/G52-1</f>
        <v>0.27257431295569279</v>
      </c>
      <c r="S53" s="25">
        <f>LN(1+Table46[[#This Row],[Bajaj-Return]])</f>
        <v>0.24104186691670143</v>
      </c>
    </row>
    <row r="54" spans="1:19">
      <c r="A54" s="20">
        <v>43980</v>
      </c>
      <c r="B54" s="29">
        <v>1465.2</v>
      </c>
      <c r="C54" s="29">
        <v>197.45</v>
      </c>
      <c r="D54" s="29">
        <v>1971.55</v>
      </c>
      <c r="E54" s="29">
        <v>466.6</v>
      </c>
      <c r="F54" s="29">
        <v>2364.9</v>
      </c>
      <c r="G54" s="29">
        <v>363.7</v>
      </c>
      <c r="H54" s="28">
        <f>Table46[[#This Row],[Reliance Industries Ltd.]]/B53-1</f>
        <v>-1.2607617356632517E-3</v>
      </c>
      <c r="I54" s="25">
        <f>LN(1+Table46[[#This Row],[Reliance - Return]])</f>
        <v>-1.2615571643746521E-3</v>
      </c>
      <c r="J54" s="25">
        <f>Table46[[#This Row],[ITC Ltd.]]/C53-1</f>
        <v>8.3996706011528754E-2</v>
      </c>
      <c r="K54" s="25">
        <f>LN(1+Table46[[#This Row],[ITC - Return]])</f>
        <v>8.0654864278085436E-2</v>
      </c>
      <c r="L54" s="25">
        <f>Table46[[#This Row],[Tata Consultancy Services Ltd.]]/D53-1</f>
        <v>-2.1490433531032083E-2</v>
      </c>
      <c r="M54" s="25">
        <f>LN(1+Table46[[#This Row],[TCS -Return]])</f>
        <v>-2.1724715526482238E-2</v>
      </c>
      <c r="N54" s="25">
        <f>Table46[[#This Row],[Dabur India Ltd.]]/E53-1</f>
        <v>-4.6490242157964601E-2</v>
      </c>
      <c r="O54" s="25">
        <f>LN(1+Table46[[#This Row],[Dabur-Return]])</f>
        <v>-4.760562028449887E-2</v>
      </c>
      <c r="P54" s="25">
        <f>Table46[[#This Row],[Heromoto Corp Ltd]]/F53-1</f>
        <v>9.1425143068118775E-2</v>
      </c>
      <c r="Q54" s="25">
        <f>LN(1+Table46[[#This Row],[Hero-Return]])</f>
        <v>8.7484312950228335E-2</v>
      </c>
      <c r="R54" s="25">
        <f>Table46[[#This Row],[Bajaj Electricals Ltd.]]/G53-1</f>
        <v>6.8605846922285885E-2</v>
      </c>
      <c r="S54" s="25">
        <f>LN(1+Table46[[#This Row],[Bajaj-Return]])</f>
        <v>6.6354852098982925E-2</v>
      </c>
    </row>
    <row r="55" spans="1:19">
      <c r="A55" s="20">
        <v>44012</v>
      </c>
      <c r="B55" s="29">
        <v>1703.35</v>
      </c>
      <c r="C55" s="29">
        <v>194.6</v>
      </c>
      <c r="D55" s="29">
        <v>2082.1999999999998</v>
      </c>
      <c r="E55" s="29">
        <v>465.75</v>
      </c>
      <c r="F55" s="29">
        <v>2548.35</v>
      </c>
      <c r="G55" s="29">
        <v>391.5</v>
      </c>
      <c r="H55" s="28">
        <f>Table46[[#This Row],[Reliance Industries Ltd.]]/B54-1</f>
        <v>0.16253753753753752</v>
      </c>
      <c r="I55" s="25">
        <f>LN(1+Table46[[#This Row],[Reliance - Return]])</f>
        <v>0.15060514831292302</v>
      </c>
      <c r="J55" s="25">
        <f>Table46[[#This Row],[ITC Ltd.]]/C54-1</f>
        <v>-1.4434033932641199E-2</v>
      </c>
      <c r="K55" s="25">
        <f>LN(1+Table46[[#This Row],[ITC - Return]])</f>
        <v>-1.4539217980753761E-2</v>
      </c>
      <c r="L55" s="25">
        <f>Table46[[#This Row],[Tata Consultancy Services Ltd.]]/D54-1</f>
        <v>5.6123354720904794E-2</v>
      </c>
      <c r="M55" s="25">
        <f>LN(1+Table46[[#This Row],[TCS -Return]])</f>
        <v>5.4604991644616171E-2</v>
      </c>
      <c r="N55" s="25">
        <f>Table46[[#This Row],[Dabur India Ltd.]]/E54-1</f>
        <v>-1.8216888126876274E-3</v>
      </c>
      <c r="O55" s="25">
        <f>LN(1+Table46[[#This Row],[Dabur-Return]])</f>
        <v>-1.8233501056318575E-3</v>
      </c>
      <c r="P55" s="25">
        <f>Table46[[#This Row],[Heromoto Corp Ltd]]/F54-1</f>
        <v>7.7571990359000198E-2</v>
      </c>
      <c r="Q55" s="25">
        <f>LN(1+Table46[[#This Row],[Hero-Return]])</f>
        <v>7.4710353162060969E-2</v>
      </c>
      <c r="R55" s="25">
        <f>Table46[[#This Row],[Bajaj Electricals Ltd.]]/G54-1</f>
        <v>7.6436623590871555E-2</v>
      </c>
      <c r="S55" s="25">
        <f>LN(1+Table46[[#This Row],[Bajaj-Return]])</f>
        <v>7.3656163437914396E-2</v>
      </c>
    </row>
    <row r="56" spans="1:19">
      <c r="A56" s="20">
        <v>44043</v>
      </c>
      <c r="B56" s="29">
        <v>2066.9499999999998</v>
      </c>
      <c r="C56" s="29">
        <v>194.1</v>
      </c>
      <c r="D56" s="29">
        <v>2282.4499999999998</v>
      </c>
      <c r="E56" s="29">
        <v>513.45000000000005</v>
      </c>
      <c r="F56" s="29">
        <v>2677.2</v>
      </c>
      <c r="G56" s="29">
        <v>425.15</v>
      </c>
      <c r="H56" s="28">
        <f>Table46[[#This Row],[Reliance Industries Ltd.]]/B55-1</f>
        <v>0.21346170781107809</v>
      </c>
      <c r="I56" s="25">
        <f>LN(1+Table46[[#This Row],[Reliance - Return]])</f>
        <v>0.19347719052478046</v>
      </c>
      <c r="J56" s="25">
        <f>Table46[[#This Row],[ITC Ltd.]]/C55-1</f>
        <v>-2.5693730729702269E-3</v>
      </c>
      <c r="K56" s="25">
        <f>LN(1+Table46[[#This Row],[ITC - Return]])</f>
        <v>-2.5726795769401472E-3</v>
      </c>
      <c r="L56" s="25">
        <f>Table46[[#This Row],[Tata Consultancy Services Ltd.]]/D55-1</f>
        <v>9.617231774085111E-2</v>
      </c>
      <c r="M56" s="25">
        <f>LN(1+Table46[[#This Row],[TCS -Return]])</f>
        <v>9.1824400383497096E-2</v>
      </c>
      <c r="N56" s="25">
        <f>Table46[[#This Row],[Dabur India Ltd.]]/E55-1</f>
        <v>0.10241545893719817</v>
      </c>
      <c r="O56" s="25">
        <f>LN(1+Table46[[#This Row],[Dabur-Return]])</f>
        <v>9.7503644162606276E-2</v>
      </c>
      <c r="P56" s="25">
        <f>Table46[[#This Row],[Heromoto Corp Ltd]]/F55-1</f>
        <v>5.0562128436046905E-2</v>
      </c>
      <c r="Q56" s="25">
        <f>LN(1+Table46[[#This Row],[Hero-Return]])</f>
        <v>4.9325381330453805E-2</v>
      </c>
      <c r="R56" s="25">
        <f>Table46[[#This Row],[Bajaj Electricals Ltd.]]/G55-1</f>
        <v>8.5951468710089296E-2</v>
      </c>
      <c r="S56" s="25">
        <f>LN(1+Table46[[#This Row],[Bajaj-Return]])</f>
        <v>8.2456532400943625E-2</v>
      </c>
    </row>
    <row r="57" spans="1:19">
      <c r="A57" s="20">
        <v>44074</v>
      </c>
      <c r="B57" s="29">
        <v>2078.5500000000002</v>
      </c>
      <c r="C57" s="29">
        <v>191.25</v>
      </c>
      <c r="D57" s="29">
        <v>2256.35</v>
      </c>
      <c r="E57" s="29">
        <v>475.05</v>
      </c>
      <c r="F57" s="29">
        <v>3007.1</v>
      </c>
      <c r="G57" s="29">
        <v>498.45</v>
      </c>
      <c r="H57" s="28">
        <f>Table46[[#This Row],[Reliance Industries Ltd.]]/B56-1</f>
        <v>5.6121338203634075E-3</v>
      </c>
      <c r="I57" s="25">
        <f>LN(1+Table46[[#This Row],[Reliance - Return]])</f>
        <v>5.5964444704709659E-3</v>
      </c>
      <c r="J57" s="25">
        <f>Table46[[#This Row],[ITC Ltd.]]/C56-1</f>
        <v>-1.4683153013910322E-2</v>
      </c>
      <c r="K57" s="25">
        <f>LN(1+Table46[[#This Row],[ITC - Return]])</f>
        <v>-1.4792017468319318E-2</v>
      </c>
      <c r="L57" s="25">
        <f>Table46[[#This Row],[Tata Consultancy Services Ltd.]]/D56-1</f>
        <v>-1.1435080724659819E-2</v>
      </c>
      <c r="M57" s="25">
        <f>LN(1+Table46[[#This Row],[TCS -Return]])</f>
        <v>-1.1500963995479629E-2</v>
      </c>
      <c r="N57" s="25">
        <f>Table46[[#This Row],[Dabur India Ltd.]]/E56-1</f>
        <v>-7.4788197487584029E-2</v>
      </c>
      <c r="O57" s="25">
        <f>LN(1+Table46[[#This Row],[Dabur-Return]])</f>
        <v>-7.7732591991545572E-2</v>
      </c>
      <c r="P57" s="25">
        <f>Table46[[#This Row],[Heromoto Corp Ltd]]/F56-1</f>
        <v>0.12322575825489324</v>
      </c>
      <c r="Q57" s="25">
        <f>LN(1+Table46[[#This Row],[Hero-Return]])</f>
        <v>0.1162046869456968</v>
      </c>
      <c r="R57" s="25">
        <f>Table46[[#This Row],[Bajaj Electricals Ltd.]]/G56-1</f>
        <v>0.17240973773962143</v>
      </c>
      <c r="S57" s="25">
        <f>LN(1+Table46[[#This Row],[Bajaj-Return]])</f>
        <v>0.15906123563691157</v>
      </c>
    </row>
    <row r="58" spans="1:19">
      <c r="A58" s="20">
        <v>44104</v>
      </c>
      <c r="B58" s="29">
        <v>2233.75</v>
      </c>
      <c r="C58" s="29">
        <v>171.75</v>
      </c>
      <c r="D58" s="29">
        <v>2491.5</v>
      </c>
      <c r="E58" s="29">
        <v>510.7</v>
      </c>
      <c r="F58" s="29">
        <v>3145.85</v>
      </c>
      <c r="G58" s="29">
        <v>502.55</v>
      </c>
      <c r="H58" s="28">
        <f>Table46[[#This Row],[Reliance Industries Ltd.]]/B57-1</f>
        <v>7.4667436434052492E-2</v>
      </c>
      <c r="I58" s="25">
        <f>LN(1+Table46[[#This Row],[Reliance - Return]])</f>
        <v>7.2011252260803932E-2</v>
      </c>
      <c r="J58" s="25">
        <f>Table46[[#This Row],[ITC Ltd.]]/C57-1</f>
        <v>-0.10196078431372546</v>
      </c>
      <c r="K58" s="25">
        <f>LN(1+Table46[[#This Row],[ITC - Return]])</f>
        <v>-0.10754154160418647</v>
      </c>
      <c r="L58" s="25">
        <f>Table46[[#This Row],[Tata Consultancy Services Ltd.]]/D57-1</f>
        <v>0.10421698761273746</v>
      </c>
      <c r="M58" s="25">
        <f>LN(1+Table46[[#This Row],[TCS -Return]])</f>
        <v>9.9136475292789489E-2</v>
      </c>
      <c r="N58" s="25">
        <f>Table46[[#This Row],[Dabur India Ltd.]]/E57-1</f>
        <v>7.5044732133459524E-2</v>
      </c>
      <c r="O58" s="25">
        <f>LN(1+Table46[[#This Row],[Dabur-Return]])</f>
        <v>7.2362272000839625E-2</v>
      </c>
      <c r="P58" s="25">
        <f>Table46[[#This Row],[Heromoto Corp Ltd]]/F57-1</f>
        <v>4.6140800106414748E-2</v>
      </c>
      <c r="Q58" s="25">
        <f>LN(1+Table46[[#This Row],[Hero-Return]])</f>
        <v>4.5107964716197109E-2</v>
      </c>
      <c r="R58" s="25">
        <f>Table46[[#This Row],[Bajaj Electricals Ltd.]]/G57-1</f>
        <v>8.2254990470458367E-3</v>
      </c>
      <c r="S58" s="25">
        <f>LN(1+Table46[[#This Row],[Bajaj-Return]])</f>
        <v>8.1918540020358647E-3</v>
      </c>
    </row>
    <row r="59" spans="1:19">
      <c r="A59" s="20">
        <v>44134</v>
      </c>
      <c r="B59" s="29">
        <v>2054.35</v>
      </c>
      <c r="C59" s="29">
        <v>165.25</v>
      </c>
      <c r="D59" s="29">
        <v>2664.85</v>
      </c>
      <c r="E59" s="29">
        <v>511.55</v>
      </c>
      <c r="F59" s="29">
        <v>2799.8</v>
      </c>
      <c r="G59" s="29">
        <v>488</v>
      </c>
      <c r="H59" s="28">
        <f>Table46[[#This Row],[Reliance Industries Ltd.]]/B58-1</f>
        <v>-8.0313374370453272E-2</v>
      </c>
      <c r="I59" s="25">
        <f>LN(1+Table46[[#This Row],[Reliance - Return]])</f>
        <v>-8.372229128040036E-2</v>
      </c>
      <c r="J59" s="25">
        <f>Table46[[#This Row],[ITC Ltd.]]/C58-1</f>
        <v>-3.7845705967976762E-2</v>
      </c>
      <c r="K59" s="25">
        <f>LN(1+Table46[[#This Row],[ITC - Return]])</f>
        <v>-3.8580452370663106E-2</v>
      </c>
      <c r="L59" s="25">
        <f>Table46[[#This Row],[Tata Consultancy Services Ltd.]]/D58-1</f>
        <v>6.9576560305037116E-2</v>
      </c>
      <c r="M59" s="25">
        <f>LN(1+Table46[[#This Row],[TCS -Return]])</f>
        <v>6.7262832116179172E-2</v>
      </c>
      <c r="N59" s="25">
        <f>Table46[[#This Row],[Dabur India Ltd.]]/E58-1</f>
        <v>1.6643822204818193E-3</v>
      </c>
      <c r="O59" s="25">
        <f>LN(1+Table46[[#This Row],[Dabur-Return]])</f>
        <v>1.6629986713508709E-3</v>
      </c>
      <c r="P59" s="25">
        <f>Table46[[#This Row],[Heromoto Corp Ltd]]/F58-1</f>
        <v>-0.1100020662142186</v>
      </c>
      <c r="Q59" s="25">
        <f>LN(1+Table46[[#This Row],[Hero-Return]])</f>
        <v>-0.11653613784765608</v>
      </c>
      <c r="R59" s="25">
        <f>Table46[[#This Row],[Bajaj Electricals Ltd.]]/G58-1</f>
        <v>-2.8952343050442808E-2</v>
      </c>
      <c r="S59" s="25">
        <f>LN(1+Table46[[#This Row],[Bajaj-Return]])</f>
        <v>-2.937973161760174E-2</v>
      </c>
    </row>
    <row r="60" spans="1:19">
      <c r="A60" s="20">
        <v>44162</v>
      </c>
      <c r="B60" s="29">
        <v>1929.85</v>
      </c>
      <c r="C60" s="29">
        <v>193.7</v>
      </c>
      <c r="D60" s="29">
        <v>2679.15</v>
      </c>
      <c r="E60" s="29">
        <v>499.6</v>
      </c>
      <c r="F60" s="29">
        <v>3104.65</v>
      </c>
      <c r="G60" s="29">
        <v>572.70000000000005</v>
      </c>
      <c r="H60" s="28">
        <f>Table46[[#This Row],[Reliance Industries Ltd.]]/B59-1</f>
        <v>-6.0603110472899013E-2</v>
      </c>
      <c r="I60" s="25">
        <f>LN(1+Table46[[#This Row],[Reliance - Return]])</f>
        <v>-6.2517216521931929E-2</v>
      </c>
      <c r="J60" s="25">
        <f>Table46[[#This Row],[ITC Ltd.]]/C59-1</f>
        <v>0.17216338880484106</v>
      </c>
      <c r="K60" s="25">
        <f>LN(1+Table46[[#This Row],[ITC - Return]])</f>
        <v>0.15885109168115444</v>
      </c>
      <c r="L60" s="25">
        <f>Table46[[#This Row],[Tata Consultancy Services Ltd.]]/D59-1</f>
        <v>5.3661556935662436E-3</v>
      </c>
      <c r="M60" s="25">
        <f>LN(1+Table46[[#This Row],[TCS -Return]])</f>
        <v>5.3518091809638263E-3</v>
      </c>
      <c r="N60" s="25">
        <f>Table46[[#This Row],[Dabur India Ltd.]]/E59-1</f>
        <v>-2.3360375329879779E-2</v>
      </c>
      <c r="O60" s="25">
        <f>LN(1+Table46[[#This Row],[Dabur-Return]])</f>
        <v>-2.363755407352636E-2</v>
      </c>
      <c r="P60" s="25">
        <f>Table46[[#This Row],[Heromoto Corp Ltd]]/F59-1</f>
        <v>0.10888277734123863</v>
      </c>
      <c r="Q60" s="25">
        <f>LN(1+Table46[[#This Row],[Hero-Return]])</f>
        <v>0.10335300155624866</v>
      </c>
      <c r="R60" s="25">
        <f>Table46[[#This Row],[Bajaj Electricals Ltd.]]/G59-1</f>
        <v>0.17356557377049198</v>
      </c>
      <c r="S60" s="25">
        <f>LN(1+Table46[[#This Row],[Bajaj-Return]])</f>
        <v>0.16004661354666458</v>
      </c>
    </row>
    <row r="61" spans="1:19">
      <c r="A61" s="20">
        <v>44196</v>
      </c>
      <c r="B61" s="29">
        <v>1984.65</v>
      </c>
      <c r="C61" s="29">
        <v>209</v>
      </c>
      <c r="D61" s="29">
        <v>2870.2</v>
      </c>
      <c r="E61" s="29">
        <v>534</v>
      </c>
      <c r="F61" s="29">
        <v>3109.35</v>
      </c>
      <c r="G61" s="29">
        <v>610.35</v>
      </c>
      <c r="H61" s="28">
        <f>Table46[[#This Row],[Reliance Industries Ltd.]]/B60-1</f>
        <v>2.8395989325595394E-2</v>
      </c>
      <c r="I61" s="25">
        <f>LN(1+Table46[[#This Row],[Reliance - Return]])</f>
        <v>2.8000296485224285E-2</v>
      </c>
      <c r="J61" s="25">
        <f>Table46[[#This Row],[ITC Ltd.]]/C60-1</f>
        <v>7.8988125967991873E-2</v>
      </c>
      <c r="K61" s="25">
        <f>LN(1+Table46[[#This Row],[ITC - Return]])</f>
        <v>7.6023681551860942E-2</v>
      </c>
      <c r="L61" s="25">
        <f>Table46[[#This Row],[Tata Consultancy Services Ltd.]]/D60-1</f>
        <v>7.1309930388369303E-2</v>
      </c>
      <c r="M61" s="25">
        <f>LN(1+Table46[[#This Row],[TCS -Return]])</f>
        <v>6.8882133718229072E-2</v>
      </c>
      <c r="N61" s="25">
        <f>Table46[[#This Row],[Dabur India Ltd.]]/E60-1</f>
        <v>6.8855084067253713E-2</v>
      </c>
      <c r="O61" s="25">
        <f>LN(1+Table46[[#This Row],[Dabur-Return]])</f>
        <v>6.6588060708772143E-2</v>
      </c>
      <c r="P61" s="25">
        <f>Table46[[#This Row],[Heromoto Corp Ltd]]/F60-1</f>
        <v>1.5138582448905868E-3</v>
      </c>
      <c r="Q61" s="25">
        <f>LN(1+Table46[[#This Row],[Hero-Return]])</f>
        <v>1.5127135166563292E-3</v>
      </c>
      <c r="R61" s="25">
        <f>Table46[[#This Row],[Bajaj Electricals Ltd.]]/G60-1</f>
        <v>6.5741225772655731E-2</v>
      </c>
      <c r="S61" s="25">
        <f>LN(1+Table46[[#This Row],[Bajaj-Return]])</f>
        <v>6.3670543715996925E-2</v>
      </c>
    </row>
    <row r="62" spans="1:19">
      <c r="A62" s="20">
        <v>44225</v>
      </c>
      <c r="B62" s="29">
        <v>1843.15</v>
      </c>
      <c r="C62" s="29">
        <v>203.25</v>
      </c>
      <c r="D62" s="29">
        <v>3112.9</v>
      </c>
      <c r="E62" s="29">
        <v>515.25</v>
      </c>
      <c r="F62" s="29">
        <v>3255.25</v>
      </c>
      <c r="G62" s="29">
        <v>722.5</v>
      </c>
      <c r="H62" s="28">
        <f>Table46[[#This Row],[Reliance Industries Ltd.]]/B61-1</f>
        <v>-7.1297206056483486E-2</v>
      </c>
      <c r="I62" s="25">
        <f>LN(1+Table46[[#This Row],[Reliance - Return]])</f>
        <v>-7.3966511759005232E-2</v>
      </c>
      <c r="J62" s="25">
        <f>Table46[[#This Row],[ITC Ltd.]]/C61-1</f>
        <v>-2.7511961722488043E-2</v>
      </c>
      <c r="K62" s="25">
        <f>LN(1+Table46[[#This Row],[ITC - Return]])</f>
        <v>-2.7897503536891036E-2</v>
      </c>
      <c r="L62" s="25">
        <f>Table46[[#This Row],[Tata Consultancy Services Ltd.]]/D61-1</f>
        <v>8.4558567347223335E-2</v>
      </c>
      <c r="M62" s="25">
        <f>LN(1+Table46[[#This Row],[TCS -Return]])</f>
        <v>8.1173053835132736E-2</v>
      </c>
      <c r="N62" s="25">
        <f>Table46[[#This Row],[Dabur India Ltd.]]/E61-1</f>
        <v>-3.51123595505618E-2</v>
      </c>
      <c r="O62" s="25">
        <f>LN(1+Table46[[#This Row],[Dabur-Return]])</f>
        <v>-3.574361918962643E-2</v>
      </c>
      <c r="P62" s="25">
        <f>Table46[[#This Row],[Heromoto Corp Ltd]]/F61-1</f>
        <v>4.6922990335600767E-2</v>
      </c>
      <c r="Q62" s="25">
        <f>LN(1+Table46[[#This Row],[Hero-Return]])</f>
        <v>4.5855376495207802E-2</v>
      </c>
      <c r="R62" s="25">
        <f>Table46[[#This Row],[Bajaj Electricals Ltd.]]/G61-1</f>
        <v>0.18374703039239781</v>
      </c>
      <c r="S62" s="25">
        <f>LN(1+Table46[[#This Row],[Bajaj-Return]])</f>
        <v>0.16868485687077858</v>
      </c>
    </row>
    <row r="63" spans="1:19">
      <c r="A63" s="20">
        <v>44253</v>
      </c>
      <c r="B63" s="29">
        <v>2083.85</v>
      </c>
      <c r="C63" s="29">
        <v>204.05</v>
      </c>
      <c r="D63" s="29">
        <v>2896.05</v>
      </c>
      <c r="E63" s="29">
        <v>503.35</v>
      </c>
      <c r="F63" s="29">
        <v>3227.4</v>
      </c>
      <c r="G63" s="29">
        <v>957.7</v>
      </c>
      <c r="H63" s="28">
        <f>Table46[[#This Row],[Reliance Industries Ltd.]]/B62-1</f>
        <v>0.13059165016412111</v>
      </c>
      <c r="I63" s="25">
        <f>LN(1+Table46[[#This Row],[Reliance - Return]])</f>
        <v>0.12274107991789636</v>
      </c>
      <c r="J63" s="25">
        <f>Table46[[#This Row],[ITC Ltd.]]/C62-1</f>
        <v>3.9360393603935506E-3</v>
      </c>
      <c r="K63" s="25">
        <f>LN(1+Table46[[#This Row],[ITC - Return]])</f>
        <v>3.9283134238946643E-3</v>
      </c>
      <c r="L63" s="25">
        <f>Table46[[#This Row],[Tata Consultancy Services Ltd.]]/D62-1</f>
        <v>-6.9661730219409468E-2</v>
      </c>
      <c r="M63" s="25">
        <f>LN(1+Table46[[#This Row],[TCS -Return]])</f>
        <v>-7.2207028022028566E-2</v>
      </c>
      <c r="N63" s="25">
        <f>Table46[[#This Row],[Dabur India Ltd.]]/E62-1</f>
        <v>-2.3095584667637059E-2</v>
      </c>
      <c r="O63" s="25">
        <f>LN(1+Table46[[#This Row],[Dabur-Return]])</f>
        <v>-2.3366466595136092E-2</v>
      </c>
      <c r="P63" s="25">
        <f>Table46[[#This Row],[Heromoto Corp Ltd]]/F62-1</f>
        <v>-8.5554104907457074E-3</v>
      </c>
      <c r="Q63" s="25">
        <f>LN(1+Table46[[#This Row],[Hero-Return]])</f>
        <v>-8.5922181015858044E-3</v>
      </c>
      <c r="R63" s="25">
        <f>Table46[[#This Row],[Bajaj Electricals Ltd.]]/G62-1</f>
        <v>0.32553633217993094</v>
      </c>
      <c r="S63" s="25">
        <f>LN(1+Table46[[#This Row],[Bajaj-Return]])</f>
        <v>0.28181715654098649</v>
      </c>
    </row>
    <row r="64" spans="1:19">
      <c r="A64" s="20">
        <v>44286</v>
      </c>
      <c r="B64" s="29">
        <v>2003.2</v>
      </c>
      <c r="C64" s="29">
        <v>218.5</v>
      </c>
      <c r="D64" s="29">
        <v>3177.6</v>
      </c>
      <c r="E64" s="29">
        <v>540.70000000000005</v>
      </c>
      <c r="F64" s="29">
        <v>2915.15</v>
      </c>
      <c r="G64" s="29">
        <v>977.4</v>
      </c>
      <c r="H64" s="28">
        <f>Table46[[#This Row],[Reliance Industries Ltd.]]/B63-1</f>
        <v>-3.8702401804352471E-2</v>
      </c>
      <c r="I64" s="25">
        <f>LN(1+Table46[[#This Row],[Reliance - Return]])</f>
        <v>-3.9471242409641435E-2</v>
      </c>
      <c r="J64" s="25">
        <f>Table46[[#This Row],[ITC Ltd.]]/C63-1</f>
        <v>7.0815976476353848E-2</v>
      </c>
      <c r="K64" s="25">
        <f>LN(1+Table46[[#This Row],[ITC - Return]])</f>
        <v>6.8420952683830166E-2</v>
      </c>
      <c r="L64" s="25">
        <f>Table46[[#This Row],[Tata Consultancy Services Ltd.]]/D63-1</f>
        <v>9.7218625369037026E-2</v>
      </c>
      <c r="M64" s="25">
        <f>LN(1+Table46[[#This Row],[TCS -Return]])</f>
        <v>9.2778455300917939E-2</v>
      </c>
      <c r="N64" s="25">
        <f>Table46[[#This Row],[Dabur India Ltd.]]/E63-1</f>
        <v>7.4202840965531092E-2</v>
      </c>
      <c r="O64" s="25">
        <f>LN(1+Table46[[#This Row],[Dabur-Return]])</f>
        <v>7.1578843212526999E-2</v>
      </c>
      <c r="P64" s="25">
        <f>Table46[[#This Row],[Heromoto Corp Ltd]]/F63-1</f>
        <v>-9.6749705645411188E-2</v>
      </c>
      <c r="Q64" s="25">
        <f>LN(1+Table46[[#This Row],[Hero-Return]])</f>
        <v>-0.10175558307058911</v>
      </c>
      <c r="R64" s="25">
        <f>Table46[[#This Row],[Bajaj Electricals Ltd.]]/G63-1</f>
        <v>2.0570115902683428E-2</v>
      </c>
      <c r="S64" s="25">
        <f>LN(1+Table46[[#This Row],[Bajaj-Return]])</f>
        <v>2.0361408308480742E-2</v>
      </c>
    </row>
    <row r="65" spans="1:19">
      <c r="A65" s="20">
        <v>44316</v>
      </c>
      <c r="B65" s="29">
        <v>1994.45</v>
      </c>
      <c r="C65" s="29">
        <v>202.7</v>
      </c>
      <c r="D65" s="29">
        <v>3038.4</v>
      </c>
      <c r="E65" s="29">
        <v>538.45000000000005</v>
      </c>
      <c r="F65" s="29">
        <v>2820.35</v>
      </c>
      <c r="G65" s="29">
        <v>1148.3499999999999</v>
      </c>
      <c r="H65" s="28">
        <f>Table46[[#This Row],[Reliance Industries Ltd.]]/B64-1</f>
        <v>-4.3680111821086109E-3</v>
      </c>
      <c r="I65" s="25">
        <f>LN(1+Table46[[#This Row],[Reliance - Return]])</f>
        <v>-4.377578814133031E-3</v>
      </c>
      <c r="J65" s="25">
        <f>Table46[[#This Row],[ITC Ltd.]]/C64-1</f>
        <v>-7.2311212814645365E-2</v>
      </c>
      <c r="K65" s="25">
        <f>LN(1+Table46[[#This Row],[ITC - Return]])</f>
        <v>-7.5058961077690556E-2</v>
      </c>
      <c r="L65" s="25">
        <f>Table46[[#This Row],[Tata Consultancy Services Ltd.]]/D64-1</f>
        <v>-4.3806646525679671E-2</v>
      </c>
      <c r="M65" s="25">
        <f>LN(1+Table46[[#This Row],[TCS -Return]])</f>
        <v>-4.4795133792831933E-2</v>
      </c>
      <c r="N65" s="25">
        <f>Table46[[#This Row],[Dabur India Ltd.]]/E64-1</f>
        <v>-4.1612724246347099E-3</v>
      </c>
      <c r="O65" s="25">
        <f>LN(1+Table46[[#This Row],[Dabur-Return]])</f>
        <v>-4.1699546130692109E-3</v>
      </c>
      <c r="P65" s="25">
        <f>Table46[[#This Row],[Heromoto Corp Ltd]]/F64-1</f>
        <v>-3.2519767421916645E-2</v>
      </c>
      <c r="Q65" s="25">
        <f>LN(1+Table46[[#This Row],[Hero-Return]])</f>
        <v>-3.3060285730766463E-2</v>
      </c>
      <c r="R65" s="25">
        <f>Table46[[#This Row],[Bajaj Electricals Ltd.]]/G64-1</f>
        <v>0.17490280335584196</v>
      </c>
      <c r="S65" s="25">
        <f>LN(1+Table46[[#This Row],[Bajaj-Return]])</f>
        <v>0.16118542362636945</v>
      </c>
    </row>
    <row r="66" spans="1:19">
      <c r="A66" s="20">
        <v>44347</v>
      </c>
      <c r="B66" s="29">
        <v>2160.4499999999998</v>
      </c>
      <c r="C66" s="29">
        <v>216.6</v>
      </c>
      <c r="D66" s="29">
        <v>3158.95</v>
      </c>
      <c r="E66" s="29">
        <v>540.4</v>
      </c>
      <c r="F66" s="29">
        <v>3007</v>
      </c>
      <c r="G66" s="29">
        <v>1054.2</v>
      </c>
      <c r="H66" s="28">
        <f>Table46[[#This Row],[Reliance Industries Ltd.]]/B65-1</f>
        <v>8.3230965930456868E-2</v>
      </c>
      <c r="I66" s="25">
        <f>LN(1+Table46[[#This Row],[Reliance - Return]])</f>
        <v>7.9948210221522265E-2</v>
      </c>
      <c r="J66" s="25">
        <f>Table46[[#This Row],[ITC Ltd.]]/C65-1</f>
        <v>6.8574247656635556E-2</v>
      </c>
      <c r="K66" s="25">
        <f>LN(1+Table46[[#This Row],[ITC - Return]])</f>
        <v>6.6325281108936013E-2</v>
      </c>
      <c r="L66" s="25">
        <f>Table46[[#This Row],[Tata Consultancy Services Ltd.]]/D65-1</f>
        <v>3.9675487098472795E-2</v>
      </c>
      <c r="M66" s="25">
        <f>LN(1+Table46[[#This Row],[TCS -Return]])</f>
        <v>3.8908632825197263E-2</v>
      </c>
      <c r="N66" s="25">
        <f>Table46[[#This Row],[Dabur India Ltd.]]/E65-1</f>
        <v>3.6215061751321276E-3</v>
      </c>
      <c r="O66" s="25">
        <f>LN(1+Table46[[#This Row],[Dabur-Return]])</f>
        <v>3.6149643111536628E-3</v>
      </c>
      <c r="P66" s="25">
        <f>Table46[[#This Row],[Heromoto Corp Ltd]]/F65-1</f>
        <v>6.6179729466200987E-2</v>
      </c>
      <c r="Q66" s="25">
        <f>LN(1+Table46[[#This Row],[Hero-Return]])</f>
        <v>6.4081913282632602E-2</v>
      </c>
      <c r="R66" s="25">
        <f>Table46[[#This Row],[Bajaj Electricals Ltd.]]/G65-1</f>
        <v>-8.1987199024687429E-2</v>
      </c>
      <c r="S66" s="25">
        <f>LN(1+Table46[[#This Row],[Bajaj-Return]])</f>
        <v>-8.5543944041317252E-2</v>
      </c>
    </row>
    <row r="67" spans="1:19">
      <c r="A67" s="20">
        <v>44377</v>
      </c>
      <c r="B67" s="29">
        <v>2110.8998999999999</v>
      </c>
      <c r="C67" s="29">
        <v>202.75</v>
      </c>
      <c r="D67" s="29">
        <v>3345.25</v>
      </c>
      <c r="E67" s="29">
        <v>568.79999999999995</v>
      </c>
      <c r="F67" s="29">
        <v>2901.95</v>
      </c>
      <c r="G67" s="29">
        <v>1027.5999999999999</v>
      </c>
      <c r="H67" s="28">
        <f>Table46[[#This Row],[Reliance Industries Ltd.]]/B66-1</f>
        <v>-2.2935082968825959E-2</v>
      </c>
      <c r="I67" s="25">
        <f>LN(1+Table46[[#This Row],[Reliance - Return]])</f>
        <v>-2.3202183874303482E-2</v>
      </c>
      <c r="J67" s="25">
        <f>Table46[[#This Row],[ITC Ltd.]]/C66-1</f>
        <v>-6.394275161588181E-2</v>
      </c>
      <c r="K67" s="25">
        <f>LN(1+Table46[[#This Row],[ITC - Return]])</f>
        <v>-6.6078641571367933E-2</v>
      </c>
      <c r="L67" s="25">
        <f>Table46[[#This Row],[Tata Consultancy Services Ltd.]]/D66-1</f>
        <v>5.8975292423115278E-2</v>
      </c>
      <c r="M67" s="25">
        <f>LN(1+Table46[[#This Row],[TCS -Return]])</f>
        <v>5.7301735301879417E-2</v>
      </c>
      <c r="N67" s="25">
        <f>Table46[[#This Row],[Dabur India Ltd.]]/E66-1</f>
        <v>5.2553663952627616E-2</v>
      </c>
      <c r="O67" s="25">
        <f>LN(1+Table46[[#This Row],[Dabur-Return]])</f>
        <v>5.1219272402987265E-2</v>
      </c>
      <c r="P67" s="25">
        <f>Table46[[#This Row],[Heromoto Corp Ltd]]/F66-1</f>
        <v>-3.4935151313601698E-2</v>
      </c>
      <c r="Q67" s="25">
        <f>LN(1+Table46[[#This Row],[Hero-Return]])</f>
        <v>-3.5559979189724193E-2</v>
      </c>
      <c r="R67" s="25">
        <f>Table46[[#This Row],[Bajaj Electricals Ltd.]]/G66-1</f>
        <v>-2.5232403718459584E-2</v>
      </c>
      <c r="S67" s="25">
        <f>LN(1+Table46[[#This Row],[Bajaj-Return]])</f>
        <v>-2.5556199185378086E-2</v>
      </c>
    </row>
    <row r="68" spans="1:19">
      <c r="A68" s="20">
        <v>44407</v>
      </c>
      <c r="B68" s="29">
        <v>2035.4</v>
      </c>
      <c r="C68" s="29">
        <v>205</v>
      </c>
      <c r="D68" s="29">
        <v>3167.5</v>
      </c>
      <c r="E68" s="29">
        <v>598.65</v>
      </c>
      <c r="F68" s="29">
        <v>2764.1001000000001</v>
      </c>
      <c r="G68" s="29">
        <v>1154.0999999999999</v>
      </c>
      <c r="H68" s="28">
        <f>Table46[[#This Row],[Reliance Industries Ltd.]]/B67-1</f>
        <v>-3.5766688889416254E-2</v>
      </c>
      <c r="I68" s="25">
        <f>LN(1+Table46[[#This Row],[Reliance - Return]])</f>
        <v>-3.6421989681034043E-2</v>
      </c>
      <c r="J68" s="25">
        <f>Table46[[#This Row],[ITC Ltd.]]/C67-1</f>
        <v>1.1097410604192337E-2</v>
      </c>
      <c r="K68" s="25">
        <f>LN(1+Table46[[#This Row],[ITC - Return]])</f>
        <v>1.1036286142885859E-2</v>
      </c>
      <c r="L68" s="25">
        <f>Table46[[#This Row],[Tata Consultancy Services Ltd.]]/D67-1</f>
        <v>-5.3135042224049078E-2</v>
      </c>
      <c r="M68" s="25">
        <f>LN(1+Table46[[#This Row],[TCS -Return]])</f>
        <v>-5.4598795989804126E-2</v>
      </c>
      <c r="N68" s="25">
        <f>Table46[[#This Row],[Dabur India Ltd.]]/E67-1</f>
        <v>5.2478902953586593E-2</v>
      </c>
      <c r="O68" s="25">
        <f>LN(1+Table46[[#This Row],[Dabur-Return]])</f>
        <v>5.1148241673821558E-2</v>
      </c>
      <c r="P68" s="25">
        <f>Table46[[#This Row],[Heromoto Corp Ltd]]/F67-1</f>
        <v>-4.7502506934991917E-2</v>
      </c>
      <c r="Q68" s="25">
        <f>LN(1+Table46[[#This Row],[Hero-Return]])</f>
        <v>-4.8667803937492038E-2</v>
      </c>
      <c r="R68" s="25">
        <f>Table46[[#This Row],[Bajaj Electricals Ltd.]]/G67-1</f>
        <v>0.12310237446477235</v>
      </c>
      <c r="S68" s="25">
        <f>LN(1+Table46[[#This Row],[Bajaj-Return]])</f>
        <v>0.11609483319063067</v>
      </c>
    </row>
    <row r="69" spans="1:19">
      <c r="A69" s="20">
        <v>44439</v>
      </c>
      <c r="B69" s="29">
        <v>2259.3000000000002</v>
      </c>
      <c r="C69" s="29">
        <v>211.25</v>
      </c>
      <c r="D69" s="29">
        <v>3786.55</v>
      </c>
      <c r="E69" s="29">
        <v>620.85</v>
      </c>
      <c r="F69" s="29">
        <v>2741.8998999999999</v>
      </c>
      <c r="G69" s="29">
        <v>1214.0999999999999</v>
      </c>
      <c r="H69" s="28">
        <f>Table46[[#This Row],[Reliance Industries Ltd.]]/B68-1</f>
        <v>0.1100029478235236</v>
      </c>
      <c r="I69" s="25">
        <f>LN(1+Table46[[#This Row],[Reliance - Return]])</f>
        <v>0.10436267101758452</v>
      </c>
      <c r="J69" s="25">
        <f>Table46[[#This Row],[ITC Ltd.]]/C68-1</f>
        <v>3.0487804878048808E-2</v>
      </c>
      <c r="K69" s="25">
        <f>LN(1+Table46[[#This Row],[ITC - Return]])</f>
        <v>3.0032287098875076E-2</v>
      </c>
      <c r="L69" s="25">
        <f>Table46[[#This Row],[Tata Consultancy Services Ltd.]]/D68-1</f>
        <v>0.19543804262036302</v>
      </c>
      <c r="M69" s="25">
        <f>LN(1+Table46[[#This Row],[TCS -Return]])</f>
        <v>0.1785126810779501</v>
      </c>
      <c r="N69" s="25">
        <f>Table46[[#This Row],[Dabur India Ltd.]]/E68-1</f>
        <v>3.7083437734903635E-2</v>
      </c>
      <c r="O69" s="25">
        <f>LN(1+Table46[[#This Row],[Dabur-Return]])</f>
        <v>3.6412386699998613E-2</v>
      </c>
      <c r="P69" s="25">
        <f>Table46[[#This Row],[Heromoto Corp Ltd]]/F68-1</f>
        <v>-8.0316194048111189E-3</v>
      </c>
      <c r="Q69" s="25">
        <f>LN(1+Table46[[#This Row],[Hero-Return]])</f>
        <v>-8.06404660527495E-3</v>
      </c>
      <c r="R69" s="25">
        <f>Table46[[#This Row],[Bajaj Electricals Ltd.]]/G68-1</f>
        <v>5.1988562516246395E-2</v>
      </c>
      <c r="S69" s="25">
        <f>LN(1+Table46[[#This Row],[Bajaj-Return]])</f>
        <v>5.068224212357042E-2</v>
      </c>
    </row>
    <row r="70" spans="1:19">
      <c r="A70" s="20">
        <v>44456</v>
      </c>
      <c r="B70" s="29">
        <v>2390.3998999999999</v>
      </c>
      <c r="C70" s="29">
        <v>231.1</v>
      </c>
      <c r="D70" s="29">
        <v>3830.45</v>
      </c>
      <c r="E70" s="29">
        <v>653.95000000000005</v>
      </c>
      <c r="F70" s="29">
        <v>2931.5</v>
      </c>
      <c r="G70" s="29">
        <v>1482.5</v>
      </c>
      <c r="H70" s="28">
        <f>Table46[[#This Row],[Reliance Industries Ltd.]]/B69-1</f>
        <v>5.8026778205638729E-2</v>
      </c>
      <c r="I70" s="25">
        <f>LN(1+Table46[[#This Row],[Reliance - Return]])</f>
        <v>5.6405643329078714E-2</v>
      </c>
      <c r="J70" s="25">
        <f>Table46[[#This Row],[ITC Ltd.]]/C69-1</f>
        <v>9.3964497041420181E-2</v>
      </c>
      <c r="K70" s="25">
        <f>LN(1+Table46[[#This Row],[ITC - Return]])</f>
        <v>8.9808251043051873E-2</v>
      </c>
      <c r="L70" s="25">
        <f>Table46[[#This Row],[Tata Consultancy Services Ltd.]]/D69-1</f>
        <v>1.1593667058404034E-2</v>
      </c>
      <c r="M70" s="25">
        <f>LN(1+Table46[[#This Row],[TCS -Return]])</f>
        <v>1.1526975472214771E-2</v>
      </c>
      <c r="N70" s="25">
        <f>Table46[[#This Row],[Dabur India Ltd.]]/E69-1</f>
        <v>5.331400499315464E-2</v>
      </c>
      <c r="O70" s="25">
        <f>LN(1+Table46[[#This Row],[Dabur-Return]])</f>
        <v>5.1941389072310371E-2</v>
      </c>
      <c r="P70" s="25">
        <f>Table46[[#This Row],[Heromoto Corp Ltd]]/F69-1</f>
        <v>6.9149169158217783E-2</v>
      </c>
      <c r="Q70" s="25">
        <f>LN(1+Table46[[#This Row],[Hero-Return]])</f>
        <v>6.6863163148231874E-2</v>
      </c>
      <c r="R70" s="25">
        <f>Table46[[#This Row],[Bajaj Electricals Ltd.]]/G69-1</f>
        <v>0.22106910468659913</v>
      </c>
      <c r="S70" s="25">
        <f>LN(1+Table46[[#This Row],[Bajaj-Return]])</f>
        <v>0.19972679032195093</v>
      </c>
    </row>
    <row r="72" spans="1:19">
      <c r="A72" s="30" t="s">
        <v>439</v>
      </c>
      <c r="B72" s="31">
        <f>COUNT(Table46[Reliance Industries Ltd.])</f>
        <v>69</v>
      </c>
      <c r="H72" s="33" t="s">
        <v>440</v>
      </c>
      <c r="I72" s="34">
        <f>AVERAGE(I3:I70)</f>
        <v>1.2308988665209481E-2</v>
      </c>
      <c r="J72" s="33"/>
      <c r="K72" s="34">
        <f>AVERAGE(K3:K70)</f>
        <v>-4.7633438605168997E-3</v>
      </c>
      <c r="L72" s="33"/>
      <c r="M72" s="34">
        <f>AVERAGE(M3:M70)</f>
        <v>6.9292199672901771E-3</v>
      </c>
      <c r="N72" s="33"/>
      <c r="O72" s="34">
        <f>AVERAGE(O3:O70)</f>
        <v>1.4137794089268366E-2</v>
      </c>
      <c r="P72" s="33"/>
      <c r="Q72" s="34">
        <f>AVERAGE(Q3:Q70)</f>
        <v>1.9766739211676859E-3</v>
      </c>
      <c r="R72" s="33"/>
      <c r="S72" s="34">
        <f>AVERAGE(S3:S70)</f>
        <v>3.0784786544801768E-2</v>
      </c>
    </row>
    <row r="73" spans="1:19">
      <c r="H73" s="18" t="s">
        <v>441</v>
      </c>
      <c r="I73" s="35">
        <f>STDEV(I3:I70)</f>
        <v>0.1232198186258532</v>
      </c>
      <c r="K73" s="35">
        <f>STDEV(K3:K70)</f>
        <v>7.9870461973776244E-2</v>
      </c>
      <c r="M73" s="35">
        <f>STDEV(M3:M70)</f>
        <v>0.11167669402667256</v>
      </c>
      <c r="O73" s="35">
        <f>STDEV(O3:O70)</f>
        <v>5.4175840909092103E-2</v>
      </c>
      <c r="Q73" s="35">
        <f>STDEV(Q3:Q70)</f>
        <v>8.3286672692316349E-2</v>
      </c>
      <c r="S73" s="35">
        <f>STDEV(S3:S70)</f>
        <v>0.12391017183080905</v>
      </c>
    </row>
    <row r="75" spans="1:19">
      <c r="H75" s="18" t="s">
        <v>442</v>
      </c>
      <c r="I75" s="35">
        <f>I72*12</f>
        <v>0.14770786398251379</v>
      </c>
      <c r="K75" s="35">
        <f>K72*12</f>
        <v>-5.7160126326202793E-2</v>
      </c>
      <c r="M75" s="35">
        <f>M72*12</f>
        <v>8.3150639607482119E-2</v>
      </c>
      <c r="O75" s="35">
        <f>O72*12</f>
        <v>0.16965352907122039</v>
      </c>
      <c r="Q75" s="35">
        <f>Q72*12</f>
        <v>2.3720087054012233E-2</v>
      </c>
      <c r="S75" s="35">
        <f>S72*12</f>
        <v>0.36941743853762121</v>
      </c>
    </row>
    <row r="76" spans="1:19" ht="15.75" thickBot="1">
      <c r="H76" s="36" t="s">
        <v>443</v>
      </c>
      <c r="I76" s="37">
        <f>SQRT(12)*I73</f>
        <v>0.4268459727187992</v>
      </c>
      <c r="J76" s="36"/>
      <c r="K76" s="37">
        <f>SQRT(12)*K73</f>
        <v>0.27667939632515687</v>
      </c>
      <c r="L76" s="36"/>
      <c r="M76" s="37">
        <f>SQRT(12)*M73</f>
        <v>0.38685941615104125</v>
      </c>
      <c r="N76" s="36"/>
      <c r="O76" s="37">
        <f>SQRT(12)*O73</f>
        <v>0.18767061799463197</v>
      </c>
      <c r="P76" s="36"/>
      <c r="Q76" s="37">
        <f>SQRT(12)*Q73</f>
        <v>0.28851349739290255</v>
      </c>
      <c r="R76" s="36"/>
      <c r="S76" s="37">
        <f>SQRT(12)*S73</f>
        <v>0.42923742637110229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2729-B4FC-4E92-8545-BBF2790CAFE1}">
  <dimension ref="A1:J70"/>
  <sheetViews>
    <sheetView workbookViewId="0">
      <selection activeCell="E10" sqref="E10"/>
    </sheetView>
  </sheetViews>
  <sheetFormatPr defaultRowHeight="15"/>
  <cols>
    <col min="1" max="1" width="15.7109375" customWidth="1"/>
    <col min="2" max="2" width="23.140625" bestFit="1" customWidth="1"/>
    <col min="4" max="4" width="10.42578125" bestFit="1" customWidth="1"/>
    <col min="5" max="5" width="11.85546875" bestFit="1" customWidth="1"/>
    <col min="6" max="6" width="8.5703125" bestFit="1" customWidth="1"/>
    <col min="7" max="7" width="9.5703125" bestFit="1" customWidth="1"/>
    <col min="8" max="8" width="9.85546875" bestFit="1" customWidth="1"/>
    <col min="9" max="9" width="15.7109375" bestFit="1" customWidth="1"/>
    <col min="10" max="10" width="12.7109375" bestFit="1" customWidth="1"/>
    <col min="11" max="12" width="15.7109375" bestFit="1" customWidth="1"/>
    <col min="13" max="13" width="9.7109375" bestFit="1" customWidth="1"/>
    <col min="14" max="14" width="9.5703125" bestFit="1" customWidth="1"/>
    <col min="15" max="15" width="8.5703125" bestFit="1" customWidth="1"/>
    <col min="16" max="16" width="9.85546875" bestFit="1" customWidth="1"/>
  </cols>
  <sheetData>
    <row r="1" spans="1:10">
      <c r="A1" t="s">
        <v>444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445</v>
      </c>
    </row>
    <row r="2" spans="1:10">
      <c r="A2" t="s">
        <v>1</v>
      </c>
      <c r="B2" t="s">
        <v>446</v>
      </c>
      <c r="D2" s="157">
        <v>42398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216</v>
      </c>
    </row>
    <row r="3" spans="1:10">
      <c r="A3" t="s">
        <v>3</v>
      </c>
      <c r="B3" t="s">
        <v>447</v>
      </c>
      <c r="D3" s="157">
        <v>42429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222</v>
      </c>
    </row>
    <row r="4" spans="1:10">
      <c r="A4" t="s">
        <v>4</v>
      </c>
      <c r="B4" t="s">
        <v>448</v>
      </c>
      <c r="D4" s="157">
        <v>42460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228</v>
      </c>
    </row>
    <row r="5" spans="1:10">
      <c r="A5" t="s">
        <v>5</v>
      </c>
      <c r="B5" t="s">
        <v>449</v>
      </c>
      <c r="D5" s="157">
        <v>42489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361</v>
      </c>
    </row>
    <row r="6" spans="1:10">
      <c r="A6" t="s">
        <v>6</v>
      </c>
      <c r="B6" t="s">
        <v>450</v>
      </c>
      <c r="D6" s="157">
        <v>42521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362</v>
      </c>
    </row>
    <row r="7" spans="1:10">
      <c r="A7" t="s">
        <v>445</v>
      </c>
      <c r="B7" t="s">
        <v>451</v>
      </c>
      <c r="D7" s="157">
        <v>42551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363</v>
      </c>
    </row>
    <row r="8" spans="1:10">
      <c r="D8" s="157">
        <v>42580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364</v>
      </c>
    </row>
    <row r="9" spans="1:10">
      <c r="D9" s="157">
        <v>42613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365</v>
      </c>
    </row>
    <row r="10" spans="1:10">
      <c r="D10" s="157">
        <v>42643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366</v>
      </c>
    </row>
    <row r="11" spans="1:10">
      <c r="D11" s="157">
        <v>42671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367</v>
      </c>
    </row>
    <row r="12" spans="1:10">
      <c r="D12" s="157">
        <v>42704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368</v>
      </c>
    </row>
    <row r="13" spans="1:10">
      <c r="D13" s="157">
        <v>42734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369</v>
      </c>
    </row>
    <row r="14" spans="1:10">
      <c r="D14" s="157">
        <v>42766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370</v>
      </c>
    </row>
    <row r="15" spans="1:10">
      <c r="D15" s="157">
        <v>42794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371</v>
      </c>
    </row>
    <row r="16" spans="1:10">
      <c r="D16" s="157">
        <v>42825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372</v>
      </c>
    </row>
    <row r="17" spans="4:10">
      <c r="D17" s="157">
        <v>42853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373</v>
      </c>
    </row>
    <row r="18" spans="4:10">
      <c r="D18" s="157">
        <v>42886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374</v>
      </c>
    </row>
    <row r="19" spans="4:10">
      <c r="D19" s="157">
        <v>42916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375</v>
      </c>
    </row>
    <row r="20" spans="4:10">
      <c r="D20" s="157">
        <v>42947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376</v>
      </c>
    </row>
    <row r="21" spans="4:10">
      <c r="D21" s="157">
        <v>42978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377</v>
      </c>
    </row>
    <row r="22" spans="4:10">
      <c r="D22" s="157">
        <v>43007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378</v>
      </c>
    </row>
    <row r="23" spans="4:10">
      <c r="D23" s="157">
        <v>43039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379</v>
      </c>
    </row>
    <row r="24" spans="4:10">
      <c r="D24" s="157">
        <v>43069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380</v>
      </c>
    </row>
    <row r="25" spans="4:10">
      <c r="D25" s="157">
        <v>43098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 t="s">
        <v>381</v>
      </c>
    </row>
    <row r="26" spans="4:10">
      <c r="D26" s="157">
        <v>43131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  <c r="J26" t="s">
        <v>382</v>
      </c>
    </row>
    <row r="27" spans="4:10">
      <c r="D27" s="157">
        <v>43159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383</v>
      </c>
    </row>
    <row r="28" spans="4:10">
      <c r="D28" s="157">
        <v>43187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 t="s">
        <v>384</v>
      </c>
    </row>
    <row r="29" spans="4:10">
      <c r="D29" s="157">
        <v>43220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  <c r="J29" t="s">
        <v>385</v>
      </c>
    </row>
    <row r="30" spans="4:10">
      <c r="D30" s="157">
        <v>43251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 t="s">
        <v>386</v>
      </c>
    </row>
    <row r="31" spans="4:10">
      <c r="D31" s="157">
        <v>43280</v>
      </c>
      <c r="E31" t="s">
        <v>152</v>
      </c>
      <c r="F31" t="s">
        <v>153</v>
      </c>
      <c r="G31" t="s">
        <v>154</v>
      </c>
      <c r="H31" t="s">
        <v>155</v>
      </c>
      <c r="I31" t="s">
        <v>156</v>
      </c>
      <c r="J31" t="s">
        <v>387</v>
      </c>
    </row>
    <row r="32" spans="4:10">
      <c r="D32" s="157">
        <v>43312</v>
      </c>
      <c r="E32" t="s">
        <v>157</v>
      </c>
      <c r="F32" t="s">
        <v>158</v>
      </c>
      <c r="G32" t="s">
        <v>159</v>
      </c>
      <c r="H32" t="s">
        <v>160</v>
      </c>
      <c r="I32" t="s">
        <v>161</v>
      </c>
      <c r="J32" t="s">
        <v>388</v>
      </c>
    </row>
    <row r="33" spans="4:10">
      <c r="D33" s="157">
        <v>43343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389</v>
      </c>
    </row>
    <row r="34" spans="4:10">
      <c r="D34" s="157">
        <v>43371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 t="s">
        <v>390</v>
      </c>
    </row>
    <row r="35" spans="4:10">
      <c r="D35" s="157">
        <v>43404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391</v>
      </c>
    </row>
    <row r="36" spans="4:10">
      <c r="D36" s="157">
        <v>43434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392</v>
      </c>
    </row>
    <row r="37" spans="4:10">
      <c r="D37" s="157">
        <v>43465</v>
      </c>
      <c r="E37" t="s">
        <v>182</v>
      </c>
      <c r="F37" t="s">
        <v>183</v>
      </c>
      <c r="G37" t="s">
        <v>184</v>
      </c>
      <c r="H37" t="s">
        <v>185</v>
      </c>
      <c r="I37" t="s">
        <v>186</v>
      </c>
      <c r="J37" t="s">
        <v>393</v>
      </c>
    </row>
    <row r="38" spans="4:10">
      <c r="D38" s="157">
        <v>43496</v>
      </c>
      <c r="E38" t="s">
        <v>187</v>
      </c>
      <c r="F38" t="s">
        <v>188</v>
      </c>
      <c r="G38" t="s">
        <v>189</v>
      </c>
      <c r="H38" t="s">
        <v>190</v>
      </c>
      <c r="I38" t="s">
        <v>191</v>
      </c>
      <c r="J38" t="s">
        <v>394</v>
      </c>
    </row>
    <row r="39" spans="4:10">
      <c r="D39" s="157">
        <v>43524</v>
      </c>
      <c r="E39" t="s">
        <v>192</v>
      </c>
      <c r="F39" t="s">
        <v>193</v>
      </c>
      <c r="G39" t="s">
        <v>194</v>
      </c>
      <c r="H39" t="s">
        <v>195</v>
      </c>
      <c r="I39" t="s">
        <v>196</v>
      </c>
      <c r="J39" t="s">
        <v>395</v>
      </c>
    </row>
    <row r="40" spans="4:10">
      <c r="D40" s="157">
        <v>43553</v>
      </c>
      <c r="E40" t="s">
        <v>197</v>
      </c>
      <c r="F40" t="s">
        <v>168</v>
      </c>
      <c r="G40" t="s">
        <v>198</v>
      </c>
      <c r="H40" t="s">
        <v>199</v>
      </c>
      <c r="I40" t="s">
        <v>200</v>
      </c>
      <c r="J40" t="s">
        <v>396</v>
      </c>
    </row>
    <row r="41" spans="4:10">
      <c r="D41" s="157">
        <v>43585</v>
      </c>
      <c r="E41" t="s">
        <v>201</v>
      </c>
      <c r="F41" t="s">
        <v>202</v>
      </c>
      <c r="G41" t="s">
        <v>203</v>
      </c>
      <c r="H41" t="s">
        <v>204</v>
      </c>
      <c r="I41" t="s">
        <v>205</v>
      </c>
      <c r="J41" t="s">
        <v>397</v>
      </c>
    </row>
    <row r="42" spans="4:10">
      <c r="D42" s="157">
        <v>43616</v>
      </c>
      <c r="E42" t="s">
        <v>206</v>
      </c>
      <c r="F42" t="s">
        <v>207</v>
      </c>
      <c r="G42" t="s">
        <v>208</v>
      </c>
      <c r="H42" t="s">
        <v>209</v>
      </c>
      <c r="I42" t="s">
        <v>210</v>
      </c>
      <c r="J42" t="s">
        <v>398</v>
      </c>
    </row>
    <row r="43" spans="4:10">
      <c r="D43" s="157">
        <v>43644</v>
      </c>
      <c r="E43" t="s">
        <v>211</v>
      </c>
      <c r="F43" t="s">
        <v>212</v>
      </c>
      <c r="G43" t="s">
        <v>213</v>
      </c>
      <c r="H43" t="s">
        <v>214</v>
      </c>
      <c r="I43" t="s">
        <v>215</v>
      </c>
      <c r="J43" t="s">
        <v>399</v>
      </c>
    </row>
    <row r="44" spans="4:10">
      <c r="D44" s="157">
        <v>43677</v>
      </c>
      <c r="E44" t="s">
        <v>217</v>
      </c>
      <c r="F44" t="s">
        <v>218</v>
      </c>
      <c r="G44" t="s">
        <v>219</v>
      </c>
      <c r="H44" t="s">
        <v>220</v>
      </c>
      <c r="I44" t="s">
        <v>221</v>
      </c>
      <c r="J44" t="s">
        <v>400</v>
      </c>
    </row>
    <row r="45" spans="4:10">
      <c r="D45" s="157">
        <v>43707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401</v>
      </c>
    </row>
    <row r="46" spans="4:10">
      <c r="D46" s="157">
        <v>43738</v>
      </c>
      <c r="E46" t="s">
        <v>229</v>
      </c>
      <c r="F46" t="s">
        <v>230</v>
      </c>
      <c r="G46" t="s">
        <v>231</v>
      </c>
      <c r="H46" t="s">
        <v>232</v>
      </c>
      <c r="I46" t="s">
        <v>233</v>
      </c>
      <c r="J46" t="s">
        <v>402</v>
      </c>
    </row>
    <row r="47" spans="4:10">
      <c r="D47" s="157">
        <v>43769</v>
      </c>
      <c r="E47" t="s">
        <v>234</v>
      </c>
      <c r="F47" t="s">
        <v>235</v>
      </c>
      <c r="G47" t="s">
        <v>236</v>
      </c>
      <c r="H47" t="s">
        <v>237</v>
      </c>
      <c r="I47" t="s">
        <v>238</v>
      </c>
      <c r="J47" t="s">
        <v>403</v>
      </c>
    </row>
    <row r="48" spans="4:10">
      <c r="D48" s="157">
        <v>43798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  <c r="J48" t="s">
        <v>404</v>
      </c>
    </row>
    <row r="49" spans="4:10">
      <c r="D49" s="157">
        <v>43830</v>
      </c>
      <c r="E49" t="s">
        <v>244</v>
      </c>
      <c r="F49" t="s">
        <v>245</v>
      </c>
      <c r="G49" t="s">
        <v>246</v>
      </c>
      <c r="H49" t="s">
        <v>247</v>
      </c>
      <c r="I49" t="s">
        <v>248</v>
      </c>
      <c r="J49" t="s">
        <v>405</v>
      </c>
    </row>
    <row r="50" spans="4:10">
      <c r="D50" s="157">
        <v>43861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  <c r="J50" t="s">
        <v>406</v>
      </c>
    </row>
    <row r="51" spans="4:10">
      <c r="D51" s="157">
        <v>43889</v>
      </c>
      <c r="E51" t="s">
        <v>254</v>
      </c>
      <c r="F51" t="s">
        <v>255</v>
      </c>
      <c r="G51" t="s">
        <v>256</v>
      </c>
      <c r="H51" t="s">
        <v>257</v>
      </c>
      <c r="I51" t="s">
        <v>258</v>
      </c>
      <c r="J51" t="s">
        <v>407</v>
      </c>
    </row>
    <row r="52" spans="4:10">
      <c r="D52" s="157">
        <v>43921</v>
      </c>
      <c r="E52" t="s">
        <v>259</v>
      </c>
      <c r="F52" t="s">
        <v>260</v>
      </c>
      <c r="G52" t="s">
        <v>261</v>
      </c>
      <c r="H52" t="s">
        <v>262</v>
      </c>
      <c r="I52" t="s">
        <v>263</v>
      </c>
      <c r="J52" t="s">
        <v>408</v>
      </c>
    </row>
    <row r="53" spans="4:10">
      <c r="D53" s="157">
        <v>43951</v>
      </c>
      <c r="E53" t="s">
        <v>264</v>
      </c>
      <c r="F53" t="s">
        <v>265</v>
      </c>
      <c r="G53" t="s">
        <v>266</v>
      </c>
      <c r="H53" t="s">
        <v>267</v>
      </c>
      <c r="I53" t="s">
        <v>268</v>
      </c>
      <c r="J53" t="s">
        <v>409</v>
      </c>
    </row>
    <row r="54" spans="4:10">
      <c r="D54" s="157">
        <v>43980</v>
      </c>
      <c r="E54" t="s">
        <v>269</v>
      </c>
      <c r="F54" t="s">
        <v>270</v>
      </c>
      <c r="G54" t="s">
        <v>271</v>
      </c>
      <c r="H54" t="s">
        <v>272</v>
      </c>
      <c r="I54" t="s">
        <v>273</v>
      </c>
      <c r="J54" t="s">
        <v>410</v>
      </c>
    </row>
    <row r="55" spans="4:10">
      <c r="D55" s="157">
        <v>44012</v>
      </c>
      <c r="E55" t="s">
        <v>274</v>
      </c>
      <c r="F55" t="s">
        <v>275</v>
      </c>
      <c r="G55" t="s">
        <v>276</v>
      </c>
      <c r="H55" t="s">
        <v>277</v>
      </c>
      <c r="I55" t="s">
        <v>278</v>
      </c>
      <c r="J55" t="s">
        <v>411</v>
      </c>
    </row>
    <row r="56" spans="4:10">
      <c r="D56" s="157">
        <v>44043</v>
      </c>
      <c r="E56" t="s">
        <v>279</v>
      </c>
      <c r="F56" t="s">
        <v>280</v>
      </c>
      <c r="G56" t="s">
        <v>281</v>
      </c>
      <c r="H56" t="s">
        <v>282</v>
      </c>
      <c r="I56" t="s">
        <v>283</v>
      </c>
      <c r="J56" t="s">
        <v>412</v>
      </c>
    </row>
    <row r="57" spans="4:10">
      <c r="D57" s="157">
        <v>44074</v>
      </c>
      <c r="E57" t="s">
        <v>284</v>
      </c>
      <c r="F57" t="s">
        <v>285</v>
      </c>
      <c r="G57" t="s">
        <v>286</v>
      </c>
      <c r="H57" t="s">
        <v>287</v>
      </c>
      <c r="I57" t="s">
        <v>288</v>
      </c>
      <c r="J57" t="s">
        <v>413</v>
      </c>
    </row>
    <row r="58" spans="4:10">
      <c r="D58" s="157">
        <v>44104</v>
      </c>
      <c r="E58" t="s">
        <v>289</v>
      </c>
      <c r="F58" t="s">
        <v>290</v>
      </c>
      <c r="G58" t="s">
        <v>291</v>
      </c>
      <c r="H58" t="s">
        <v>292</v>
      </c>
      <c r="I58" t="s">
        <v>293</v>
      </c>
      <c r="J58" t="s">
        <v>414</v>
      </c>
    </row>
    <row r="59" spans="4:10">
      <c r="D59" s="157">
        <v>44134</v>
      </c>
      <c r="E59" t="s">
        <v>294</v>
      </c>
      <c r="F59" t="s">
        <v>295</v>
      </c>
      <c r="G59" t="s">
        <v>296</v>
      </c>
      <c r="H59" t="s">
        <v>297</v>
      </c>
      <c r="I59" t="s">
        <v>298</v>
      </c>
      <c r="J59" t="s">
        <v>415</v>
      </c>
    </row>
    <row r="60" spans="4:10">
      <c r="D60" s="157">
        <v>44162</v>
      </c>
      <c r="E60" t="s">
        <v>299</v>
      </c>
      <c r="F60" t="s">
        <v>300</v>
      </c>
      <c r="G60" t="s">
        <v>301</v>
      </c>
      <c r="H60" t="s">
        <v>302</v>
      </c>
      <c r="I60" t="s">
        <v>303</v>
      </c>
      <c r="J60" t="s">
        <v>416</v>
      </c>
    </row>
    <row r="61" spans="4:10">
      <c r="D61" s="157">
        <v>44196</v>
      </c>
      <c r="E61" t="s">
        <v>304</v>
      </c>
      <c r="F61" t="s">
        <v>305</v>
      </c>
      <c r="G61" t="s">
        <v>306</v>
      </c>
      <c r="H61" t="s">
        <v>307</v>
      </c>
      <c r="I61" t="s">
        <v>308</v>
      </c>
      <c r="J61" t="s">
        <v>417</v>
      </c>
    </row>
    <row r="62" spans="4:10">
      <c r="D62" s="157">
        <v>44225</v>
      </c>
      <c r="E62" t="s">
        <v>309</v>
      </c>
      <c r="F62" t="s">
        <v>310</v>
      </c>
      <c r="G62" t="s">
        <v>311</v>
      </c>
      <c r="H62" t="s">
        <v>312</v>
      </c>
      <c r="I62" t="s">
        <v>313</v>
      </c>
      <c r="J62" t="s">
        <v>418</v>
      </c>
    </row>
    <row r="63" spans="4:10">
      <c r="D63" s="157">
        <v>44253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419</v>
      </c>
    </row>
    <row r="64" spans="4:10">
      <c r="D64" s="157">
        <v>44286</v>
      </c>
      <c r="E64" t="s">
        <v>319</v>
      </c>
      <c r="F64" t="s">
        <v>320</v>
      </c>
      <c r="G64" t="s">
        <v>321</v>
      </c>
      <c r="H64" t="s">
        <v>322</v>
      </c>
      <c r="I64" t="s">
        <v>323</v>
      </c>
      <c r="J64" t="s">
        <v>420</v>
      </c>
    </row>
    <row r="65" spans="4:10">
      <c r="D65" s="157">
        <v>44316</v>
      </c>
      <c r="E65" t="s">
        <v>324</v>
      </c>
      <c r="F65" t="s">
        <v>325</v>
      </c>
      <c r="G65" t="s">
        <v>326</v>
      </c>
      <c r="H65" t="s">
        <v>327</v>
      </c>
      <c r="I65" t="s">
        <v>328</v>
      </c>
      <c r="J65" t="s">
        <v>421</v>
      </c>
    </row>
    <row r="66" spans="4:10">
      <c r="D66" s="157">
        <v>44347</v>
      </c>
      <c r="E66" t="s">
        <v>329</v>
      </c>
      <c r="F66" t="s">
        <v>330</v>
      </c>
      <c r="G66" t="s">
        <v>331</v>
      </c>
      <c r="H66" t="s">
        <v>332</v>
      </c>
      <c r="I66" t="s">
        <v>333</v>
      </c>
      <c r="J66" t="s">
        <v>422</v>
      </c>
    </row>
    <row r="67" spans="4:10">
      <c r="D67" s="157">
        <v>44377</v>
      </c>
      <c r="E67" t="s">
        <v>334</v>
      </c>
      <c r="F67" t="s">
        <v>335</v>
      </c>
      <c r="G67" t="s">
        <v>336</v>
      </c>
      <c r="H67" t="s">
        <v>337</v>
      </c>
      <c r="I67" t="s">
        <v>338</v>
      </c>
      <c r="J67" t="s">
        <v>423</v>
      </c>
    </row>
    <row r="68" spans="4:10">
      <c r="D68" s="157">
        <v>44407</v>
      </c>
      <c r="E68" t="s">
        <v>339</v>
      </c>
      <c r="F68" t="s">
        <v>340</v>
      </c>
      <c r="G68" t="s">
        <v>341</v>
      </c>
      <c r="H68" t="s">
        <v>342</v>
      </c>
      <c r="I68" t="s">
        <v>343</v>
      </c>
      <c r="J68" t="s">
        <v>424</v>
      </c>
    </row>
    <row r="69" spans="4:10">
      <c r="D69" s="157">
        <v>44439</v>
      </c>
      <c r="E69" t="s">
        <v>344</v>
      </c>
      <c r="F69" t="s">
        <v>345</v>
      </c>
      <c r="G69" t="s">
        <v>346</v>
      </c>
      <c r="H69" t="s">
        <v>347</v>
      </c>
      <c r="I69" t="s">
        <v>348</v>
      </c>
      <c r="J69" t="s">
        <v>425</v>
      </c>
    </row>
    <row r="70" spans="4:10">
      <c r="D70" s="157">
        <v>44456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426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50AF-7C87-4802-9F23-134F33BDB4FA}">
  <dimension ref="A1:AB76"/>
  <sheetViews>
    <sheetView topLeftCell="O1" workbookViewId="0">
      <pane ySplit="1" topLeftCell="A62" activePane="bottomLeft" state="frozen"/>
      <selection pane="bottomLeft" activeCell="Y63" sqref="Y63"/>
    </sheetView>
  </sheetViews>
  <sheetFormatPr defaultRowHeight="15"/>
  <cols>
    <col min="1" max="1" width="18.42578125" style="18" customWidth="1"/>
    <col min="2" max="2" width="21.5703125" style="18" customWidth="1"/>
    <col min="3" max="3" width="21.85546875" style="18" customWidth="1"/>
    <col min="4" max="4" width="17.140625" style="18" customWidth="1"/>
    <col min="5" max="5" width="15" style="18" bestFit="1" customWidth="1"/>
    <col min="6" max="6" width="16.85546875" style="18" customWidth="1"/>
    <col min="7" max="7" width="17.140625" style="18" customWidth="1"/>
    <col min="8" max="8" width="18.5703125" style="18" bestFit="1" customWidth="1"/>
    <col min="9" max="9" width="20.7109375" style="18" bestFit="1" customWidth="1"/>
    <col min="10" max="10" width="11.5703125" style="18" bestFit="1" customWidth="1"/>
    <col min="11" max="11" width="20.5703125" style="18" bestFit="1" customWidth="1"/>
    <col min="12" max="12" width="11.28515625" style="18" bestFit="1" customWidth="1"/>
    <col min="13" max="13" width="21" style="18" bestFit="1" customWidth="1"/>
    <col min="14" max="14" width="20.7109375" style="18" bestFit="1" customWidth="1"/>
    <col min="15" max="15" width="23.28515625" style="18" bestFit="1" customWidth="1"/>
    <col min="16" max="16" width="21" style="18" bestFit="1" customWidth="1"/>
    <col min="17" max="17" width="23" style="18" bestFit="1" customWidth="1"/>
    <col min="18" max="18" width="12" style="18" bestFit="1" customWidth="1"/>
    <col min="19" max="19" width="22.28515625" style="18" bestFit="1" customWidth="1"/>
    <col min="20" max="20" width="9.140625" style="18"/>
    <col min="21" max="21" width="9.140625" style="18" customWidth="1"/>
    <col min="22" max="22" width="9.140625" style="18"/>
    <col min="23" max="23" width="22.28515625" style="18" bestFit="1" customWidth="1"/>
    <col min="24" max="24" width="9.140625" style="18"/>
    <col min="25" max="25" width="22.28515625" style="18" bestFit="1" customWidth="1"/>
    <col min="26" max="16384" width="9.140625" style="18"/>
  </cols>
  <sheetData>
    <row r="1" spans="1:19" ht="45.75" customHeight="1">
      <c r="A1" s="22" t="s">
        <v>354</v>
      </c>
      <c r="B1" s="22" t="s">
        <v>355</v>
      </c>
      <c r="C1" s="22" t="s">
        <v>452</v>
      </c>
      <c r="D1" s="22" t="s">
        <v>356</v>
      </c>
      <c r="E1" s="22" t="s">
        <v>453</v>
      </c>
      <c r="F1" s="22" t="s">
        <v>357</v>
      </c>
      <c r="G1" s="22" t="s">
        <v>454</v>
      </c>
      <c r="H1" s="22" t="s">
        <v>358</v>
      </c>
      <c r="I1" s="22" t="s">
        <v>455</v>
      </c>
      <c r="J1" s="22" t="s">
        <v>359</v>
      </c>
      <c r="K1" s="22" t="s">
        <v>456</v>
      </c>
      <c r="L1" s="22" t="s">
        <v>360</v>
      </c>
      <c r="M1" s="22" t="s">
        <v>457</v>
      </c>
      <c r="N1" s="38" t="s">
        <v>428</v>
      </c>
      <c r="O1" s="22" t="s">
        <v>430</v>
      </c>
      <c r="P1" s="22" t="s">
        <v>432</v>
      </c>
      <c r="Q1" s="22" t="s">
        <v>434</v>
      </c>
      <c r="R1" s="22" t="s">
        <v>436</v>
      </c>
      <c r="S1" s="22" t="s">
        <v>438</v>
      </c>
    </row>
    <row r="2" spans="1:19">
      <c r="A2" s="100">
        <v>42398</v>
      </c>
      <c r="B2" s="89">
        <v>1035.0497</v>
      </c>
      <c r="C2" s="89"/>
      <c r="D2" s="89">
        <v>319.50020000000001</v>
      </c>
      <c r="E2" s="89"/>
      <c r="F2" s="89">
        <v>2391.1999999999998</v>
      </c>
      <c r="G2" s="89"/>
      <c r="H2" s="89">
        <v>250.05</v>
      </c>
      <c r="I2" s="89"/>
      <c r="J2" s="89">
        <v>2562.8000000000002</v>
      </c>
      <c r="K2" s="89"/>
      <c r="L2" s="89">
        <v>182.7501</v>
      </c>
      <c r="M2" s="89"/>
      <c r="N2" s="90"/>
      <c r="O2" s="90"/>
      <c r="P2" s="90"/>
      <c r="Q2" s="90"/>
      <c r="R2" s="90"/>
      <c r="S2" s="90"/>
    </row>
    <row r="3" spans="1:19">
      <c r="A3" s="100">
        <v>42429</v>
      </c>
      <c r="B3" s="89">
        <v>966.54970000000003</v>
      </c>
      <c r="C3" s="92">
        <f>Table4672[[#This Row],[Reliance Industries Ltd.]]/B2-1</f>
        <v>-6.6180396941325603E-2</v>
      </c>
      <c r="D3" s="89">
        <v>295.80009999999999</v>
      </c>
      <c r="E3" s="92">
        <f>Table4672[[#This Row],[ITC Ltd.]]/D2-1</f>
        <v>-7.4178670310691586E-2</v>
      </c>
      <c r="F3" s="89">
        <v>2181.9</v>
      </c>
      <c r="G3" s="92">
        <f>Table4672[[#This Row],[Tata Consultancy Services Ltd.]]/F2-1</f>
        <v>-8.7529274004683688E-2</v>
      </c>
      <c r="H3" s="89">
        <v>237.8</v>
      </c>
      <c r="I3" s="92">
        <f>Table4672[[#This Row],[Dabur India Ltd.]]/H2-1</f>
        <v>-4.8990201959608126E-2</v>
      </c>
      <c r="J3" s="89">
        <v>2499.65</v>
      </c>
      <c r="K3" s="92">
        <f>Table4672[[#This Row],[Heromoto Corp Ltd]]/J2-1</f>
        <v>-2.4641017636959583E-2</v>
      </c>
      <c r="L3" s="89">
        <v>157.8501</v>
      </c>
      <c r="M3" s="92">
        <f>Table4672[[#This Row],[Bajaj Electricals Ltd.]]/L2-1</f>
        <v>-0.13625163543002172</v>
      </c>
      <c r="N3" s="93">
        <f>LN(1+Table4672[[#This Row],[Rel-Return]])</f>
        <v>-6.8472003884884988E-2</v>
      </c>
      <c r="O3" s="93">
        <f>LN(1+Table4672[[#This Row],[ITC Return]])</f>
        <v>-7.7074011452581151E-2</v>
      </c>
      <c r="P3" s="93">
        <f>LN(1+Table4672[[#This Row],[TCS Return]])</f>
        <v>-9.1599275141123232E-2</v>
      </c>
      <c r="Q3" s="93">
        <f>LN(1+Table4672[[#This Row],[Dabur Return]])</f>
        <v>-5.0230913608231294E-2</v>
      </c>
      <c r="R3" s="93">
        <f>LN(1+Table4672[[#This Row],[Hero Return]])</f>
        <v>-2.4949688709489153E-2</v>
      </c>
      <c r="S3" s="93">
        <f>LN(1+Table4672[[#This Row],[Bajaj Return]])</f>
        <v>-0.14647379730873206</v>
      </c>
    </row>
    <row r="4" spans="1:19">
      <c r="A4" s="100">
        <v>42460</v>
      </c>
      <c r="B4" s="89">
        <v>1045.2497000000001</v>
      </c>
      <c r="C4" s="92">
        <f>Table4672[[#This Row],[Reliance Industries Ltd.]]/B3-1</f>
        <v>8.1423645364537389E-2</v>
      </c>
      <c r="D4" s="89">
        <v>328.05020000000002</v>
      </c>
      <c r="E4" s="92">
        <f>Table4672[[#This Row],[ITC Ltd.]]/D3-1</f>
        <v>0.10902667037637936</v>
      </c>
      <c r="F4" s="89">
        <v>2516.0500000000002</v>
      </c>
      <c r="G4" s="92">
        <f>Table4672[[#This Row],[Tata Consultancy Services Ltd.]]/F3-1</f>
        <v>0.1531463403455704</v>
      </c>
      <c r="H4" s="89">
        <v>249.15</v>
      </c>
      <c r="I4" s="92">
        <f>Table4672[[#This Row],[Dabur India Ltd.]]/H3-1</f>
        <v>4.7729184188393559E-2</v>
      </c>
      <c r="J4" s="89">
        <v>2943.4</v>
      </c>
      <c r="K4" s="92">
        <f>Table4672[[#This Row],[Heromoto Corp Ltd]]/J3-1</f>
        <v>0.1775248534794871</v>
      </c>
      <c r="L4" s="89">
        <v>190.35</v>
      </c>
      <c r="M4" s="92">
        <f>Table4672[[#This Row],[Bajaj Electricals Ltd.]]/L3-1</f>
        <v>0.20589090535894505</v>
      </c>
      <c r="N4" s="93">
        <f>LN(1+Table4672[[#This Row],[Rel-Return]])</f>
        <v>7.8278363238591692E-2</v>
      </c>
      <c r="O4" s="93">
        <f>LN(1+Table4672[[#This Row],[ITC Return]])</f>
        <v>0.1034827571109587</v>
      </c>
      <c r="P4" s="93">
        <f>LN(1+Table4672[[#This Row],[TCS Return]])</f>
        <v>0.14249415460825518</v>
      </c>
      <c r="Q4" s="93">
        <f>LN(1+Table4672[[#This Row],[Dabur Return]])</f>
        <v>4.6625140470732067E-2</v>
      </c>
      <c r="R4" s="93">
        <f>LN(1+Table4672[[#This Row],[Hero Return]])</f>
        <v>0.16341465367463512</v>
      </c>
      <c r="S4" s="93">
        <f>LN(1+Table4672[[#This Row],[Bajaj Return]])</f>
        <v>0.1872186343118778</v>
      </c>
    </row>
    <row r="5" spans="1:19">
      <c r="A5" s="100">
        <v>42489</v>
      </c>
      <c r="B5" s="89">
        <v>982.54970000000003</v>
      </c>
      <c r="C5" s="92">
        <f>Table4672[[#This Row],[Reliance Industries Ltd.]]/B4-1</f>
        <v>-5.9985666582827113E-2</v>
      </c>
      <c r="D5" s="89">
        <v>324.80020000000002</v>
      </c>
      <c r="E5" s="92">
        <f>Table4672[[#This Row],[ITC Ltd.]]/D4-1</f>
        <v>-9.9070203279864044E-3</v>
      </c>
      <c r="F5" s="89">
        <v>2530.0500000000002</v>
      </c>
      <c r="G5" s="92">
        <f>Table4672[[#This Row],[Tata Consultancy Services Ltd.]]/F4-1</f>
        <v>5.5642773394806166E-3</v>
      </c>
      <c r="H5" s="89">
        <v>275.55</v>
      </c>
      <c r="I5" s="92">
        <f>Table4672[[#This Row],[Dabur India Ltd.]]/H4-1</f>
        <v>0.10596026490066235</v>
      </c>
      <c r="J5" s="89">
        <v>2901.3</v>
      </c>
      <c r="K5" s="92">
        <f>Table4672[[#This Row],[Heromoto Corp Ltd]]/J4-1</f>
        <v>-1.4303186790786127E-2</v>
      </c>
      <c r="L5" s="89">
        <v>228.8</v>
      </c>
      <c r="M5" s="92">
        <f>Table4672[[#This Row],[Bajaj Electricals Ltd.]]/L4-1</f>
        <v>0.20199632256369848</v>
      </c>
      <c r="N5" s="93">
        <f>LN(1+Table4672[[#This Row],[Rel-Return]])</f>
        <v>-6.1860155518200496E-2</v>
      </c>
      <c r="O5" s="93">
        <f>LN(1+Table4672[[#This Row],[ITC Return]])</f>
        <v>-9.9564214029817123E-3</v>
      </c>
      <c r="P5" s="93">
        <f>LN(1+Table4672[[#This Row],[TCS Return]])</f>
        <v>5.5488539352734848E-3</v>
      </c>
      <c r="Q5" s="93">
        <f>LN(1+Table4672[[#This Row],[Dabur Return]])</f>
        <v>0.10071397560183086</v>
      </c>
      <c r="R5" s="93">
        <f>LN(1+Table4672[[#This Row],[Hero Return]])</f>
        <v>-1.4406463338985239E-2</v>
      </c>
      <c r="S5" s="93">
        <f>LN(1+Table4672[[#This Row],[Bajaj Return]])</f>
        <v>0.1839837766771365</v>
      </c>
    </row>
    <row r="6" spans="1:19">
      <c r="A6" s="100">
        <v>42521</v>
      </c>
      <c r="B6" s="89">
        <v>958.94970000000001</v>
      </c>
      <c r="C6" s="92">
        <f>Table4672[[#This Row],[Reliance Industries Ltd.]]/B5-1</f>
        <v>-2.4019141220031903E-2</v>
      </c>
      <c r="D6" s="89">
        <v>351.60019999999997</v>
      </c>
      <c r="E6" s="92">
        <f>Table4672[[#This Row],[ITC Ltd.]]/D5-1</f>
        <v>8.2512264462891283E-2</v>
      </c>
      <c r="F6" s="89">
        <v>2575.1</v>
      </c>
      <c r="G6" s="92">
        <f>Table4672[[#This Row],[Tata Consultancy Services Ltd.]]/F5-1</f>
        <v>1.7805972213987831E-2</v>
      </c>
      <c r="H6" s="89">
        <v>290</v>
      </c>
      <c r="I6" s="92">
        <f>Table4672[[#This Row],[Dabur India Ltd.]]/H5-1</f>
        <v>5.2440573398657264E-2</v>
      </c>
      <c r="J6" s="89">
        <v>3099.15</v>
      </c>
      <c r="K6" s="92">
        <f>Table4672[[#This Row],[Heromoto Corp Ltd]]/J5-1</f>
        <v>6.8193568400372273E-2</v>
      </c>
      <c r="L6" s="89">
        <v>235.3</v>
      </c>
      <c r="M6" s="92">
        <f>Table4672[[#This Row],[Bajaj Electricals Ltd.]]/L5-1</f>
        <v>2.8409090909090828E-2</v>
      </c>
      <c r="N6" s="93">
        <f>LN(1+Table4672[[#This Row],[Rel-Return]])</f>
        <v>-2.4312304667130896E-2</v>
      </c>
      <c r="O6" s="93">
        <f>LN(1+Table4672[[#This Row],[ITC Return]])</f>
        <v>7.9284510588193871E-2</v>
      </c>
      <c r="P6" s="93">
        <f>LN(1+Table4672[[#This Row],[TCS Return]])</f>
        <v>1.7649302923102336E-2</v>
      </c>
      <c r="Q6" s="93">
        <f>LN(1+Table4672[[#This Row],[Dabur Return]])</f>
        <v>5.1111822651275396E-2</v>
      </c>
      <c r="R6" s="93">
        <f>LN(1+Table4672[[#This Row],[Hero Return]])</f>
        <v>6.5968967935899445E-2</v>
      </c>
      <c r="S6" s="93">
        <f>LN(1+Table4672[[#This Row],[Bajaj Return]])</f>
        <v>2.8013036227673888E-2</v>
      </c>
    </row>
    <row r="7" spans="1:19">
      <c r="A7" s="100">
        <v>42551</v>
      </c>
      <c r="B7" s="89">
        <v>969.44970000000001</v>
      </c>
      <c r="C7" s="92">
        <f>Table4672[[#This Row],[Reliance Industries Ltd.]]/B6-1</f>
        <v>1.0949479414822383E-2</v>
      </c>
      <c r="D7" s="89">
        <v>368.10019999999997</v>
      </c>
      <c r="E7" s="92">
        <f>Table4672[[#This Row],[ITC Ltd.]]/D6-1</f>
        <v>4.6928300950909607E-2</v>
      </c>
      <c r="F7" s="89">
        <v>2550.8000000000002</v>
      </c>
      <c r="G7" s="92">
        <f>Table4672[[#This Row],[Tata Consultancy Services Ltd.]]/F6-1</f>
        <v>-9.4365267368256012E-3</v>
      </c>
      <c r="H7" s="89">
        <v>308.2</v>
      </c>
      <c r="I7" s="92">
        <f>Table4672[[#This Row],[Dabur India Ltd.]]/H6-1</f>
        <v>6.2758620689655098E-2</v>
      </c>
      <c r="J7" s="89">
        <v>3180.85</v>
      </c>
      <c r="K7" s="92">
        <f>Table4672[[#This Row],[Heromoto Corp Ltd]]/J6-1</f>
        <v>2.6362067018375956E-2</v>
      </c>
      <c r="L7" s="89">
        <v>237.4</v>
      </c>
      <c r="M7" s="92">
        <f>Table4672[[#This Row],[Bajaj Electricals Ltd.]]/L6-1</f>
        <v>8.9247768805780225E-3</v>
      </c>
      <c r="N7" s="93">
        <f>LN(1+Table4672[[#This Row],[Rel-Return]])</f>
        <v>1.088996788452689E-2</v>
      </c>
      <c r="O7" s="93">
        <f>LN(1+Table4672[[#This Row],[ITC Return]])</f>
        <v>4.5860449076370512E-2</v>
      </c>
      <c r="P7" s="93">
        <f>LN(1+Table4672[[#This Row],[TCS Return]])</f>
        <v>-9.4813328541189096E-3</v>
      </c>
      <c r="Q7" s="93">
        <f>LN(1+Table4672[[#This Row],[Dabur Return]])</f>
        <v>6.0867999905495594E-2</v>
      </c>
      <c r="R7" s="93">
        <f>LN(1+Table4672[[#This Row],[Hero Return]])</f>
        <v>2.6020576327676438E-2</v>
      </c>
      <c r="S7" s="93">
        <f>LN(1+Table4672[[#This Row],[Bajaj Return]])</f>
        <v>8.8851864422509006E-3</v>
      </c>
    </row>
    <row r="8" spans="1:19">
      <c r="A8" s="100">
        <v>42580</v>
      </c>
      <c r="B8" s="89">
        <v>1015.4997</v>
      </c>
      <c r="C8" s="92">
        <f>Table4672[[#This Row],[Reliance Industries Ltd.]]/B7-1</f>
        <v>4.750117515122243E-2</v>
      </c>
      <c r="D8" s="89">
        <v>252.45</v>
      </c>
      <c r="E8" s="92">
        <f>Table4672[[#This Row],[ITC Ltd.]]/D7-1</f>
        <v>-0.31418130172165082</v>
      </c>
      <c r="F8" s="89">
        <v>2618.5500000000002</v>
      </c>
      <c r="G8" s="92">
        <f>Table4672[[#This Row],[Tata Consultancy Services Ltd.]]/F7-1</f>
        <v>2.6560294809471641E-2</v>
      </c>
      <c r="H8" s="89">
        <v>303.7</v>
      </c>
      <c r="I8" s="92">
        <f>Table4672[[#This Row],[Dabur India Ltd.]]/H7-1</f>
        <v>-1.4600908500973397E-2</v>
      </c>
      <c r="J8" s="89">
        <v>3206.45</v>
      </c>
      <c r="K8" s="92">
        <f>Table4672[[#This Row],[Heromoto Corp Ltd]]/J7-1</f>
        <v>8.0481632268103453E-3</v>
      </c>
      <c r="L8" s="89">
        <v>267.25009999999997</v>
      </c>
      <c r="M8" s="92">
        <f>Table4672[[#This Row],[Bajaj Electricals Ltd.]]/L7-1</f>
        <v>0.12573757371524841</v>
      </c>
      <c r="N8" s="93">
        <f>LN(1+Table4672[[#This Row],[Rel-Return]])</f>
        <v>4.6407494676268632E-2</v>
      </c>
      <c r="O8" s="93">
        <f>LN(1+Table4672[[#This Row],[ITC Return]])</f>
        <v>-0.37714197441051983</v>
      </c>
      <c r="P8" s="93">
        <f>LN(1+Table4672[[#This Row],[TCS Return]])</f>
        <v>2.6213693997781853E-2</v>
      </c>
      <c r="Q8" s="93">
        <f>LN(1+Table4672[[#This Row],[Dabur Return]])</f>
        <v>-1.4708550834312295E-2</v>
      </c>
      <c r="R8" s="93">
        <f>LN(1+Table4672[[#This Row],[Hero Return]])</f>
        <v>8.0159494866807752E-3</v>
      </c>
      <c r="S8" s="93">
        <f>LN(1+Table4672[[#This Row],[Bajaj Return]])</f>
        <v>0.11843844191099485</v>
      </c>
    </row>
    <row r="9" spans="1:19">
      <c r="A9" s="100">
        <v>42613</v>
      </c>
      <c r="B9" s="89">
        <v>1057.9997000000001</v>
      </c>
      <c r="C9" s="92">
        <f>Table4672[[#This Row],[Reliance Industries Ltd.]]/B8-1</f>
        <v>4.1851317139729449E-2</v>
      </c>
      <c r="D9" s="89">
        <v>260.05</v>
      </c>
      <c r="E9" s="92">
        <f>Table4672[[#This Row],[ITC Ltd.]]/D8-1</f>
        <v>3.010497128144185E-2</v>
      </c>
      <c r="F9" s="89">
        <v>2512.5500000000002</v>
      </c>
      <c r="G9" s="92">
        <f>Table4672[[#This Row],[Tata Consultancy Services Ltd.]]/F8-1</f>
        <v>-4.0480418552252151E-2</v>
      </c>
      <c r="H9" s="89">
        <v>290.7</v>
      </c>
      <c r="I9" s="92">
        <f>Table4672[[#This Row],[Dabur India Ltd.]]/H8-1</f>
        <v>-4.2805400065854426E-2</v>
      </c>
      <c r="J9" s="89">
        <v>3547.5</v>
      </c>
      <c r="K9" s="92">
        <f>Table4672[[#This Row],[Heromoto Corp Ltd]]/J8-1</f>
        <v>0.10636373559544055</v>
      </c>
      <c r="L9" s="89">
        <v>266.2</v>
      </c>
      <c r="M9" s="92">
        <f>Table4672[[#This Row],[Bajaj Electricals Ltd.]]/L8-1</f>
        <v>-3.9292782303916862E-3</v>
      </c>
      <c r="N9" s="93">
        <f>LN(1+Table4672[[#This Row],[Rel-Return]])</f>
        <v>4.099924326490851E-2</v>
      </c>
      <c r="O9" s="93">
        <f>LN(1+Table4672[[#This Row],[ITC Return]])</f>
        <v>2.9660710914156754E-2</v>
      </c>
      <c r="P9" s="93">
        <f>LN(1+Table4672[[#This Row],[TCS Return]])</f>
        <v>-4.1322555772066907E-2</v>
      </c>
      <c r="Q9" s="93">
        <f>LN(1+Table4672[[#This Row],[Dabur Return]])</f>
        <v>-4.374856448687281E-2</v>
      </c>
      <c r="R9" s="93">
        <f>LN(1+Table4672[[#This Row],[Hero Return]])</f>
        <v>0.10107872389291382</v>
      </c>
      <c r="S9" s="93">
        <f>LN(1+Table4672[[#This Row],[Bajaj Return]])</f>
        <v>-3.937018125551364E-3</v>
      </c>
    </row>
    <row r="10" spans="1:19">
      <c r="A10" s="100">
        <v>42643</v>
      </c>
      <c r="B10" s="89">
        <v>1082.0996</v>
      </c>
      <c r="C10" s="92">
        <f>Table4672[[#This Row],[Reliance Industries Ltd.]]/B9-1</f>
        <v>2.2778739918357216E-2</v>
      </c>
      <c r="D10" s="89">
        <v>241.55</v>
      </c>
      <c r="E10" s="92">
        <f>Table4672[[#This Row],[ITC Ltd.]]/D9-1</f>
        <v>-7.1140165352816753E-2</v>
      </c>
      <c r="F10" s="89">
        <v>2427.1999999999998</v>
      </c>
      <c r="G10" s="92">
        <f>Table4672[[#This Row],[Tata Consultancy Services Ltd.]]/F9-1</f>
        <v>-3.3969473244313653E-2</v>
      </c>
      <c r="H10" s="89">
        <v>271.3</v>
      </c>
      <c r="I10" s="92">
        <f>Table4672[[#This Row],[Dabur India Ltd.]]/H9-1</f>
        <v>-6.6735466116271014E-2</v>
      </c>
      <c r="J10" s="89">
        <v>3414.35</v>
      </c>
      <c r="K10" s="92">
        <f>Table4672[[#This Row],[Heromoto Corp Ltd]]/J9-1</f>
        <v>-3.7533474277660295E-2</v>
      </c>
      <c r="L10" s="89">
        <v>254.9</v>
      </c>
      <c r="M10" s="92">
        <f>Table4672[[#This Row],[Bajaj Electricals Ltd.]]/L9-1</f>
        <v>-4.2449286250939133E-2</v>
      </c>
      <c r="N10" s="93">
        <f>LN(1+Table4672[[#This Row],[Rel-Return]])</f>
        <v>2.2523178061602023E-2</v>
      </c>
      <c r="O10" s="93">
        <f>LN(1+Table4672[[#This Row],[ITC Return]])</f>
        <v>-7.3797429218665792E-2</v>
      </c>
      <c r="P10" s="93">
        <f>LN(1+Table4672[[#This Row],[TCS Return]])</f>
        <v>-3.4559844072563663E-2</v>
      </c>
      <c r="Q10" s="93">
        <f>LN(1+Table4672[[#This Row],[Dabur Return]])</f>
        <v>-6.9066587899944118E-2</v>
      </c>
      <c r="R10" s="93">
        <f>LN(1+Table4672[[#This Row],[Hero Return]])</f>
        <v>-3.8255991895279194E-2</v>
      </c>
      <c r="S10" s="93">
        <f>LN(1+Table4672[[#This Row],[Bajaj Return]])</f>
        <v>-4.3376594578941489E-2</v>
      </c>
    </row>
    <row r="11" spans="1:19">
      <c r="A11" s="100">
        <v>42671</v>
      </c>
      <c r="B11" s="89">
        <v>1053.4997000000001</v>
      </c>
      <c r="C11" s="92">
        <f>Table4672[[#This Row],[Reliance Industries Ltd.]]/B10-1</f>
        <v>-2.6430006997507416E-2</v>
      </c>
      <c r="D11" s="89">
        <v>242.55</v>
      </c>
      <c r="E11" s="92">
        <f>Table4672[[#This Row],[ITC Ltd.]]/D10-1</f>
        <v>4.1399296211963588E-3</v>
      </c>
      <c r="F11" s="89">
        <v>2399.25</v>
      </c>
      <c r="G11" s="92">
        <f>Table4672[[#This Row],[Tata Consultancy Services Ltd.]]/F10-1</f>
        <v>-1.1515326301911544E-2</v>
      </c>
      <c r="H11" s="89">
        <v>290.89999999999998</v>
      </c>
      <c r="I11" s="92">
        <f>Table4672[[#This Row],[Dabur India Ltd.]]/H10-1</f>
        <v>7.2244747511979179E-2</v>
      </c>
      <c r="J11" s="89">
        <v>3347.65</v>
      </c>
      <c r="K11" s="92">
        <f>Table4672[[#This Row],[Heromoto Corp Ltd]]/J10-1</f>
        <v>-1.9535197036039009E-2</v>
      </c>
      <c r="L11" s="89">
        <v>259.64999999999998</v>
      </c>
      <c r="M11" s="92">
        <f>Table4672[[#This Row],[Bajaj Electricals Ltd.]]/L10-1</f>
        <v>1.8634758728913292E-2</v>
      </c>
      <c r="N11" s="93">
        <f>LN(1+Table4672[[#This Row],[Rel-Return]])</f>
        <v>-2.6785558446796934E-2</v>
      </c>
      <c r="O11" s="93">
        <f>LN(1+Table4672[[#This Row],[ITC Return]])</f>
        <v>4.1313836908097885E-3</v>
      </c>
      <c r="P11" s="93">
        <f>LN(1+Table4672[[#This Row],[TCS Return]])</f>
        <v>-1.15821410965306E-2</v>
      </c>
      <c r="Q11" s="93">
        <f>LN(1+Table4672[[#This Row],[Dabur Return]])</f>
        <v>6.9754345836269716E-2</v>
      </c>
      <c r="R11" s="93">
        <f>LN(1+Table4672[[#This Row],[Hero Return]])</f>
        <v>-1.9728531018136514E-2</v>
      </c>
      <c r="S11" s="93">
        <f>LN(1+Table4672[[#This Row],[Bajaj Return]])</f>
        <v>1.8463258908258187E-2</v>
      </c>
    </row>
    <row r="12" spans="1:19">
      <c r="A12" s="100">
        <v>42704</v>
      </c>
      <c r="B12" s="89">
        <v>992.74969999999996</v>
      </c>
      <c r="C12" s="92">
        <f>Table4672[[#This Row],[Reliance Industries Ltd.]]/B11-1</f>
        <v>-5.7664942856652135E-2</v>
      </c>
      <c r="D12" s="89">
        <v>232.9</v>
      </c>
      <c r="E12" s="92">
        <f>Table4672[[#This Row],[ITC Ltd.]]/D11-1</f>
        <v>-3.978561121418267E-2</v>
      </c>
      <c r="F12" s="89">
        <v>2276.75</v>
      </c>
      <c r="G12" s="92">
        <f>Table4672[[#This Row],[Tata Consultancy Services Ltd.]]/F11-1</f>
        <v>-5.1057622173595885E-2</v>
      </c>
      <c r="H12" s="89">
        <v>283.35000000000002</v>
      </c>
      <c r="I12" s="92">
        <f>Table4672[[#This Row],[Dabur India Ltd.]]/H11-1</f>
        <v>-2.5953936060501781E-2</v>
      </c>
      <c r="J12" s="89">
        <v>3169</v>
      </c>
      <c r="K12" s="92">
        <f>Table4672[[#This Row],[Heromoto Corp Ltd]]/J11-1</f>
        <v>-5.3365793915134518E-2</v>
      </c>
      <c r="L12" s="89">
        <v>222.6001</v>
      </c>
      <c r="M12" s="92">
        <f>Table4672[[#This Row],[Bajaj Electricals Ltd.]]/L11-1</f>
        <v>-0.14269170036587708</v>
      </c>
      <c r="N12" s="93">
        <f>LN(1+Table4672[[#This Row],[Rel-Return]])</f>
        <v>-5.9394380658703248E-2</v>
      </c>
      <c r="O12" s="93">
        <f>LN(1+Table4672[[#This Row],[ITC Return]])</f>
        <v>-4.0598697800930263E-2</v>
      </c>
      <c r="P12" s="93">
        <f>LN(1+Table4672[[#This Row],[TCS Return]])</f>
        <v>-5.2407201049809081E-2</v>
      </c>
      <c r="Q12" s="93">
        <f>LN(1+Table4672[[#This Row],[Dabur Return]])</f>
        <v>-2.6296682885527587E-2</v>
      </c>
      <c r="R12" s="93">
        <f>LN(1+Table4672[[#This Row],[Hero Return]])</f>
        <v>-5.4842526429861198E-2</v>
      </c>
      <c r="S12" s="93">
        <f>LN(1+Table4672[[#This Row],[Bajaj Return]])</f>
        <v>-0.15395768221268605</v>
      </c>
    </row>
    <row r="13" spans="1:19">
      <c r="A13" s="100">
        <v>42734</v>
      </c>
      <c r="B13" s="89">
        <v>1080.0997</v>
      </c>
      <c r="C13" s="92">
        <f>Table4672[[#This Row],[Reliance Industries Ltd.]]/B12-1</f>
        <v>8.7987938953796752E-2</v>
      </c>
      <c r="D13" s="89">
        <v>240.95</v>
      </c>
      <c r="E13" s="92">
        <f>Table4672[[#This Row],[ITC Ltd.]]/D12-1</f>
        <v>3.4564190639759573E-2</v>
      </c>
      <c r="F13" s="89">
        <v>2361.9499999999998</v>
      </c>
      <c r="G13" s="92">
        <f>Table4672[[#This Row],[Tata Consultancy Services Ltd.]]/F12-1</f>
        <v>3.7421763478642678E-2</v>
      </c>
      <c r="H13" s="89">
        <v>277.05</v>
      </c>
      <c r="I13" s="92">
        <f>Table4672[[#This Row],[Dabur India Ltd.]]/H12-1</f>
        <v>-2.2233986236103842E-2</v>
      </c>
      <c r="J13" s="89">
        <v>3044.75</v>
      </c>
      <c r="K13" s="92">
        <f>Table4672[[#This Row],[Heromoto Corp Ltd]]/J12-1</f>
        <v>-3.9207952035342331E-2</v>
      </c>
      <c r="L13" s="89">
        <v>217.2</v>
      </c>
      <c r="M13" s="92">
        <f>Table4672[[#This Row],[Bajaj Electricals Ltd.]]/L12-1</f>
        <v>-2.425919844600255E-2</v>
      </c>
      <c r="N13" s="93">
        <f>LN(1+Table4672[[#This Row],[Rel-Return]])</f>
        <v>8.4330062851898646E-2</v>
      </c>
      <c r="O13" s="93">
        <f>LN(1+Table4672[[#This Row],[ITC Return]])</f>
        <v>3.3980266196046459E-2</v>
      </c>
      <c r="P13" s="93">
        <f>LN(1+Table4672[[#This Row],[TCS Return]])</f>
        <v>3.6738561584053538E-2</v>
      </c>
      <c r="Q13" s="93">
        <f>LN(1+Table4672[[#This Row],[Dabur Return]])</f>
        <v>-2.2484887302269677E-2</v>
      </c>
      <c r="R13" s="93">
        <f>LN(1+Table4672[[#This Row],[Hero Return]])</f>
        <v>-3.9997284723700816E-2</v>
      </c>
      <c r="S13" s="93">
        <f>LN(1+Table4672[[#This Row],[Bajaj Return]])</f>
        <v>-2.4558300017861526E-2</v>
      </c>
    </row>
    <row r="14" spans="1:19">
      <c r="A14" s="100">
        <v>42766</v>
      </c>
      <c r="B14" s="89">
        <v>1043.3996999999999</v>
      </c>
      <c r="C14" s="92">
        <f>Table4672[[#This Row],[Reliance Industries Ltd.]]/B13-1</f>
        <v>-3.397834477687578E-2</v>
      </c>
      <c r="D14" s="89">
        <v>258.05</v>
      </c>
      <c r="E14" s="92">
        <f>Table4672[[#This Row],[ITC Ltd.]]/D13-1</f>
        <v>7.0969080722141697E-2</v>
      </c>
      <c r="F14" s="89">
        <v>2229.9</v>
      </c>
      <c r="G14" s="92">
        <f>Table4672[[#This Row],[Tata Consultancy Services Ltd.]]/F13-1</f>
        <v>-5.5907195325895831E-2</v>
      </c>
      <c r="H14" s="89">
        <v>276.25</v>
      </c>
      <c r="I14" s="92">
        <f>Table4672[[#This Row],[Dabur India Ltd.]]/H13-1</f>
        <v>-2.8875654214041147E-3</v>
      </c>
      <c r="J14" s="89">
        <v>3179.25</v>
      </c>
      <c r="K14" s="92">
        <f>Table4672[[#This Row],[Heromoto Corp Ltd]]/J13-1</f>
        <v>4.4174398554889471E-2</v>
      </c>
      <c r="L14" s="89">
        <v>240.5</v>
      </c>
      <c r="M14" s="92">
        <f>Table4672[[#This Row],[Bajaj Electricals Ltd.]]/L13-1</f>
        <v>0.10727440147329648</v>
      </c>
      <c r="N14" s="93">
        <f>LN(1+Table4672[[#This Row],[Rel-Return]])</f>
        <v>-3.4569027605643086E-2</v>
      </c>
      <c r="O14" s="93">
        <f>LN(1+Table4672[[#This Row],[ITC Return]])</f>
        <v>6.8563921508394562E-2</v>
      </c>
      <c r="P14" s="93">
        <f>LN(1+Table4672[[#This Row],[TCS Return]])</f>
        <v>-5.753080763262397E-2</v>
      </c>
      <c r="Q14" s="93">
        <f>LN(1+Table4672[[#This Row],[Dabur Return]])</f>
        <v>-2.8917424813961236E-3</v>
      </c>
      <c r="R14" s="93">
        <f>LN(1+Table4672[[#This Row],[Hero Return]])</f>
        <v>4.3226523933636234E-2</v>
      </c>
      <c r="S14" s="93">
        <f>LN(1+Table4672[[#This Row],[Bajaj Return]])</f>
        <v>0.10190150148603548</v>
      </c>
    </row>
    <row r="15" spans="1:19">
      <c r="A15" s="100">
        <v>42794</v>
      </c>
      <c r="B15" s="89">
        <v>1238.2496000000001</v>
      </c>
      <c r="C15" s="92">
        <f>Table4672[[#This Row],[Reliance Industries Ltd.]]/B14-1</f>
        <v>0.18674521374694675</v>
      </c>
      <c r="D15" s="89">
        <v>262.14999999999998</v>
      </c>
      <c r="E15" s="92">
        <f>Table4672[[#This Row],[ITC Ltd.]]/D14-1</f>
        <v>1.5888393722146787E-2</v>
      </c>
      <c r="F15" s="89">
        <v>2466.5</v>
      </c>
      <c r="G15" s="92">
        <f>Table4672[[#This Row],[Tata Consultancy Services Ltd.]]/F14-1</f>
        <v>0.10610341270909007</v>
      </c>
      <c r="H15" s="89">
        <v>275.85000000000002</v>
      </c>
      <c r="I15" s="92">
        <f>Table4672[[#This Row],[Dabur India Ltd.]]/H14-1</f>
        <v>-1.44796380090495E-3</v>
      </c>
      <c r="J15" s="89">
        <v>3135</v>
      </c>
      <c r="K15" s="92">
        <f>Table4672[[#This Row],[Heromoto Corp Ltd]]/J14-1</f>
        <v>-1.3918376975701863E-2</v>
      </c>
      <c r="L15" s="89">
        <v>260.35000000000002</v>
      </c>
      <c r="M15" s="92">
        <f>Table4672[[#This Row],[Bajaj Electricals Ltd.]]/L14-1</f>
        <v>8.2536382536382735E-2</v>
      </c>
      <c r="N15" s="93">
        <f>LN(1+Table4672[[#This Row],[Rel-Return]])</f>
        <v>0.17121444536506458</v>
      </c>
      <c r="O15" s="93">
        <f>LN(1+Table4672[[#This Row],[ITC Return]])</f>
        <v>1.5763494423805553E-2</v>
      </c>
      <c r="P15" s="93">
        <f>LN(1+Table4672[[#This Row],[TCS Return]])</f>
        <v>0.10084340027443543</v>
      </c>
      <c r="Q15" s="93">
        <f>LN(1+Table4672[[#This Row],[Dabur Return]])</f>
        <v>-1.4490131135227559E-3</v>
      </c>
      <c r="R15" s="93">
        <f>LN(1+Table4672[[#This Row],[Hero Return]])</f>
        <v>-1.401614583383518E-2</v>
      </c>
      <c r="S15" s="93">
        <f>LN(1+Table4672[[#This Row],[Bajaj Return]])</f>
        <v>7.9306790063092394E-2</v>
      </c>
    </row>
    <row r="16" spans="1:19">
      <c r="A16" s="100">
        <v>42825</v>
      </c>
      <c r="B16" s="89">
        <v>1319.1995999999999</v>
      </c>
      <c r="C16" s="92">
        <f>Table4672[[#This Row],[Reliance Industries Ltd.]]/B15-1</f>
        <v>6.5374541610996539E-2</v>
      </c>
      <c r="D16" s="89">
        <v>280.45</v>
      </c>
      <c r="E16" s="92">
        <f>Table4672[[#This Row],[ITC Ltd.]]/D15-1</f>
        <v>6.9807362197215284E-2</v>
      </c>
      <c r="F16" s="89">
        <v>2431.1</v>
      </c>
      <c r="G16" s="92">
        <f>Table4672[[#This Row],[Tata Consultancy Services Ltd.]]/F15-1</f>
        <v>-1.4352321102777288E-2</v>
      </c>
      <c r="H16" s="89">
        <v>277.14999999999998</v>
      </c>
      <c r="I16" s="92">
        <f>Table4672[[#This Row],[Dabur India Ltd.]]/H15-1</f>
        <v>4.7127061808951431E-3</v>
      </c>
      <c r="J16" s="89">
        <v>3223.85</v>
      </c>
      <c r="K16" s="92">
        <f>Table4672[[#This Row],[Heromoto Corp Ltd]]/J15-1</f>
        <v>2.834130781499189E-2</v>
      </c>
      <c r="L16" s="89">
        <v>312.75</v>
      </c>
      <c r="M16" s="92">
        <f>Table4672[[#This Row],[Bajaj Electricals Ltd.]]/L15-1</f>
        <v>0.20126752448626828</v>
      </c>
      <c r="N16" s="93">
        <f>LN(1+Table4672[[#This Row],[Rel-Return]])</f>
        <v>6.332641959952251E-2</v>
      </c>
      <c r="O16" s="93">
        <f>LN(1+Table4672[[#This Row],[ITC Return]])</f>
        <v>6.7478596935804089E-2</v>
      </c>
      <c r="P16" s="93">
        <f>LN(1+Table4672[[#This Row],[TCS Return]])</f>
        <v>-1.4456311868451375E-2</v>
      </c>
      <c r="Q16" s="93">
        <f>LN(1+Table4672[[#This Row],[Dabur Return]])</f>
        <v>4.7016361473736345E-3</v>
      </c>
      <c r="R16" s="93">
        <f>LN(1+Table4672[[#This Row],[Hero Return]])</f>
        <v>2.7947123422536687E-2</v>
      </c>
      <c r="S16" s="93">
        <f>LN(1+Table4672[[#This Row],[Bajaj Return]])</f>
        <v>0.18337726973811228</v>
      </c>
    </row>
    <row r="17" spans="1:19">
      <c r="A17" s="100">
        <v>42853</v>
      </c>
      <c r="B17" s="89">
        <v>1394.7996000000001</v>
      </c>
      <c r="C17" s="92">
        <f>Table4672[[#This Row],[Reliance Industries Ltd.]]/B16-1</f>
        <v>5.7307476442533867E-2</v>
      </c>
      <c r="D17" s="89">
        <v>278.60000000000002</v>
      </c>
      <c r="E17" s="92">
        <f>Table4672[[#This Row],[ITC Ltd.]]/D16-1</f>
        <v>-6.5965412729540596E-3</v>
      </c>
      <c r="F17" s="89">
        <v>2272.1</v>
      </c>
      <c r="G17" s="92">
        <f>Table4672[[#This Row],[Tata Consultancy Services Ltd.]]/F16-1</f>
        <v>-6.5402492698778292E-2</v>
      </c>
      <c r="H17" s="89">
        <v>286.55</v>
      </c>
      <c r="I17" s="92">
        <f>Table4672[[#This Row],[Dabur India Ltd.]]/H16-1</f>
        <v>3.3916651632690087E-2</v>
      </c>
      <c r="J17" s="89">
        <v>3310.7</v>
      </c>
      <c r="K17" s="92">
        <f>Table4672[[#This Row],[Heromoto Corp Ltd]]/J16-1</f>
        <v>2.6939839012360967E-2</v>
      </c>
      <c r="L17" s="89">
        <v>351.5</v>
      </c>
      <c r="M17" s="92">
        <f>Table4672[[#This Row],[Bajaj Electricals Ltd.]]/L16-1</f>
        <v>0.12390087929656279</v>
      </c>
      <c r="N17" s="93">
        <f>LN(1+Table4672[[#This Row],[Rel-Return]])</f>
        <v>5.5725559990714407E-2</v>
      </c>
      <c r="O17" s="93">
        <f>LN(1+Table4672[[#This Row],[ITC Return]])</f>
        <v>-6.6183946086404745E-3</v>
      </c>
      <c r="P17" s="93">
        <f>LN(1+Table4672[[#This Row],[TCS Return]])</f>
        <v>-6.763931584838398E-2</v>
      </c>
      <c r="Q17" s="93">
        <f>LN(1+Table4672[[#This Row],[Dabur Return]])</f>
        <v>3.3354165131932977E-2</v>
      </c>
      <c r="R17" s="93">
        <f>LN(1+Table4672[[#This Row],[Hero Return]])</f>
        <v>2.6583349885268805E-2</v>
      </c>
      <c r="S17" s="93">
        <f>LN(1+Table4672[[#This Row],[Bajaj Return]])</f>
        <v>0.11680556190369912</v>
      </c>
    </row>
    <row r="18" spans="1:19">
      <c r="A18" s="100">
        <v>42886</v>
      </c>
      <c r="B18" s="89">
        <v>1340.5996</v>
      </c>
      <c r="C18" s="92">
        <f>Table4672[[#This Row],[Reliance Industries Ltd.]]/B17-1</f>
        <v>-3.8858628866827893E-2</v>
      </c>
      <c r="D18" s="89">
        <v>311.89999999999998</v>
      </c>
      <c r="E18" s="92">
        <f>Table4672[[#This Row],[ITC Ltd.]]/D17-1</f>
        <v>0.11952620244077505</v>
      </c>
      <c r="F18" s="89">
        <v>2544.35</v>
      </c>
      <c r="G18" s="92">
        <f>Table4672[[#This Row],[Tata Consultancy Services Ltd.]]/F17-1</f>
        <v>0.11982307116764224</v>
      </c>
      <c r="H18" s="89">
        <v>279.60000000000002</v>
      </c>
      <c r="I18" s="92">
        <f>Table4672[[#This Row],[Dabur India Ltd.]]/H17-1</f>
        <v>-2.4254056883615371E-2</v>
      </c>
      <c r="J18" s="89">
        <v>3742.8</v>
      </c>
      <c r="K18" s="92">
        <f>Table4672[[#This Row],[Heromoto Corp Ltd]]/J17-1</f>
        <v>0.13051620503216843</v>
      </c>
      <c r="L18" s="89">
        <v>341.70010000000002</v>
      </c>
      <c r="M18" s="92">
        <f>Table4672[[#This Row],[Bajaj Electricals Ltd.]]/L17-1</f>
        <v>-2.7880227596017049E-2</v>
      </c>
      <c r="N18" s="93">
        <f>LN(1+Table4672[[#This Row],[Rel-Return]])</f>
        <v>-3.9633772472038031E-2</v>
      </c>
      <c r="O18" s="93">
        <f>LN(1+Table4672[[#This Row],[ITC Return]])</f>
        <v>0.11290556226805203</v>
      </c>
      <c r="P18" s="93">
        <f>LN(1+Table4672[[#This Row],[TCS Return]])</f>
        <v>0.11317070065633741</v>
      </c>
      <c r="Q18" s="93">
        <f>LN(1+Table4672[[#This Row],[Dabur Return]])</f>
        <v>-2.4553030638091222E-2</v>
      </c>
      <c r="R18" s="93">
        <f>LN(1+Table4672[[#This Row],[Hero Return]])</f>
        <v>0.12267434702693117</v>
      </c>
      <c r="S18" s="93">
        <f>LN(1+Table4672[[#This Row],[Bajaj Return]])</f>
        <v>-2.8276259475141067E-2</v>
      </c>
    </row>
    <row r="19" spans="1:19">
      <c r="A19" s="100">
        <v>42916</v>
      </c>
      <c r="B19" s="89">
        <v>1380.2496000000001</v>
      </c>
      <c r="C19" s="92">
        <f>Table4672[[#This Row],[Reliance Industries Ltd.]]/B18-1</f>
        <v>2.9576317940121832E-2</v>
      </c>
      <c r="D19" s="89">
        <v>323.85000000000002</v>
      </c>
      <c r="E19" s="92">
        <f>Table4672[[#This Row],[ITC Ltd.]]/D18-1</f>
        <v>3.831356203911529E-2</v>
      </c>
      <c r="F19" s="89">
        <v>2364.35</v>
      </c>
      <c r="G19" s="92">
        <f>Table4672[[#This Row],[Tata Consultancy Services Ltd.]]/F18-1</f>
        <v>-7.0744983984121657E-2</v>
      </c>
      <c r="H19" s="89">
        <v>292.14999999999998</v>
      </c>
      <c r="I19" s="92">
        <f>Table4672[[#This Row],[Dabur India Ltd.]]/H18-1</f>
        <v>4.4885550786838202E-2</v>
      </c>
      <c r="J19" s="89">
        <v>3696.7</v>
      </c>
      <c r="K19" s="92">
        <f>Table4672[[#This Row],[Heromoto Corp Ltd]]/J18-1</f>
        <v>-1.2316981938655602E-2</v>
      </c>
      <c r="L19" s="89">
        <v>327.3</v>
      </c>
      <c r="M19" s="92">
        <f>Table4672[[#This Row],[Bajaj Electricals Ltd.]]/L18-1</f>
        <v>-4.2142510347524031E-2</v>
      </c>
      <c r="N19" s="93">
        <f>LN(1+Table4672[[#This Row],[Rel-Return]])</f>
        <v>2.914737581158976E-2</v>
      </c>
      <c r="O19" s="93">
        <f>LN(1+Table4672[[#This Row],[ITC Return]])</f>
        <v>3.7597822015168654E-2</v>
      </c>
      <c r="P19" s="93">
        <f>LN(1+Table4672[[#This Row],[TCS Return]])</f>
        <v>-7.3372071900723479E-2</v>
      </c>
      <c r="Q19" s="93">
        <f>LN(1+Table4672[[#This Row],[Dabur Return]])</f>
        <v>4.3907358640790713E-2</v>
      </c>
      <c r="R19" s="93">
        <f>LN(1+Table4672[[#This Row],[Hero Return]])</f>
        <v>-1.2393464633557156E-2</v>
      </c>
      <c r="S19" s="93">
        <f>LN(1+Table4672[[#This Row],[Bajaj Return]])</f>
        <v>-4.3056270268443671E-2</v>
      </c>
    </row>
    <row r="20" spans="1:19">
      <c r="A20" s="100">
        <v>42947</v>
      </c>
      <c r="B20" s="89">
        <v>1613.8495</v>
      </c>
      <c r="C20" s="92">
        <f>Table4672[[#This Row],[Reliance Industries Ltd.]]/B19-1</f>
        <v>0.1692446786436308</v>
      </c>
      <c r="D20" s="89">
        <v>285.14999999999998</v>
      </c>
      <c r="E20" s="92">
        <f>Table4672[[#This Row],[ITC Ltd.]]/D19-1</f>
        <v>-0.11949976841130161</v>
      </c>
      <c r="F20" s="89">
        <v>2494.0500000000002</v>
      </c>
      <c r="G20" s="92">
        <f>Table4672[[#This Row],[Tata Consultancy Services Ltd.]]/F19-1</f>
        <v>5.4856514475437379E-2</v>
      </c>
      <c r="H20" s="89">
        <v>310.10000000000002</v>
      </c>
      <c r="I20" s="92">
        <f>Table4672[[#This Row],[Dabur India Ltd.]]/H19-1</f>
        <v>6.1441040561355686E-2</v>
      </c>
      <c r="J20" s="89">
        <v>3654.1</v>
      </c>
      <c r="K20" s="92">
        <f>Table4672[[#This Row],[Heromoto Corp Ltd]]/J19-1</f>
        <v>-1.1523791489707058E-2</v>
      </c>
      <c r="L20" s="89">
        <v>328.25</v>
      </c>
      <c r="M20" s="92">
        <f>Table4672[[#This Row],[Bajaj Electricals Ltd.]]/L19-1</f>
        <v>2.9025358997860629E-3</v>
      </c>
      <c r="N20" s="93">
        <f>LN(1+Table4672[[#This Row],[Rel-Return]])</f>
        <v>0.15635796652830308</v>
      </c>
      <c r="O20" s="93">
        <f>LN(1+Table4672[[#This Row],[ITC Return]])</f>
        <v>-0.12726508802637829</v>
      </c>
      <c r="P20" s="93">
        <f>LN(1+Table4672[[#This Row],[TCS Return]])</f>
        <v>5.3404752441926717E-2</v>
      </c>
      <c r="Q20" s="93">
        <f>LN(1+Table4672[[#This Row],[Dabur Return]])</f>
        <v>5.9627457105957425E-2</v>
      </c>
      <c r="R20" s="93">
        <f>LN(1+Table4672[[#This Row],[Hero Return]])</f>
        <v>-1.1590704935979067E-2</v>
      </c>
      <c r="S20" s="93">
        <f>LN(1+Table4672[[#This Row],[Bajaj Return]])</f>
        <v>2.8983316757706765E-3</v>
      </c>
    </row>
    <row r="21" spans="1:19">
      <c r="A21" s="100">
        <v>42978</v>
      </c>
      <c r="B21" s="89">
        <v>1593.4994999999999</v>
      </c>
      <c r="C21" s="92">
        <f>Table4672[[#This Row],[Reliance Industries Ltd.]]/B20-1</f>
        <v>-1.2609602072560122E-2</v>
      </c>
      <c r="D21" s="89">
        <v>282.2</v>
      </c>
      <c r="E21" s="92">
        <f>Table4672[[#This Row],[ITC Ltd.]]/D20-1</f>
        <v>-1.0345432228651585E-2</v>
      </c>
      <c r="F21" s="89">
        <v>2496.75</v>
      </c>
      <c r="G21" s="92">
        <f>Table4672[[#This Row],[Tata Consultancy Services Ltd.]]/F20-1</f>
        <v>1.0825765321464953E-3</v>
      </c>
      <c r="H21" s="89">
        <v>315.10000000000002</v>
      </c>
      <c r="I21" s="92">
        <f>Table4672[[#This Row],[Dabur India Ltd.]]/H20-1</f>
        <v>1.6123831022250901E-2</v>
      </c>
      <c r="J21" s="89">
        <v>3998.1</v>
      </c>
      <c r="K21" s="92">
        <f>Table4672[[#This Row],[Heromoto Corp Ltd]]/J20-1</f>
        <v>9.4140828110889085E-2</v>
      </c>
      <c r="L21" s="89">
        <v>348.55</v>
      </c>
      <c r="M21" s="92">
        <f>Table4672[[#This Row],[Bajaj Electricals Ltd.]]/L20-1</f>
        <v>6.1843107387661966E-2</v>
      </c>
      <c r="N21" s="93">
        <f>LN(1+Table4672[[#This Row],[Rel-Return]])</f>
        <v>-1.2689777807211073E-2</v>
      </c>
      <c r="O21" s="93">
        <f>LN(1+Table4672[[#This Row],[ITC Return]])</f>
        <v>-1.0399318183834228E-2</v>
      </c>
      <c r="P21" s="93">
        <f>LN(1+Table4672[[#This Row],[TCS Return]])</f>
        <v>1.0819909687458781E-3</v>
      </c>
      <c r="Q21" s="93">
        <f>LN(1+Table4672[[#This Row],[Dabur Return]])</f>
        <v>1.5995222656825677E-2</v>
      </c>
      <c r="R21" s="93">
        <f>LN(1+Table4672[[#This Row],[Hero Return]])</f>
        <v>8.9969423421569203E-2</v>
      </c>
      <c r="S21" s="93">
        <f>LN(1+Table4672[[#This Row],[Bajaj Return]])</f>
        <v>6.0006178749502273E-2</v>
      </c>
    </row>
    <row r="22" spans="1:19">
      <c r="A22" s="100">
        <v>43007</v>
      </c>
      <c r="B22" s="89">
        <v>782.14980000000003</v>
      </c>
      <c r="C22" s="92">
        <f>Table4672[[#This Row],[Reliance Industries Ltd.]]/B21-1</f>
        <v>-0.50916219302233845</v>
      </c>
      <c r="D22" s="89">
        <v>258.25</v>
      </c>
      <c r="E22" s="92">
        <f>Table4672[[#This Row],[ITC Ltd.]]/D21-1</f>
        <v>-8.4868887313961694E-2</v>
      </c>
      <c r="F22" s="89">
        <v>2437</v>
      </c>
      <c r="G22" s="92">
        <f>Table4672[[#This Row],[Tata Consultancy Services Ltd.]]/F21-1</f>
        <v>-2.3931110443576653E-2</v>
      </c>
      <c r="H22" s="89">
        <v>305.05</v>
      </c>
      <c r="I22" s="92">
        <f>Table4672[[#This Row],[Dabur India Ltd.]]/H21-1</f>
        <v>-3.1894636623294281E-2</v>
      </c>
      <c r="J22" s="89">
        <v>3781.2</v>
      </c>
      <c r="K22" s="92">
        <f>Table4672[[#This Row],[Heromoto Corp Ltd]]/J21-1</f>
        <v>-5.4250769115329778E-2</v>
      </c>
      <c r="L22" s="89">
        <v>353.05009999999999</v>
      </c>
      <c r="M22" s="92">
        <f>Table4672[[#This Row],[Bajaj Electricals Ltd.]]/L21-1</f>
        <v>1.2910916654712334E-2</v>
      </c>
      <c r="N22" s="93">
        <f>LN(1+Table4672[[#This Row],[Rel-Return]])</f>
        <v>-0.71164153778031258</v>
      </c>
      <c r="O22" s="93">
        <f>LN(1+Table4672[[#This Row],[ITC Return]])</f>
        <v>-8.8687931418965665E-2</v>
      </c>
      <c r="P22" s="93">
        <f>LN(1+Table4672[[#This Row],[TCS Return]])</f>
        <v>-2.4222111498037793E-2</v>
      </c>
      <c r="Q22" s="93">
        <f>LN(1+Table4672[[#This Row],[Dabur Return]])</f>
        <v>-3.2414351165367561E-2</v>
      </c>
      <c r="R22" s="93">
        <f>LN(1+Table4672[[#This Row],[Hero Return]])</f>
        <v>-5.5777828702561746E-2</v>
      </c>
      <c r="S22" s="93">
        <f>LN(1+Table4672[[#This Row],[Bajaj Return]])</f>
        <v>1.2828281275907115E-2</v>
      </c>
    </row>
    <row r="23" spans="1:19">
      <c r="A23" s="100">
        <v>43039</v>
      </c>
      <c r="B23" s="89">
        <v>940.79970000000003</v>
      </c>
      <c r="C23" s="92">
        <f>Table4672[[#This Row],[Reliance Industries Ltd.]]/B22-1</f>
        <v>0.20283825425768831</v>
      </c>
      <c r="D23" s="89">
        <v>266.10000000000002</v>
      </c>
      <c r="E23" s="92">
        <f>Table4672[[#This Row],[ITC Ltd.]]/D22-1</f>
        <v>3.0396902226524691E-2</v>
      </c>
      <c r="F23" s="89">
        <v>2616.3000000000002</v>
      </c>
      <c r="G23" s="92">
        <f>Table4672[[#This Row],[Tata Consultancy Services Ltd.]]/F22-1</f>
        <v>7.3574066475174504E-2</v>
      </c>
      <c r="H23" s="89">
        <v>333.1</v>
      </c>
      <c r="I23" s="92">
        <f>Table4672[[#This Row],[Dabur India Ltd.]]/H22-1</f>
        <v>9.1952138993607546E-2</v>
      </c>
      <c r="J23" s="89">
        <v>3854.75</v>
      </c>
      <c r="K23" s="92">
        <f>Table4672[[#This Row],[Heromoto Corp Ltd]]/J22-1</f>
        <v>1.9451496879297592E-2</v>
      </c>
      <c r="L23" s="89">
        <v>387.6001</v>
      </c>
      <c r="M23" s="92">
        <f>Table4672[[#This Row],[Bajaj Electricals Ltd.]]/L22-1</f>
        <v>9.7861464987547109E-2</v>
      </c>
      <c r="N23" s="93">
        <f>LN(1+Table4672[[#This Row],[Rel-Return]])</f>
        <v>0.18468397596444142</v>
      </c>
      <c r="O23" s="93">
        <f>LN(1+Table4672[[#This Row],[ITC Return]])</f>
        <v>2.9944069983895576E-2</v>
      </c>
      <c r="P23" s="93">
        <f>LN(1+Table4672[[#This Row],[TCS Return]])</f>
        <v>7.0993331275843494E-2</v>
      </c>
      <c r="Q23" s="93">
        <f>LN(1+Table4672[[#This Row],[Dabur Return]])</f>
        <v>8.7967047601772458E-2</v>
      </c>
      <c r="R23" s="93">
        <f>LN(1+Table4672[[#This Row],[Hero Return]])</f>
        <v>1.9264734500232847E-2</v>
      </c>
      <c r="S23" s="93">
        <f>LN(1+Table4672[[#This Row],[Bajaj Return]])</f>
        <v>9.3364164806199024E-2</v>
      </c>
    </row>
    <row r="24" spans="1:19">
      <c r="A24" s="100">
        <v>43069</v>
      </c>
      <c r="B24" s="89">
        <v>922.59969999999998</v>
      </c>
      <c r="C24" s="92">
        <f>Table4672[[#This Row],[Reliance Industries Ltd.]]/B23-1</f>
        <v>-1.9345244264002304E-2</v>
      </c>
      <c r="D24" s="89">
        <v>255.65</v>
      </c>
      <c r="E24" s="92">
        <f>Table4672[[#This Row],[ITC Ltd.]]/D23-1</f>
        <v>-3.9270950770387114E-2</v>
      </c>
      <c r="F24" s="89">
        <v>2634.25</v>
      </c>
      <c r="G24" s="92">
        <f>Table4672[[#This Row],[Tata Consultancy Services Ltd.]]/F23-1</f>
        <v>6.8608340022167091E-3</v>
      </c>
      <c r="H24" s="89">
        <v>346.8</v>
      </c>
      <c r="I24" s="92">
        <f>Table4672[[#This Row],[Dabur India Ltd.]]/H23-1</f>
        <v>4.112879015310722E-2</v>
      </c>
      <c r="J24" s="89">
        <v>3642.3</v>
      </c>
      <c r="K24" s="92">
        <f>Table4672[[#This Row],[Heromoto Corp Ltd]]/J23-1</f>
        <v>-5.5113820610934505E-2</v>
      </c>
      <c r="L24" s="89">
        <v>469.45010000000002</v>
      </c>
      <c r="M24" s="92">
        <f>Table4672[[#This Row],[Bajaj Electricals Ltd.]]/L23-1</f>
        <v>0.21117125614776677</v>
      </c>
      <c r="N24" s="93">
        <f>LN(1+Table4672[[#This Row],[Rel-Return]])</f>
        <v>-1.9534812311096893E-2</v>
      </c>
      <c r="O24" s="93">
        <f>LN(1+Table4672[[#This Row],[ITC Return]])</f>
        <v>-4.0062856457635292E-2</v>
      </c>
      <c r="P24" s="93">
        <f>LN(1+Table4672[[#This Row],[TCS Return]])</f>
        <v>6.8374055785872002E-3</v>
      </c>
      <c r="Q24" s="93">
        <f>LN(1+Table4672[[#This Row],[Dabur Return]])</f>
        <v>4.0305499706752859E-2</v>
      </c>
      <c r="R24" s="93">
        <f>LN(1+Table4672[[#This Row],[Hero Return]])</f>
        <v>-5.6690803833422732E-2</v>
      </c>
      <c r="S24" s="93">
        <f>LN(1+Table4672[[#This Row],[Bajaj Return]])</f>
        <v>0.19158787170525049</v>
      </c>
    </row>
    <row r="25" spans="1:19">
      <c r="A25" s="100">
        <v>43098</v>
      </c>
      <c r="B25" s="89">
        <v>921.04970000000003</v>
      </c>
      <c r="C25" s="92">
        <f>Table4672[[#This Row],[Reliance Industries Ltd.]]/B24-1</f>
        <v>-1.6800352308806721E-3</v>
      </c>
      <c r="D25" s="89">
        <v>263.10000000000002</v>
      </c>
      <c r="E25" s="92">
        <f>Table4672[[#This Row],[ITC Ltd.]]/D24-1</f>
        <v>2.9141404263641757E-2</v>
      </c>
      <c r="F25" s="89">
        <v>2700.4</v>
      </c>
      <c r="G25" s="92">
        <f>Table4672[[#This Row],[Tata Consultancy Services Ltd.]]/F24-1</f>
        <v>2.5111511815507193E-2</v>
      </c>
      <c r="H25" s="89">
        <v>348.6</v>
      </c>
      <c r="I25" s="92">
        <f>Table4672[[#This Row],[Dabur India Ltd.]]/H24-1</f>
        <v>5.1903114186850896E-3</v>
      </c>
      <c r="J25" s="89">
        <v>3786.3</v>
      </c>
      <c r="K25" s="92">
        <f>Table4672[[#This Row],[Heromoto Corp Ltd]]/J24-1</f>
        <v>3.9535458364220455E-2</v>
      </c>
      <c r="L25" s="89">
        <v>496.85</v>
      </c>
      <c r="M25" s="92">
        <f>Table4672[[#This Row],[Bajaj Electricals Ltd.]]/L24-1</f>
        <v>5.8365947733316048E-2</v>
      </c>
      <c r="N25" s="93">
        <f>LN(1+Table4672[[#This Row],[Rel-Return]])</f>
        <v>-1.681448072706943E-3</v>
      </c>
      <c r="O25" s="93">
        <f>LN(1+Table4672[[#This Row],[ITC Return]])</f>
        <v>2.8724866520238857E-2</v>
      </c>
      <c r="P25" s="93">
        <f>LN(1+Table4672[[#This Row],[TCS Return]])</f>
        <v>2.4801398688078367E-2</v>
      </c>
      <c r="Q25" s="93">
        <f>LN(1+Table4672[[#This Row],[Dabur Return]])</f>
        <v>5.1768881795337274E-3</v>
      </c>
      <c r="R25" s="93">
        <f>LN(1+Table4672[[#This Row],[Hero Return]])</f>
        <v>3.8773938714655357E-2</v>
      </c>
      <c r="S25" s="93">
        <f>LN(1+Table4672[[#This Row],[Bajaj Return]])</f>
        <v>5.6726159957607991E-2</v>
      </c>
    </row>
    <row r="26" spans="1:19">
      <c r="A26" s="100">
        <v>43131</v>
      </c>
      <c r="B26" s="89">
        <v>961.14970000000005</v>
      </c>
      <c r="C26" s="92">
        <f>Table4672[[#This Row],[Reliance Industries Ltd.]]/B25-1</f>
        <v>4.3537281430090058E-2</v>
      </c>
      <c r="D26" s="89">
        <v>271.25</v>
      </c>
      <c r="E26" s="92">
        <f>Table4672[[#This Row],[ITC Ltd.]]/D25-1</f>
        <v>3.0976814899277727E-2</v>
      </c>
      <c r="F26" s="89">
        <v>3111.75</v>
      </c>
      <c r="G26" s="92">
        <f>Table4672[[#This Row],[Tata Consultancy Services Ltd.]]/F25-1</f>
        <v>0.15232928455043693</v>
      </c>
      <c r="H26" s="89">
        <v>354.35</v>
      </c>
      <c r="I26" s="92">
        <f>Table4672[[#This Row],[Dabur India Ltd.]]/H25-1</f>
        <v>1.6494549627079635E-2</v>
      </c>
      <c r="J26" s="89">
        <v>3691.6</v>
      </c>
      <c r="K26" s="92">
        <f>Table4672[[#This Row],[Heromoto Corp Ltd]]/J25-1</f>
        <v>-2.5011224678446076E-2</v>
      </c>
      <c r="L26" s="89">
        <v>487.7</v>
      </c>
      <c r="M26" s="92">
        <f>Table4672[[#This Row],[Bajaj Electricals Ltd.]]/L25-1</f>
        <v>-1.8416020931870891E-2</v>
      </c>
      <c r="N26" s="93">
        <f>LN(1+Table4672[[#This Row],[Rel-Return]])</f>
        <v>4.2616174189764898E-2</v>
      </c>
      <c r="O26" s="93">
        <f>LN(1+Table4672[[#This Row],[ITC Return]])</f>
        <v>3.0506716808422148E-2</v>
      </c>
      <c r="P26" s="93">
        <f>LN(1+Table4672[[#This Row],[TCS Return]])</f>
        <v>0.14178535871337153</v>
      </c>
      <c r="Q26" s="93">
        <f>LN(1+Table4672[[#This Row],[Dabur Return]])</f>
        <v>1.6359992170344353E-2</v>
      </c>
      <c r="R26" s="93">
        <f>LN(1+Table4672[[#This Row],[Hero Return]])</f>
        <v>-2.5329320541273029E-2</v>
      </c>
      <c r="S26" s="93">
        <f>LN(1+Table4672[[#This Row],[Bajaj Return]])</f>
        <v>-1.8587706961365559E-2</v>
      </c>
    </row>
    <row r="27" spans="1:19">
      <c r="A27" s="100">
        <v>43159</v>
      </c>
      <c r="B27" s="89">
        <v>952.44970000000001</v>
      </c>
      <c r="C27" s="92">
        <f>Table4672[[#This Row],[Reliance Industries Ltd.]]/B26-1</f>
        <v>-9.0516596946345063E-3</v>
      </c>
      <c r="D27" s="89">
        <v>265.10000000000002</v>
      </c>
      <c r="E27" s="92">
        <f>Table4672[[#This Row],[ITC Ltd.]]/D26-1</f>
        <v>-2.2672811059907705E-2</v>
      </c>
      <c r="F27" s="89">
        <v>3038.25</v>
      </c>
      <c r="G27" s="92">
        <f>Table4672[[#This Row],[Tata Consultancy Services Ltd.]]/F26-1</f>
        <v>-2.362014943359847E-2</v>
      </c>
      <c r="H27" s="89">
        <v>325.05</v>
      </c>
      <c r="I27" s="92">
        <f>Table4672[[#This Row],[Dabur India Ltd.]]/H26-1</f>
        <v>-8.2686609284605694E-2</v>
      </c>
      <c r="J27" s="89">
        <v>3600.55</v>
      </c>
      <c r="K27" s="92">
        <f>Table4672[[#This Row],[Heromoto Corp Ltd]]/J26-1</f>
        <v>-2.4664102286271472E-2</v>
      </c>
      <c r="L27" s="89">
        <v>526.90009999999995</v>
      </c>
      <c r="M27" s="92">
        <f>Table4672[[#This Row],[Bajaj Electricals Ltd.]]/L26-1</f>
        <v>8.0377486159524114E-2</v>
      </c>
      <c r="N27" s="93">
        <f>LN(1+Table4672[[#This Row],[Rel-Return]])</f>
        <v>-9.0928748652284262E-3</v>
      </c>
      <c r="O27" s="93">
        <f>LN(1+Table4672[[#This Row],[ITC Return]])</f>
        <v>-2.2933791559689318E-2</v>
      </c>
      <c r="P27" s="93">
        <f>LN(1+Table4672[[#This Row],[TCS Return]])</f>
        <v>-2.3903577130177357E-2</v>
      </c>
      <c r="Q27" s="93">
        <f>LN(1+Table4672[[#This Row],[Dabur Return]])</f>
        <v>-8.6306108605787343E-2</v>
      </c>
      <c r="R27" s="93">
        <f>LN(1+Table4672[[#This Row],[Hero Return]])</f>
        <v>-2.4973356838778608E-2</v>
      </c>
      <c r="S27" s="93">
        <f>LN(1+Table4672[[#This Row],[Bajaj Return]])</f>
        <v>7.731050428854884E-2</v>
      </c>
    </row>
    <row r="28" spans="1:19">
      <c r="A28" s="100">
        <v>43187</v>
      </c>
      <c r="B28" s="89">
        <v>882.79970000000003</v>
      </c>
      <c r="C28" s="92">
        <f>Table4672[[#This Row],[Reliance Industries Ltd.]]/B27-1</f>
        <v>-7.31272213115296E-2</v>
      </c>
      <c r="D28" s="89">
        <v>255.9</v>
      </c>
      <c r="E28" s="92">
        <f>Table4672[[#This Row],[ITC Ltd.]]/D27-1</f>
        <v>-3.4703885326291983E-2</v>
      </c>
      <c r="F28" s="89">
        <v>2849.3</v>
      </c>
      <c r="G28" s="92">
        <f>Table4672[[#This Row],[Tata Consultancy Services Ltd.]]/F27-1</f>
        <v>-6.2190405661153525E-2</v>
      </c>
      <c r="H28" s="89">
        <v>327</v>
      </c>
      <c r="I28" s="92">
        <f>Table4672[[#This Row],[Dabur India Ltd.]]/H27-1</f>
        <v>5.9990770650668601E-3</v>
      </c>
      <c r="J28" s="89">
        <v>3545.5</v>
      </c>
      <c r="K28" s="92">
        <f>Table4672[[#This Row],[Heromoto Corp Ltd]]/J27-1</f>
        <v>-1.5289330796683931E-2</v>
      </c>
      <c r="L28" s="89">
        <v>561.75009999999997</v>
      </c>
      <c r="M28" s="92">
        <f>Table4672[[#This Row],[Bajaj Electricals Ltd.]]/L27-1</f>
        <v>6.614157029007961E-2</v>
      </c>
      <c r="N28" s="93">
        <f>LN(1+Table4672[[#This Row],[Rel-Return]])</f>
        <v>-7.5938962652790251E-2</v>
      </c>
      <c r="O28" s="93">
        <f>LN(1+Table4672[[#This Row],[ITC Return]])</f>
        <v>-3.532037012923675E-2</v>
      </c>
      <c r="P28" s="93">
        <f>LN(1+Table4672[[#This Row],[TCS Return]])</f>
        <v>-6.4208341691368048E-2</v>
      </c>
      <c r="Q28" s="93">
        <f>LN(1+Table4672[[#This Row],[Dabur Return]])</f>
        <v>5.9811542467755902E-3</v>
      </c>
      <c r="R28" s="93">
        <f>LN(1+Table4672[[#This Row],[Hero Return]])</f>
        <v>-1.54074178085917E-2</v>
      </c>
      <c r="S28" s="93">
        <f>LN(1+Table4672[[#This Row],[Bajaj Return]])</f>
        <v>6.4046122075998024E-2</v>
      </c>
    </row>
    <row r="29" spans="1:19">
      <c r="A29" s="100">
        <v>43220</v>
      </c>
      <c r="B29" s="89">
        <v>963.09969999999998</v>
      </c>
      <c r="C29" s="92">
        <f>Table4672[[#This Row],[Reliance Industries Ltd.]]/B28-1</f>
        <v>9.0960610883759951E-2</v>
      </c>
      <c r="D29" s="89">
        <v>281.45</v>
      </c>
      <c r="E29" s="92">
        <f>Table4672[[#This Row],[ITC Ltd.]]/D28-1</f>
        <v>9.9843688940992603E-2</v>
      </c>
      <c r="F29" s="89">
        <v>3531.4</v>
      </c>
      <c r="G29" s="92">
        <f>Table4672[[#This Row],[Tata Consultancy Services Ltd.]]/F28-1</f>
        <v>0.23939213140069482</v>
      </c>
      <c r="H29" s="89">
        <v>369.7</v>
      </c>
      <c r="I29" s="92">
        <f>Table4672[[#This Row],[Dabur India Ltd.]]/H28-1</f>
        <v>0.13058103975535174</v>
      </c>
      <c r="J29" s="89">
        <v>3733.7</v>
      </c>
      <c r="K29" s="92">
        <f>Table4672[[#This Row],[Heromoto Corp Ltd]]/J28-1</f>
        <v>5.3081370751657087E-2</v>
      </c>
      <c r="L29" s="89">
        <v>654.8501</v>
      </c>
      <c r="M29" s="92">
        <f>Table4672[[#This Row],[Bajaj Electricals Ltd.]]/L28-1</f>
        <v>0.16573205772460042</v>
      </c>
      <c r="N29" s="93">
        <f>LN(1+Table4672[[#This Row],[Rel-Return]])</f>
        <v>8.705860251793357E-2</v>
      </c>
      <c r="O29" s="93">
        <f>LN(1+Table4672[[#This Row],[ITC Return]])</f>
        <v>9.5168068744292483E-2</v>
      </c>
      <c r="P29" s="93">
        <f>LN(1+Table4672[[#This Row],[TCS Return]])</f>
        <v>0.21462104280915628</v>
      </c>
      <c r="Q29" s="93">
        <f>LN(1+Table4672[[#This Row],[Dabur Return]])</f>
        <v>0.12273169504533289</v>
      </c>
      <c r="R29" s="93">
        <f>LN(1+Table4672[[#This Row],[Hero Return]])</f>
        <v>5.1720505334031996E-2</v>
      </c>
      <c r="S29" s="93">
        <f>LN(1+Table4672[[#This Row],[Bajaj Return]])</f>
        <v>0.15334926540157309</v>
      </c>
    </row>
    <row r="30" spans="1:19">
      <c r="A30" s="100">
        <v>43251</v>
      </c>
      <c r="B30" s="89">
        <v>921.29970000000003</v>
      </c>
      <c r="C30" s="92">
        <f>Table4672[[#This Row],[Reliance Industries Ltd.]]/B29-1</f>
        <v>-4.3401529457438248E-2</v>
      </c>
      <c r="D30" s="89">
        <v>271.60000000000002</v>
      </c>
      <c r="E30" s="92">
        <f>Table4672[[#This Row],[ITC Ltd.]]/D29-1</f>
        <v>-3.4997335228281967E-2</v>
      </c>
      <c r="F30" s="89">
        <v>1744.8</v>
      </c>
      <c r="G30" s="92">
        <f>Table4672[[#This Row],[Tata Consultancy Services Ltd.]]/F29-1</f>
        <v>-0.50591833267259445</v>
      </c>
      <c r="H30" s="89">
        <v>383.75</v>
      </c>
      <c r="I30" s="92">
        <f>Table4672[[#This Row],[Dabur India Ltd.]]/H29-1</f>
        <v>3.8003786854206245E-2</v>
      </c>
      <c r="J30" s="89">
        <v>3547.25</v>
      </c>
      <c r="K30" s="92">
        <f>Table4672[[#This Row],[Heromoto Corp Ltd]]/J29-1</f>
        <v>-4.9937059753059954E-2</v>
      </c>
      <c r="L30" s="89">
        <v>532.05010000000004</v>
      </c>
      <c r="M30" s="92">
        <f>Table4672[[#This Row],[Bajaj Electricals Ltd.]]/L29-1</f>
        <v>-0.18752383178990117</v>
      </c>
      <c r="N30" s="93">
        <f>LN(1+Table4672[[#This Row],[Rel-Return]])</f>
        <v>-4.4371546584634804E-2</v>
      </c>
      <c r="O30" s="93">
        <f>LN(1+Table4672[[#This Row],[ITC Return]])</f>
        <v>-3.5624416225494379E-2</v>
      </c>
      <c r="P30" s="93">
        <f>LN(1+Table4672[[#This Row],[TCS Return]])</f>
        <v>-0.70505445698127855</v>
      </c>
      <c r="Q30" s="93">
        <f>LN(1+Table4672[[#This Row],[Dabur Return]])</f>
        <v>3.7299432958820808E-2</v>
      </c>
      <c r="R30" s="93">
        <f>LN(1+Table4672[[#This Row],[Hero Return]])</f>
        <v>-5.1227043690660577E-2</v>
      </c>
      <c r="S30" s="93">
        <f>LN(1+Table4672[[#This Row],[Bajaj Return]])</f>
        <v>-0.20766869664214394</v>
      </c>
    </row>
    <row r="31" spans="1:19">
      <c r="A31" s="100">
        <v>43280</v>
      </c>
      <c r="B31" s="89">
        <v>972.94970000000001</v>
      </c>
      <c r="C31" s="92">
        <f>Table4672[[#This Row],[Reliance Industries Ltd.]]/B30-1</f>
        <v>5.6062104437893501E-2</v>
      </c>
      <c r="D31" s="89">
        <v>266.05</v>
      </c>
      <c r="E31" s="92">
        <f>Table4672[[#This Row],[ITC Ltd.]]/D30-1</f>
        <v>-2.0434462444771762E-2</v>
      </c>
      <c r="F31" s="89">
        <v>1847.2</v>
      </c>
      <c r="G31" s="92">
        <f>Table4672[[#This Row],[Tata Consultancy Services Ltd.]]/F30-1</f>
        <v>5.8688674919761707E-2</v>
      </c>
      <c r="H31" s="89">
        <v>390.9</v>
      </c>
      <c r="I31" s="92">
        <f>Table4672[[#This Row],[Dabur India Ltd.]]/H30-1</f>
        <v>1.8631921824104225E-2</v>
      </c>
      <c r="J31" s="89">
        <v>3472.05</v>
      </c>
      <c r="K31" s="92">
        <f>Table4672[[#This Row],[Heromoto Corp Ltd]]/J30-1</f>
        <v>-2.1199520755514789E-2</v>
      </c>
      <c r="L31" s="89">
        <v>544.05010000000004</v>
      </c>
      <c r="M31" s="92">
        <f>Table4672[[#This Row],[Bajaj Electricals Ltd.]]/L30-1</f>
        <v>2.2554266975985948E-2</v>
      </c>
      <c r="N31" s="93">
        <f>LN(1+Table4672[[#This Row],[Rel-Return]])</f>
        <v>5.4546994575501932E-2</v>
      </c>
      <c r="O31" s="93">
        <f>LN(1+Table4672[[#This Row],[ITC Return]])</f>
        <v>-2.0646134642162799E-2</v>
      </c>
      <c r="P31" s="93">
        <f>LN(1+Table4672[[#This Row],[TCS Return]])</f>
        <v>5.7031043152866424E-2</v>
      </c>
      <c r="Q31" s="93">
        <f>LN(1+Table4672[[#This Row],[Dabur Return]])</f>
        <v>1.8460473897502206E-2</v>
      </c>
      <c r="R31" s="93">
        <f>LN(1+Table4672[[#This Row],[Hero Return]])</f>
        <v>-2.1427457789215176E-2</v>
      </c>
      <c r="S31" s="93">
        <f>LN(1+Table4672[[#This Row],[Bajaj Return]])</f>
        <v>2.2303680363656639E-2</v>
      </c>
    </row>
    <row r="32" spans="1:19">
      <c r="A32" s="100">
        <v>43312</v>
      </c>
      <c r="B32" s="89">
        <v>1185.8496</v>
      </c>
      <c r="C32" s="92">
        <f>Table4672[[#This Row],[Reliance Industries Ltd.]]/B31-1</f>
        <v>0.21881902014050669</v>
      </c>
      <c r="D32" s="89">
        <v>297.2</v>
      </c>
      <c r="E32" s="92">
        <f>Table4672[[#This Row],[ITC Ltd.]]/D31-1</f>
        <v>0.11708325502725048</v>
      </c>
      <c r="F32" s="89">
        <v>1941.25</v>
      </c>
      <c r="G32" s="92">
        <f>Table4672[[#This Row],[Tata Consultancy Services Ltd.]]/F31-1</f>
        <v>5.0914898224339478E-2</v>
      </c>
      <c r="H32" s="89">
        <v>420.25</v>
      </c>
      <c r="I32" s="92">
        <f>Table4672[[#This Row],[Dabur India Ltd.]]/H31-1</f>
        <v>7.5083141468406334E-2</v>
      </c>
      <c r="J32" s="89">
        <v>3293.8</v>
      </c>
      <c r="K32" s="92">
        <f>Table4672[[#This Row],[Heromoto Corp Ltd]]/J31-1</f>
        <v>-5.1338546391901052E-2</v>
      </c>
      <c r="L32" s="89">
        <v>613.00009999999997</v>
      </c>
      <c r="M32" s="92">
        <f>Table4672[[#This Row],[Bajaj Electricals Ltd.]]/L31-1</f>
        <v>0.12673465182710175</v>
      </c>
      <c r="N32" s="93">
        <f>LN(1+Table4672[[#This Row],[Rel-Return]])</f>
        <v>0.19788237363655314</v>
      </c>
      <c r="O32" s="93">
        <f>LN(1+Table4672[[#This Row],[ITC Return]])</f>
        <v>0.11072105180122577</v>
      </c>
      <c r="P32" s="93">
        <f>LN(1+Table4672[[#This Row],[TCS Return]])</f>
        <v>4.9661116422611166E-2</v>
      </c>
      <c r="Q32" s="93">
        <f>LN(1+Table4672[[#This Row],[Dabur Return]])</f>
        <v>7.2397999489815942E-2</v>
      </c>
      <c r="R32" s="93">
        <f>LN(1+Table4672[[#This Row],[Hero Return]])</f>
        <v>-5.2703284158099474E-2</v>
      </c>
      <c r="S32" s="93">
        <f>LN(1+Table4672[[#This Row],[Bajaj Return]])</f>
        <v>0.11932376086469536</v>
      </c>
    </row>
    <row r="33" spans="1:19">
      <c r="A33" s="100">
        <v>43343</v>
      </c>
      <c r="B33" s="89">
        <v>1240.9495999999999</v>
      </c>
      <c r="C33" s="92">
        <f>Table4672[[#This Row],[Reliance Industries Ltd.]]/B32-1</f>
        <v>4.6464576958157089E-2</v>
      </c>
      <c r="D33" s="89">
        <v>319.14999999999998</v>
      </c>
      <c r="E33" s="92">
        <f>Table4672[[#This Row],[ITC Ltd.]]/D32-1</f>
        <v>7.3855989232839869E-2</v>
      </c>
      <c r="F33" s="89">
        <v>2078.1999999999998</v>
      </c>
      <c r="G33" s="92">
        <f>Table4672[[#This Row],[Tata Consultancy Services Ltd.]]/F32-1</f>
        <v>7.0547327752736644E-2</v>
      </c>
      <c r="H33" s="89">
        <v>479</v>
      </c>
      <c r="I33" s="92">
        <f>Table4672[[#This Row],[Dabur India Ltd.]]/H32-1</f>
        <v>0.13979773944080898</v>
      </c>
      <c r="J33" s="89">
        <v>3253.1</v>
      </c>
      <c r="K33" s="92">
        <f>Table4672[[#This Row],[Heromoto Corp Ltd]]/J32-1</f>
        <v>-1.2356548667192935E-2</v>
      </c>
      <c r="L33" s="89">
        <v>564.45000000000005</v>
      </c>
      <c r="M33" s="92">
        <f>Table4672[[#This Row],[Bajaj Electricals Ltd.]]/L32-1</f>
        <v>-7.9200802740488796E-2</v>
      </c>
      <c r="N33" s="93">
        <f>LN(1+Table4672[[#This Row],[Rel-Return]])</f>
        <v>4.541741327049665E-2</v>
      </c>
      <c r="O33" s="93">
        <f>LN(1+Table4672[[#This Row],[ITC Return]])</f>
        <v>7.1255898858462244E-2</v>
      </c>
      <c r="P33" s="93">
        <f>LN(1+Table4672[[#This Row],[TCS Return]])</f>
        <v>6.8170038955649534E-2</v>
      </c>
      <c r="Q33" s="93">
        <f>LN(1+Table4672[[#This Row],[Dabur Return]])</f>
        <v>0.13085082512219018</v>
      </c>
      <c r="R33" s="93">
        <f>LN(1+Table4672[[#This Row],[Hero Return]])</f>
        <v>-1.243352558465124E-2</v>
      </c>
      <c r="S33" s="93">
        <f>LN(1+Table4672[[#This Row],[Bajaj Return]])</f>
        <v>-8.2513293360779005E-2</v>
      </c>
    </row>
    <row r="34" spans="1:19">
      <c r="A34" s="100">
        <v>43371</v>
      </c>
      <c r="B34" s="89">
        <v>1258.1995999999999</v>
      </c>
      <c r="C34" s="92">
        <f>Table4672[[#This Row],[Reliance Industries Ltd.]]/B33-1</f>
        <v>1.3900645118867017E-2</v>
      </c>
      <c r="D34" s="89">
        <v>296.7</v>
      </c>
      <c r="E34" s="92">
        <f>Table4672[[#This Row],[ITC Ltd.]]/D33-1</f>
        <v>-7.0343098856337161E-2</v>
      </c>
      <c r="F34" s="89">
        <v>2184.5</v>
      </c>
      <c r="G34" s="92">
        <f>Table4672[[#This Row],[Tata Consultancy Services Ltd.]]/F33-1</f>
        <v>5.1150033682995089E-2</v>
      </c>
      <c r="H34" s="89">
        <v>427.6</v>
      </c>
      <c r="I34" s="92">
        <f>Table4672[[#This Row],[Dabur India Ltd.]]/H33-1</f>
        <v>-0.10730688935281829</v>
      </c>
      <c r="J34" s="89">
        <v>2932.15</v>
      </c>
      <c r="K34" s="92">
        <f>Table4672[[#This Row],[Heromoto Corp Ltd]]/J33-1</f>
        <v>-9.8659739940364477E-2</v>
      </c>
      <c r="L34" s="89">
        <v>499.95</v>
      </c>
      <c r="M34" s="92">
        <f>Table4672[[#This Row],[Bajaj Electricals Ltd.]]/L33-1</f>
        <v>-0.11427052883337774</v>
      </c>
      <c r="N34" s="93">
        <f>LN(1+Table4672[[#This Row],[Rel-Return]])</f>
        <v>1.3804917250844024E-2</v>
      </c>
      <c r="O34" s="93">
        <f>LN(1+Table4672[[#This Row],[ITC Return]])</f>
        <v>-7.2939684405290223E-2</v>
      </c>
      <c r="P34" s="93">
        <f>LN(1+Table4672[[#This Row],[TCS Return]])</f>
        <v>4.9884834972944402E-2</v>
      </c>
      <c r="Q34" s="93">
        <f>LN(1+Table4672[[#This Row],[Dabur Return]])</f>
        <v>-0.11351241826002499</v>
      </c>
      <c r="R34" s="93">
        <f>LN(1+Table4672[[#This Row],[Hero Return]])</f>
        <v>-0.10387244553951505</v>
      </c>
      <c r="S34" s="93">
        <f>LN(1+Table4672[[#This Row],[Bajaj Return]])</f>
        <v>-0.12134371228569769</v>
      </c>
    </row>
    <row r="35" spans="1:19">
      <c r="A35" s="100">
        <v>43404</v>
      </c>
      <c r="B35" s="89">
        <v>1061.3996999999999</v>
      </c>
      <c r="C35" s="92">
        <f>Table4672[[#This Row],[Reliance Industries Ltd.]]/B34-1</f>
        <v>-0.15641389490188995</v>
      </c>
      <c r="D35" s="89">
        <v>279.8</v>
      </c>
      <c r="E35" s="92">
        <f>Table4672[[#This Row],[ITC Ltd.]]/D34-1</f>
        <v>-5.6959892146949742E-2</v>
      </c>
      <c r="F35" s="89">
        <v>1937.6</v>
      </c>
      <c r="G35" s="92">
        <f>Table4672[[#This Row],[Tata Consultancy Services Ltd.]]/F34-1</f>
        <v>-0.11302357518883044</v>
      </c>
      <c r="H35" s="89">
        <v>385.4</v>
      </c>
      <c r="I35" s="92">
        <f>Table4672[[#This Row],[Dabur India Ltd.]]/H34-1</f>
        <v>-9.8690364826941157E-2</v>
      </c>
      <c r="J35" s="89">
        <v>2765.2</v>
      </c>
      <c r="K35" s="92">
        <f>Table4672[[#This Row],[Heromoto Corp Ltd]]/J34-1</f>
        <v>-5.6937741929983243E-2</v>
      </c>
      <c r="L35" s="89">
        <v>486.5</v>
      </c>
      <c r="M35" s="92">
        <f>Table4672[[#This Row],[Bajaj Electricals Ltd.]]/L34-1</f>
        <v>-2.6902690269026919E-2</v>
      </c>
      <c r="N35" s="93">
        <f>LN(1+Table4672[[#This Row],[Rel-Return]])</f>
        <v>-0.1700933014732055</v>
      </c>
      <c r="O35" s="93">
        <f>LN(1+Table4672[[#This Row],[ITC Return]])</f>
        <v>-5.8646465065395281E-2</v>
      </c>
      <c r="P35" s="93">
        <f>LN(1+Table4672[[#This Row],[TCS Return]])</f>
        <v>-0.11993687559266281</v>
      </c>
      <c r="Q35" s="93">
        <f>LN(1+Table4672[[#This Row],[Dabur Return]])</f>
        <v>-0.10390642317062425</v>
      </c>
      <c r="R35" s="93">
        <f>LN(1+Table4672[[#This Row],[Hero Return]])</f>
        <v>-5.8622977244831863E-2</v>
      </c>
      <c r="S35" s="93">
        <f>LN(1+Table4672[[#This Row],[Bajaj Return]])</f>
        <v>-2.7271191795798649E-2</v>
      </c>
    </row>
    <row r="36" spans="1:19">
      <c r="A36" s="100">
        <v>43434</v>
      </c>
      <c r="B36" s="89">
        <v>1168.1995999999999</v>
      </c>
      <c r="C36" s="92">
        <f>Table4672[[#This Row],[Reliance Industries Ltd.]]/B35-1</f>
        <v>0.10062175446252719</v>
      </c>
      <c r="D36" s="89">
        <v>286.25</v>
      </c>
      <c r="E36" s="92">
        <f>Table4672[[#This Row],[ITC Ltd.]]/D35-1</f>
        <v>2.3052180128663391E-2</v>
      </c>
      <c r="F36" s="89">
        <v>1970.6</v>
      </c>
      <c r="G36" s="92">
        <f>Table4672[[#This Row],[Tata Consultancy Services Ltd.]]/F35-1</f>
        <v>1.7031379025598703E-2</v>
      </c>
      <c r="H36" s="89">
        <v>410.6</v>
      </c>
      <c r="I36" s="92">
        <f>Table4672[[#This Row],[Dabur India Ltd.]]/H35-1</f>
        <v>6.5386611312921783E-2</v>
      </c>
      <c r="J36" s="89">
        <v>3058.2</v>
      </c>
      <c r="K36" s="92">
        <f>Table4672[[#This Row],[Heromoto Corp Ltd]]/J35-1</f>
        <v>0.10595978591060318</v>
      </c>
      <c r="L36" s="89">
        <v>471.90010000000001</v>
      </c>
      <c r="M36" s="92">
        <f>Table4672[[#This Row],[Bajaj Electricals Ltd.]]/L35-1</f>
        <v>-3.0010071942445982E-2</v>
      </c>
      <c r="N36" s="93">
        <f>LN(1+Table4672[[#This Row],[Rel-Return]])</f>
        <v>9.5875251450836155E-2</v>
      </c>
      <c r="O36" s="93">
        <f>LN(1+Table4672[[#This Row],[ITC Return]])</f>
        <v>2.2790492637068661E-2</v>
      </c>
      <c r="P36" s="93">
        <f>LN(1+Table4672[[#This Row],[TCS Return]])</f>
        <v>1.68879710895464E-2</v>
      </c>
      <c r="Q36" s="93">
        <f>LN(1+Table4672[[#This Row],[Dabur Return]])</f>
        <v>6.3337748604567312E-2</v>
      </c>
      <c r="R36" s="93">
        <f>LN(1+Table4672[[#This Row],[Hero Return]])</f>
        <v>0.10071354250294107</v>
      </c>
      <c r="S36" s="93">
        <f>LN(1+Table4672[[#This Row],[Bajaj Return]])</f>
        <v>-3.0469590984437491E-2</v>
      </c>
    </row>
    <row r="37" spans="1:19">
      <c r="A37" s="100">
        <v>43465</v>
      </c>
      <c r="B37" s="89">
        <v>1121.0497</v>
      </c>
      <c r="C37" s="92">
        <f>Table4672[[#This Row],[Reliance Industries Ltd.]]/B36-1</f>
        <v>-4.036116773195253E-2</v>
      </c>
      <c r="D37" s="89">
        <v>281.64999999999998</v>
      </c>
      <c r="E37" s="92">
        <f>Table4672[[#This Row],[ITC Ltd.]]/D36-1</f>
        <v>-1.606986899563323E-2</v>
      </c>
      <c r="F37" s="89">
        <v>1893.55</v>
      </c>
      <c r="G37" s="92">
        <f>Table4672[[#This Row],[Tata Consultancy Services Ltd.]]/F36-1</f>
        <v>-3.9099766568557737E-2</v>
      </c>
      <c r="H37" s="89">
        <v>431</v>
      </c>
      <c r="I37" s="92">
        <f>Table4672[[#This Row],[Dabur India Ltd.]]/H36-1</f>
        <v>4.9683390160740304E-2</v>
      </c>
      <c r="J37" s="89">
        <v>3105.7</v>
      </c>
      <c r="K37" s="92">
        <f>Table4672[[#This Row],[Heromoto Corp Ltd]]/J36-1</f>
        <v>1.5532012294813935E-2</v>
      </c>
      <c r="L37" s="89">
        <v>503.70010000000002</v>
      </c>
      <c r="M37" s="92">
        <f>Table4672[[#This Row],[Bajaj Electricals Ltd.]]/L36-1</f>
        <v>6.7387144016286538E-2</v>
      </c>
      <c r="N37" s="93">
        <f>LN(1+Table4672[[#This Row],[Rel-Return]])</f>
        <v>-4.1198281694845518E-2</v>
      </c>
      <c r="O37" s="93">
        <f>LN(1+Table4672[[#This Row],[ITC Return]])</f>
        <v>-1.6200389527726473E-2</v>
      </c>
      <c r="P37" s="93">
        <f>LN(1+Table4672[[#This Row],[TCS Return]])</f>
        <v>-3.9884690768938934E-2</v>
      </c>
      <c r="Q37" s="93">
        <f>LN(1+Table4672[[#This Row],[Dabur Return]])</f>
        <v>4.8488585518914516E-2</v>
      </c>
      <c r="R37" s="93">
        <f>LN(1+Table4672[[#This Row],[Hero Return]])</f>
        <v>1.5412625219249547E-2</v>
      </c>
      <c r="S37" s="93">
        <f>LN(1+Table4672[[#This Row],[Bajaj Return]])</f>
        <v>6.5213740640834517E-2</v>
      </c>
    </row>
    <row r="38" spans="1:19">
      <c r="A38" s="100">
        <v>43496</v>
      </c>
      <c r="B38" s="89">
        <v>1227.0996</v>
      </c>
      <c r="C38" s="92">
        <f>Table4672[[#This Row],[Reliance Industries Ltd.]]/B37-1</f>
        <v>9.459874972536908E-2</v>
      </c>
      <c r="D38" s="89">
        <v>278.75</v>
      </c>
      <c r="E38" s="92">
        <f>Table4672[[#This Row],[ITC Ltd.]]/D37-1</f>
        <v>-1.0296467246582508E-2</v>
      </c>
      <c r="F38" s="89">
        <v>2014.6</v>
      </c>
      <c r="G38" s="92">
        <f>Table4672[[#This Row],[Tata Consultancy Services Ltd.]]/F37-1</f>
        <v>6.3927543502944273E-2</v>
      </c>
      <c r="H38" s="89">
        <v>443.25</v>
      </c>
      <c r="I38" s="92">
        <f>Table4672[[#This Row],[Dabur India Ltd.]]/H37-1</f>
        <v>2.8422273781902652E-2</v>
      </c>
      <c r="J38" s="89">
        <v>2612.0500000000002</v>
      </c>
      <c r="K38" s="92">
        <f>Table4672[[#This Row],[Heromoto Corp Ltd]]/J37-1</f>
        <v>-0.15894967318156927</v>
      </c>
      <c r="L38" s="89">
        <v>462.25009999999997</v>
      </c>
      <c r="M38" s="92">
        <f>Table4672[[#This Row],[Bajaj Electricals Ltd.]]/L37-1</f>
        <v>-8.2291029920383285E-2</v>
      </c>
      <c r="N38" s="93">
        <f>LN(1+Table4672[[#This Row],[Rel-Return]])</f>
        <v>9.0387857506462957E-2</v>
      </c>
      <c r="O38" s="93">
        <f>LN(1+Table4672[[#This Row],[ITC Return]])</f>
        <v>-1.0349842566394329E-2</v>
      </c>
      <c r="P38" s="93">
        <f>LN(1+Table4672[[#This Row],[TCS Return]])</f>
        <v>6.1967290389145627E-2</v>
      </c>
      <c r="Q38" s="93">
        <f>LN(1+Table4672[[#This Row],[Dabur Return]])</f>
        <v>2.8025854850569579E-2</v>
      </c>
      <c r="R38" s="93">
        <f>LN(1+Table4672[[#This Row],[Hero Return]])</f>
        <v>-0.17310377916059072</v>
      </c>
      <c r="S38" s="93">
        <f>LN(1+Table4672[[#This Row],[Bajaj Return]])</f>
        <v>-8.5874964682092894E-2</v>
      </c>
    </row>
    <row r="39" spans="1:19">
      <c r="A39" s="100">
        <v>43524</v>
      </c>
      <c r="B39" s="89">
        <v>1231.5496000000001</v>
      </c>
      <c r="C39" s="92">
        <f>Table4672[[#This Row],[Reliance Industries Ltd.]]/B38-1</f>
        <v>3.6264374953753897E-3</v>
      </c>
      <c r="D39" s="89">
        <v>276.14999999999998</v>
      </c>
      <c r="E39" s="92">
        <f>Table4672[[#This Row],[ITC Ltd.]]/D38-1</f>
        <v>-9.327354260089793E-3</v>
      </c>
      <c r="F39" s="89">
        <v>1984.25</v>
      </c>
      <c r="G39" s="92">
        <f>Table4672[[#This Row],[Tata Consultancy Services Ltd.]]/F38-1</f>
        <v>-1.5065025315199043E-2</v>
      </c>
      <c r="H39" s="89">
        <v>438.5</v>
      </c>
      <c r="I39" s="92">
        <f>Table4672[[#This Row],[Dabur India Ltd.]]/H38-1</f>
        <v>-1.0716300056401562E-2</v>
      </c>
      <c r="J39" s="89">
        <v>2634.95</v>
      </c>
      <c r="K39" s="92">
        <f>Table4672[[#This Row],[Heromoto Corp Ltd]]/J38-1</f>
        <v>8.7670603548934967E-3</v>
      </c>
      <c r="L39" s="89">
        <v>452.2</v>
      </c>
      <c r="M39" s="92">
        <f>Table4672[[#This Row],[Bajaj Electricals Ltd.]]/L38-1</f>
        <v>-2.1741693511802329E-2</v>
      </c>
      <c r="N39" s="93">
        <f>LN(1+Table4672[[#This Row],[Rel-Return]])</f>
        <v>3.6198778249612838E-3</v>
      </c>
      <c r="O39" s="93">
        <f>LN(1+Table4672[[#This Row],[ITC Return]])</f>
        <v>-9.371126427132068E-3</v>
      </c>
      <c r="P39" s="93">
        <f>LN(1+Table4672[[#This Row],[TCS Return]])</f>
        <v>-1.5179655537595817E-2</v>
      </c>
      <c r="Q39" s="93">
        <f>LN(1+Table4672[[#This Row],[Dabur Return]])</f>
        <v>-1.0774133142079522E-2</v>
      </c>
      <c r="R39" s="93">
        <f>LN(1+Table4672[[#This Row],[Hero Return]])</f>
        <v>8.7288528306505887E-3</v>
      </c>
      <c r="S39" s="93">
        <f>LN(1+Table4672[[#This Row],[Bajaj Return]])</f>
        <v>-2.1981526756494365E-2</v>
      </c>
    </row>
    <row r="40" spans="1:19">
      <c r="A40" s="100">
        <v>43553</v>
      </c>
      <c r="B40" s="89">
        <v>1363.0496000000001</v>
      </c>
      <c r="C40" s="92">
        <f>Table4672[[#This Row],[Reliance Industries Ltd.]]/B39-1</f>
        <v>0.10677604864635581</v>
      </c>
      <c r="D40" s="89">
        <v>296.7</v>
      </c>
      <c r="E40" s="92">
        <f>Table4672[[#This Row],[ITC Ltd.]]/D39-1</f>
        <v>7.4416078218359605E-2</v>
      </c>
      <c r="F40" s="89">
        <v>2000.4</v>
      </c>
      <c r="G40" s="92">
        <f>Table4672[[#This Row],[Tata Consultancy Services Ltd.]]/F39-1</f>
        <v>8.1390953760867024E-3</v>
      </c>
      <c r="H40" s="89">
        <v>409.05</v>
      </c>
      <c r="I40" s="92">
        <f>Table4672[[#This Row],[Dabur India Ltd.]]/H39-1</f>
        <v>-6.7160775370581516E-2</v>
      </c>
      <c r="J40" s="89">
        <v>2555.25</v>
      </c>
      <c r="K40" s="92">
        <f>Table4672[[#This Row],[Heromoto Corp Ltd]]/J39-1</f>
        <v>-3.0247253268562924E-2</v>
      </c>
      <c r="L40" s="89">
        <v>558.8501</v>
      </c>
      <c r="M40" s="92">
        <f>Table4672[[#This Row],[Bajaj Electricals Ltd.]]/L39-1</f>
        <v>0.23584719150818234</v>
      </c>
      <c r="N40" s="93">
        <f>LN(1+Table4672[[#This Row],[Rel-Return]])</f>
        <v>0.10145132851429502</v>
      </c>
      <c r="O40" s="93">
        <f>LN(1+Table4672[[#This Row],[ITC Return]])</f>
        <v>7.1777330949579582E-2</v>
      </c>
      <c r="P40" s="93">
        <f>LN(1+Table4672[[#This Row],[TCS Return]])</f>
        <v>8.1061515737637212E-3</v>
      </c>
      <c r="Q40" s="93">
        <f>LN(1+Table4672[[#This Row],[Dabur Return]])</f>
        <v>-6.9522413852530496E-2</v>
      </c>
      <c r="R40" s="93">
        <f>LN(1+Table4672[[#This Row],[Hero Return]])</f>
        <v>-3.0714140254174811E-2</v>
      </c>
      <c r="S40" s="93">
        <f>LN(1+Table4672[[#This Row],[Bajaj Return]])</f>
        <v>0.21175671992662751</v>
      </c>
    </row>
    <row r="41" spans="1:19">
      <c r="A41" s="100">
        <v>43585</v>
      </c>
      <c r="B41" s="89">
        <v>1391.7996000000001</v>
      </c>
      <c r="C41" s="92">
        <f>Table4672[[#This Row],[Reliance Industries Ltd.]]/B40-1</f>
        <v>2.1092409256420419E-2</v>
      </c>
      <c r="D41" s="89">
        <v>301.55</v>
      </c>
      <c r="E41" s="92">
        <f>Table4672[[#This Row],[ITC Ltd.]]/D40-1</f>
        <v>1.6346477923828928E-2</v>
      </c>
      <c r="F41" s="89">
        <v>2254.9499999999998</v>
      </c>
      <c r="G41" s="92">
        <f>Table4672[[#This Row],[Tata Consultancy Services Ltd.]]/F40-1</f>
        <v>0.12724955008998196</v>
      </c>
      <c r="H41" s="89">
        <v>398</v>
      </c>
      <c r="I41" s="92">
        <f>Table4672[[#This Row],[Dabur India Ltd.]]/H40-1</f>
        <v>-2.7013812492360345E-2</v>
      </c>
      <c r="J41" s="89">
        <v>2512.65</v>
      </c>
      <c r="K41" s="92">
        <f>Table4672[[#This Row],[Heromoto Corp Ltd]]/J40-1</f>
        <v>-1.667155855591429E-2</v>
      </c>
      <c r="L41" s="89">
        <v>570.15009999999995</v>
      </c>
      <c r="M41" s="92">
        <f>Table4672[[#This Row],[Bajaj Electricals Ltd.]]/L40-1</f>
        <v>2.0220091219452119E-2</v>
      </c>
      <c r="N41" s="93">
        <f>LN(1+Table4672[[#This Row],[Rel-Return]])</f>
        <v>2.0873043663192183E-2</v>
      </c>
      <c r="O41" s="93">
        <f>LN(1+Table4672[[#This Row],[ITC Return]])</f>
        <v>1.6214312600219806E-2</v>
      </c>
      <c r="P41" s="93">
        <f>LN(1+Table4672[[#This Row],[TCS Return]])</f>
        <v>0.11978063919720437</v>
      </c>
      <c r="Q41" s="93">
        <f>LN(1+Table4672[[#This Row],[Dabur Return]])</f>
        <v>-2.7385392675269515E-2</v>
      </c>
      <c r="R41" s="93">
        <f>LN(1+Table4672[[#This Row],[Hero Return]])</f>
        <v>-1.6812093131380306E-2</v>
      </c>
      <c r="S41" s="93">
        <f>LN(1+Table4672[[#This Row],[Bajaj Return]])</f>
        <v>2.0018379725295656E-2</v>
      </c>
    </row>
    <row r="42" spans="1:19">
      <c r="A42" s="100">
        <v>43616</v>
      </c>
      <c r="B42" s="89">
        <v>1329.7496000000001</v>
      </c>
      <c r="C42" s="92">
        <f>Table4672[[#This Row],[Reliance Industries Ltd.]]/B41-1</f>
        <v>-4.4582567777717408E-2</v>
      </c>
      <c r="D42" s="89">
        <v>278.64999999999998</v>
      </c>
      <c r="E42" s="92">
        <f>Table4672[[#This Row],[ITC Ltd.]]/D41-1</f>
        <v>-7.5940971646493272E-2</v>
      </c>
      <c r="F42" s="89">
        <v>2196.85</v>
      </c>
      <c r="G42" s="92">
        <f>Table4672[[#This Row],[Tata Consultancy Services Ltd.]]/F41-1</f>
        <v>-2.5765538038537428E-2</v>
      </c>
      <c r="H42" s="89">
        <v>396.9</v>
      </c>
      <c r="I42" s="92">
        <f>Table4672[[#This Row],[Dabur India Ltd.]]/H41-1</f>
        <v>-2.7638190954774045E-3</v>
      </c>
      <c r="J42" s="89">
        <v>2681.4</v>
      </c>
      <c r="K42" s="92">
        <f>Table4672[[#This Row],[Heromoto Corp Ltd]]/J41-1</f>
        <v>6.7160169542116899E-2</v>
      </c>
      <c r="L42" s="89">
        <v>538.65</v>
      </c>
      <c r="M42" s="92">
        <f>Table4672[[#This Row],[Bajaj Electricals Ltd.]]/L41-1</f>
        <v>-5.5248784486751745E-2</v>
      </c>
      <c r="N42" s="93">
        <f>LN(1+Table4672[[#This Row],[Rel-Return]])</f>
        <v>-4.5606932199134677E-2</v>
      </c>
      <c r="O42" s="93">
        <f>LN(1+Table4672[[#This Row],[ITC Return]])</f>
        <v>-7.8979325881450582E-2</v>
      </c>
      <c r="P42" s="93">
        <f>LN(1+Table4672[[#This Row],[TCS Return]])</f>
        <v>-2.6103283608527209E-2</v>
      </c>
      <c r="Q42" s="93">
        <f>LN(1+Table4672[[#This Row],[Dabur Return]])</f>
        <v>-2.7676454954180308E-3</v>
      </c>
      <c r="R42" s="93">
        <f>LN(1+Table4672[[#This Row],[Hero Return]])</f>
        <v>6.5001073089655498E-2</v>
      </c>
      <c r="S42" s="93">
        <f>LN(1+Table4672[[#This Row],[Bajaj Return]])</f>
        <v>-5.6833650155591026E-2</v>
      </c>
    </row>
    <row r="43" spans="1:19">
      <c r="A43" s="100">
        <v>43644</v>
      </c>
      <c r="B43" s="89">
        <v>1251.9996000000001</v>
      </c>
      <c r="C43" s="92">
        <f>Table4672[[#This Row],[Reliance Industries Ltd.]]/B42-1</f>
        <v>-5.8469654738004806E-2</v>
      </c>
      <c r="D43" s="89">
        <v>273.95</v>
      </c>
      <c r="E43" s="92">
        <f>Table4672[[#This Row],[ITC Ltd.]]/D42-1</f>
        <v>-1.6867037502242943E-2</v>
      </c>
      <c r="F43" s="89">
        <v>2227.25</v>
      </c>
      <c r="G43" s="92">
        <f>Table4672[[#This Row],[Tata Consultancy Services Ltd.]]/F42-1</f>
        <v>1.3837995311468676E-2</v>
      </c>
      <c r="H43" s="89">
        <v>400.5</v>
      </c>
      <c r="I43" s="92">
        <f>Table4672[[#This Row],[Dabur India Ltd.]]/H42-1</f>
        <v>9.070294784580657E-3</v>
      </c>
      <c r="J43" s="89">
        <v>2584</v>
      </c>
      <c r="K43" s="92">
        <f>Table4672[[#This Row],[Heromoto Corp Ltd]]/J42-1</f>
        <v>-3.6324308197210442E-2</v>
      </c>
      <c r="L43" s="89">
        <v>530.1001</v>
      </c>
      <c r="M43" s="92">
        <f>Table4672[[#This Row],[Bajaj Electricals Ltd.]]/L42-1</f>
        <v>-1.5872830223707335E-2</v>
      </c>
      <c r="N43" s="93">
        <f>LN(1+Table4672[[#This Row],[Rel-Return]])</f>
        <v>-6.0248700642784175E-2</v>
      </c>
      <c r="O43" s="93">
        <f>LN(1+Table4672[[#This Row],[ITC Return]])</f>
        <v>-1.7010906031120616E-2</v>
      </c>
      <c r="P43" s="93">
        <f>LN(1+Table4672[[#This Row],[TCS Return]])</f>
        <v>1.3743124467327329E-2</v>
      </c>
      <c r="Q43" s="93">
        <f>LN(1+Table4672[[#This Row],[Dabur Return]])</f>
        <v>9.0294067193943759E-3</v>
      </c>
      <c r="R43" s="93">
        <f>LN(1+Table4672[[#This Row],[Hero Return]])</f>
        <v>-3.7000460264968386E-2</v>
      </c>
      <c r="S43" s="93">
        <f>LN(1+Table4672[[#This Row],[Bajaj Return]])</f>
        <v>-1.6000152702806702E-2</v>
      </c>
    </row>
    <row r="44" spans="1:19">
      <c r="A44" s="100">
        <v>43677</v>
      </c>
      <c r="B44" s="89">
        <v>1165.9996000000001</v>
      </c>
      <c r="C44" s="92">
        <f>Table4672[[#This Row],[Reliance Industries Ltd.]]/B43-1</f>
        <v>-6.8690117792369887E-2</v>
      </c>
      <c r="D44" s="89">
        <v>270.05</v>
      </c>
      <c r="E44" s="92">
        <f>Table4672[[#This Row],[ITC Ltd.]]/D43-1</f>
        <v>-1.4236174484394848E-2</v>
      </c>
      <c r="F44" s="89">
        <v>2205.4</v>
      </c>
      <c r="G44" s="92">
        <f>Table4672[[#This Row],[Tata Consultancy Services Ltd.]]/F43-1</f>
        <v>-9.8103041867774188E-3</v>
      </c>
      <c r="H44" s="89">
        <v>426.75</v>
      </c>
      <c r="I44" s="92">
        <f>Table4672[[#This Row],[Dabur India Ltd.]]/H43-1</f>
        <v>6.5543071161048738E-2</v>
      </c>
      <c r="J44" s="89">
        <v>2356.1999999999998</v>
      </c>
      <c r="K44" s="92">
        <f>Table4672[[#This Row],[Heromoto Corp Ltd]]/J43-1</f>
        <v>-8.8157894736842213E-2</v>
      </c>
      <c r="L44" s="89">
        <v>364.3</v>
      </c>
      <c r="M44" s="92">
        <f>Table4672[[#This Row],[Bajaj Electricals Ltd.]]/L43-1</f>
        <v>-0.31277130489128369</v>
      </c>
      <c r="N44" s="93">
        <f>LN(1+Table4672[[#This Row],[Rel-Return]])</f>
        <v>-7.1163208313969287E-2</v>
      </c>
      <c r="O44" s="93">
        <f>LN(1+Table4672[[#This Row],[ITC Return]])</f>
        <v>-1.4338480945524488E-2</v>
      </c>
      <c r="P44" s="93">
        <f>LN(1+Table4672[[#This Row],[TCS Return]])</f>
        <v>-9.8587422761750448E-3</v>
      </c>
      <c r="Q44" s="93">
        <f>LN(1+Table4672[[#This Row],[Dabur Return]])</f>
        <v>6.3484595166136124E-2</v>
      </c>
      <c r="R44" s="93">
        <f>LN(1+Table4672[[#This Row],[Hero Return]])</f>
        <v>-9.2288434090473645E-2</v>
      </c>
      <c r="S44" s="93">
        <f>LN(1+Table4672[[#This Row],[Bajaj Return]])</f>
        <v>-0.37508815262287654</v>
      </c>
    </row>
    <row r="45" spans="1:19">
      <c r="A45" s="100">
        <v>43707</v>
      </c>
      <c r="B45" s="89">
        <v>1248.3496</v>
      </c>
      <c r="C45" s="92">
        <f>Table4672[[#This Row],[Reliance Industries Ltd.]]/B44-1</f>
        <v>7.0626096269672756E-2</v>
      </c>
      <c r="D45" s="89">
        <v>245.55</v>
      </c>
      <c r="E45" s="92">
        <f>Table4672[[#This Row],[ITC Ltd.]]/D44-1</f>
        <v>-9.0723940011109061E-2</v>
      </c>
      <c r="F45" s="89">
        <v>2258.0500000000002</v>
      </c>
      <c r="G45" s="92">
        <f>Table4672[[#This Row],[Tata Consultancy Services Ltd.]]/F44-1</f>
        <v>2.3873220277500717E-2</v>
      </c>
      <c r="H45" s="89">
        <v>449.05</v>
      </c>
      <c r="I45" s="92">
        <f>Table4672[[#This Row],[Dabur India Ltd.]]/H44-1</f>
        <v>5.2255418863503156E-2</v>
      </c>
      <c r="J45" s="89">
        <v>2571.85</v>
      </c>
      <c r="K45" s="92">
        <f>Table4672[[#This Row],[Heromoto Corp Ltd]]/J44-1</f>
        <v>9.1524488583312191E-2</v>
      </c>
      <c r="L45" s="89">
        <v>392.45</v>
      </c>
      <c r="M45" s="92">
        <f>Table4672[[#This Row],[Bajaj Electricals Ltd.]]/L44-1</f>
        <v>7.7271479549821498E-2</v>
      </c>
      <c r="N45" s="93">
        <f>LN(1+Table4672[[#This Row],[Rel-Return]])</f>
        <v>6.8243614048715706E-2</v>
      </c>
      <c r="O45" s="93">
        <f>LN(1+Table4672[[#This Row],[ITC Return]])</f>
        <v>-9.5106534553646538E-2</v>
      </c>
      <c r="P45" s="93">
        <f>LN(1+Table4672[[#This Row],[TCS Return]])</f>
        <v>2.3592710629679787E-2</v>
      </c>
      <c r="Q45" s="93">
        <f>LN(1+Table4672[[#This Row],[Dabur Return]])</f>
        <v>5.0935878442408683E-2</v>
      </c>
      <c r="R45" s="93">
        <f>LN(1+Table4672[[#This Row],[Hero Return]])</f>
        <v>8.7575332471541659E-2</v>
      </c>
      <c r="S45" s="93">
        <f>LN(1+Table4672[[#This Row],[Bajaj Return]])</f>
        <v>7.4431436558304517E-2</v>
      </c>
    </row>
    <row r="46" spans="1:19">
      <c r="A46" s="100">
        <v>43738</v>
      </c>
      <c r="B46" s="89">
        <v>1332.5996</v>
      </c>
      <c r="C46" s="92">
        <f>Table4672[[#This Row],[Reliance Industries Ltd.]]/B45-1</f>
        <v>6.7489107218042133E-2</v>
      </c>
      <c r="D46" s="89">
        <v>259.7</v>
      </c>
      <c r="E46" s="92">
        <f>Table4672[[#This Row],[ITC Ltd.]]/D45-1</f>
        <v>5.762573813887184E-2</v>
      </c>
      <c r="F46" s="89">
        <v>2099.1999999999998</v>
      </c>
      <c r="G46" s="92">
        <f>Table4672[[#This Row],[Tata Consultancy Services Ltd.]]/F45-1</f>
        <v>-7.0348309381988994E-2</v>
      </c>
      <c r="H46" s="89">
        <v>447.15</v>
      </c>
      <c r="I46" s="92">
        <f>Table4672[[#This Row],[Dabur India Ltd.]]/H45-1</f>
        <v>-4.2311546598374772E-3</v>
      </c>
      <c r="J46" s="89">
        <v>2700.85</v>
      </c>
      <c r="K46" s="92">
        <f>Table4672[[#This Row],[Heromoto Corp Ltd]]/J45-1</f>
        <v>5.0158446254641609E-2</v>
      </c>
      <c r="L46" s="89">
        <v>390.05</v>
      </c>
      <c r="M46" s="92">
        <f>Table4672[[#This Row],[Bajaj Electricals Ltd.]]/L45-1</f>
        <v>-6.1154287170339661E-3</v>
      </c>
      <c r="N46" s="93">
        <f>LN(1+Table4672[[#This Row],[Rel-Return]])</f>
        <v>6.5309262057379538E-2</v>
      </c>
      <c r="O46" s="93">
        <f>LN(1+Table4672[[#This Row],[ITC Return]])</f>
        <v>5.6026526183449082E-2</v>
      </c>
      <c r="P46" s="93">
        <f>LN(1+Table4672[[#This Row],[TCS Return]])</f>
        <v>-7.294528920448809E-2</v>
      </c>
      <c r="Q46" s="93">
        <f>LN(1+Table4672[[#This Row],[Dabur Return]])</f>
        <v>-4.2401313247686402E-3</v>
      </c>
      <c r="R46" s="93">
        <f>LN(1+Table4672[[#This Row],[Hero Return]])</f>
        <v>4.8941053979888731E-2</v>
      </c>
      <c r="S46" s="93">
        <f>LN(1+Table4672[[#This Row],[Bajaj Return]])</f>
        <v>-6.1342045385005097E-3</v>
      </c>
    </row>
    <row r="47" spans="1:19">
      <c r="A47" s="100">
        <v>43769</v>
      </c>
      <c r="B47" s="89">
        <v>1464.1995999999999</v>
      </c>
      <c r="C47" s="92">
        <f>Table4672[[#This Row],[Reliance Industries Ltd.]]/B46-1</f>
        <v>9.8754344515787018E-2</v>
      </c>
      <c r="D47" s="89">
        <v>257.55</v>
      </c>
      <c r="E47" s="92">
        <f>Table4672[[#This Row],[ITC Ltd.]]/D46-1</f>
        <v>-8.2787832113976334E-3</v>
      </c>
      <c r="F47" s="89">
        <v>2270.1999999999998</v>
      </c>
      <c r="G47" s="92">
        <f>Table4672[[#This Row],[Tata Consultancy Services Ltd.]]/F46-1</f>
        <v>8.1459603658536661E-2</v>
      </c>
      <c r="H47" s="89">
        <v>462.5</v>
      </c>
      <c r="I47" s="92">
        <f>Table4672[[#This Row],[Dabur India Ltd.]]/H46-1</f>
        <v>3.4328525103432872E-2</v>
      </c>
      <c r="J47" s="89">
        <v>2705.25</v>
      </c>
      <c r="K47" s="92">
        <f>Table4672[[#This Row],[Heromoto Corp Ltd]]/J46-1</f>
        <v>1.6291167595388067E-3</v>
      </c>
      <c r="L47" s="89">
        <v>378.65010000000001</v>
      </c>
      <c r="M47" s="92">
        <f>Table4672[[#This Row],[Bajaj Electricals Ltd.]]/L46-1</f>
        <v>-2.9226765799256538E-2</v>
      </c>
      <c r="N47" s="93">
        <f>LN(1+Table4672[[#This Row],[Rel-Return]])</f>
        <v>9.4177124062480938E-2</v>
      </c>
      <c r="O47" s="93">
        <f>LN(1+Table4672[[#This Row],[ITC Return]])</f>
        <v>-8.3132426571083974E-3</v>
      </c>
      <c r="P47" s="93">
        <f>LN(1+Table4672[[#This Row],[TCS Return]])</f>
        <v>7.831161357146918E-2</v>
      </c>
      <c r="Q47" s="93">
        <f>LN(1+Table4672[[#This Row],[Dabur Return]])</f>
        <v>3.3752448160289758E-2</v>
      </c>
      <c r="R47" s="93">
        <f>LN(1+Table4672[[#This Row],[Hero Return]])</f>
        <v>1.6277911883089593E-3</v>
      </c>
      <c r="S47" s="93">
        <f>LN(1+Table4672[[#This Row],[Bajaj Return]])</f>
        <v>-2.9662376378394369E-2</v>
      </c>
    </row>
    <row r="48" spans="1:19">
      <c r="A48" s="100">
        <v>43798</v>
      </c>
      <c r="B48" s="89">
        <v>1550.8995</v>
      </c>
      <c r="C48" s="92">
        <f>Table4672[[#This Row],[Reliance Industries Ltd.]]/B47-1</f>
        <v>5.9213170116970471E-2</v>
      </c>
      <c r="D48" s="89">
        <v>246.35</v>
      </c>
      <c r="E48" s="92">
        <f>Table4672[[#This Row],[ITC Ltd.]]/D47-1</f>
        <v>-4.3486701611337719E-2</v>
      </c>
      <c r="F48" s="89">
        <v>2052.6999999999998</v>
      </c>
      <c r="G48" s="92">
        <f>Table4672[[#This Row],[Tata Consultancy Services Ltd.]]/F47-1</f>
        <v>-9.5806536868998315E-2</v>
      </c>
      <c r="H48" s="89">
        <v>459.25</v>
      </c>
      <c r="I48" s="92">
        <f>Table4672[[#This Row],[Dabur India Ltd.]]/H47-1</f>
        <v>-7.0270270270270663E-3</v>
      </c>
      <c r="J48" s="89">
        <v>2431.9499999999998</v>
      </c>
      <c r="K48" s="92">
        <f>Table4672[[#This Row],[Heromoto Corp Ltd]]/J47-1</f>
        <v>-0.10102578319933464</v>
      </c>
      <c r="L48" s="89">
        <v>339.35</v>
      </c>
      <c r="M48" s="92">
        <f>Table4672[[#This Row],[Bajaj Electricals Ltd.]]/L47-1</f>
        <v>-0.10379001616531991</v>
      </c>
      <c r="N48" s="93">
        <f>LN(1+Table4672[[#This Row],[Rel-Return]])</f>
        <v>5.7526340146124441E-2</v>
      </c>
      <c r="O48" s="93">
        <f>LN(1+Table4672[[#This Row],[ITC Return]])</f>
        <v>-4.4460587021622255E-2</v>
      </c>
      <c r="P48" s="93">
        <f>LN(1+Table4672[[#This Row],[TCS Return]])</f>
        <v>-0.10071193359810586</v>
      </c>
      <c r="Q48" s="93">
        <f>LN(1+Table4672[[#This Row],[Dabur Return]])</f>
        <v>-7.0518328572448915E-3</v>
      </c>
      <c r="R48" s="93">
        <f>LN(1+Table4672[[#This Row],[Hero Return]])</f>
        <v>-0.10650092478757024</v>
      </c>
      <c r="S48" s="93">
        <f>LN(1+Table4672[[#This Row],[Bajaj Return]])</f>
        <v>-0.10958053650616044</v>
      </c>
    </row>
    <row r="49" spans="1:28">
      <c r="A49" s="100">
        <v>43830</v>
      </c>
      <c r="B49" s="89">
        <v>1514.0995</v>
      </c>
      <c r="C49" s="92">
        <f>Table4672[[#This Row],[Reliance Industries Ltd.]]/B48-1</f>
        <v>-2.3728165493637654E-2</v>
      </c>
      <c r="D49" s="89">
        <v>237.65</v>
      </c>
      <c r="E49" s="92">
        <f>Table4672[[#This Row],[ITC Ltd.]]/D48-1</f>
        <v>-3.5315607874974564E-2</v>
      </c>
      <c r="F49" s="89">
        <v>2161.3000000000002</v>
      </c>
      <c r="G49" s="92">
        <f>Table4672[[#This Row],[Tata Consultancy Services Ltd.]]/F48-1</f>
        <v>5.290592877673328E-2</v>
      </c>
      <c r="H49" s="89">
        <v>458.4</v>
      </c>
      <c r="I49" s="92">
        <f>Table4672[[#This Row],[Dabur India Ltd.]]/H48-1</f>
        <v>-1.8508437670115008E-3</v>
      </c>
      <c r="J49" s="89">
        <v>2443.85</v>
      </c>
      <c r="K49" s="92">
        <f>Table4672[[#This Row],[Heromoto Corp Ltd]]/J48-1</f>
        <v>4.8931927054420843E-3</v>
      </c>
      <c r="L49" s="89">
        <v>357.8501</v>
      </c>
      <c r="M49" s="92">
        <f>Table4672[[#This Row],[Bajaj Electricals Ltd.]]/L48-1</f>
        <v>5.4516281125681409E-2</v>
      </c>
      <c r="N49" s="93">
        <f>LN(1+Table4672[[#This Row],[Rel-Return]])</f>
        <v>-2.4014212386813345E-2</v>
      </c>
      <c r="O49" s="93">
        <f>LN(1+Table4672[[#This Row],[ITC Return]])</f>
        <v>-3.5954285929953582E-2</v>
      </c>
      <c r="P49" s="93">
        <f>LN(1+Table4672[[#This Row],[TCS Return]])</f>
        <v>5.1553892766739731E-2</v>
      </c>
      <c r="Q49" s="93">
        <f>LN(1+Table4672[[#This Row],[Dabur Return]])</f>
        <v>-1.8525586947052933E-3</v>
      </c>
      <c r="R49" s="93">
        <f>LN(1+Table4672[[#This Row],[Hero Return]])</f>
        <v>4.8812599483708747E-3</v>
      </c>
      <c r="S49" s="93">
        <f>LN(1+Table4672[[#This Row],[Bajaj Return]])</f>
        <v>5.3082160481495597E-2</v>
      </c>
    </row>
    <row r="50" spans="1:28">
      <c r="A50" s="100">
        <v>43861</v>
      </c>
      <c r="B50" s="89">
        <v>1411.6995999999999</v>
      </c>
      <c r="C50" s="92">
        <f>Table4672[[#This Row],[Reliance Industries Ltd.]]/B49-1</f>
        <v>-6.7630892157351741E-2</v>
      </c>
      <c r="D50" s="89">
        <v>235.25</v>
      </c>
      <c r="E50" s="92">
        <f>Table4672[[#This Row],[ITC Ltd.]]/D49-1</f>
        <v>-1.0098884914790718E-2</v>
      </c>
      <c r="F50" s="89">
        <v>2079.3000000000002</v>
      </c>
      <c r="G50" s="92">
        <f>Table4672[[#This Row],[Tata Consultancy Services Ltd.]]/F49-1</f>
        <v>-3.7940128626289704E-2</v>
      </c>
      <c r="H50" s="89">
        <v>496</v>
      </c>
      <c r="I50" s="92">
        <f>Table4672[[#This Row],[Dabur India Ltd.]]/H49-1</f>
        <v>8.2024432809773229E-2</v>
      </c>
      <c r="J50" s="89">
        <v>2501.9</v>
      </c>
      <c r="K50" s="92">
        <f>Table4672[[#This Row],[Heromoto Corp Ltd]]/J49-1</f>
        <v>2.375350369294349E-2</v>
      </c>
      <c r="L50" s="89">
        <v>373.50009999999997</v>
      </c>
      <c r="M50" s="92">
        <f>Table4672[[#This Row],[Bajaj Electricals Ltd.]]/L49-1</f>
        <v>4.3733395631299077E-2</v>
      </c>
      <c r="N50" s="93">
        <f>LN(1+Table4672[[#This Row],[Rel-Return]])</f>
        <v>-7.0026504241299192E-2</v>
      </c>
      <c r="O50" s="93">
        <f>LN(1+Table4672[[#This Row],[ITC Return]])</f>
        <v>-1.0150224594529482E-2</v>
      </c>
      <c r="P50" s="93">
        <f>LN(1+Table4672[[#This Row],[TCS Return]])</f>
        <v>-3.8678593897823958E-2</v>
      </c>
      <c r="Q50" s="93">
        <f>LN(1+Table4672[[#This Row],[Dabur Return]])</f>
        <v>7.8833761324397775E-2</v>
      </c>
      <c r="R50" s="93">
        <f>LN(1+Table4672[[#This Row],[Hero Return]])</f>
        <v>2.3475778589975304E-2</v>
      </c>
      <c r="S50" s="93">
        <f>LN(1+Table4672[[#This Row],[Bajaj Return]])</f>
        <v>4.2804088679190125E-2</v>
      </c>
    </row>
    <row r="51" spans="1:28">
      <c r="A51" s="100">
        <v>43889</v>
      </c>
      <c r="B51" s="89">
        <v>1328.6496</v>
      </c>
      <c r="C51" s="92">
        <f>Table4672[[#This Row],[Reliance Industries Ltd.]]/B50-1</f>
        <v>-5.8829796367442455E-2</v>
      </c>
      <c r="D51" s="89">
        <v>197.6</v>
      </c>
      <c r="E51" s="92">
        <f>Table4672[[#This Row],[ITC Ltd.]]/D50-1</f>
        <v>-0.16004250797024444</v>
      </c>
      <c r="F51" s="89">
        <v>2000.95</v>
      </c>
      <c r="G51" s="92">
        <f>Table4672[[#This Row],[Tata Consultancy Services Ltd.]]/F50-1</f>
        <v>-3.7680950319819217E-2</v>
      </c>
      <c r="H51" s="89">
        <v>496.05</v>
      </c>
      <c r="I51" s="92">
        <f>Table4672[[#This Row],[Dabur India Ltd.]]/H50-1</f>
        <v>1.0080645161303359E-4</v>
      </c>
      <c r="J51" s="89">
        <v>2048.1</v>
      </c>
      <c r="K51" s="92">
        <f>Table4672[[#This Row],[Heromoto Corp Ltd]]/J50-1</f>
        <v>-0.1813821495663297</v>
      </c>
      <c r="L51" s="89">
        <v>403</v>
      </c>
      <c r="M51" s="92">
        <f>Table4672[[#This Row],[Bajaj Electricals Ltd.]]/L50-1</f>
        <v>7.898230817073415E-2</v>
      </c>
      <c r="N51" s="93">
        <f>LN(1+Table4672[[#This Row],[Rel-Return]])</f>
        <v>-6.0631280479011299E-2</v>
      </c>
      <c r="O51" s="93">
        <f>LN(1+Table4672[[#This Row],[ITC Return]])</f>
        <v>-0.17440399315172159</v>
      </c>
      <c r="P51" s="93">
        <f>LN(1+Table4672[[#This Row],[TCS Return]])</f>
        <v>-3.8409230826755153E-2</v>
      </c>
      <c r="Q51" s="93">
        <f>LN(1+Table4672[[#This Row],[Dabur Return]])</f>
        <v>1.0080137098412742E-4</v>
      </c>
      <c r="R51" s="93">
        <f>LN(1+Table4672[[#This Row],[Hero Return]])</f>
        <v>-0.20013790911018992</v>
      </c>
      <c r="S51" s="93">
        <f>LN(1+Table4672[[#This Row],[Bajaj Return]])</f>
        <v>7.6018289636229752E-2</v>
      </c>
    </row>
    <row r="52" spans="1:28">
      <c r="A52" s="100">
        <v>43921</v>
      </c>
      <c r="B52" s="89">
        <v>1112.4496999999999</v>
      </c>
      <c r="C52" s="92">
        <f>Table4672[[#This Row],[Reliance Industries Ltd.]]/B51-1</f>
        <v>-0.16272153320183147</v>
      </c>
      <c r="D52" s="89">
        <v>172</v>
      </c>
      <c r="E52" s="92">
        <f>Table4672[[#This Row],[ITC Ltd.]]/D51-1</f>
        <v>-0.12955465587044535</v>
      </c>
      <c r="F52" s="89">
        <v>1823.05</v>
      </c>
      <c r="G52" s="92">
        <f>Table4672[[#This Row],[Tata Consultancy Services Ltd.]]/F51-1</f>
        <v>-8.8907768809815435E-2</v>
      </c>
      <c r="H52" s="89">
        <v>450.25</v>
      </c>
      <c r="I52" s="92">
        <f>Table4672[[#This Row],[Dabur India Ltd.]]/H51-1</f>
        <v>-9.2329402277996242E-2</v>
      </c>
      <c r="J52" s="89">
        <v>1594.2</v>
      </c>
      <c r="K52" s="92">
        <f>Table4672[[#This Row],[Heromoto Corp Ltd]]/J51-1</f>
        <v>-0.22162003808407782</v>
      </c>
      <c r="L52" s="89">
        <v>267.45</v>
      </c>
      <c r="M52" s="92">
        <f>Table4672[[#This Row],[Bajaj Electricals Ltd.]]/L51-1</f>
        <v>-0.33635235732009927</v>
      </c>
      <c r="N52" s="93">
        <f>LN(1+Table4672[[#This Row],[Rel-Return]])</f>
        <v>-0.17759856752969366</v>
      </c>
      <c r="O52" s="93">
        <f>LN(1+Table4672[[#This Row],[ITC Return]])</f>
        <v>-0.13875030850031439</v>
      </c>
      <c r="P52" s="93">
        <f>LN(1+Table4672[[#This Row],[TCS Return]])</f>
        <v>-9.3111145145144333E-2</v>
      </c>
      <c r="Q52" s="93">
        <f>LN(1+Table4672[[#This Row],[Dabur Return]])</f>
        <v>-9.6873744039846096E-2</v>
      </c>
      <c r="R52" s="93">
        <f>LN(1+Table4672[[#This Row],[Hero Return]])</f>
        <v>-0.25054049109852133</v>
      </c>
      <c r="S52" s="93">
        <f>LN(1+Table4672[[#This Row],[Bajaj Return]])</f>
        <v>-0.41000392896942389</v>
      </c>
    </row>
    <row r="53" spans="1:28">
      <c r="A53" s="100">
        <v>43951</v>
      </c>
      <c r="B53" s="89">
        <v>1467.0496000000001</v>
      </c>
      <c r="C53" s="92">
        <f>Table4672[[#This Row],[Reliance Industries Ltd.]]/B52-1</f>
        <v>0.31875589521036329</v>
      </c>
      <c r="D53" s="89">
        <v>182.15</v>
      </c>
      <c r="E53" s="92">
        <f>Table4672[[#This Row],[ITC Ltd.]]/D52-1</f>
        <v>5.9011627906976782E-2</v>
      </c>
      <c r="F53" s="89">
        <v>2014.85</v>
      </c>
      <c r="G53" s="92">
        <f>Table4672[[#This Row],[Tata Consultancy Services Ltd.]]/F52-1</f>
        <v>0.10520830476399445</v>
      </c>
      <c r="H53" s="89">
        <v>489.35</v>
      </c>
      <c r="I53" s="92">
        <f>Table4672[[#This Row],[Dabur India Ltd.]]/H52-1</f>
        <v>8.6840644086618513E-2</v>
      </c>
      <c r="J53" s="89">
        <v>2166.8000000000002</v>
      </c>
      <c r="K53" s="92">
        <f>Table4672[[#This Row],[Heromoto Corp Ltd]]/J52-1</f>
        <v>0.35917701668548485</v>
      </c>
      <c r="L53" s="89">
        <v>340.35</v>
      </c>
      <c r="M53" s="92">
        <f>Table4672[[#This Row],[Bajaj Electricals Ltd.]]/L52-1</f>
        <v>0.27257431295569279</v>
      </c>
      <c r="N53" s="93">
        <f>LN(1+Table4672[[#This Row],[Rel-Return]])</f>
        <v>0.27668878853394507</v>
      </c>
      <c r="O53" s="93">
        <f>LN(1+Table4672[[#This Row],[ITC Return]])</f>
        <v>5.7336046641119798E-2</v>
      </c>
      <c r="P53" s="93">
        <f>LN(1+Table4672[[#This Row],[TCS Return]])</f>
        <v>0.10003382830236919</v>
      </c>
      <c r="Q53" s="93">
        <f>LN(1+Table4672[[#This Row],[Dabur Return]])</f>
        <v>8.3274995815763017E-2</v>
      </c>
      <c r="R53" s="93">
        <f>LN(1+Table4672[[#This Row],[Hero Return]])</f>
        <v>0.30687938178992097</v>
      </c>
      <c r="S53" s="93">
        <f>LN(1+Table4672[[#This Row],[Bajaj Return]])</f>
        <v>0.24104186691670143</v>
      </c>
    </row>
    <row r="54" spans="1:28">
      <c r="A54" s="100">
        <v>43980</v>
      </c>
      <c r="B54" s="89">
        <v>1465.2</v>
      </c>
      <c r="C54" s="92">
        <f>Table4672[[#This Row],[Reliance Industries Ltd.]]/B53-1</f>
        <v>-1.2607617356632517E-3</v>
      </c>
      <c r="D54" s="89">
        <v>197.45</v>
      </c>
      <c r="E54" s="92">
        <f>Table4672[[#This Row],[ITC Ltd.]]/D53-1</f>
        <v>8.3996706011528754E-2</v>
      </c>
      <c r="F54" s="89">
        <v>1971.55</v>
      </c>
      <c r="G54" s="92">
        <f>Table4672[[#This Row],[Tata Consultancy Services Ltd.]]/F53-1</f>
        <v>-2.1490433531032083E-2</v>
      </c>
      <c r="H54" s="89">
        <v>466.6</v>
      </c>
      <c r="I54" s="92">
        <f>Table4672[[#This Row],[Dabur India Ltd.]]/H53-1</f>
        <v>-4.6490242157964601E-2</v>
      </c>
      <c r="J54" s="89">
        <v>2364.9</v>
      </c>
      <c r="K54" s="92">
        <f>Table4672[[#This Row],[Heromoto Corp Ltd]]/J53-1</f>
        <v>9.1425143068118775E-2</v>
      </c>
      <c r="L54" s="89">
        <v>363.7</v>
      </c>
      <c r="M54" s="92">
        <f>Table4672[[#This Row],[Bajaj Electricals Ltd.]]/L53-1</f>
        <v>6.8605846922285885E-2</v>
      </c>
      <c r="N54" s="93">
        <f>LN(1+Table4672[[#This Row],[Rel-Return]])</f>
        <v>-1.2615571643746521E-3</v>
      </c>
      <c r="O54" s="93">
        <f>LN(1+Table4672[[#This Row],[ITC Return]])</f>
        <v>8.0654864278085436E-2</v>
      </c>
      <c r="P54" s="93">
        <f>LN(1+Table4672[[#This Row],[TCS Return]])</f>
        <v>-2.1724715526482238E-2</v>
      </c>
      <c r="Q54" s="93">
        <f>LN(1+Table4672[[#This Row],[Dabur Return]])</f>
        <v>-4.760562028449887E-2</v>
      </c>
      <c r="R54" s="93">
        <f>LN(1+Table4672[[#This Row],[Hero Return]])</f>
        <v>8.7484312950228335E-2</v>
      </c>
      <c r="S54" s="93">
        <f>LN(1+Table4672[[#This Row],[Bajaj Return]])</f>
        <v>6.6354852098982925E-2</v>
      </c>
    </row>
    <row r="55" spans="1:28">
      <c r="A55" s="100">
        <v>44012</v>
      </c>
      <c r="B55" s="89">
        <v>1703.35</v>
      </c>
      <c r="C55" s="92">
        <f>Table4672[[#This Row],[Reliance Industries Ltd.]]/B54-1</f>
        <v>0.16253753753753752</v>
      </c>
      <c r="D55" s="89">
        <v>194.6</v>
      </c>
      <c r="E55" s="92">
        <f>Table4672[[#This Row],[ITC Ltd.]]/D54-1</f>
        <v>-1.4434033932641199E-2</v>
      </c>
      <c r="F55" s="89">
        <v>2082.1999999999998</v>
      </c>
      <c r="G55" s="92">
        <f>Table4672[[#This Row],[Tata Consultancy Services Ltd.]]/F54-1</f>
        <v>5.6123354720904794E-2</v>
      </c>
      <c r="H55" s="89">
        <v>465.75</v>
      </c>
      <c r="I55" s="92">
        <f>Table4672[[#This Row],[Dabur India Ltd.]]/H54-1</f>
        <v>-1.8216888126876274E-3</v>
      </c>
      <c r="J55" s="89">
        <v>2548.35</v>
      </c>
      <c r="K55" s="92">
        <f>Table4672[[#This Row],[Heromoto Corp Ltd]]/J54-1</f>
        <v>7.7571990359000198E-2</v>
      </c>
      <c r="L55" s="89">
        <v>391.5</v>
      </c>
      <c r="M55" s="92">
        <f>Table4672[[#This Row],[Bajaj Electricals Ltd.]]/L54-1</f>
        <v>7.6436623590871555E-2</v>
      </c>
      <c r="N55" s="93">
        <f>LN(1+Table4672[[#This Row],[Rel-Return]])</f>
        <v>0.15060514831292302</v>
      </c>
      <c r="O55" s="93">
        <f>LN(1+Table4672[[#This Row],[ITC Return]])</f>
        <v>-1.4539217980753761E-2</v>
      </c>
      <c r="P55" s="93">
        <f>LN(1+Table4672[[#This Row],[TCS Return]])</f>
        <v>5.4604991644616171E-2</v>
      </c>
      <c r="Q55" s="93">
        <f>LN(1+Table4672[[#This Row],[Dabur Return]])</f>
        <v>-1.8233501056318575E-3</v>
      </c>
      <c r="R55" s="93">
        <f>LN(1+Table4672[[#This Row],[Hero Return]])</f>
        <v>7.4710353162060969E-2</v>
      </c>
      <c r="S55" s="93">
        <f>LN(1+Table4672[[#This Row],[Bajaj Return]])</f>
        <v>7.3656163437914396E-2</v>
      </c>
    </row>
    <row r="56" spans="1:28">
      <c r="A56" s="100">
        <v>44043</v>
      </c>
      <c r="B56" s="89">
        <v>2066.9499999999998</v>
      </c>
      <c r="C56" s="92">
        <f>Table4672[[#This Row],[Reliance Industries Ltd.]]/B55-1</f>
        <v>0.21346170781107809</v>
      </c>
      <c r="D56" s="89">
        <v>194.1</v>
      </c>
      <c r="E56" s="92">
        <f>Table4672[[#This Row],[ITC Ltd.]]/D55-1</f>
        <v>-2.5693730729702269E-3</v>
      </c>
      <c r="F56" s="89">
        <v>2282.4499999999998</v>
      </c>
      <c r="G56" s="92">
        <f>Table4672[[#This Row],[Tata Consultancy Services Ltd.]]/F55-1</f>
        <v>9.617231774085111E-2</v>
      </c>
      <c r="H56" s="89">
        <v>513.45000000000005</v>
      </c>
      <c r="I56" s="92">
        <f>Table4672[[#This Row],[Dabur India Ltd.]]/H55-1</f>
        <v>0.10241545893719817</v>
      </c>
      <c r="J56" s="89">
        <v>2677.2</v>
      </c>
      <c r="K56" s="92">
        <f>Table4672[[#This Row],[Heromoto Corp Ltd]]/J55-1</f>
        <v>5.0562128436046905E-2</v>
      </c>
      <c r="L56" s="89">
        <v>425.15</v>
      </c>
      <c r="M56" s="92">
        <f>Table4672[[#This Row],[Bajaj Electricals Ltd.]]/L55-1</f>
        <v>8.5951468710089296E-2</v>
      </c>
      <c r="N56" s="93">
        <f>LN(1+Table4672[[#This Row],[Rel-Return]])</f>
        <v>0.19347719052478046</v>
      </c>
      <c r="O56" s="93">
        <f>LN(1+Table4672[[#This Row],[ITC Return]])</f>
        <v>-2.5726795769401472E-3</v>
      </c>
      <c r="P56" s="93">
        <f>LN(1+Table4672[[#This Row],[TCS Return]])</f>
        <v>9.1824400383497096E-2</v>
      </c>
      <c r="Q56" s="93">
        <f>LN(1+Table4672[[#This Row],[Dabur Return]])</f>
        <v>9.7503644162606276E-2</v>
      </c>
      <c r="R56" s="93">
        <f>LN(1+Table4672[[#This Row],[Hero Return]])</f>
        <v>4.9325381330453805E-2</v>
      </c>
      <c r="S56" s="93">
        <f>LN(1+Table4672[[#This Row],[Bajaj Return]])</f>
        <v>8.2456532400943625E-2</v>
      </c>
    </row>
    <row r="57" spans="1:28">
      <c r="A57" s="100">
        <v>44074</v>
      </c>
      <c r="B57" s="89">
        <v>2078.5500000000002</v>
      </c>
      <c r="C57" s="92">
        <f>Table4672[[#This Row],[Reliance Industries Ltd.]]/B56-1</f>
        <v>5.6121338203634075E-3</v>
      </c>
      <c r="D57" s="89">
        <v>191.25</v>
      </c>
      <c r="E57" s="92">
        <f>Table4672[[#This Row],[ITC Ltd.]]/D56-1</f>
        <v>-1.4683153013910322E-2</v>
      </c>
      <c r="F57" s="89">
        <v>2256.35</v>
      </c>
      <c r="G57" s="92">
        <f>Table4672[[#This Row],[Tata Consultancy Services Ltd.]]/F56-1</f>
        <v>-1.1435080724659819E-2</v>
      </c>
      <c r="H57" s="89">
        <v>475.05</v>
      </c>
      <c r="I57" s="92">
        <f>Table4672[[#This Row],[Dabur India Ltd.]]/H56-1</f>
        <v>-7.4788197487584029E-2</v>
      </c>
      <c r="J57" s="89">
        <v>3007.1</v>
      </c>
      <c r="K57" s="92">
        <f>Table4672[[#This Row],[Heromoto Corp Ltd]]/J56-1</f>
        <v>0.12322575825489324</v>
      </c>
      <c r="L57" s="89">
        <v>498.45</v>
      </c>
      <c r="M57" s="92">
        <f>Table4672[[#This Row],[Bajaj Electricals Ltd.]]/L56-1</f>
        <v>0.17240973773962143</v>
      </c>
      <c r="N57" s="93">
        <f>LN(1+Table4672[[#This Row],[Rel-Return]])</f>
        <v>5.5964444704709659E-3</v>
      </c>
      <c r="O57" s="93">
        <f>LN(1+Table4672[[#This Row],[ITC Return]])</f>
        <v>-1.4792017468319318E-2</v>
      </c>
      <c r="P57" s="93">
        <f>LN(1+Table4672[[#This Row],[TCS Return]])</f>
        <v>-1.1500963995479629E-2</v>
      </c>
      <c r="Q57" s="93">
        <f>LN(1+Table4672[[#This Row],[Dabur Return]])</f>
        <v>-7.7732591991545572E-2</v>
      </c>
      <c r="R57" s="93">
        <f>LN(1+Table4672[[#This Row],[Hero Return]])</f>
        <v>0.1162046869456968</v>
      </c>
      <c r="S57" s="93">
        <f>LN(1+Table4672[[#This Row],[Bajaj Return]])</f>
        <v>0.15906123563691157</v>
      </c>
    </row>
    <row r="58" spans="1:28">
      <c r="A58" s="100">
        <v>44104</v>
      </c>
      <c r="B58" s="89">
        <v>2233.75</v>
      </c>
      <c r="C58" s="92">
        <f>Table4672[[#This Row],[Reliance Industries Ltd.]]/B57-1</f>
        <v>7.4667436434052492E-2</v>
      </c>
      <c r="D58" s="89">
        <v>171.75</v>
      </c>
      <c r="E58" s="92">
        <f>Table4672[[#This Row],[ITC Ltd.]]/D57-1</f>
        <v>-0.10196078431372546</v>
      </c>
      <c r="F58" s="89">
        <v>2491.5</v>
      </c>
      <c r="G58" s="92">
        <f>Table4672[[#This Row],[Tata Consultancy Services Ltd.]]/F57-1</f>
        <v>0.10421698761273746</v>
      </c>
      <c r="H58" s="89">
        <v>510.7</v>
      </c>
      <c r="I58" s="92">
        <f>Table4672[[#This Row],[Dabur India Ltd.]]/H57-1</f>
        <v>7.5044732133459524E-2</v>
      </c>
      <c r="J58" s="89">
        <v>3145.85</v>
      </c>
      <c r="K58" s="92">
        <f>Table4672[[#This Row],[Heromoto Corp Ltd]]/J57-1</f>
        <v>4.6140800106414748E-2</v>
      </c>
      <c r="L58" s="89">
        <v>502.55</v>
      </c>
      <c r="M58" s="92">
        <f>Table4672[[#This Row],[Bajaj Electricals Ltd.]]/L57-1</f>
        <v>8.2254990470458367E-3</v>
      </c>
      <c r="N58" s="93">
        <f>LN(1+Table4672[[#This Row],[Rel-Return]])</f>
        <v>7.2011252260803932E-2</v>
      </c>
      <c r="O58" s="93">
        <f>LN(1+Table4672[[#This Row],[ITC Return]])</f>
        <v>-0.10754154160418647</v>
      </c>
      <c r="P58" s="93">
        <f>LN(1+Table4672[[#This Row],[TCS Return]])</f>
        <v>9.9136475292789489E-2</v>
      </c>
      <c r="Q58" s="93">
        <f>LN(1+Table4672[[#This Row],[Dabur Return]])</f>
        <v>7.2362272000839625E-2</v>
      </c>
      <c r="R58" s="93">
        <f>LN(1+Table4672[[#This Row],[Hero Return]])</f>
        <v>4.5107964716197109E-2</v>
      </c>
      <c r="S58" s="93">
        <f>LN(1+Table4672[[#This Row],[Bajaj Return]])</f>
        <v>8.1918540020358647E-3</v>
      </c>
    </row>
    <row r="59" spans="1:28">
      <c r="A59" s="100">
        <v>44134</v>
      </c>
      <c r="B59" s="89">
        <v>2054.35</v>
      </c>
      <c r="C59" s="92">
        <f>Table4672[[#This Row],[Reliance Industries Ltd.]]/B58-1</f>
        <v>-8.0313374370453272E-2</v>
      </c>
      <c r="D59" s="89">
        <v>165.25</v>
      </c>
      <c r="E59" s="92">
        <f>Table4672[[#This Row],[ITC Ltd.]]/D58-1</f>
        <v>-3.7845705967976762E-2</v>
      </c>
      <c r="F59" s="89">
        <v>2664.85</v>
      </c>
      <c r="G59" s="92">
        <f>Table4672[[#This Row],[Tata Consultancy Services Ltd.]]/F58-1</f>
        <v>6.9576560305037116E-2</v>
      </c>
      <c r="H59" s="89">
        <v>511.55</v>
      </c>
      <c r="I59" s="92">
        <f>Table4672[[#This Row],[Dabur India Ltd.]]/H58-1</f>
        <v>1.6643822204818193E-3</v>
      </c>
      <c r="J59" s="89">
        <v>2799.8</v>
      </c>
      <c r="K59" s="92">
        <f>Table4672[[#This Row],[Heromoto Corp Ltd]]/J58-1</f>
        <v>-0.1100020662142186</v>
      </c>
      <c r="L59" s="89">
        <v>488</v>
      </c>
      <c r="M59" s="92">
        <f>Table4672[[#This Row],[Bajaj Electricals Ltd.]]/L58-1</f>
        <v>-2.8952343050442808E-2</v>
      </c>
      <c r="N59" s="93">
        <f>LN(1+Table4672[[#This Row],[Rel-Return]])</f>
        <v>-8.372229128040036E-2</v>
      </c>
      <c r="O59" s="93">
        <f>LN(1+Table4672[[#This Row],[ITC Return]])</f>
        <v>-3.8580452370663106E-2</v>
      </c>
      <c r="P59" s="93">
        <f>LN(1+Table4672[[#This Row],[TCS Return]])</f>
        <v>6.7262832116179172E-2</v>
      </c>
      <c r="Q59" s="93">
        <f>LN(1+Table4672[[#This Row],[Dabur Return]])</f>
        <v>1.6629986713508709E-3</v>
      </c>
      <c r="R59" s="93">
        <f>LN(1+Table4672[[#This Row],[Hero Return]])</f>
        <v>-0.11653613784765608</v>
      </c>
      <c r="S59" s="93">
        <f>LN(1+Table4672[[#This Row],[Bajaj Return]])</f>
        <v>-2.937973161760174E-2</v>
      </c>
    </row>
    <row r="60" spans="1:28">
      <c r="A60" s="100">
        <v>44162</v>
      </c>
      <c r="B60" s="89">
        <v>1929.85</v>
      </c>
      <c r="C60" s="92">
        <f>Table4672[[#This Row],[Reliance Industries Ltd.]]/B59-1</f>
        <v>-6.0603110472899013E-2</v>
      </c>
      <c r="D60" s="89">
        <v>193.7</v>
      </c>
      <c r="E60" s="92">
        <f>Table4672[[#This Row],[ITC Ltd.]]/D59-1</f>
        <v>0.17216338880484106</v>
      </c>
      <c r="F60" s="89">
        <v>2679.15</v>
      </c>
      <c r="G60" s="92">
        <f>Table4672[[#This Row],[Tata Consultancy Services Ltd.]]/F59-1</f>
        <v>5.3661556935662436E-3</v>
      </c>
      <c r="H60" s="89">
        <v>499.6</v>
      </c>
      <c r="I60" s="92">
        <f>Table4672[[#This Row],[Dabur India Ltd.]]/H59-1</f>
        <v>-2.3360375329879779E-2</v>
      </c>
      <c r="J60" s="89">
        <v>3104.65</v>
      </c>
      <c r="K60" s="92">
        <f>Table4672[[#This Row],[Heromoto Corp Ltd]]/J59-1</f>
        <v>0.10888277734123863</v>
      </c>
      <c r="L60" s="89">
        <v>572.70000000000005</v>
      </c>
      <c r="M60" s="92">
        <f>Table4672[[#This Row],[Bajaj Electricals Ltd.]]/L59-1</f>
        <v>0.17356557377049198</v>
      </c>
      <c r="N60" s="93">
        <f>LN(1+Table4672[[#This Row],[Rel-Return]])</f>
        <v>-6.2517216521931929E-2</v>
      </c>
      <c r="O60" s="93">
        <f>LN(1+Table4672[[#This Row],[ITC Return]])</f>
        <v>0.15885109168115444</v>
      </c>
      <c r="P60" s="93">
        <f>LN(1+Table4672[[#This Row],[TCS Return]])</f>
        <v>5.3518091809638263E-3</v>
      </c>
      <c r="Q60" s="93">
        <f>LN(1+Table4672[[#This Row],[Dabur Return]])</f>
        <v>-2.363755407352636E-2</v>
      </c>
      <c r="R60" s="93">
        <f>LN(1+Table4672[[#This Row],[Hero Return]])</f>
        <v>0.10335300155624866</v>
      </c>
      <c r="S60" s="93">
        <f>LN(1+Table4672[[#This Row],[Bajaj Return]])</f>
        <v>0.16004661354666458</v>
      </c>
    </row>
    <row r="61" spans="1:28">
      <c r="A61" s="100">
        <v>44196</v>
      </c>
      <c r="B61" s="89">
        <v>1984.65</v>
      </c>
      <c r="C61" s="92">
        <f>Table4672[[#This Row],[Reliance Industries Ltd.]]/B60-1</f>
        <v>2.8395989325595394E-2</v>
      </c>
      <c r="D61" s="89">
        <v>209</v>
      </c>
      <c r="E61" s="92">
        <f>Table4672[[#This Row],[ITC Ltd.]]/D60-1</f>
        <v>7.8988125967991873E-2</v>
      </c>
      <c r="F61" s="89">
        <v>2870.2</v>
      </c>
      <c r="G61" s="92">
        <f>Table4672[[#This Row],[Tata Consultancy Services Ltd.]]/F60-1</f>
        <v>7.1309930388369303E-2</v>
      </c>
      <c r="H61" s="89">
        <v>534</v>
      </c>
      <c r="I61" s="92">
        <f>Table4672[[#This Row],[Dabur India Ltd.]]/H60-1</f>
        <v>6.8855084067253713E-2</v>
      </c>
      <c r="J61" s="89">
        <v>3109.35</v>
      </c>
      <c r="K61" s="92">
        <f>Table4672[[#This Row],[Heromoto Corp Ltd]]/J60-1</f>
        <v>1.5138582448905868E-3</v>
      </c>
      <c r="L61" s="89">
        <v>610.35</v>
      </c>
      <c r="M61" s="92">
        <f>Table4672[[#This Row],[Bajaj Electricals Ltd.]]/L60-1</f>
        <v>6.5741225772655731E-2</v>
      </c>
      <c r="N61" s="93">
        <f>LN(1+Table4672[[#This Row],[Rel-Return]])</f>
        <v>2.8000296485224285E-2</v>
      </c>
      <c r="O61" s="93">
        <f>LN(1+Table4672[[#This Row],[ITC Return]])</f>
        <v>7.6023681551860942E-2</v>
      </c>
      <c r="P61" s="93">
        <f>LN(1+Table4672[[#This Row],[TCS Return]])</f>
        <v>6.8882133718229072E-2</v>
      </c>
      <c r="Q61" s="93">
        <f>LN(1+Table4672[[#This Row],[Dabur Return]])</f>
        <v>6.6588060708772143E-2</v>
      </c>
      <c r="R61" s="93">
        <f>LN(1+Table4672[[#This Row],[Hero Return]])</f>
        <v>1.5127135166563292E-3</v>
      </c>
      <c r="S61" s="93">
        <f>LN(1+Table4672[[#This Row],[Bajaj Return]])</f>
        <v>6.3670543715996925E-2</v>
      </c>
      <c r="V61" s="53"/>
      <c r="W61" s="53"/>
      <c r="X61" s="53"/>
      <c r="Y61" s="53"/>
      <c r="Z61" s="53"/>
      <c r="AA61" s="53"/>
      <c r="AB61" s="53"/>
    </row>
    <row r="62" spans="1:28">
      <c r="A62" s="100">
        <v>44225</v>
      </c>
      <c r="B62" s="89">
        <v>1843.15</v>
      </c>
      <c r="C62" s="92">
        <f>Table4672[[#This Row],[Reliance Industries Ltd.]]/B61-1</f>
        <v>-7.1297206056483486E-2</v>
      </c>
      <c r="D62" s="89">
        <v>203.25</v>
      </c>
      <c r="E62" s="92">
        <f>Table4672[[#This Row],[ITC Ltd.]]/D61-1</f>
        <v>-2.7511961722488043E-2</v>
      </c>
      <c r="F62" s="89">
        <v>3112.9</v>
      </c>
      <c r="G62" s="92">
        <f>Table4672[[#This Row],[Tata Consultancy Services Ltd.]]/F61-1</f>
        <v>8.4558567347223335E-2</v>
      </c>
      <c r="H62" s="89">
        <v>515.25</v>
      </c>
      <c r="I62" s="92">
        <f>Table4672[[#This Row],[Dabur India Ltd.]]/H61-1</f>
        <v>-3.51123595505618E-2</v>
      </c>
      <c r="J62" s="89">
        <v>3255.25</v>
      </c>
      <c r="K62" s="92">
        <f>Table4672[[#This Row],[Heromoto Corp Ltd]]/J61-1</f>
        <v>4.6922990335600767E-2</v>
      </c>
      <c r="L62" s="89">
        <v>722.5</v>
      </c>
      <c r="M62" s="92">
        <f>Table4672[[#This Row],[Bajaj Electricals Ltd.]]/L61-1</f>
        <v>0.18374703039239781</v>
      </c>
      <c r="N62" s="93">
        <f>LN(1+Table4672[[#This Row],[Rel-Return]])</f>
        <v>-7.3966511759005232E-2</v>
      </c>
      <c r="O62" s="93">
        <f>LN(1+Table4672[[#This Row],[ITC Return]])</f>
        <v>-2.7897503536891036E-2</v>
      </c>
      <c r="P62" s="93">
        <f>LN(1+Table4672[[#This Row],[TCS Return]])</f>
        <v>8.1173053835132736E-2</v>
      </c>
      <c r="Q62" s="93">
        <f>LN(1+Table4672[[#This Row],[Dabur Return]])</f>
        <v>-3.574361918962643E-2</v>
      </c>
      <c r="R62" s="93">
        <f>LN(1+Table4672[[#This Row],[Hero Return]])</f>
        <v>4.5855376495207802E-2</v>
      </c>
      <c r="S62" s="93">
        <f>LN(1+Table4672[[#This Row],[Bajaj Return]])</f>
        <v>0.16868485687077858</v>
      </c>
    </row>
    <row r="63" spans="1:28">
      <c r="A63" s="100">
        <v>44253</v>
      </c>
      <c r="B63" s="89">
        <v>2083.85</v>
      </c>
      <c r="C63" s="92">
        <f>Table4672[[#This Row],[Reliance Industries Ltd.]]/B62-1</f>
        <v>0.13059165016412111</v>
      </c>
      <c r="D63" s="89">
        <v>204.05</v>
      </c>
      <c r="E63" s="92">
        <f>Table4672[[#This Row],[ITC Ltd.]]/D62-1</f>
        <v>3.9360393603935506E-3</v>
      </c>
      <c r="F63" s="89">
        <v>2896.05</v>
      </c>
      <c r="G63" s="92">
        <f>Table4672[[#This Row],[Tata Consultancy Services Ltd.]]/F62-1</f>
        <v>-6.9661730219409468E-2</v>
      </c>
      <c r="H63" s="89">
        <v>503.35</v>
      </c>
      <c r="I63" s="92">
        <f>Table4672[[#This Row],[Dabur India Ltd.]]/H62-1</f>
        <v>-2.3095584667637059E-2</v>
      </c>
      <c r="J63" s="89">
        <v>3227.4</v>
      </c>
      <c r="K63" s="92">
        <f>Table4672[[#This Row],[Heromoto Corp Ltd]]/J62-1</f>
        <v>-8.5554104907457074E-3</v>
      </c>
      <c r="L63" s="89">
        <v>957.7</v>
      </c>
      <c r="M63" s="92">
        <f>Table4672[[#This Row],[Bajaj Electricals Ltd.]]/L62-1</f>
        <v>0.32553633217993094</v>
      </c>
      <c r="N63" s="93">
        <f>LN(1+Table4672[[#This Row],[Rel-Return]])</f>
        <v>0.12274107991789636</v>
      </c>
      <c r="O63" s="93">
        <f>LN(1+Table4672[[#This Row],[ITC Return]])</f>
        <v>3.9283134238946643E-3</v>
      </c>
      <c r="P63" s="93">
        <f>LN(1+Table4672[[#This Row],[TCS Return]])</f>
        <v>-7.2207028022028566E-2</v>
      </c>
      <c r="Q63" s="93">
        <f>LN(1+Table4672[[#This Row],[Dabur Return]])</f>
        <v>-2.3366466595136092E-2</v>
      </c>
      <c r="R63" s="93">
        <f>LN(1+Table4672[[#This Row],[Hero Return]])</f>
        <v>-8.5922181015858044E-3</v>
      </c>
      <c r="S63" s="93">
        <f>LN(1+Table4672[[#This Row],[Bajaj Return]])</f>
        <v>0.28181715654098649</v>
      </c>
    </row>
    <row r="64" spans="1:28">
      <c r="A64" s="100">
        <v>44286</v>
      </c>
      <c r="B64" s="89">
        <v>2003.2</v>
      </c>
      <c r="C64" s="92">
        <f>Table4672[[#This Row],[Reliance Industries Ltd.]]/B63-1</f>
        <v>-3.8702401804352471E-2</v>
      </c>
      <c r="D64" s="89">
        <v>218.5</v>
      </c>
      <c r="E64" s="92">
        <f>Table4672[[#This Row],[ITC Ltd.]]/D63-1</f>
        <v>7.0815976476353848E-2</v>
      </c>
      <c r="F64" s="89">
        <v>3177.6</v>
      </c>
      <c r="G64" s="92">
        <f>Table4672[[#This Row],[Tata Consultancy Services Ltd.]]/F63-1</f>
        <v>9.7218625369037026E-2</v>
      </c>
      <c r="H64" s="89">
        <v>540.70000000000005</v>
      </c>
      <c r="I64" s="92">
        <f>Table4672[[#This Row],[Dabur India Ltd.]]/H63-1</f>
        <v>7.4202840965531092E-2</v>
      </c>
      <c r="J64" s="89">
        <v>2915.15</v>
      </c>
      <c r="K64" s="92">
        <f>Table4672[[#This Row],[Heromoto Corp Ltd]]/J63-1</f>
        <v>-9.6749705645411188E-2</v>
      </c>
      <c r="L64" s="89">
        <v>977.4</v>
      </c>
      <c r="M64" s="92">
        <f>Table4672[[#This Row],[Bajaj Electricals Ltd.]]/L63-1</f>
        <v>2.0570115902683428E-2</v>
      </c>
      <c r="N64" s="93">
        <f>LN(1+Table4672[[#This Row],[Rel-Return]])</f>
        <v>-3.9471242409641435E-2</v>
      </c>
      <c r="O64" s="93">
        <f>LN(1+Table4672[[#This Row],[ITC Return]])</f>
        <v>6.8420952683830166E-2</v>
      </c>
      <c r="P64" s="93">
        <f>LN(1+Table4672[[#This Row],[TCS Return]])</f>
        <v>9.2778455300917939E-2</v>
      </c>
      <c r="Q64" s="93">
        <f>LN(1+Table4672[[#This Row],[Dabur Return]])</f>
        <v>7.1578843212526999E-2</v>
      </c>
      <c r="R64" s="93">
        <f>LN(1+Table4672[[#This Row],[Hero Return]])</f>
        <v>-0.10175558307058911</v>
      </c>
      <c r="S64" s="93">
        <f>LN(1+Table4672[[#This Row],[Bajaj Return]])</f>
        <v>2.0361408308480742E-2</v>
      </c>
    </row>
    <row r="65" spans="1:19">
      <c r="A65" s="100">
        <v>44316</v>
      </c>
      <c r="B65" s="89">
        <v>1994.45</v>
      </c>
      <c r="C65" s="92">
        <f>Table4672[[#This Row],[Reliance Industries Ltd.]]/B64-1</f>
        <v>-4.3680111821086109E-3</v>
      </c>
      <c r="D65" s="89">
        <v>202.7</v>
      </c>
      <c r="E65" s="92">
        <f>Table4672[[#This Row],[ITC Ltd.]]/D64-1</f>
        <v>-7.2311212814645365E-2</v>
      </c>
      <c r="F65" s="89">
        <v>3038.4</v>
      </c>
      <c r="G65" s="92">
        <f>Table4672[[#This Row],[Tata Consultancy Services Ltd.]]/F64-1</f>
        <v>-4.3806646525679671E-2</v>
      </c>
      <c r="H65" s="89">
        <v>538.45000000000005</v>
      </c>
      <c r="I65" s="92">
        <f>Table4672[[#This Row],[Dabur India Ltd.]]/H64-1</f>
        <v>-4.1612724246347099E-3</v>
      </c>
      <c r="J65" s="89">
        <v>2820.35</v>
      </c>
      <c r="K65" s="92">
        <f>Table4672[[#This Row],[Heromoto Corp Ltd]]/J64-1</f>
        <v>-3.2519767421916645E-2</v>
      </c>
      <c r="L65" s="89">
        <v>1148.3499999999999</v>
      </c>
      <c r="M65" s="92">
        <f>Table4672[[#This Row],[Bajaj Electricals Ltd.]]/L64-1</f>
        <v>0.17490280335584196</v>
      </c>
      <c r="N65" s="93">
        <f>LN(1+Table4672[[#This Row],[Rel-Return]])</f>
        <v>-4.377578814133031E-3</v>
      </c>
      <c r="O65" s="93">
        <f>LN(1+Table4672[[#This Row],[ITC Return]])</f>
        <v>-7.5058961077690556E-2</v>
      </c>
      <c r="P65" s="93">
        <f>LN(1+Table4672[[#This Row],[TCS Return]])</f>
        <v>-4.4795133792831933E-2</v>
      </c>
      <c r="Q65" s="93">
        <f>LN(1+Table4672[[#This Row],[Dabur Return]])</f>
        <v>-4.1699546130692109E-3</v>
      </c>
      <c r="R65" s="93">
        <f>LN(1+Table4672[[#This Row],[Hero Return]])</f>
        <v>-3.3060285730766463E-2</v>
      </c>
      <c r="S65" s="93">
        <f>LN(1+Table4672[[#This Row],[Bajaj Return]])</f>
        <v>0.16118542362636945</v>
      </c>
    </row>
    <row r="66" spans="1:19">
      <c r="A66" s="100">
        <v>44347</v>
      </c>
      <c r="B66" s="89">
        <v>2160.4499999999998</v>
      </c>
      <c r="C66" s="92">
        <f>Table4672[[#This Row],[Reliance Industries Ltd.]]/B65-1</f>
        <v>8.3230965930456868E-2</v>
      </c>
      <c r="D66" s="89">
        <v>216.6</v>
      </c>
      <c r="E66" s="92">
        <f>Table4672[[#This Row],[ITC Ltd.]]/D65-1</f>
        <v>6.8574247656635556E-2</v>
      </c>
      <c r="F66" s="89">
        <v>3158.95</v>
      </c>
      <c r="G66" s="92">
        <f>Table4672[[#This Row],[Tata Consultancy Services Ltd.]]/F65-1</f>
        <v>3.9675487098472795E-2</v>
      </c>
      <c r="H66" s="89">
        <v>540.4</v>
      </c>
      <c r="I66" s="92">
        <f>Table4672[[#This Row],[Dabur India Ltd.]]/H65-1</f>
        <v>3.6215061751321276E-3</v>
      </c>
      <c r="J66" s="89">
        <v>3007</v>
      </c>
      <c r="K66" s="92">
        <f>Table4672[[#This Row],[Heromoto Corp Ltd]]/J65-1</f>
        <v>6.6179729466200987E-2</v>
      </c>
      <c r="L66" s="89">
        <v>1054.2</v>
      </c>
      <c r="M66" s="92">
        <f>Table4672[[#This Row],[Bajaj Electricals Ltd.]]/L65-1</f>
        <v>-8.1987199024687429E-2</v>
      </c>
      <c r="N66" s="93">
        <f>LN(1+Table4672[[#This Row],[Rel-Return]])</f>
        <v>7.9948210221522265E-2</v>
      </c>
      <c r="O66" s="93">
        <f>LN(1+Table4672[[#This Row],[ITC Return]])</f>
        <v>6.6325281108936013E-2</v>
      </c>
      <c r="P66" s="93">
        <f>LN(1+Table4672[[#This Row],[TCS Return]])</f>
        <v>3.8908632825197263E-2</v>
      </c>
      <c r="Q66" s="93">
        <f>LN(1+Table4672[[#This Row],[Dabur Return]])</f>
        <v>3.6149643111536628E-3</v>
      </c>
      <c r="R66" s="93">
        <f>LN(1+Table4672[[#This Row],[Hero Return]])</f>
        <v>6.4081913282632602E-2</v>
      </c>
      <c r="S66" s="93">
        <f>LN(1+Table4672[[#This Row],[Bajaj Return]])</f>
        <v>-8.5543944041317252E-2</v>
      </c>
    </row>
    <row r="67" spans="1:19">
      <c r="A67" s="100">
        <v>44377</v>
      </c>
      <c r="B67" s="89">
        <v>2110.8998999999999</v>
      </c>
      <c r="C67" s="92">
        <f>Table4672[[#This Row],[Reliance Industries Ltd.]]/B66-1</f>
        <v>-2.2935082968825959E-2</v>
      </c>
      <c r="D67" s="89">
        <v>202.75</v>
      </c>
      <c r="E67" s="92">
        <f>Table4672[[#This Row],[ITC Ltd.]]/D66-1</f>
        <v>-6.394275161588181E-2</v>
      </c>
      <c r="F67" s="89">
        <v>3345.25</v>
      </c>
      <c r="G67" s="92">
        <f>Table4672[[#This Row],[Tata Consultancy Services Ltd.]]/F66-1</f>
        <v>5.8975292423115278E-2</v>
      </c>
      <c r="H67" s="89">
        <v>568.79999999999995</v>
      </c>
      <c r="I67" s="92">
        <f>Table4672[[#This Row],[Dabur India Ltd.]]/H66-1</f>
        <v>5.2553663952627616E-2</v>
      </c>
      <c r="J67" s="89">
        <v>2901.95</v>
      </c>
      <c r="K67" s="92">
        <f>Table4672[[#This Row],[Heromoto Corp Ltd]]/J66-1</f>
        <v>-3.4935151313601698E-2</v>
      </c>
      <c r="L67" s="89">
        <v>1027.5999999999999</v>
      </c>
      <c r="M67" s="92">
        <f>Table4672[[#This Row],[Bajaj Electricals Ltd.]]/L66-1</f>
        <v>-2.5232403718459584E-2</v>
      </c>
      <c r="N67" s="93">
        <f>LN(1+Table4672[[#This Row],[Rel-Return]])</f>
        <v>-2.3202183874303482E-2</v>
      </c>
      <c r="O67" s="93">
        <f>LN(1+Table4672[[#This Row],[ITC Return]])</f>
        <v>-6.6078641571367933E-2</v>
      </c>
      <c r="P67" s="93">
        <f>LN(1+Table4672[[#This Row],[TCS Return]])</f>
        <v>5.7301735301879417E-2</v>
      </c>
      <c r="Q67" s="93">
        <f>LN(1+Table4672[[#This Row],[Dabur Return]])</f>
        <v>5.1219272402987265E-2</v>
      </c>
      <c r="R67" s="93">
        <f>LN(1+Table4672[[#This Row],[Hero Return]])</f>
        <v>-3.5559979189724193E-2</v>
      </c>
      <c r="S67" s="93">
        <f>LN(1+Table4672[[#This Row],[Bajaj Return]])</f>
        <v>-2.5556199185378086E-2</v>
      </c>
    </row>
    <row r="68" spans="1:19">
      <c r="A68" s="100">
        <v>44407</v>
      </c>
      <c r="B68" s="89">
        <v>2035.4</v>
      </c>
      <c r="C68" s="92">
        <f>Table4672[[#This Row],[Reliance Industries Ltd.]]/B67-1</f>
        <v>-3.5766688889416254E-2</v>
      </c>
      <c r="D68" s="89">
        <v>205</v>
      </c>
      <c r="E68" s="92">
        <f>Table4672[[#This Row],[ITC Ltd.]]/D67-1</f>
        <v>1.1097410604192337E-2</v>
      </c>
      <c r="F68" s="89">
        <v>3167.5</v>
      </c>
      <c r="G68" s="92">
        <f>Table4672[[#This Row],[Tata Consultancy Services Ltd.]]/F67-1</f>
        <v>-5.3135042224049078E-2</v>
      </c>
      <c r="H68" s="89">
        <v>598.65</v>
      </c>
      <c r="I68" s="92">
        <f>Table4672[[#This Row],[Dabur India Ltd.]]/H67-1</f>
        <v>5.2478902953586593E-2</v>
      </c>
      <c r="J68" s="89">
        <v>2764.1001000000001</v>
      </c>
      <c r="K68" s="92">
        <f>Table4672[[#This Row],[Heromoto Corp Ltd]]/J67-1</f>
        <v>-4.7502506934991917E-2</v>
      </c>
      <c r="L68" s="89">
        <v>1154.0999999999999</v>
      </c>
      <c r="M68" s="92">
        <f>Table4672[[#This Row],[Bajaj Electricals Ltd.]]/L67-1</f>
        <v>0.12310237446477235</v>
      </c>
      <c r="N68" s="93">
        <f>LN(1+Table4672[[#This Row],[Rel-Return]])</f>
        <v>-3.6421989681034043E-2</v>
      </c>
      <c r="O68" s="93">
        <f>LN(1+Table4672[[#This Row],[ITC Return]])</f>
        <v>1.1036286142885859E-2</v>
      </c>
      <c r="P68" s="93">
        <f>LN(1+Table4672[[#This Row],[TCS Return]])</f>
        <v>-5.4598795989804126E-2</v>
      </c>
      <c r="Q68" s="93">
        <f>LN(1+Table4672[[#This Row],[Dabur Return]])</f>
        <v>5.1148241673821558E-2</v>
      </c>
      <c r="R68" s="93">
        <f>LN(1+Table4672[[#This Row],[Hero Return]])</f>
        <v>-4.8667803937492038E-2</v>
      </c>
      <c r="S68" s="93">
        <f>LN(1+Table4672[[#This Row],[Bajaj Return]])</f>
        <v>0.11609483319063067</v>
      </c>
    </row>
    <row r="69" spans="1:19">
      <c r="A69" s="100">
        <v>44439</v>
      </c>
      <c r="B69" s="89">
        <v>2259.3000000000002</v>
      </c>
      <c r="C69" s="92">
        <f>Table4672[[#This Row],[Reliance Industries Ltd.]]/B68-1</f>
        <v>0.1100029478235236</v>
      </c>
      <c r="D69" s="89">
        <v>211.25</v>
      </c>
      <c r="E69" s="92">
        <f>Table4672[[#This Row],[ITC Ltd.]]/D68-1</f>
        <v>3.0487804878048808E-2</v>
      </c>
      <c r="F69" s="89">
        <v>3786.55</v>
      </c>
      <c r="G69" s="92">
        <f>Table4672[[#This Row],[Tata Consultancy Services Ltd.]]/F68-1</f>
        <v>0.19543804262036302</v>
      </c>
      <c r="H69" s="89">
        <v>620.85</v>
      </c>
      <c r="I69" s="92">
        <f>Table4672[[#This Row],[Dabur India Ltd.]]/H68-1</f>
        <v>3.7083437734903635E-2</v>
      </c>
      <c r="J69" s="89">
        <v>2741.8998999999999</v>
      </c>
      <c r="K69" s="92">
        <f>Table4672[[#This Row],[Heromoto Corp Ltd]]/J68-1</f>
        <v>-8.0316194048111189E-3</v>
      </c>
      <c r="L69" s="89">
        <v>1214.0999999999999</v>
      </c>
      <c r="M69" s="92">
        <f>Table4672[[#This Row],[Bajaj Electricals Ltd.]]/L68-1</f>
        <v>5.1988562516246395E-2</v>
      </c>
      <c r="N69" s="93">
        <f>LN(1+Table4672[[#This Row],[Rel-Return]])</f>
        <v>0.10436267101758452</v>
      </c>
      <c r="O69" s="93">
        <f>LN(1+Table4672[[#This Row],[ITC Return]])</f>
        <v>3.0032287098875076E-2</v>
      </c>
      <c r="P69" s="93">
        <f>LN(1+Table4672[[#This Row],[TCS Return]])</f>
        <v>0.1785126810779501</v>
      </c>
      <c r="Q69" s="93">
        <f>LN(1+Table4672[[#This Row],[Dabur Return]])</f>
        <v>3.6412386699998613E-2</v>
      </c>
      <c r="R69" s="93">
        <f>LN(1+Table4672[[#This Row],[Hero Return]])</f>
        <v>-8.06404660527495E-3</v>
      </c>
      <c r="S69" s="93">
        <f>LN(1+Table4672[[#This Row],[Bajaj Return]])</f>
        <v>5.068224212357042E-2</v>
      </c>
    </row>
    <row r="70" spans="1:19">
      <c r="A70" s="100">
        <v>44456</v>
      </c>
      <c r="B70" s="89">
        <v>2390.3998999999999</v>
      </c>
      <c r="C70" s="92">
        <f>Table4672[[#This Row],[Reliance Industries Ltd.]]/B69-1</f>
        <v>5.8026778205638729E-2</v>
      </c>
      <c r="D70" s="89">
        <v>231.1</v>
      </c>
      <c r="E70" s="92">
        <f>Table4672[[#This Row],[ITC Ltd.]]/D69-1</f>
        <v>9.3964497041420181E-2</v>
      </c>
      <c r="F70" s="89">
        <v>3830.45</v>
      </c>
      <c r="G70" s="92">
        <f>Table4672[[#This Row],[Tata Consultancy Services Ltd.]]/F69-1</f>
        <v>1.1593667058404034E-2</v>
      </c>
      <c r="H70" s="89">
        <v>653.95000000000005</v>
      </c>
      <c r="I70" s="92">
        <f>Table4672[[#This Row],[Dabur India Ltd.]]/H69-1</f>
        <v>5.331400499315464E-2</v>
      </c>
      <c r="J70" s="89">
        <v>2931.5</v>
      </c>
      <c r="K70" s="92">
        <f>Table4672[[#This Row],[Heromoto Corp Ltd]]/J69-1</f>
        <v>6.9149169158217783E-2</v>
      </c>
      <c r="L70" s="89">
        <v>1482.5</v>
      </c>
      <c r="M70" s="92">
        <f>Table4672[[#This Row],[Bajaj Electricals Ltd.]]/L69-1</f>
        <v>0.22106910468659913</v>
      </c>
      <c r="N70" s="93">
        <f>LN(1+Table4672[[#This Row],[Rel-Return]])</f>
        <v>5.6405643329078714E-2</v>
      </c>
      <c r="O70" s="93">
        <f>LN(1+Table4672[[#This Row],[ITC Return]])</f>
        <v>8.9808251043051873E-2</v>
      </c>
      <c r="P70" s="93">
        <f>LN(1+Table4672[[#This Row],[TCS Return]])</f>
        <v>1.1526975472214771E-2</v>
      </c>
      <c r="Q70" s="93">
        <f>LN(1+Table4672[[#This Row],[Dabur Return]])</f>
        <v>5.1941389072310371E-2</v>
      </c>
      <c r="R70" s="93">
        <f>LN(1+Table4672[[#This Row],[Hero Return]])</f>
        <v>6.6863163148231874E-2</v>
      </c>
      <c r="S70" s="93">
        <f>LN(1+Table4672[[#This Row],[Bajaj Return]])</f>
        <v>0.19972679032195093</v>
      </c>
    </row>
    <row r="72" spans="1:19">
      <c r="A72" s="52" t="s">
        <v>439</v>
      </c>
      <c r="B72" s="31">
        <f>COUNT(Table4672[Reliance Industries Ltd.])</f>
        <v>69</v>
      </c>
      <c r="I72" s="35"/>
      <c r="K72" s="35"/>
      <c r="M72" s="34" t="s">
        <v>440</v>
      </c>
      <c r="N72" s="34">
        <f t="shared" ref="N72:S72" si="0">AVERAGE(N3:N70)</f>
        <v>1.2308988665209481E-2</v>
      </c>
      <c r="O72" s="34">
        <f t="shared" si="0"/>
        <v>-4.7633438605168997E-3</v>
      </c>
      <c r="P72" s="34">
        <f t="shared" si="0"/>
        <v>6.9292199672901771E-3</v>
      </c>
      <c r="Q72" s="34">
        <f t="shared" si="0"/>
        <v>1.4137794089268366E-2</v>
      </c>
      <c r="R72" s="34">
        <f t="shared" si="0"/>
        <v>1.9766739211676859E-3</v>
      </c>
      <c r="S72" s="34">
        <f t="shared" si="0"/>
        <v>3.0784786544801768E-2</v>
      </c>
    </row>
    <row r="73" spans="1:19">
      <c r="I73" s="35"/>
      <c r="K73" s="35"/>
      <c r="M73" s="35" t="s">
        <v>458</v>
      </c>
      <c r="N73" s="35">
        <f t="shared" ref="N73:S73" si="1">STDEV(N3:N70)</f>
        <v>0.1232198186258532</v>
      </c>
      <c r="O73" s="35">
        <f t="shared" si="1"/>
        <v>7.9870461973776244E-2</v>
      </c>
      <c r="P73" s="35">
        <f t="shared" si="1"/>
        <v>0.11167669402667256</v>
      </c>
      <c r="Q73" s="35">
        <f t="shared" si="1"/>
        <v>5.4175840909092103E-2</v>
      </c>
      <c r="R73" s="35">
        <f t="shared" si="1"/>
        <v>8.3286672692316349E-2</v>
      </c>
      <c r="S73" s="35">
        <f t="shared" si="1"/>
        <v>0.12391017183080905</v>
      </c>
    </row>
    <row r="74" spans="1:19">
      <c r="E74" s="40"/>
      <c r="J74" s="40"/>
    </row>
    <row r="75" spans="1:19" ht="17.25" customHeight="1">
      <c r="A75" s="158"/>
      <c r="B75" s="158"/>
      <c r="M75" s="18" t="s">
        <v>442</v>
      </c>
      <c r="N75" s="35">
        <f t="shared" ref="N75:S75" si="2">N72*12</f>
        <v>0.14770786398251379</v>
      </c>
      <c r="O75" s="35">
        <f t="shared" si="2"/>
        <v>-5.7160126326202793E-2</v>
      </c>
      <c r="P75" s="35">
        <f t="shared" si="2"/>
        <v>8.3150639607482119E-2</v>
      </c>
      <c r="Q75" s="35">
        <f t="shared" si="2"/>
        <v>0.16965352907122039</v>
      </c>
      <c r="R75" s="35">
        <f t="shared" si="2"/>
        <v>2.3720087054012233E-2</v>
      </c>
      <c r="S75" s="35">
        <f t="shared" si="2"/>
        <v>0.36941743853762121</v>
      </c>
    </row>
    <row r="76" spans="1:19" ht="15.75" thickBot="1">
      <c r="I76" s="35"/>
      <c r="J76" s="45"/>
      <c r="K76" s="35"/>
      <c r="M76" s="37" t="s">
        <v>443</v>
      </c>
      <c r="N76" s="37">
        <f t="shared" ref="N76:S76" si="3">SQRT(12)*N73</f>
        <v>0.4268459727187992</v>
      </c>
      <c r="O76" s="37">
        <f t="shared" si="3"/>
        <v>0.27667939632515687</v>
      </c>
      <c r="P76" s="37">
        <f t="shared" si="3"/>
        <v>0.38685941615104125</v>
      </c>
      <c r="Q76" s="37">
        <f t="shared" si="3"/>
        <v>0.18767061799463197</v>
      </c>
      <c r="R76" s="37">
        <f t="shared" si="3"/>
        <v>0.28851349739290255</v>
      </c>
      <c r="S76" s="37">
        <f t="shared" si="3"/>
        <v>0.42923742637110229</v>
      </c>
    </row>
  </sheetData>
  <mergeCells count="1">
    <mergeCell ref="A75:B75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C139-0324-471D-91A9-6B70A900E314}">
  <sheetPr>
    <tabColor rgb="FFFF0000"/>
  </sheetPr>
  <dimension ref="A1:AB16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140625" style="18" customWidth="1"/>
    <col min="2" max="2" width="27.5703125" style="18" customWidth="1"/>
    <col min="3" max="3" width="31.42578125" style="18" customWidth="1"/>
    <col min="4" max="4" width="17.140625" style="18" customWidth="1"/>
    <col min="5" max="5" width="15" style="18" bestFit="1" customWidth="1"/>
    <col min="6" max="6" width="16.85546875" style="18" customWidth="1"/>
    <col min="7" max="7" width="17.140625" style="18" customWidth="1"/>
    <col min="8" max="8" width="18.5703125" style="18" bestFit="1" customWidth="1"/>
    <col min="9" max="9" width="20.7109375" style="18" bestFit="1" customWidth="1"/>
    <col min="10" max="10" width="11.5703125" style="18" bestFit="1" customWidth="1"/>
    <col min="11" max="11" width="20.5703125" style="18" bestFit="1" customWidth="1"/>
    <col min="12" max="12" width="13.5703125" style="18" bestFit="1" customWidth="1"/>
    <col min="13" max="13" width="21" style="18" bestFit="1" customWidth="1"/>
    <col min="14" max="14" width="20.7109375" style="18" bestFit="1" customWidth="1"/>
    <col min="15" max="15" width="23.28515625" style="18" bestFit="1" customWidth="1"/>
    <col min="16" max="16" width="21" style="18" bestFit="1" customWidth="1"/>
    <col min="17" max="17" width="23" style="18" bestFit="1" customWidth="1"/>
    <col min="18" max="18" width="12" style="18" bestFit="1" customWidth="1"/>
    <col min="19" max="19" width="22.28515625" style="18" bestFit="1" customWidth="1"/>
    <col min="20" max="20" width="9.140625" style="18"/>
    <col min="21" max="21" width="9.140625" style="18" customWidth="1"/>
    <col min="22" max="22" width="9.140625" style="18"/>
    <col min="23" max="23" width="22.28515625" style="18" bestFit="1" customWidth="1"/>
    <col min="24" max="24" width="9.140625" style="18"/>
    <col min="25" max="25" width="22.28515625" style="18" bestFit="1" customWidth="1"/>
    <col min="26" max="16384" width="9.140625" style="18"/>
  </cols>
  <sheetData>
    <row r="1" spans="1:19" ht="45.75" customHeight="1">
      <c r="A1" s="85" t="s">
        <v>354</v>
      </c>
      <c r="B1" s="86" t="s">
        <v>355</v>
      </c>
      <c r="C1" s="86" t="s">
        <v>452</v>
      </c>
      <c r="D1" s="86" t="s">
        <v>356</v>
      </c>
      <c r="E1" s="86" t="s">
        <v>453</v>
      </c>
      <c r="F1" s="86" t="s">
        <v>357</v>
      </c>
      <c r="G1" s="86" t="s">
        <v>454</v>
      </c>
      <c r="H1" s="86" t="s">
        <v>358</v>
      </c>
      <c r="I1" s="86" t="s">
        <v>455</v>
      </c>
      <c r="J1" s="86" t="s">
        <v>359</v>
      </c>
      <c r="K1" s="86" t="s">
        <v>456</v>
      </c>
      <c r="L1" s="86" t="s">
        <v>360</v>
      </c>
      <c r="M1" s="86" t="s">
        <v>457</v>
      </c>
      <c r="N1" s="86" t="s">
        <v>428</v>
      </c>
      <c r="O1" s="86" t="s">
        <v>430</v>
      </c>
      <c r="P1" s="86" t="s">
        <v>432</v>
      </c>
      <c r="Q1" s="86" t="s">
        <v>434</v>
      </c>
      <c r="R1" s="86" t="s">
        <v>436</v>
      </c>
      <c r="S1" s="87" t="s">
        <v>438</v>
      </c>
    </row>
    <row r="2" spans="1:19">
      <c r="A2" s="88">
        <v>42398</v>
      </c>
      <c r="B2" s="89">
        <v>1035.0497</v>
      </c>
      <c r="C2" s="89"/>
      <c r="D2" s="89">
        <v>319.50020000000001</v>
      </c>
      <c r="E2" s="89"/>
      <c r="F2" s="89">
        <v>2391.1999999999998</v>
      </c>
      <c r="G2" s="89"/>
      <c r="H2" s="89">
        <v>250.05</v>
      </c>
      <c r="I2" s="89"/>
      <c r="J2" s="89">
        <v>2562.8000000000002</v>
      </c>
      <c r="K2" s="89"/>
      <c r="L2" s="89">
        <v>182.7501</v>
      </c>
      <c r="M2" s="89"/>
      <c r="N2" s="90"/>
      <c r="O2" s="90"/>
      <c r="P2" s="90"/>
      <c r="Q2" s="90"/>
      <c r="R2" s="90"/>
      <c r="S2" s="91"/>
    </row>
    <row r="3" spans="1:19">
      <c r="A3" s="88">
        <v>42429</v>
      </c>
      <c r="B3" s="89">
        <v>966.54970000000003</v>
      </c>
      <c r="C3" s="92">
        <f>Table46723[[#This Row],[Reliance Industries Ltd.]]/B2-1</f>
        <v>-6.6180396941325603E-2</v>
      </c>
      <c r="D3" s="89">
        <v>295.80009999999999</v>
      </c>
      <c r="E3" s="92">
        <f>Table46723[[#This Row],[ITC Ltd.]]/D2-1</f>
        <v>-7.4178670310691586E-2</v>
      </c>
      <c r="F3" s="89">
        <v>2181.9</v>
      </c>
      <c r="G3" s="92">
        <f>Table46723[[#This Row],[Tata Consultancy Services Ltd.]]/F2-1</f>
        <v>-8.7529274004683688E-2</v>
      </c>
      <c r="H3" s="89">
        <v>237.8</v>
      </c>
      <c r="I3" s="92">
        <f>Table46723[[#This Row],[Dabur India Ltd.]]/H2-1</f>
        <v>-4.8990201959608126E-2</v>
      </c>
      <c r="J3" s="89">
        <v>2499.65</v>
      </c>
      <c r="K3" s="92">
        <f>Table46723[[#This Row],[Heromoto Corp Ltd]]/J2-1</f>
        <v>-2.4641017636959583E-2</v>
      </c>
      <c r="L3" s="89">
        <v>157.8501</v>
      </c>
      <c r="M3" s="92">
        <f>Table46723[[#This Row],[Bajaj Electricals Ltd.]]/L2-1</f>
        <v>-0.13625163543002172</v>
      </c>
      <c r="N3" s="93">
        <f>LN(1+Table46723[[#This Row],[Rel-Return]])</f>
        <v>-6.8472003884884988E-2</v>
      </c>
      <c r="O3" s="93">
        <f>LN(1+Table46723[[#This Row],[ITC Return]])</f>
        <v>-7.7074011452581151E-2</v>
      </c>
      <c r="P3" s="93">
        <f>LN(1+Table46723[[#This Row],[TCS Return]])</f>
        <v>-9.1599275141123232E-2</v>
      </c>
      <c r="Q3" s="93">
        <f>LN(1+Table46723[[#This Row],[Dabur Return]])</f>
        <v>-5.0230913608231294E-2</v>
      </c>
      <c r="R3" s="93">
        <f>LN(1+Table46723[[#This Row],[Hero Return]])</f>
        <v>-2.4949688709489153E-2</v>
      </c>
      <c r="S3" s="94">
        <f>LN(1+Table46723[[#This Row],[Bajaj Return]])</f>
        <v>-0.14647379730873206</v>
      </c>
    </row>
    <row r="4" spans="1:19">
      <c r="A4" s="88">
        <v>42460</v>
      </c>
      <c r="B4" s="89">
        <v>1045.2497000000001</v>
      </c>
      <c r="C4" s="92">
        <f>Table46723[[#This Row],[Reliance Industries Ltd.]]/B3-1</f>
        <v>8.1423645364537389E-2</v>
      </c>
      <c r="D4" s="89">
        <v>328.05020000000002</v>
      </c>
      <c r="E4" s="92">
        <f>Table46723[[#This Row],[ITC Ltd.]]/D3-1</f>
        <v>0.10902667037637936</v>
      </c>
      <c r="F4" s="89">
        <v>2516.0500000000002</v>
      </c>
      <c r="G4" s="92">
        <f>Table46723[[#This Row],[Tata Consultancy Services Ltd.]]/F3-1</f>
        <v>0.1531463403455704</v>
      </c>
      <c r="H4" s="89">
        <v>249.15</v>
      </c>
      <c r="I4" s="92">
        <f>Table46723[[#This Row],[Dabur India Ltd.]]/H3-1</f>
        <v>4.7729184188393559E-2</v>
      </c>
      <c r="J4" s="89">
        <v>2943.4</v>
      </c>
      <c r="K4" s="92">
        <f>Table46723[[#This Row],[Heromoto Corp Ltd]]/J3-1</f>
        <v>0.1775248534794871</v>
      </c>
      <c r="L4" s="89">
        <v>190.35</v>
      </c>
      <c r="M4" s="92">
        <f>Table46723[[#This Row],[Bajaj Electricals Ltd.]]/L3-1</f>
        <v>0.20589090535894505</v>
      </c>
      <c r="N4" s="93">
        <f>LN(1+Table46723[[#This Row],[Rel-Return]])</f>
        <v>7.8278363238591692E-2</v>
      </c>
      <c r="O4" s="93">
        <f>LN(1+Table46723[[#This Row],[ITC Return]])</f>
        <v>0.1034827571109587</v>
      </c>
      <c r="P4" s="93">
        <f>LN(1+Table46723[[#This Row],[TCS Return]])</f>
        <v>0.14249415460825518</v>
      </c>
      <c r="Q4" s="93">
        <f>LN(1+Table46723[[#This Row],[Dabur Return]])</f>
        <v>4.6625140470732067E-2</v>
      </c>
      <c r="R4" s="93">
        <f>LN(1+Table46723[[#This Row],[Hero Return]])</f>
        <v>0.16341465367463512</v>
      </c>
      <c r="S4" s="94">
        <f>LN(1+Table46723[[#This Row],[Bajaj Return]])</f>
        <v>0.1872186343118778</v>
      </c>
    </row>
    <row r="5" spans="1:19">
      <c r="A5" s="88">
        <v>42489</v>
      </c>
      <c r="B5" s="89">
        <v>982.54970000000003</v>
      </c>
      <c r="C5" s="92">
        <f>Table46723[[#This Row],[Reliance Industries Ltd.]]/B4-1</f>
        <v>-5.9985666582827113E-2</v>
      </c>
      <c r="D5" s="89">
        <v>324.80020000000002</v>
      </c>
      <c r="E5" s="92">
        <f>Table46723[[#This Row],[ITC Ltd.]]/D4-1</f>
        <v>-9.9070203279864044E-3</v>
      </c>
      <c r="F5" s="89">
        <v>2530.0500000000002</v>
      </c>
      <c r="G5" s="92">
        <f>Table46723[[#This Row],[Tata Consultancy Services Ltd.]]/F4-1</f>
        <v>5.5642773394806166E-3</v>
      </c>
      <c r="H5" s="89">
        <v>275.55</v>
      </c>
      <c r="I5" s="92">
        <f>Table46723[[#This Row],[Dabur India Ltd.]]/H4-1</f>
        <v>0.10596026490066235</v>
      </c>
      <c r="J5" s="89">
        <v>2901.3</v>
      </c>
      <c r="K5" s="92">
        <f>Table46723[[#This Row],[Heromoto Corp Ltd]]/J4-1</f>
        <v>-1.4303186790786127E-2</v>
      </c>
      <c r="L5" s="89">
        <v>228.8</v>
      </c>
      <c r="M5" s="92">
        <f>Table46723[[#This Row],[Bajaj Electricals Ltd.]]/L4-1</f>
        <v>0.20199632256369848</v>
      </c>
      <c r="N5" s="93">
        <f>LN(1+Table46723[[#This Row],[Rel-Return]])</f>
        <v>-6.1860155518200496E-2</v>
      </c>
      <c r="O5" s="93">
        <f>LN(1+Table46723[[#This Row],[ITC Return]])</f>
        <v>-9.9564214029817123E-3</v>
      </c>
      <c r="P5" s="93">
        <f>LN(1+Table46723[[#This Row],[TCS Return]])</f>
        <v>5.5488539352734848E-3</v>
      </c>
      <c r="Q5" s="93">
        <f>LN(1+Table46723[[#This Row],[Dabur Return]])</f>
        <v>0.10071397560183086</v>
      </c>
      <c r="R5" s="93">
        <f>LN(1+Table46723[[#This Row],[Hero Return]])</f>
        <v>-1.4406463338985239E-2</v>
      </c>
      <c r="S5" s="94">
        <f>LN(1+Table46723[[#This Row],[Bajaj Return]])</f>
        <v>0.1839837766771365</v>
      </c>
    </row>
    <row r="6" spans="1:19">
      <c r="A6" s="88">
        <v>42521</v>
      </c>
      <c r="B6" s="89">
        <v>958.94970000000001</v>
      </c>
      <c r="C6" s="92">
        <f>Table46723[[#This Row],[Reliance Industries Ltd.]]/B5-1</f>
        <v>-2.4019141220031903E-2</v>
      </c>
      <c r="D6" s="89">
        <v>351.60019999999997</v>
      </c>
      <c r="E6" s="92">
        <f>Table46723[[#This Row],[ITC Ltd.]]/D5-1</f>
        <v>8.2512264462891283E-2</v>
      </c>
      <c r="F6" s="89">
        <v>2575.1</v>
      </c>
      <c r="G6" s="92">
        <f>Table46723[[#This Row],[Tata Consultancy Services Ltd.]]/F5-1</f>
        <v>1.7805972213987831E-2</v>
      </c>
      <c r="H6" s="89">
        <v>290</v>
      </c>
      <c r="I6" s="92">
        <f>Table46723[[#This Row],[Dabur India Ltd.]]/H5-1</f>
        <v>5.2440573398657264E-2</v>
      </c>
      <c r="J6" s="89">
        <v>3099.15</v>
      </c>
      <c r="K6" s="92">
        <f>Table46723[[#This Row],[Heromoto Corp Ltd]]/J5-1</f>
        <v>6.8193568400372273E-2</v>
      </c>
      <c r="L6" s="89">
        <v>235.3</v>
      </c>
      <c r="M6" s="92">
        <f>Table46723[[#This Row],[Bajaj Electricals Ltd.]]/L5-1</f>
        <v>2.8409090909090828E-2</v>
      </c>
      <c r="N6" s="93">
        <f>LN(1+Table46723[[#This Row],[Rel-Return]])</f>
        <v>-2.4312304667130896E-2</v>
      </c>
      <c r="O6" s="93">
        <f>LN(1+Table46723[[#This Row],[ITC Return]])</f>
        <v>7.9284510588193871E-2</v>
      </c>
      <c r="P6" s="93">
        <f>LN(1+Table46723[[#This Row],[TCS Return]])</f>
        <v>1.7649302923102336E-2</v>
      </c>
      <c r="Q6" s="93">
        <f>LN(1+Table46723[[#This Row],[Dabur Return]])</f>
        <v>5.1111822651275396E-2</v>
      </c>
      <c r="R6" s="93">
        <f>LN(1+Table46723[[#This Row],[Hero Return]])</f>
        <v>6.5968967935899445E-2</v>
      </c>
      <c r="S6" s="94">
        <f>LN(1+Table46723[[#This Row],[Bajaj Return]])</f>
        <v>2.8013036227673888E-2</v>
      </c>
    </row>
    <row r="7" spans="1:19">
      <c r="A7" s="88">
        <v>42551</v>
      </c>
      <c r="B7" s="89">
        <v>969.44970000000001</v>
      </c>
      <c r="C7" s="92">
        <f>Table46723[[#This Row],[Reliance Industries Ltd.]]/B6-1</f>
        <v>1.0949479414822383E-2</v>
      </c>
      <c r="D7" s="89">
        <v>368.10019999999997</v>
      </c>
      <c r="E7" s="92">
        <f>Table46723[[#This Row],[ITC Ltd.]]/D6-1</f>
        <v>4.6928300950909607E-2</v>
      </c>
      <c r="F7" s="89">
        <v>2550.8000000000002</v>
      </c>
      <c r="G7" s="92">
        <f>Table46723[[#This Row],[Tata Consultancy Services Ltd.]]/F6-1</f>
        <v>-9.4365267368256012E-3</v>
      </c>
      <c r="H7" s="89">
        <v>308.2</v>
      </c>
      <c r="I7" s="92">
        <f>Table46723[[#This Row],[Dabur India Ltd.]]/H6-1</f>
        <v>6.2758620689655098E-2</v>
      </c>
      <c r="J7" s="89">
        <v>3180.85</v>
      </c>
      <c r="K7" s="92">
        <f>Table46723[[#This Row],[Heromoto Corp Ltd]]/J6-1</f>
        <v>2.6362067018375956E-2</v>
      </c>
      <c r="L7" s="89">
        <v>237.4</v>
      </c>
      <c r="M7" s="92">
        <f>Table46723[[#This Row],[Bajaj Electricals Ltd.]]/L6-1</f>
        <v>8.9247768805780225E-3</v>
      </c>
      <c r="N7" s="93">
        <f>LN(1+Table46723[[#This Row],[Rel-Return]])</f>
        <v>1.088996788452689E-2</v>
      </c>
      <c r="O7" s="93">
        <f>LN(1+Table46723[[#This Row],[ITC Return]])</f>
        <v>4.5860449076370512E-2</v>
      </c>
      <c r="P7" s="93">
        <f>LN(1+Table46723[[#This Row],[TCS Return]])</f>
        <v>-9.4813328541189096E-3</v>
      </c>
      <c r="Q7" s="93">
        <f>LN(1+Table46723[[#This Row],[Dabur Return]])</f>
        <v>6.0867999905495594E-2</v>
      </c>
      <c r="R7" s="93">
        <f>LN(1+Table46723[[#This Row],[Hero Return]])</f>
        <v>2.6020576327676438E-2</v>
      </c>
      <c r="S7" s="94">
        <f>LN(1+Table46723[[#This Row],[Bajaj Return]])</f>
        <v>8.8851864422509006E-3</v>
      </c>
    </row>
    <row r="8" spans="1:19">
      <c r="A8" s="88">
        <v>42580</v>
      </c>
      <c r="B8" s="89">
        <v>1015.4997</v>
      </c>
      <c r="C8" s="92">
        <f>Table46723[[#This Row],[Reliance Industries Ltd.]]/B7-1</f>
        <v>4.750117515122243E-2</v>
      </c>
      <c r="D8" s="89">
        <v>252.45</v>
      </c>
      <c r="E8" s="92">
        <f>Table46723[[#This Row],[ITC Ltd.]]/D7-1</f>
        <v>-0.31418130172165082</v>
      </c>
      <c r="F8" s="89">
        <v>2618.5500000000002</v>
      </c>
      <c r="G8" s="92">
        <f>Table46723[[#This Row],[Tata Consultancy Services Ltd.]]/F7-1</f>
        <v>2.6560294809471641E-2</v>
      </c>
      <c r="H8" s="89">
        <v>303.7</v>
      </c>
      <c r="I8" s="92">
        <f>Table46723[[#This Row],[Dabur India Ltd.]]/H7-1</f>
        <v>-1.4600908500973397E-2</v>
      </c>
      <c r="J8" s="89">
        <v>3206.45</v>
      </c>
      <c r="K8" s="92">
        <f>Table46723[[#This Row],[Heromoto Corp Ltd]]/J7-1</f>
        <v>8.0481632268103453E-3</v>
      </c>
      <c r="L8" s="89">
        <v>267.25009999999997</v>
      </c>
      <c r="M8" s="92">
        <f>Table46723[[#This Row],[Bajaj Electricals Ltd.]]/L7-1</f>
        <v>0.12573757371524841</v>
      </c>
      <c r="N8" s="93">
        <f>LN(1+Table46723[[#This Row],[Rel-Return]])</f>
        <v>4.6407494676268632E-2</v>
      </c>
      <c r="O8" s="93">
        <f>LN(1+Table46723[[#This Row],[ITC Return]])</f>
        <v>-0.37714197441051983</v>
      </c>
      <c r="P8" s="93">
        <f>LN(1+Table46723[[#This Row],[TCS Return]])</f>
        <v>2.6213693997781853E-2</v>
      </c>
      <c r="Q8" s="93">
        <f>LN(1+Table46723[[#This Row],[Dabur Return]])</f>
        <v>-1.4708550834312295E-2</v>
      </c>
      <c r="R8" s="93">
        <f>LN(1+Table46723[[#This Row],[Hero Return]])</f>
        <v>8.0159494866807752E-3</v>
      </c>
      <c r="S8" s="94">
        <f>LN(1+Table46723[[#This Row],[Bajaj Return]])</f>
        <v>0.11843844191099485</v>
      </c>
    </row>
    <row r="9" spans="1:19">
      <c r="A9" s="88">
        <v>42613</v>
      </c>
      <c r="B9" s="89">
        <v>1057.9997000000001</v>
      </c>
      <c r="C9" s="92">
        <f>Table46723[[#This Row],[Reliance Industries Ltd.]]/B8-1</f>
        <v>4.1851317139729449E-2</v>
      </c>
      <c r="D9" s="89">
        <v>260.05</v>
      </c>
      <c r="E9" s="92">
        <f>Table46723[[#This Row],[ITC Ltd.]]/D8-1</f>
        <v>3.010497128144185E-2</v>
      </c>
      <c r="F9" s="89">
        <v>2512.5500000000002</v>
      </c>
      <c r="G9" s="92">
        <f>Table46723[[#This Row],[Tata Consultancy Services Ltd.]]/F8-1</f>
        <v>-4.0480418552252151E-2</v>
      </c>
      <c r="H9" s="89">
        <v>290.7</v>
      </c>
      <c r="I9" s="92">
        <f>Table46723[[#This Row],[Dabur India Ltd.]]/H8-1</f>
        <v>-4.2805400065854426E-2</v>
      </c>
      <c r="J9" s="89">
        <v>3547.5</v>
      </c>
      <c r="K9" s="92">
        <f>Table46723[[#This Row],[Heromoto Corp Ltd]]/J8-1</f>
        <v>0.10636373559544055</v>
      </c>
      <c r="L9" s="89">
        <v>266.2</v>
      </c>
      <c r="M9" s="92">
        <f>Table46723[[#This Row],[Bajaj Electricals Ltd.]]/L8-1</f>
        <v>-3.9292782303916862E-3</v>
      </c>
      <c r="N9" s="93">
        <f>LN(1+Table46723[[#This Row],[Rel-Return]])</f>
        <v>4.099924326490851E-2</v>
      </c>
      <c r="O9" s="93">
        <f>LN(1+Table46723[[#This Row],[ITC Return]])</f>
        <v>2.9660710914156754E-2</v>
      </c>
      <c r="P9" s="93">
        <f>LN(1+Table46723[[#This Row],[TCS Return]])</f>
        <v>-4.1322555772066907E-2</v>
      </c>
      <c r="Q9" s="93">
        <f>LN(1+Table46723[[#This Row],[Dabur Return]])</f>
        <v>-4.374856448687281E-2</v>
      </c>
      <c r="R9" s="93">
        <f>LN(1+Table46723[[#This Row],[Hero Return]])</f>
        <v>0.10107872389291382</v>
      </c>
      <c r="S9" s="94">
        <f>LN(1+Table46723[[#This Row],[Bajaj Return]])</f>
        <v>-3.937018125551364E-3</v>
      </c>
    </row>
    <row r="10" spans="1:19">
      <c r="A10" s="88">
        <v>42643</v>
      </c>
      <c r="B10" s="89">
        <v>1082.0996</v>
      </c>
      <c r="C10" s="92">
        <f>Table46723[[#This Row],[Reliance Industries Ltd.]]/B9-1</f>
        <v>2.2778739918357216E-2</v>
      </c>
      <c r="D10" s="89">
        <v>241.55</v>
      </c>
      <c r="E10" s="92">
        <f>Table46723[[#This Row],[ITC Ltd.]]/D9-1</f>
        <v>-7.1140165352816753E-2</v>
      </c>
      <c r="F10" s="89">
        <v>2427.1999999999998</v>
      </c>
      <c r="G10" s="92">
        <f>Table46723[[#This Row],[Tata Consultancy Services Ltd.]]/F9-1</f>
        <v>-3.3969473244313653E-2</v>
      </c>
      <c r="H10" s="89">
        <v>271.3</v>
      </c>
      <c r="I10" s="92">
        <f>Table46723[[#This Row],[Dabur India Ltd.]]/H9-1</f>
        <v>-6.6735466116271014E-2</v>
      </c>
      <c r="J10" s="89">
        <v>3414.35</v>
      </c>
      <c r="K10" s="92">
        <f>Table46723[[#This Row],[Heromoto Corp Ltd]]/J9-1</f>
        <v>-3.7533474277660295E-2</v>
      </c>
      <c r="L10" s="89">
        <v>254.9</v>
      </c>
      <c r="M10" s="92">
        <f>Table46723[[#This Row],[Bajaj Electricals Ltd.]]/L9-1</f>
        <v>-4.2449286250939133E-2</v>
      </c>
      <c r="N10" s="93">
        <f>LN(1+Table46723[[#This Row],[Rel-Return]])</f>
        <v>2.2523178061602023E-2</v>
      </c>
      <c r="O10" s="93">
        <f>LN(1+Table46723[[#This Row],[ITC Return]])</f>
        <v>-7.3797429218665792E-2</v>
      </c>
      <c r="P10" s="93">
        <f>LN(1+Table46723[[#This Row],[TCS Return]])</f>
        <v>-3.4559844072563663E-2</v>
      </c>
      <c r="Q10" s="93">
        <f>LN(1+Table46723[[#This Row],[Dabur Return]])</f>
        <v>-6.9066587899944118E-2</v>
      </c>
      <c r="R10" s="93">
        <f>LN(1+Table46723[[#This Row],[Hero Return]])</f>
        <v>-3.8255991895279194E-2</v>
      </c>
      <c r="S10" s="94">
        <f>LN(1+Table46723[[#This Row],[Bajaj Return]])</f>
        <v>-4.3376594578941489E-2</v>
      </c>
    </row>
    <row r="11" spans="1:19">
      <c r="A11" s="88">
        <v>42671</v>
      </c>
      <c r="B11" s="89">
        <v>1053.4997000000001</v>
      </c>
      <c r="C11" s="92">
        <f>Table46723[[#This Row],[Reliance Industries Ltd.]]/B10-1</f>
        <v>-2.6430006997507416E-2</v>
      </c>
      <c r="D11" s="89">
        <v>242.55</v>
      </c>
      <c r="E11" s="92">
        <f>Table46723[[#This Row],[ITC Ltd.]]/D10-1</f>
        <v>4.1399296211963588E-3</v>
      </c>
      <c r="F11" s="89">
        <v>2399.25</v>
      </c>
      <c r="G11" s="92">
        <f>Table46723[[#This Row],[Tata Consultancy Services Ltd.]]/F10-1</f>
        <v>-1.1515326301911544E-2</v>
      </c>
      <c r="H11" s="89">
        <v>290.89999999999998</v>
      </c>
      <c r="I11" s="92">
        <f>Table46723[[#This Row],[Dabur India Ltd.]]/H10-1</f>
        <v>7.2244747511979179E-2</v>
      </c>
      <c r="J11" s="89">
        <v>3347.65</v>
      </c>
      <c r="K11" s="92">
        <f>Table46723[[#This Row],[Heromoto Corp Ltd]]/J10-1</f>
        <v>-1.9535197036039009E-2</v>
      </c>
      <c r="L11" s="89">
        <v>259.64999999999998</v>
      </c>
      <c r="M11" s="92">
        <f>Table46723[[#This Row],[Bajaj Electricals Ltd.]]/L10-1</f>
        <v>1.8634758728913292E-2</v>
      </c>
      <c r="N11" s="93">
        <f>LN(1+Table46723[[#This Row],[Rel-Return]])</f>
        <v>-2.6785558446796934E-2</v>
      </c>
      <c r="O11" s="93">
        <f>LN(1+Table46723[[#This Row],[ITC Return]])</f>
        <v>4.1313836908097885E-3</v>
      </c>
      <c r="P11" s="93">
        <f>LN(1+Table46723[[#This Row],[TCS Return]])</f>
        <v>-1.15821410965306E-2</v>
      </c>
      <c r="Q11" s="93">
        <f>LN(1+Table46723[[#This Row],[Dabur Return]])</f>
        <v>6.9754345836269716E-2</v>
      </c>
      <c r="R11" s="93">
        <f>LN(1+Table46723[[#This Row],[Hero Return]])</f>
        <v>-1.9728531018136514E-2</v>
      </c>
      <c r="S11" s="94">
        <f>LN(1+Table46723[[#This Row],[Bajaj Return]])</f>
        <v>1.8463258908258187E-2</v>
      </c>
    </row>
    <row r="12" spans="1:19">
      <c r="A12" s="88">
        <v>42704</v>
      </c>
      <c r="B12" s="89">
        <v>992.74969999999996</v>
      </c>
      <c r="C12" s="92">
        <f>Table46723[[#This Row],[Reliance Industries Ltd.]]/B11-1</f>
        <v>-5.7664942856652135E-2</v>
      </c>
      <c r="D12" s="89">
        <v>232.9</v>
      </c>
      <c r="E12" s="92">
        <f>Table46723[[#This Row],[ITC Ltd.]]/D11-1</f>
        <v>-3.978561121418267E-2</v>
      </c>
      <c r="F12" s="89">
        <v>2276.75</v>
      </c>
      <c r="G12" s="92">
        <f>Table46723[[#This Row],[Tata Consultancy Services Ltd.]]/F11-1</f>
        <v>-5.1057622173595885E-2</v>
      </c>
      <c r="H12" s="89">
        <v>283.35000000000002</v>
      </c>
      <c r="I12" s="92">
        <f>Table46723[[#This Row],[Dabur India Ltd.]]/H11-1</f>
        <v>-2.5953936060501781E-2</v>
      </c>
      <c r="J12" s="89">
        <v>3169</v>
      </c>
      <c r="K12" s="92">
        <f>Table46723[[#This Row],[Heromoto Corp Ltd]]/J11-1</f>
        <v>-5.3365793915134518E-2</v>
      </c>
      <c r="L12" s="89">
        <v>222.6001</v>
      </c>
      <c r="M12" s="92">
        <f>Table46723[[#This Row],[Bajaj Electricals Ltd.]]/L11-1</f>
        <v>-0.14269170036587708</v>
      </c>
      <c r="N12" s="93">
        <f>LN(1+Table46723[[#This Row],[Rel-Return]])</f>
        <v>-5.9394380658703248E-2</v>
      </c>
      <c r="O12" s="93">
        <f>LN(1+Table46723[[#This Row],[ITC Return]])</f>
        <v>-4.0598697800930263E-2</v>
      </c>
      <c r="P12" s="93">
        <f>LN(1+Table46723[[#This Row],[TCS Return]])</f>
        <v>-5.2407201049809081E-2</v>
      </c>
      <c r="Q12" s="93">
        <f>LN(1+Table46723[[#This Row],[Dabur Return]])</f>
        <v>-2.6296682885527587E-2</v>
      </c>
      <c r="R12" s="93">
        <f>LN(1+Table46723[[#This Row],[Hero Return]])</f>
        <v>-5.4842526429861198E-2</v>
      </c>
      <c r="S12" s="94">
        <f>LN(1+Table46723[[#This Row],[Bajaj Return]])</f>
        <v>-0.15395768221268605</v>
      </c>
    </row>
    <row r="13" spans="1:19">
      <c r="A13" s="88">
        <v>42734</v>
      </c>
      <c r="B13" s="89">
        <v>1080.0997</v>
      </c>
      <c r="C13" s="92">
        <f>Table46723[[#This Row],[Reliance Industries Ltd.]]/B12-1</f>
        <v>8.7987938953796752E-2</v>
      </c>
      <c r="D13" s="89">
        <v>240.95</v>
      </c>
      <c r="E13" s="92">
        <f>Table46723[[#This Row],[ITC Ltd.]]/D12-1</f>
        <v>3.4564190639759573E-2</v>
      </c>
      <c r="F13" s="89">
        <v>2361.9499999999998</v>
      </c>
      <c r="G13" s="92">
        <f>Table46723[[#This Row],[Tata Consultancy Services Ltd.]]/F12-1</f>
        <v>3.7421763478642678E-2</v>
      </c>
      <c r="H13" s="89">
        <v>277.05</v>
      </c>
      <c r="I13" s="92">
        <f>Table46723[[#This Row],[Dabur India Ltd.]]/H12-1</f>
        <v>-2.2233986236103842E-2</v>
      </c>
      <c r="J13" s="89">
        <v>3044.75</v>
      </c>
      <c r="K13" s="92">
        <f>Table46723[[#This Row],[Heromoto Corp Ltd]]/J12-1</f>
        <v>-3.9207952035342331E-2</v>
      </c>
      <c r="L13" s="89">
        <v>217.2</v>
      </c>
      <c r="M13" s="92">
        <f>Table46723[[#This Row],[Bajaj Electricals Ltd.]]/L12-1</f>
        <v>-2.425919844600255E-2</v>
      </c>
      <c r="N13" s="93">
        <f>LN(1+Table46723[[#This Row],[Rel-Return]])</f>
        <v>8.4330062851898646E-2</v>
      </c>
      <c r="O13" s="93">
        <f>LN(1+Table46723[[#This Row],[ITC Return]])</f>
        <v>3.3980266196046459E-2</v>
      </c>
      <c r="P13" s="93">
        <f>LN(1+Table46723[[#This Row],[TCS Return]])</f>
        <v>3.6738561584053538E-2</v>
      </c>
      <c r="Q13" s="93">
        <f>LN(1+Table46723[[#This Row],[Dabur Return]])</f>
        <v>-2.2484887302269677E-2</v>
      </c>
      <c r="R13" s="93">
        <f>LN(1+Table46723[[#This Row],[Hero Return]])</f>
        <v>-3.9997284723700816E-2</v>
      </c>
      <c r="S13" s="94">
        <f>LN(1+Table46723[[#This Row],[Bajaj Return]])</f>
        <v>-2.4558300017861526E-2</v>
      </c>
    </row>
    <row r="14" spans="1:19">
      <c r="A14" s="88">
        <v>42766</v>
      </c>
      <c r="B14" s="89">
        <v>1043.3996999999999</v>
      </c>
      <c r="C14" s="92">
        <f>Table46723[[#This Row],[Reliance Industries Ltd.]]/B13-1</f>
        <v>-3.397834477687578E-2</v>
      </c>
      <c r="D14" s="89">
        <v>258.05</v>
      </c>
      <c r="E14" s="92">
        <f>Table46723[[#This Row],[ITC Ltd.]]/D13-1</f>
        <v>7.0969080722141697E-2</v>
      </c>
      <c r="F14" s="89">
        <v>2229.9</v>
      </c>
      <c r="G14" s="92">
        <f>Table46723[[#This Row],[Tata Consultancy Services Ltd.]]/F13-1</f>
        <v>-5.5907195325895831E-2</v>
      </c>
      <c r="H14" s="89">
        <v>276.25</v>
      </c>
      <c r="I14" s="92">
        <f>Table46723[[#This Row],[Dabur India Ltd.]]/H13-1</f>
        <v>-2.8875654214041147E-3</v>
      </c>
      <c r="J14" s="89">
        <v>3179.25</v>
      </c>
      <c r="K14" s="92">
        <f>Table46723[[#This Row],[Heromoto Corp Ltd]]/J13-1</f>
        <v>4.4174398554889471E-2</v>
      </c>
      <c r="L14" s="89">
        <v>240.5</v>
      </c>
      <c r="M14" s="92">
        <f>Table46723[[#This Row],[Bajaj Electricals Ltd.]]/L13-1</f>
        <v>0.10727440147329648</v>
      </c>
      <c r="N14" s="93">
        <f>LN(1+Table46723[[#This Row],[Rel-Return]])</f>
        <v>-3.4569027605643086E-2</v>
      </c>
      <c r="O14" s="93">
        <f>LN(1+Table46723[[#This Row],[ITC Return]])</f>
        <v>6.8563921508394562E-2</v>
      </c>
      <c r="P14" s="93">
        <f>LN(1+Table46723[[#This Row],[TCS Return]])</f>
        <v>-5.753080763262397E-2</v>
      </c>
      <c r="Q14" s="93">
        <f>LN(1+Table46723[[#This Row],[Dabur Return]])</f>
        <v>-2.8917424813961236E-3</v>
      </c>
      <c r="R14" s="93">
        <f>LN(1+Table46723[[#This Row],[Hero Return]])</f>
        <v>4.3226523933636234E-2</v>
      </c>
      <c r="S14" s="94">
        <f>LN(1+Table46723[[#This Row],[Bajaj Return]])</f>
        <v>0.10190150148603548</v>
      </c>
    </row>
    <row r="15" spans="1:19">
      <c r="A15" s="88">
        <v>42794</v>
      </c>
      <c r="B15" s="89">
        <v>1238.2496000000001</v>
      </c>
      <c r="C15" s="92">
        <f>Table46723[[#This Row],[Reliance Industries Ltd.]]/B14-1</f>
        <v>0.18674521374694675</v>
      </c>
      <c r="D15" s="89">
        <v>262.14999999999998</v>
      </c>
      <c r="E15" s="92">
        <f>Table46723[[#This Row],[ITC Ltd.]]/D14-1</f>
        <v>1.5888393722146787E-2</v>
      </c>
      <c r="F15" s="89">
        <v>2466.5</v>
      </c>
      <c r="G15" s="92">
        <f>Table46723[[#This Row],[Tata Consultancy Services Ltd.]]/F14-1</f>
        <v>0.10610341270909007</v>
      </c>
      <c r="H15" s="89">
        <v>275.85000000000002</v>
      </c>
      <c r="I15" s="92">
        <f>Table46723[[#This Row],[Dabur India Ltd.]]/H14-1</f>
        <v>-1.44796380090495E-3</v>
      </c>
      <c r="J15" s="89">
        <v>3135</v>
      </c>
      <c r="K15" s="92">
        <f>Table46723[[#This Row],[Heromoto Corp Ltd]]/J14-1</f>
        <v>-1.3918376975701863E-2</v>
      </c>
      <c r="L15" s="89">
        <v>260.35000000000002</v>
      </c>
      <c r="M15" s="92">
        <f>Table46723[[#This Row],[Bajaj Electricals Ltd.]]/L14-1</f>
        <v>8.2536382536382735E-2</v>
      </c>
      <c r="N15" s="93">
        <f>LN(1+Table46723[[#This Row],[Rel-Return]])</f>
        <v>0.17121444536506458</v>
      </c>
      <c r="O15" s="93">
        <f>LN(1+Table46723[[#This Row],[ITC Return]])</f>
        <v>1.5763494423805553E-2</v>
      </c>
      <c r="P15" s="93">
        <f>LN(1+Table46723[[#This Row],[TCS Return]])</f>
        <v>0.10084340027443543</v>
      </c>
      <c r="Q15" s="93">
        <f>LN(1+Table46723[[#This Row],[Dabur Return]])</f>
        <v>-1.4490131135227559E-3</v>
      </c>
      <c r="R15" s="93">
        <f>LN(1+Table46723[[#This Row],[Hero Return]])</f>
        <v>-1.401614583383518E-2</v>
      </c>
      <c r="S15" s="94">
        <f>LN(1+Table46723[[#This Row],[Bajaj Return]])</f>
        <v>7.9306790063092394E-2</v>
      </c>
    </row>
    <row r="16" spans="1:19">
      <c r="A16" s="88">
        <v>42825</v>
      </c>
      <c r="B16" s="89">
        <v>1319.1995999999999</v>
      </c>
      <c r="C16" s="92">
        <f>Table46723[[#This Row],[Reliance Industries Ltd.]]/B15-1</f>
        <v>6.5374541610996539E-2</v>
      </c>
      <c r="D16" s="89">
        <v>280.45</v>
      </c>
      <c r="E16" s="92">
        <f>Table46723[[#This Row],[ITC Ltd.]]/D15-1</f>
        <v>6.9807362197215284E-2</v>
      </c>
      <c r="F16" s="89">
        <v>2431.1</v>
      </c>
      <c r="G16" s="92">
        <f>Table46723[[#This Row],[Tata Consultancy Services Ltd.]]/F15-1</f>
        <v>-1.4352321102777288E-2</v>
      </c>
      <c r="H16" s="89">
        <v>277.14999999999998</v>
      </c>
      <c r="I16" s="92">
        <f>Table46723[[#This Row],[Dabur India Ltd.]]/H15-1</f>
        <v>4.7127061808951431E-3</v>
      </c>
      <c r="J16" s="89">
        <v>3223.85</v>
      </c>
      <c r="K16" s="92">
        <f>Table46723[[#This Row],[Heromoto Corp Ltd]]/J15-1</f>
        <v>2.834130781499189E-2</v>
      </c>
      <c r="L16" s="89">
        <v>312.75</v>
      </c>
      <c r="M16" s="92">
        <f>Table46723[[#This Row],[Bajaj Electricals Ltd.]]/L15-1</f>
        <v>0.20126752448626828</v>
      </c>
      <c r="N16" s="93">
        <f>LN(1+Table46723[[#This Row],[Rel-Return]])</f>
        <v>6.332641959952251E-2</v>
      </c>
      <c r="O16" s="93">
        <f>LN(1+Table46723[[#This Row],[ITC Return]])</f>
        <v>6.7478596935804089E-2</v>
      </c>
      <c r="P16" s="93">
        <f>LN(1+Table46723[[#This Row],[TCS Return]])</f>
        <v>-1.4456311868451375E-2</v>
      </c>
      <c r="Q16" s="93">
        <f>LN(1+Table46723[[#This Row],[Dabur Return]])</f>
        <v>4.7016361473736345E-3</v>
      </c>
      <c r="R16" s="93">
        <f>LN(1+Table46723[[#This Row],[Hero Return]])</f>
        <v>2.7947123422536687E-2</v>
      </c>
      <c r="S16" s="94">
        <f>LN(1+Table46723[[#This Row],[Bajaj Return]])</f>
        <v>0.18337726973811228</v>
      </c>
    </row>
    <row r="17" spans="1:19">
      <c r="A17" s="88">
        <v>42853</v>
      </c>
      <c r="B17" s="89">
        <v>1394.7996000000001</v>
      </c>
      <c r="C17" s="92">
        <f>Table46723[[#This Row],[Reliance Industries Ltd.]]/B16-1</f>
        <v>5.7307476442533867E-2</v>
      </c>
      <c r="D17" s="89">
        <v>278.60000000000002</v>
      </c>
      <c r="E17" s="92">
        <f>Table46723[[#This Row],[ITC Ltd.]]/D16-1</f>
        <v>-6.5965412729540596E-3</v>
      </c>
      <c r="F17" s="89">
        <v>2272.1</v>
      </c>
      <c r="G17" s="92">
        <f>Table46723[[#This Row],[Tata Consultancy Services Ltd.]]/F16-1</f>
        <v>-6.5402492698778292E-2</v>
      </c>
      <c r="H17" s="89">
        <v>286.55</v>
      </c>
      <c r="I17" s="92">
        <f>Table46723[[#This Row],[Dabur India Ltd.]]/H16-1</f>
        <v>3.3916651632690087E-2</v>
      </c>
      <c r="J17" s="89">
        <v>3310.7</v>
      </c>
      <c r="K17" s="92">
        <f>Table46723[[#This Row],[Heromoto Corp Ltd]]/J16-1</f>
        <v>2.6939839012360967E-2</v>
      </c>
      <c r="L17" s="89">
        <v>351.5</v>
      </c>
      <c r="M17" s="92">
        <f>Table46723[[#This Row],[Bajaj Electricals Ltd.]]/L16-1</f>
        <v>0.12390087929656279</v>
      </c>
      <c r="N17" s="93">
        <f>LN(1+Table46723[[#This Row],[Rel-Return]])</f>
        <v>5.5725559990714407E-2</v>
      </c>
      <c r="O17" s="93">
        <f>LN(1+Table46723[[#This Row],[ITC Return]])</f>
        <v>-6.6183946086404745E-3</v>
      </c>
      <c r="P17" s="93">
        <f>LN(1+Table46723[[#This Row],[TCS Return]])</f>
        <v>-6.763931584838398E-2</v>
      </c>
      <c r="Q17" s="93">
        <f>LN(1+Table46723[[#This Row],[Dabur Return]])</f>
        <v>3.3354165131932977E-2</v>
      </c>
      <c r="R17" s="93">
        <f>LN(1+Table46723[[#This Row],[Hero Return]])</f>
        <v>2.6583349885268805E-2</v>
      </c>
      <c r="S17" s="94">
        <f>LN(1+Table46723[[#This Row],[Bajaj Return]])</f>
        <v>0.11680556190369912</v>
      </c>
    </row>
    <row r="18" spans="1:19">
      <c r="A18" s="88">
        <v>42886</v>
      </c>
      <c r="B18" s="89">
        <v>1340.5996</v>
      </c>
      <c r="C18" s="92">
        <f>Table46723[[#This Row],[Reliance Industries Ltd.]]/B17-1</f>
        <v>-3.8858628866827893E-2</v>
      </c>
      <c r="D18" s="89">
        <v>311.89999999999998</v>
      </c>
      <c r="E18" s="92">
        <f>Table46723[[#This Row],[ITC Ltd.]]/D17-1</f>
        <v>0.11952620244077505</v>
      </c>
      <c r="F18" s="89">
        <v>2544.35</v>
      </c>
      <c r="G18" s="92">
        <f>Table46723[[#This Row],[Tata Consultancy Services Ltd.]]/F17-1</f>
        <v>0.11982307116764224</v>
      </c>
      <c r="H18" s="89">
        <v>279.60000000000002</v>
      </c>
      <c r="I18" s="92">
        <f>Table46723[[#This Row],[Dabur India Ltd.]]/H17-1</f>
        <v>-2.4254056883615371E-2</v>
      </c>
      <c r="J18" s="89">
        <v>3742.8</v>
      </c>
      <c r="K18" s="92">
        <f>Table46723[[#This Row],[Heromoto Corp Ltd]]/J17-1</f>
        <v>0.13051620503216843</v>
      </c>
      <c r="L18" s="89">
        <v>341.70010000000002</v>
      </c>
      <c r="M18" s="92">
        <f>Table46723[[#This Row],[Bajaj Electricals Ltd.]]/L17-1</f>
        <v>-2.7880227596017049E-2</v>
      </c>
      <c r="N18" s="93">
        <f>LN(1+Table46723[[#This Row],[Rel-Return]])</f>
        <v>-3.9633772472038031E-2</v>
      </c>
      <c r="O18" s="93">
        <f>LN(1+Table46723[[#This Row],[ITC Return]])</f>
        <v>0.11290556226805203</v>
      </c>
      <c r="P18" s="93">
        <f>LN(1+Table46723[[#This Row],[TCS Return]])</f>
        <v>0.11317070065633741</v>
      </c>
      <c r="Q18" s="93">
        <f>LN(1+Table46723[[#This Row],[Dabur Return]])</f>
        <v>-2.4553030638091222E-2</v>
      </c>
      <c r="R18" s="93">
        <f>LN(1+Table46723[[#This Row],[Hero Return]])</f>
        <v>0.12267434702693117</v>
      </c>
      <c r="S18" s="94">
        <f>LN(1+Table46723[[#This Row],[Bajaj Return]])</f>
        <v>-2.8276259475141067E-2</v>
      </c>
    </row>
    <row r="19" spans="1:19">
      <c r="A19" s="88">
        <v>42916</v>
      </c>
      <c r="B19" s="89">
        <v>1380.2496000000001</v>
      </c>
      <c r="C19" s="92">
        <f>Table46723[[#This Row],[Reliance Industries Ltd.]]/B18-1</f>
        <v>2.9576317940121832E-2</v>
      </c>
      <c r="D19" s="89">
        <v>323.85000000000002</v>
      </c>
      <c r="E19" s="92">
        <f>Table46723[[#This Row],[ITC Ltd.]]/D18-1</f>
        <v>3.831356203911529E-2</v>
      </c>
      <c r="F19" s="89">
        <v>2364.35</v>
      </c>
      <c r="G19" s="92">
        <f>Table46723[[#This Row],[Tata Consultancy Services Ltd.]]/F18-1</f>
        <v>-7.0744983984121657E-2</v>
      </c>
      <c r="H19" s="89">
        <v>292.14999999999998</v>
      </c>
      <c r="I19" s="92">
        <f>Table46723[[#This Row],[Dabur India Ltd.]]/H18-1</f>
        <v>4.4885550786838202E-2</v>
      </c>
      <c r="J19" s="89">
        <v>3696.7</v>
      </c>
      <c r="K19" s="92">
        <f>Table46723[[#This Row],[Heromoto Corp Ltd]]/J18-1</f>
        <v>-1.2316981938655602E-2</v>
      </c>
      <c r="L19" s="89">
        <v>327.3</v>
      </c>
      <c r="M19" s="92">
        <f>Table46723[[#This Row],[Bajaj Electricals Ltd.]]/L18-1</f>
        <v>-4.2142510347524031E-2</v>
      </c>
      <c r="N19" s="93">
        <f>LN(1+Table46723[[#This Row],[Rel-Return]])</f>
        <v>2.914737581158976E-2</v>
      </c>
      <c r="O19" s="93">
        <f>LN(1+Table46723[[#This Row],[ITC Return]])</f>
        <v>3.7597822015168654E-2</v>
      </c>
      <c r="P19" s="93">
        <f>LN(1+Table46723[[#This Row],[TCS Return]])</f>
        <v>-7.3372071900723479E-2</v>
      </c>
      <c r="Q19" s="93">
        <f>LN(1+Table46723[[#This Row],[Dabur Return]])</f>
        <v>4.3907358640790713E-2</v>
      </c>
      <c r="R19" s="93">
        <f>LN(1+Table46723[[#This Row],[Hero Return]])</f>
        <v>-1.2393464633557156E-2</v>
      </c>
      <c r="S19" s="94">
        <f>LN(1+Table46723[[#This Row],[Bajaj Return]])</f>
        <v>-4.3056270268443671E-2</v>
      </c>
    </row>
    <row r="20" spans="1:19">
      <c r="A20" s="88">
        <v>42947</v>
      </c>
      <c r="B20" s="89">
        <v>1613.8495</v>
      </c>
      <c r="C20" s="92">
        <f>Table46723[[#This Row],[Reliance Industries Ltd.]]/B19-1</f>
        <v>0.1692446786436308</v>
      </c>
      <c r="D20" s="89">
        <v>285.14999999999998</v>
      </c>
      <c r="E20" s="92">
        <f>Table46723[[#This Row],[ITC Ltd.]]/D19-1</f>
        <v>-0.11949976841130161</v>
      </c>
      <c r="F20" s="89">
        <v>2494.0500000000002</v>
      </c>
      <c r="G20" s="92">
        <f>Table46723[[#This Row],[Tata Consultancy Services Ltd.]]/F19-1</f>
        <v>5.4856514475437379E-2</v>
      </c>
      <c r="H20" s="89">
        <v>310.10000000000002</v>
      </c>
      <c r="I20" s="92">
        <f>Table46723[[#This Row],[Dabur India Ltd.]]/H19-1</f>
        <v>6.1441040561355686E-2</v>
      </c>
      <c r="J20" s="89">
        <v>3654.1</v>
      </c>
      <c r="K20" s="92">
        <f>Table46723[[#This Row],[Heromoto Corp Ltd]]/J19-1</f>
        <v>-1.1523791489707058E-2</v>
      </c>
      <c r="L20" s="89">
        <v>328.25</v>
      </c>
      <c r="M20" s="92">
        <f>Table46723[[#This Row],[Bajaj Electricals Ltd.]]/L19-1</f>
        <v>2.9025358997860629E-3</v>
      </c>
      <c r="N20" s="93">
        <f>LN(1+Table46723[[#This Row],[Rel-Return]])</f>
        <v>0.15635796652830308</v>
      </c>
      <c r="O20" s="93">
        <f>LN(1+Table46723[[#This Row],[ITC Return]])</f>
        <v>-0.12726508802637829</v>
      </c>
      <c r="P20" s="93">
        <f>LN(1+Table46723[[#This Row],[TCS Return]])</f>
        <v>5.3404752441926717E-2</v>
      </c>
      <c r="Q20" s="93">
        <f>LN(1+Table46723[[#This Row],[Dabur Return]])</f>
        <v>5.9627457105957425E-2</v>
      </c>
      <c r="R20" s="93">
        <f>LN(1+Table46723[[#This Row],[Hero Return]])</f>
        <v>-1.1590704935979067E-2</v>
      </c>
      <c r="S20" s="94">
        <f>LN(1+Table46723[[#This Row],[Bajaj Return]])</f>
        <v>2.8983316757706765E-3</v>
      </c>
    </row>
    <row r="21" spans="1:19">
      <c r="A21" s="88">
        <v>42978</v>
      </c>
      <c r="B21" s="89">
        <v>1593.4994999999999</v>
      </c>
      <c r="C21" s="92">
        <f>Table46723[[#This Row],[Reliance Industries Ltd.]]/B20-1</f>
        <v>-1.2609602072560122E-2</v>
      </c>
      <c r="D21" s="89">
        <v>282.2</v>
      </c>
      <c r="E21" s="92">
        <f>Table46723[[#This Row],[ITC Ltd.]]/D20-1</f>
        <v>-1.0345432228651585E-2</v>
      </c>
      <c r="F21" s="89">
        <v>2496.75</v>
      </c>
      <c r="G21" s="92">
        <f>Table46723[[#This Row],[Tata Consultancy Services Ltd.]]/F20-1</f>
        <v>1.0825765321464953E-3</v>
      </c>
      <c r="H21" s="89">
        <v>315.10000000000002</v>
      </c>
      <c r="I21" s="92">
        <f>Table46723[[#This Row],[Dabur India Ltd.]]/H20-1</f>
        <v>1.6123831022250901E-2</v>
      </c>
      <c r="J21" s="89">
        <v>3998.1</v>
      </c>
      <c r="K21" s="92">
        <f>Table46723[[#This Row],[Heromoto Corp Ltd]]/J20-1</f>
        <v>9.4140828110889085E-2</v>
      </c>
      <c r="L21" s="89">
        <v>348.55</v>
      </c>
      <c r="M21" s="92">
        <f>Table46723[[#This Row],[Bajaj Electricals Ltd.]]/L20-1</f>
        <v>6.1843107387661966E-2</v>
      </c>
      <c r="N21" s="93">
        <f>LN(1+Table46723[[#This Row],[Rel-Return]])</f>
        <v>-1.2689777807211073E-2</v>
      </c>
      <c r="O21" s="93">
        <f>LN(1+Table46723[[#This Row],[ITC Return]])</f>
        <v>-1.0399318183834228E-2</v>
      </c>
      <c r="P21" s="93">
        <f>LN(1+Table46723[[#This Row],[TCS Return]])</f>
        <v>1.0819909687458781E-3</v>
      </c>
      <c r="Q21" s="93">
        <f>LN(1+Table46723[[#This Row],[Dabur Return]])</f>
        <v>1.5995222656825677E-2</v>
      </c>
      <c r="R21" s="93">
        <f>LN(1+Table46723[[#This Row],[Hero Return]])</f>
        <v>8.9969423421569203E-2</v>
      </c>
      <c r="S21" s="94">
        <f>LN(1+Table46723[[#This Row],[Bajaj Return]])</f>
        <v>6.0006178749502273E-2</v>
      </c>
    </row>
    <row r="22" spans="1:19">
      <c r="A22" s="88">
        <v>43007</v>
      </c>
      <c r="B22" s="89">
        <v>782.14980000000003</v>
      </c>
      <c r="C22" s="92">
        <f>Table46723[[#This Row],[Reliance Industries Ltd.]]/B21-1</f>
        <v>-0.50916219302233845</v>
      </c>
      <c r="D22" s="89">
        <v>258.25</v>
      </c>
      <c r="E22" s="92">
        <f>Table46723[[#This Row],[ITC Ltd.]]/D21-1</f>
        <v>-8.4868887313961694E-2</v>
      </c>
      <c r="F22" s="89">
        <v>2437</v>
      </c>
      <c r="G22" s="92">
        <f>Table46723[[#This Row],[Tata Consultancy Services Ltd.]]/F21-1</f>
        <v>-2.3931110443576653E-2</v>
      </c>
      <c r="H22" s="89">
        <v>305.05</v>
      </c>
      <c r="I22" s="92">
        <f>Table46723[[#This Row],[Dabur India Ltd.]]/H21-1</f>
        <v>-3.1894636623294281E-2</v>
      </c>
      <c r="J22" s="89">
        <v>3781.2</v>
      </c>
      <c r="K22" s="92">
        <f>Table46723[[#This Row],[Heromoto Corp Ltd]]/J21-1</f>
        <v>-5.4250769115329778E-2</v>
      </c>
      <c r="L22" s="89">
        <v>353.05009999999999</v>
      </c>
      <c r="M22" s="92">
        <f>Table46723[[#This Row],[Bajaj Electricals Ltd.]]/L21-1</f>
        <v>1.2910916654712334E-2</v>
      </c>
      <c r="N22" s="93">
        <f>LN(1+Table46723[[#This Row],[Rel-Return]])</f>
        <v>-0.71164153778031258</v>
      </c>
      <c r="O22" s="93">
        <f>LN(1+Table46723[[#This Row],[ITC Return]])</f>
        <v>-8.8687931418965665E-2</v>
      </c>
      <c r="P22" s="93">
        <f>LN(1+Table46723[[#This Row],[TCS Return]])</f>
        <v>-2.4222111498037793E-2</v>
      </c>
      <c r="Q22" s="93">
        <f>LN(1+Table46723[[#This Row],[Dabur Return]])</f>
        <v>-3.2414351165367561E-2</v>
      </c>
      <c r="R22" s="93">
        <f>LN(1+Table46723[[#This Row],[Hero Return]])</f>
        <v>-5.5777828702561746E-2</v>
      </c>
      <c r="S22" s="94">
        <f>LN(1+Table46723[[#This Row],[Bajaj Return]])</f>
        <v>1.2828281275907115E-2</v>
      </c>
    </row>
    <row r="23" spans="1:19">
      <c r="A23" s="88">
        <v>43039</v>
      </c>
      <c r="B23" s="89">
        <v>940.79970000000003</v>
      </c>
      <c r="C23" s="92">
        <f>Table46723[[#This Row],[Reliance Industries Ltd.]]/B22-1</f>
        <v>0.20283825425768831</v>
      </c>
      <c r="D23" s="89">
        <v>266.10000000000002</v>
      </c>
      <c r="E23" s="92">
        <f>Table46723[[#This Row],[ITC Ltd.]]/D22-1</f>
        <v>3.0396902226524691E-2</v>
      </c>
      <c r="F23" s="89">
        <v>2616.3000000000002</v>
      </c>
      <c r="G23" s="92">
        <f>Table46723[[#This Row],[Tata Consultancy Services Ltd.]]/F22-1</f>
        <v>7.3574066475174504E-2</v>
      </c>
      <c r="H23" s="89">
        <v>333.1</v>
      </c>
      <c r="I23" s="92">
        <f>Table46723[[#This Row],[Dabur India Ltd.]]/H22-1</f>
        <v>9.1952138993607546E-2</v>
      </c>
      <c r="J23" s="89">
        <v>3854.75</v>
      </c>
      <c r="K23" s="92">
        <f>Table46723[[#This Row],[Heromoto Corp Ltd]]/J22-1</f>
        <v>1.9451496879297592E-2</v>
      </c>
      <c r="L23" s="89">
        <v>387.6001</v>
      </c>
      <c r="M23" s="92">
        <f>Table46723[[#This Row],[Bajaj Electricals Ltd.]]/L22-1</f>
        <v>9.7861464987547109E-2</v>
      </c>
      <c r="N23" s="93">
        <f>LN(1+Table46723[[#This Row],[Rel-Return]])</f>
        <v>0.18468397596444142</v>
      </c>
      <c r="O23" s="93">
        <f>LN(1+Table46723[[#This Row],[ITC Return]])</f>
        <v>2.9944069983895576E-2</v>
      </c>
      <c r="P23" s="93">
        <f>LN(1+Table46723[[#This Row],[TCS Return]])</f>
        <v>7.0993331275843494E-2</v>
      </c>
      <c r="Q23" s="93">
        <f>LN(1+Table46723[[#This Row],[Dabur Return]])</f>
        <v>8.7967047601772458E-2</v>
      </c>
      <c r="R23" s="93">
        <f>LN(1+Table46723[[#This Row],[Hero Return]])</f>
        <v>1.9264734500232847E-2</v>
      </c>
      <c r="S23" s="94">
        <f>LN(1+Table46723[[#This Row],[Bajaj Return]])</f>
        <v>9.3364164806199024E-2</v>
      </c>
    </row>
    <row r="24" spans="1:19">
      <c r="A24" s="88">
        <v>43069</v>
      </c>
      <c r="B24" s="89">
        <v>922.59969999999998</v>
      </c>
      <c r="C24" s="92">
        <f>Table46723[[#This Row],[Reliance Industries Ltd.]]/B23-1</f>
        <v>-1.9345244264002304E-2</v>
      </c>
      <c r="D24" s="89">
        <v>255.65</v>
      </c>
      <c r="E24" s="92">
        <f>Table46723[[#This Row],[ITC Ltd.]]/D23-1</f>
        <v>-3.9270950770387114E-2</v>
      </c>
      <c r="F24" s="89">
        <v>2634.25</v>
      </c>
      <c r="G24" s="92">
        <f>Table46723[[#This Row],[Tata Consultancy Services Ltd.]]/F23-1</f>
        <v>6.8608340022167091E-3</v>
      </c>
      <c r="H24" s="89">
        <v>346.8</v>
      </c>
      <c r="I24" s="92">
        <f>Table46723[[#This Row],[Dabur India Ltd.]]/H23-1</f>
        <v>4.112879015310722E-2</v>
      </c>
      <c r="J24" s="89">
        <v>3642.3</v>
      </c>
      <c r="K24" s="92">
        <f>Table46723[[#This Row],[Heromoto Corp Ltd]]/J23-1</f>
        <v>-5.5113820610934505E-2</v>
      </c>
      <c r="L24" s="89">
        <v>469.45010000000002</v>
      </c>
      <c r="M24" s="92">
        <f>Table46723[[#This Row],[Bajaj Electricals Ltd.]]/L23-1</f>
        <v>0.21117125614776677</v>
      </c>
      <c r="N24" s="93">
        <f>LN(1+Table46723[[#This Row],[Rel-Return]])</f>
        <v>-1.9534812311096893E-2</v>
      </c>
      <c r="O24" s="93">
        <f>LN(1+Table46723[[#This Row],[ITC Return]])</f>
        <v>-4.0062856457635292E-2</v>
      </c>
      <c r="P24" s="93">
        <f>LN(1+Table46723[[#This Row],[TCS Return]])</f>
        <v>6.8374055785872002E-3</v>
      </c>
      <c r="Q24" s="93">
        <f>LN(1+Table46723[[#This Row],[Dabur Return]])</f>
        <v>4.0305499706752859E-2</v>
      </c>
      <c r="R24" s="93">
        <f>LN(1+Table46723[[#This Row],[Hero Return]])</f>
        <v>-5.6690803833422732E-2</v>
      </c>
      <c r="S24" s="94">
        <f>LN(1+Table46723[[#This Row],[Bajaj Return]])</f>
        <v>0.19158787170525049</v>
      </c>
    </row>
    <row r="25" spans="1:19">
      <c r="A25" s="88">
        <v>43098</v>
      </c>
      <c r="B25" s="89">
        <v>921.04970000000003</v>
      </c>
      <c r="C25" s="92">
        <f>Table46723[[#This Row],[Reliance Industries Ltd.]]/B24-1</f>
        <v>-1.6800352308806721E-3</v>
      </c>
      <c r="D25" s="89">
        <v>263.10000000000002</v>
      </c>
      <c r="E25" s="92">
        <f>Table46723[[#This Row],[ITC Ltd.]]/D24-1</f>
        <v>2.9141404263641757E-2</v>
      </c>
      <c r="F25" s="89">
        <v>2700.4</v>
      </c>
      <c r="G25" s="92">
        <f>Table46723[[#This Row],[Tata Consultancy Services Ltd.]]/F24-1</f>
        <v>2.5111511815507193E-2</v>
      </c>
      <c r="H25" s="89">
        <v>348.6</v>
      </c>
      <c r="I25" s="92">
        <f>Table46723[[#This Row],[Dabur India Ltd.]]/H24-1</f>
        <v>5.1903114186850896E-3</v>
      </c>
      <c r="J25" s="89">
        <v>3786.3</v>
      </c>
      <c r="K25" s="92">
        <f>Table46723[[#This Row],[Heromoto Corp Ltd]]/J24-1</f>
        <v>3.9535458364220455E-2</v>
      </c>
      <c r="L25" s="89">
        <v>496.85</v>
      </c>
      <c r="M25" s="92">
        <f>Table46723[[#This Row],[Bajaj Electricals Ltd.]]/L24-1</f>
        <v>5.8365947733316048E-2</v>
      </c>
      <c r="N25" s="93">
        <f>LN(1+Table46723[[#This Row],[Rel-Return]])</f>
        <v>-1.681448072706943E-3</v>
      </c>
      <c r="O25" s="93">
        <f>LN(1+Table46723[[#This Row],[ITC Return]])</f>
        <v>2.8724866520238857E-2</v>
      </c>
      <c r="P25" s="93">
        <f>LN(1+Table46723[[#This Row],[TCS Return]])</f>
        <v>2.4801398688078367E-2</v>
      </c>
      <c r="Q25" s="93">
        <f>LN(1+Table46723[[#This Row],[Dabur Return]])</f>
        <v>5.1768881795337274E-3</v>
      </c>
      <c r="R25" s="93">
        <f>LN(1+Table46723[[#This Row],[Hero Return]])</f>
        <v>3.8773938714655357E-2</v>
      </c>
      <c r="S25" s="94">
        <f>LN(1+Table46723[[#This Row],[Bajaj Return]])</f>
        <v>5.6726159957607991E-2</v>
      </c>
    </row>
    <row r="26" spans="1:19">
      <c r="A26" s="88">
        <v>43131</v>
      </c>
      <c r="B26" s="89">
        <v>961.14970000000005</v>
      </c>
      <c r="C26" s="92">
        <f>Table46723[[#This Row],[Reliance Industries Ltd.]]/B25-1</f>
        <v>4.3537281430090058E-2</v>
      </c>
      <c r="D26" s="89">
        <v>271.25</v>
      </c>
      <c r="E26" s="92">
        <f>Table46723[[#This Row],[ITC Ltd.]]/D25-1</f>
        <v>3.0976814899277727E-2</v>
      </c>
      <c r="F26" s="89">
        <v>3111.75</v>
      </c>
      <c r="G26" s="92">
        <f>Table46723[[#This Row],[Tata Consultancy Services Ltd.]]/F25-1</f>
        <v>0.15232928455043693</v>
      </c>
      <c r="H26" s="89">
        <v>354.35</v>
      </c>
      <c r="I26" s="92">
        <f>Table46723[[#This Row],[Dabur India Ltd.]]/H25-1</f>
        <v>1.6494549627079635E-2</v>
      </c>
      <c r="J26" s="89">
        <v>3691.6</v>
      </c>
      <c r="K26" s="92">
        <f>Table46723[[#This Row],[Heromoto Corp Ltd]]/J25-1</f>
        <v>-2.5011224678446076E-2</v>
      </c>
      <c r="L26" s="89">
        <v>487.7</v>
      </c>
      <c r="M26" s="92">
        <f>Table46723[[#This Row],[Bajaj Electricals Ltd.]]/L25-1</f>
        <v>-1.8416020931870891E-2</v>
      </c>
      <c r="N26" s="93">
        <f>LN(1+Table46723[[#This Row],[Rel-Return]])</f>
        <v>4.2616174189764898E-2</v>
      </c>
      <c r="O26" s="93">
        <f>LN(1+Table46723[[#This Row],[ITC Return]])</f>
        <v>3.0506716808422148E-2</v>
      </c>
      <c r="P26" s="93">
        <f>LN(1+Table46723[[#This Row],[TCS Return]])</f>
        <v>0.14178535871337153</v>
      </c>
      <c r="Q26" s="93">
        <f>LN(1+Table46723[[#This Row],[Dabur Return]])</f>
        <v>1.6359992170344353E-2</v>
      </c>
      <c r="R26" s="93">
        <f>LN(1+Table46723[[#This Row],[Hero Return]])</f>
        <v>-2.5329320541273029E-2</v>
      </c>
      <c r="S26" s="94">
        <f>LN(1+Table46723[[#This Row],[Bajaj Return]])</f>
        <v>-1.8587706961365559E-2</v>
      </c>
    </row>
    <row r="27" spans="1:19">
      <c r="A27" s="88">
        <v>43159</v>
      </c>
      <c r="B27" s="89">
        <v>952.44970000000001</v>
      </c>
      <c r="C27" s="92">
        <f>Table46723[[#This Row],[Reliance Industries Ltd.]]/B26-1</f>
        <v>-9.0516596946345063E-3</v>
      </c>
      <c r="D27" s="89">
        <v>265.10000000000002</v>
      </c>
      <c r="E27" s="92">
        <f>Table46723[[#This Row],[ITC Ltd.]]/D26-1</f>
        <v>-2.2672811059907705E-2</v>
      </c>
      <c r="F27" s="89">
        <v>3038.25</v>
      </c>
      <c r="G27" s="92">
        <f>Table46723[[#This Row],[Tata Consultancy Services Ltd.]]/F26-1</f>
        <v>-2.362014943359847E-2</v>
      </c>
      <c r="H27" s="89">
        <v>325.05</v>
      </c>
      <c r="I27" s="92">
        <f>Table46723[[#This Row],[Dabur India Ltd.]]/H26-1</f>
        <v>-8.2686609284605694E-2</v>
      </c>
      <c r="J27" s="89">
        <v>3600.55</v>
      </c>
      <c r="K27" s="92">
        <f>Table46723[[#This Row],[Heromoto Corp Ltd]]/J26-1</f>
        <v>-2.4664102286271472E-2</v>
      </c>
      <c r="L27" s="89">
        <v>526.90009999999995</v>
      </c>
      <c r="M27" s="92">
        <f>Table46723[[#This Row],[Bajaj Electricals Ltd.]]/L26-1</f>
        <v>8.0377486159524114E-2</v>
      </c>
      <c r="N27" s="93">
        <f>LN(1+Table46723[[#This Row],[Rel-Return]])</f>
        <v>-9.0928748652284262E-3</v>
      </c>
      <c r="O27" s="93">
        <f>LN(1+Table46723[[#This Row],[ITC Return]])</f>
        <v>-2.2933791559689318E-2</v>
      </c>
      <c r="P27" s="93">
        <f>LN(1+Table46723[[#This Row],[TCS Return]])</f>
        <v>-2.3903577130177357E-2</v>
      </c>
      <c r="Q27" s="93">
        <f>LN(1+Table46723[[#This Row],[Dabur Return]])</f>
        <v>-8.6306108605787343E-2</v>
      </c>
      <c r="R27" s="93">
        <f>LN(1+Table46723[[#This Row],[Hero Return]])</f>
        <v>-2.4973356838778608E-2</v>
      </c>
      <c r="S27" s="94">
        <f>LN(1+Table46723[[#This Row],[Bajaj Return]])</f>
        <v>7.731050428854884E-2</v>
      </c>
    </row>
    <row r="28" spans="1:19">
      <c r="A28" s="88">
        <v>43187</v>
      </c>
      <c r="B28" s="89">
        <v>882.79970000000003</v>
      </c>
      <c r="C28" s="92">
        <f>Table46723[[#This Row],[Reliance Industries Ltd.]]/B27-1</f>
        <v>-7.31272213115296E-2</v>
      </c>
      <c r="D28" s="89">
        <v>255.9</v>
      </c>
      <c r="E28" s="92">
        <f>Table46723[[#This Row],[ITC Ltd.]]/D27-1</f>
        <v>-3.4703885326291983E-2</v>
      </c>
      <c r="F28" s="89">
        <v>2849.3</v>
      </c>
      <c r="G28" s="92">
        <f>Table46723[[#This Row],[Tata Consultancy Services Ltd.]]/F27-1</f>
        <v>-6.2190405661153525E-2</v>
      </c>
      <c r="H28" s="89">
        <v>327</v>
      </c>
      <c r="I28" s="92">
        <f>Table46723[[#This Row],[Dabur India Ltd.]]/H27-1</f>
        <v>5.9990770650668601E-3</v>
      </c>
      <c r="J28" s="89">
        <v>3545.5</v>
      </c>
      <c r="K28" s="92">
        <f>Table46723[[#This Row],[Heromoto Corp Ltd]]/J27-1</f>
        <v>-1.5289330796683931E-2</v>
      </c>
      <c r="L28" s="89">
        <v>561.75009999999997</v>
      </c>
      <c r="M28" s="92">
        <f>Table46723[[#This Row],[Bajaj Electricals Ltd.]]/L27-1</f>
        <v>6.614157029007961E-2</v>
      </c>
      <c r="N28" s="93">
        <f>LN(1+Table46723[[#This Row],[Rel-Return]])</f>
        <v>-7.5938962652790251E-2</v>
      </c>
      <c r="O28" s="93">
        <f>LN(1+Table46723[[#This Row],[ITC Return]])</f>
        <v>-3.532037012923675E-2</v>
      </c>
      <c r="P28" s="93">
        <f>LN(1+Table46723[[#This Row],[TCS Return]])</f>
        <v>-6.4208341691368048E-2</v>
      </c>
      <c r="Q28" s="93">
        <f>LN(1+Table46723[[#This Row],[Dabur Return]])</f>
        <v>5.9811542467755902E-3</v>
      </c>
      <c r="R28" s="93">
        <f>LN(1+Table46723[[#This Row],[Hero Return]])</f>
        <v>-1.54074178085917E-2</v>
      </c>
      <c r="S28" s="94">
        <f>LN(1+Table46723[[#This Row],[Bajaj Return]])</f>
        <v>6.4046122075998024E-2</v>
      </c>
    </row>
    <row r="29" spans="1:19">
      <c r="A29" s="88">
        <v>43220</v>
      </c>
      <c r="B29" s="89">
        <v>963.09969999999998</v>
      </c>
      <c r="C29" s="92">
        <f>Table46723[[#This Row],[Reliance Industries Ltd.]]/B28-1</f>
        <v>9.0960610883759951E-2</v>
      </c>
      <c r="D29" s="89">
        <v>281.45</v>
      </c>
      <c r="E29" s="92">
        <f>Table46723[[#This Row],[ITC Ltd.]]/D28-1</f>
        <v>9.9843688940992603E-2</v>
      </c>
      <c r="F29" s="89">
        <v>3531.4</v>
      </c>
      <c r="G29" s="92">
        <f>Table46723[[#This Row],[Tata Consultancy Services Ltd.]]/F28-1</f>
        <v>0.23939213140069482</v>
      </c>
      <c r="H29" s="89">
        <v>369.7</v>
      </c>
      <c r="I29" s="92">
        <f>Table46723[[#This Row],[Dabur India Ltd.]]/H28-1</f>
        <v>0.13058103975535174</v>
      </c>
      <c r="J29" s="89">
        <v>3733.7</v>
      </c>
      <c r="K29" s="92">
        <f>Table46723[[#This Row],[Heromoto Corp Ltd]]/J28-1</f>
        <v>5.3081370751657087E-2</v>
      </c>
      <c r="L29" s="89">
        <v>654.8501</v>
      </c>
      <c r="M29" s="92">
        <f>Table46723[[#This Row],[Bajaj Electricals Ltd.]]/L28-1</f>
        <v>0.16573205772460042</v>
      </c>
      <c r="N29" s="93">
        <f>LN(1+Table46723[[#This Row],[Rel-Return]])</f>
        <v>8.705860251793357E-2</v>
      </c>
      <c r="O29" s="93">
        <f>LN(1+Table46723[[#This Row],[ITC Return]])</f>
        <v>9.5168068744292483E-2</v>
      </c>
      <c r="P29" s="93">
        <f>LN(1+Table46723[[#This Row],[TCS Return]])</f>
        <v>0.21462104280915628</v>
      </c>
      <c r="Q29" s="93">
        <f>LN(1+Table46723[[#This Row],[Dabur Return]])</f>
        <v>0.12273169504533289</v>
      </c>
      <c r="R29" s="93">
        <f>LN(1+Table46723[[#This Row],[Hero Return]])</f>
        <v>5.1720505334031996E-2</v>
      </c>
      <c r="S29" s="94">
        <f>LN(1+Table46723[[#This Row],[Bajaj Return]])</f>
        <v>0.15334926540157309</v>
      </c>
    </row>
    <row r="30" spans="1:19">
      <c r="A30" s="88">
        <v>43251</v>
      </c>
      <c r="B30" s="89">
        <v>921.29970000000003</v>
      </c>
      <c r="C30" s="92">
        <f>Table46723[[#This Row],[Reliance Industries Ltd.]]/B29-1</f>
        <v>-4.3401529457438248E-2</v>
      </c>
      <c r="D30" s="89">
        <v>271.60000000000002</v>
      </c>
      <c r="E30" s="92">
        <f>Table46723[[#This Row],[ITC Ltd.]]/D29-1</f>
        <v>-3.4997335228281967E-2</v>
      </c>
      <c r="F30" s="89">
        <v>1744.8</v>
      </c>
      <c r="G30" s="92">
        <f>Table46723[[#This Row],[Tata Consultancy Services Ltd.]]/F29-1</f>
        <v>-0.50591833267259445</v>
      </c>
      <c r="H30" s="89">
        <v>383.75</v>
      </c>
      <c r="I30" s="92">
        <f>Table46723[[#This Row],[Dabur India Ltd.]]/H29-1</f>
        <v>3.8003786854206245E-2</v>
      </c>
      <c r="J30" s="89">
        <v>3547.25</v>
      </c>
      <c r="K30" s="92">
        <f>Table46723[[#This Row],[Heromoto Corp Ltd]]/J29-1</f>
        <v>-4.9937059753059954E-2</v>
      </c>
      <c r="L30" s="89">
        <v>532.05010000000004</v>
      </c>
      <c r="M30" s="92">
        <f>Table46723[[#This Row],[Bajaj Electricals Ltd.]]/L29-1</f>
        <v>-0.18752383178990117</v>
      </c>
      <c r="N30" s="93">
        <f>LN(1+Table46723[[#This Row],[Rel-Return]])</f>
        <v>-4.4371546584634804E-2</v>
      </c>
      <c r="O30" s="93">
        <f>LN(1+Table46723[[#This Row],[ITC Return]])</f>
        <v>-3.5624416225494379E-2</v>
      </c>
      <c r="P30" s="93">
        <f>LN(1+Table46723[[#This Row],[TCS Return]])</f>
        <v>-0.70505445698127855</v>
      </c>
      <c r="Q30" s="93">
        <f>LN(1+Table46723[[#This Row],[Dabur Return]])</f>
        <v>3.7299432958820808E-2</v>
      </c>
      <c r="R30" s="93">
        <f>LN(1+Table46723[[#This Row],[Hero Return]])</f>
        <v>-5.1227043690660577E-2</v>
      </c>
      <c r="S30" s="94">
        <f>LN(1+Table46723[[#This Row],[Bajaj Return]])</f>
        <v>-0.20766869664214394</v>
      </c>
    </row>
    <row r="31" spans="1:19">
      <c r="A31" s="88">
        <v>43280</v>
      </c>
      <c r="B31" s="89">
        <v>972.94970000000001</v>
      </c>
      <c r="C31" s="92">
        <f>Table46723[[#This Row],[Reliance Industries Ltd.]]/B30-1</f>
        <v>5.6062104437893501E-2</v>
      </c>
      <c r="D31" s="89">
        <v>266.05</v>
      </c>
      <c r="E31" s="92">
        <f>Table46723[[#This Row],[ITC Ltd.]]/D30-1</f>
        <v>-2.0434462444771762E-2</v>
      </c>
      <c r="F31" s="89">
        <v>1847.2</v>
      </c>
      <c r="G31" s="92">
        <f>Table46723[[#This Row],[Tata Consultancy Services Ltd.]]/F30-1</f>
        <v>5.8688674919761707E-2</v>
      </c>
      <c r="H31" s="89">
        <v>390.9</v>
      </c>
      <c r="I31" s="92">
        <f>Table46723[[#This Row],[Dabur India Ltd.]]/H30-1</f>
        <v>1.8631921824104225E-2</v>
      </c>
      <c r="J31" s="89">
        <v>3472.05</v>
      </c>
      <c r="K31" s="92">
        <f>Table46723[[#This Row],[Heromoto Corp Ltd]]/J30-1</f>
        <v>-2.1199520755514789E-2</v>
      </c>
      <c r="L31" s="89">
        <v>544.05010000000004</v>
      </c>
      <c r="M31" s="92">
        <f>Table46723[[#This Row],[Bajaj Electricals Ltd.]]/L30-1</f>
        <v>2.2554266975985948E-2</v>
      </c>
      <c r="N31" s="93">
        <f>LN(1+Table46723[[#This Row],[Rel-Return]])</f>
        <v>5.4546994575501932E-2</v>
      </c>
      <c r="O31" s="93">
        <f>LN(1+Table46723[[#This Row],[ITC Return]])</f>
        <v>-2.0646134642162799E-2</v>
      </c>
      <c r="P31" s="93">
        <f>LN(1+Table46723[[#This Row],[TCS Return]])</f>
        <v>5.7031043152866424E-2</v>
      </c>
      <c r="Q31" s="93">
        <f>LN(1+Table46723[[#This Row],[Dabur Return]])</f>
        <v>1.8460473897502206E-2</v>
      </c>
      <c r="R31" s="93">
        <f>LN(1+Table46723[[#This Row],[Hero Return]])</f>
        <v>-2.1427457789215176E-2</v>
      </c>
      <c r="S31" s="94">
        <f>LN(1+Table46723[[#This Row],[Bajaj Return]])</f>
        <v>2.2303680363656639E-2</v>
      </c>
    </row>
    <row r="32" spans="1:19">
      <c r="A32" s="88">
        <v>43312</v>
      </c>
      <c r="B32" s="89">
        <v>1185.8496</v>
      </c>
      <c r="C32" s="92">
        <f>Table46723[[#This Row],[Reliance Industries Ltd.]]/B31-1</f>
        <v>0.21881902014050669</v>
      </c>
      <c r="D32" s="89">
        <v>297.2</v>
      </c>
      <c r="E32" s="92">
        <f>Table46723[[#This Row],[ITC Ltd.]]/D31-1</f>
        <v>0.11708325502725048</v>
      </c>
      <c r="F32" s="89">
        <v>1941.25</v>
      </c>
      <c r="G32" s="92">
        <f>Table46723[[#This Row],[Tata Consultancy Services Ltd.]]/F31-1</f>
        <v>5.0914898224339478E-2</v>
      </c>
      <c r="H32" s="89">
        <v>420.25</v>
      </c>
      <c r="I32" s="92">
        <f>Table46723[[#This Row],[Dabur India Ltd.]]/H31-1</f>
        <v>7.5083141468406334E-2</v>
      </c>
      <c r="J32" s="89">
        <v>3293.8</v>
      </c>
      <c r="K32" s="92">
        <f>Table46723[[#This Row],[Heromoto Corp Ltd]]/J31-1</f>
        <v>-5.1338546391901052E-2</v>
      </c>
      <c r="L32" s="89">
        <v>613.00009999999997</v>
      </c>
      <c r="M32" s="92">
        <f>Table46723[[#This Row],[Bajaj Electricals Ltd.]]/L31-1</f>
        <v>0.12673465182710175</v>
      </c>
      <c r="N32" s="93">
        <f>LN(1+Table46723[[#This Row],[Rel-Return]])</f>
        <v>0.19788237363655314</v>
      </c>
      <c r="O32" s="93">
        <f>LN(1+Table46723[[#This Row],[ITC Return]])</f>
        <v>0.11072105180122577</v>
      </c>
      <c r="P32" s="93">
        <f>LN(1+Table46723[[#This Row],[TCS Return]])</f>
        <v>4.9661116422611166E-2</v>
      </c>
      <c r="Q32" s="93">
        <f>LN(1+Table46723[[#This Row],[Dabur Return]])</f>
        <v>7.2397999489815942E-2</v>
      </c>
      <c r="R32" s="93">
        <f>LN(1+Table46723[[#This Row],[Hero Return]])</f>
        <v>-5.2703284158099474E-2</v>
      </c>
      <c r="S32" s="94">
        <f>LN(1+Table46723[[#This Row],[Bajaj Return]])</f>
        <v>0.11932376086469536</v>
      </c>
    </row>
    <row r="33" spans="1:19">
      <c r="A33" s="88">
        <v>43343</v>
      </c>
      <c r="B33" s="89">
        <v>1240.9495999999999</v>
      </c>
      <c r="C33" s="92">
        <f>Table46723[[#This Row],[Reliance Industries Ltd.]]/B32-1</f>
        <v>4.6464576958157089E-2</v>
      </c>
      <c r="D33" s="89">
        <v>319.14999999999998</v>
      </c>
      <c r="E33" s="92">
        <f>Table46723[[#This Row],[ITC Ltd.]]/D32-1</f>
        <v>7.3855989232839869E-2</v>
      </c>
      <c r="F33" s="89">
        <v>2078.1999999999998</v>
      </c>
      <c r="G33" s="92">
        <f>Table46723[[#This Row],[Tata Consultancy Services Ltd.]]/F32-1</f>
        <v>7.0547327752736644E-2</v>
      </c>
      <c r="H33" s="89">
        <v>479</v>
      </c>
      <c r="I33" s="92">
        <f>Table46723[[#This Row],[Dabur India Ltd.]]/H32-1</f>
        <v>0.13979773944080898</v>
      </c>
      <c r="J33" s="89">
        <v>3253.1</v>
      </c>
      <c r="K33" s="92">
        <f>Table46723[[#This Row],[Heromoto Corp Ltd]]/J32-1</f>
        <v>-1.2356548667192935E-2</v>
      </c>
      <c r="L33" s="89">
        <v>564.45000000000005</v>
      </c>
      <c r="M33" s="92">
        <f>Table46723[[#This Row],[Bajaj Electricals Ltd.]]/L32-1</f>
        <v>-7.9200802740488796E-2</v>
      </c>
      <c r="N33" s="93">
        <f>LN(1+Table46723[[#This Row],[Rel-Return]])</f>
        <v>4.541741327049665E-2</v>
      </c>
      <c r="O33" s="93">
        <f>LN(1+Table46723[[#This Row],[ITC Return]])</f>
        <v>7.1255898858462244E-2</v>
      </c>
      <c r="P33" s="93">
        <f>LN(1+Table46723[[#This Row],[TCS Return]])</f>
        <v>6.8170038955649534E-2</v>
      </c>
      <c r="Q33" s="93">
        <f>LN(1+Table46723[[#This Row],[Dabur Return]])</f>
        <v>0.13085082512219018</v>
      </c>
      <c r="R33" s="93">
        <f>LN(1+Table46723[[#This Row],[Hero Return]])</f>
        <v>-1.243352558465124E-2</v>
      </c>
      <c r="S33" s="94">
        <f>LN(1+Table46723[[#This Row],[Bajaj Return]])</f>
        <v>-8.2513293360779005E-2</v>
      </c>
    </row>
    <row r="34" spans="1:19">
      <c r="A34" s="88">
        <v>43371</v>
      </c>
      <c r="B34" s="89">
        <v>1258.1995999999999</v>
      </c>
      <c r="C34" s="92">
        <f>Table46723[[#This Row],[Reliance Industries Ltd.]]/B33-1</f>
        <v>1.3900645118867017E-2</v>
      </c>
      <c r="D34" s="89">
        <v>296.7</v>
      </c>
      <c r="E34" s="92">
        <f>Table46723[[#This Row],[ITC Ltd.]]/D33-1</f>
        <v>-7.0343098856337161E-2</v>
      </c>
      <c r="F34" s="89">
        <v>2184.5</v>
      </c>
      <c r="G34" s="92">
        <f>Table46723[[#This Row],[Tata Consultancy Services Ltd.]]/F33-1</f>
        <v>5.1150033682995089E-2</v>
      </c>
      <c r="H34" s="89">
        <v>427.6</v>
      </c>
      <c r="I34" s="92">
        <f>Table46723[[#This Row],[Dabur India Ltd.]]/H33-1</f>
        <v>-0.10730688935281829</v>
      </c>
      <c r="J34" s="89">
        <v>2932.15</v>
      </c>
      <c r="K34" s="92">
        <f>Table46723[[#This Row],[Heromoto Corp Ltd]]/J33-1</f>
        <v>-9.8659739940364477E-2</v>
      </c>
      <c r="L34" s="89">
        <v>499.95</v>
      </c>
      <c r="M34" s="92">
        <f>Table46723[[#This Row],[Bajaj Electricals Ltd.]]/L33-1</f>
        <v>-0.11427052883337774</v>
      </c>
      <c r="N34" s="93">
        <f>LN(1+Table46723[[#This Row],[Rel-Return]])</f>
        <v>1.3804917250844024E-2</v>
      </c>
      <c r="O34" s="93">
        <f>LN(1+Table46723[[#This Row],[ITC Return]])</f>
        <v>-7.2939684405290223E-2</v>
      </c>
      <c r="P34" s="93">
        <f>LN(1+Table46723[[#This Row],[TCS Return]])</f>
        <v>4.9884834972944402E-2</v>
      </c>
      <c r="Q34" s="93">
        <f>LN(1+Table46723[[#This Row],[Dabur Return]])</f>
        <v>-0.11351241826002499</v>
      </c>
      <c r="R34" s="93">
        <f>LN(1+Table46723[[#This Row],[Hero Return]])</f>
        <v>-0.10387244553951505</v>
      </c>
      <c r="S34" s="94">
        <f>LN(1+Table46723[[#This Row],[Bajaj Return]])</f>
        <v>-0.12134371228569769</v>
      </c>
    </row>
    <row r="35" spans="1:19">
      <c r="A35" s="88">
        <v>43404</v>
      </c>
      <c r="B35" s="89">
        <v>1061.3996999999999</v>
      </c>
      <c r="C35" s="92">
        <f>Table46723[[#This Row],[Reliance Industries Ltd.]]/B34-1</f>
        <v>-0.15641389490188995</v>
      </c>
      <c r="D35" s="89">
        <v>279.8</v>
      </c>
      <c r="E35" s="92">
        <f>Table46723[[#This Row],[ITC Ltd.]]/D34-1</f>
        <v>-5.6959892146949742E-2</v>
      </c>
      <c r="F35" s="89">
        <v>1937.6</v>
      </c>
      <c r="G35" s="92">
        <f>Table46723[[#This Row],[Tata Consultancy Services Ltd.]]/F34-1</f>
        <v>-0.11302357518883044</v>
      </c>
      <c r="H35" s="89">
        <v>385.4</v>
      </c>
      <c r="I35" s="92">
        <f>Table46723[[#This Row],[Dabur India Ltd.]]/H34-1</f>
        <v>-9.8690364826941157E-2</v>
      </c>
      <c r="J35" s="89">
        <v>2765.2</v>
      </c>
      <c r="K35" s="92">
        <f>Table46723[[#This Row],[Heromoto Corp Ltd]]/J34-1</f>
        <v>-5.6937741929983243E-2</v>
      </c>
      <c r="L35" s="89">
        <v>486.5</v>
      </c>
      <c r="M35" s="92">
        <f>Table46723[[#This Row],[Bajaj Electricals Ltd.]]/L34-1</f>
        <v>-2.6902690269026919E-2</v>
      </c>
      <c r="N35" s="93">
        <f>LN(1+Table46723[[#This Row],[Rel-Return]])</f>
        <v>-0.1700933014732055</v>
      </c>
      <c r="O35" s="93">
        <f>LN(1+Table46723[[#This Row],[ITC Return]])</f>
        <v>-5.8646465065395281E-2</v>
      </c>
      <c r="P35" s="93">
        <f>LN(1+Table46723[[#This Row],[TCS Return]])</f>
        <v>-0.11993687559266281</v>
      </c>
      <c r="Q35" s="93">
        <f>LN(1+Table46723[[#This Row],[Dabur Return]])</f>
        <v>-0.10390642317062425</v>
      </c>
      <c r="R35" s="93">
        <f>LN(1+Table46723[[#This Row],[Hero Return]])</f>
        <v>-5.8622977244831863E-2</v>
      </c>
      <c r="S35" s="94">
        <f>LN(1+Table46723[[#This Row],[Bajaj Return]])</f>
        <v>-2.7271191795798649E-2</v>
      </c>
    </row>
    <row r="36" spans="1:19">
      <c r="A36" s="88">
        <v>43434</v>
      </c>
      <c r="B36" s="89">
        <v>1168.1995999999999</v>
      </c>
      <c r="C36" s="92">
        <f>Table46723[[#This Row],[Reliance Industries Ltd.]]/B35-1</f>
        <v>0.10062175446252719</v>
      </c>
      <c r="D36" s="89">
        <v>286.25</v>
      </c>
      <c r="E36" s="92">
        <f>Table46723[[#This Row],[ITC Ltd.]]/D35-1</f>
        <v>2.3052180128663391E-2</v>
      </c>
      <c r="F36" s="89">
        <v>1970.6</v>
      </c>
      <c r="G36" s="92">
        <f>Table46723[[#This Row],[Tata Consultancy Services Ltd.]]/F35-1</f>
        <v>1.7031379025598703E-2</v>
      </c>
      <c r="H36" s="89">
        <v>410.6</v>
      </c>
      <c r="I36" s="92">
        <f>Table46723[[#This Row],[Dabur India Ltd.]]/H35-1</f>
        <v>6.5386611312921783E-2</v>
      </c>
      <c r="J36" s="89">
        <v>3058.2</v>
      </c>
      <c r="K36" s="92">
        <f>Table46723[[#This Row],[Heromoto Corp Ltd]]/J35-1</f>
        <v>0.10595978591060318</v>
      </c>
      <c r="L36" s="89">
        <v>471.90010000000001</v>
      </c>
      <c r="M36" s="92">
        <f>Table46723[[#This Row],[Bajaj Electricals Ltd.]]/L35-1</f>
        <v>-3.0010071942445982E-2</v>
      </c>
      <c r="N36" s="93">
        <f>LN(1+Table46723[[#This Row],[Rel-Return]])</f>
        <v>9.5875251450836155E-2</v>
      </c>
      <c r="O36" s="93">
        <f>LN(1+Table46723[[#This Row],[ITC Return]])</f>
        <v>2.2790492637068661E-2</v>
      </c>
      <c r="P36" s="93">
        <f>LN(1+Table46723[[#This Row],[TCS Return]])</f>
        <v>1.68879710895464E-2</v>
      </c>
      <c r="Q36" s="93">
        <f>LN(1+Table46723[[#This Row],[Dabur Return]])</f>
        <v>6.3337748604567312E-2</v>
      </c>
      <c r="R36" s="93">
        <f>LN(1+Table46723[[#This Row],[Hero Return]])</f>
        <v>0.10071354250294107</v>
      </c>
      <c r="S36" s="94">
        <f>LN(1+Table46723[[#This Row],[Bajaj Return]])</f>
        <v>-3.0469590984437491E-2</v>
      </c>
    </row>
    <row r="37" spans="1:19">
      <c r="A37" s="88">
        <v>43465</v>
      </c>
      <c r="B37" s="89">
        <v>1121.0497</v>
      </c>
      <c r="C37" s="92">
        <f>Table46723[[#This Row],[Reliance Industries Ltd.]]/B36-1</f>
        <v>-4.036116773195253E-2</v>
      </c>
      <c r="D37" s="89">
        <v>281.64999999999998</v>
      </c>
      <c r="E37" s="92">
        <f>Table46723[[#This Row],[ITC Ltd.]]/D36-1</f>
        <v>-1.606986899563323E-2</v>
      </c>
      <c r="F37" s="89">
        <v>1893.55</v>
      </c>
      <c r="G37" s="92">
        <f>Table46723[[#This Row],[Tata Consultancy Services Ltd.]]/F36-1</f>
        <v>-3.9099766568557737E-2</v>
      </c>
      <c r="H37" s="89">
        <v>431</v>
      </c>
      <c r="I37" s="92">
        <f>Table46723[[#This Row],[Dabur India Ltd.]]/H36-1</f>
        <v>4.9683390160740304E-2</v>
      </c>
      <c r="J37" s="89">
        <v>3105.7</v>
      </c>
      <c r="K37" s="92">
        <f>Table46723[[#This Row],[Heromoto Corp Ltd]]/J36-1</f>
        <v>1.5532012294813935E-2</v>
      </c>
      <c r="L37" s="89">
        <v>503.70010000000002</v>
      </c>
      <c r="M37" s="92">
        <f>Table46723[[#This Row],[Bajaj Electricals Ltd.]]/L36-1</f>
        <v>6.7387144016286538E-2</v>
      </c>
      <c r="N37" s="93">
        <f>LN(1+Table46723[[#This Row],[Rel-Return]])</f>
        <v>-4.1198281694845518E-2</v>
      </c>
      <c r="O37" s="93">
        <f>LN(1+Table46723[[#This Row],[ITC Return]])</f>
        <v>-1.6200389527726473E-2</v>
      </c>
      <c r="P37" s="93">
        <f>LN(1+Table46723[[#This Row],[TCS Return]])</f>
        <v>-3.9884690768938934E-2</v>
      </c>
      <c r="Q37" s="93">
        <f>LN(1+Table46723[[#This Row],[Dabur Return]])</f>
        <v>4.8488585518914516E-2</v>
      </c>
      <c r="R37" s="93">
        <f>LN(1+Table46723[[#This Row],[Hero Return]])</f>
        <v>1.5412625219249547E-2</v>
      </c>
      <c r="S37" s="94">
        <f>LN(1+Table46723[[#This Row],[Bajaj Return]])</f>
        <v>6.5213740640834517E-2</v>
      </c>
    </row>
    <row r="38" spans="1:19">
      <c r="A38" s="88">
        <v>43496</v>
      </c>
      <c r="B38" s="89">
        <v>1227.0996</v>
      </c>
      <c r="C38" s="92">
        <f>Table46723[[#This Row],[Reliance Industries Ltd.]]/B37-1</f>
        <v>9.459874972536908E-2</v>
      </c>
      <c r="D38" s="89">
        <v>278.75</v>
      </c>
      <c r="E38" s="92">
        <f>Table46723[[#This Row],[ITC Ltd.]]/D37-1</f>
        <v>-1.0296467246582508E-2</v>
      </c>
      <c r="F38" s="89">
        <v>2014.6</v>
      </c>
      <c r="G38" s="92">
        <f>Table46723[[#This Row],[Tata Consultancy Services Ltd.]]/F37-1</f>
        <v>6.3927543502944273E-2</v>
      </c>
      <c r="H38" s="89">
        <v>443.25</v>
      </c>
      <c r="I38" s="92">
        <f>Table46723[[#This Row],[Dabur India Ltd.]]/H37-1</f>
        <v>2.8422273781902652E-2</v>
      </c>
      <c r="J38" s="89">
        <v>2612.0500000000002</v>
      </c>
      <c r="K38" s="92">
        <f>Table46723[[#This Row],[Heromoto Corp Ltd]]/J37-1</f>
        <v>-0.15894967318156927</v>
      </c>
      <c r="L38" s="89">
        <v>462.25009999999997</v>
      </c>
      <c r="M38" s="92">
        <f>Table46723[[#This Row],[Bajaj Electricals Ltd.]]/L37-1</f>
        <v>-8.2291029920383285E-2</v>
      </c>
      <c r="N38" s="93">
        <f>LN(1+Table46723[[#This Row],[Rel-Return]])</f>
        <v>9.0387857506462957E-2</v>
      </c>
      <c r="O38" s="93">
        <f>LN(1+Table46723[[#This Row],[ITC Return]])</f>
        <v>-1.0349842566394329E-2</v>
      </c>
      <c r="P38" s="93">
        <f>LN(1+Table46723[[#This Row],[TCS Return]])</f>
        <v>6.1967290389145627E-2</v>
      </c>
      <c r="Q38" s="93">
        <f>LN(1+Table46723[[#This Row],[Dabur Return]])</f>
        <v>2.8025854850569579E-2</v>
      </c>
      <c r="R38" s="93">
        <f>LN(1+Table46723[[#This Row],[Hero Return]])</f>
        <v>-0.17310377916059072</v>
      </c>
      <c r="S38" s="94">
        <f>LN(1+Table46723[[#This Row],[Bajaj Return]])</f>
        <v>-8.5874964682092894E-2</v>
      </c>
    </row>
    <row r="39" spans="1:19">
      <c r="A39" s="88">
        <v>43524</v>
      </c>
      <c r="B39" s="89">
        <v>1231.5496000000001</v>
      </c>
      <c r="C39" s="92">
        <f>Table46723[[#This Row],[Reliance Industries Ltd.]]/B38-1</f>
        <v>3.6264374953753897E-3</v>
      </c>
      <c r="D39" s="89">
        <v>276.14999999999998</v>
      </c>
      <c r="E39" s="92">
        <f>Table46723[[#This Row],[ITC Ltd.]]/D38-1</f>
        <v>-9.327354260089793E-3</v>
      </c>
      <c r="F39" s="89">
        <v>1984.25</v>
      </c>
      <c r="G39" s="92">
        <f>Table46723[[#This Row],[Tata Consultancy Services Ltd.]]/F38-1</f>
        <v>-1.5065025315199043E-2</v>
      </c>
      <c r="H39" s="89">
        <v>438.5</v>
      </c>
      <c r="I39" s="92">
        <f>Table46723[[#This Row],[Dabur India Ltd.]]/H38-1</f>
        <v>-1.0716300056401562E-2</v>
      </c>
      <c r="J39" s="89">
        <v>2634.95</v>
      </c>
      <c r="K39" s="92">
        <f>Table46723[[#This Row],[Heromoto Corp Ltd]]/J38-1</f>
        <v>8.7670603548934967E-3</v>
      </c>
      <c r="L39" s="89">
        <v>452.2</v>
      </c>
      <c r="M39" s="92">
        <f>Table46723[[#This Row],[Bajaj Electricals Ltd.]]/L38-1</f>
        <v>-2.1741693511802329E-2</v>
      </c>
      <c r="N39" s="93">
        <f>LN(1+Table46723[[#This Row],[Rel-Return]])</f>
        <v>3.6198778249612838E-3</v>
      </c>
      <c r="O39" s="93">
        <f>LN(1+Table46723[[#This Row],[ITC Return]])</f>
        <v>-9.371126427132068E-3</v>
      </c>
      <c r="P39" s="93">
        <f>LN(1+Table46723[[#This Row],[TCS Return]])</f>
        <v>-1.5179655537595817E-2</v>
      </c>
      <c r="Q39" s="93">
        <f>LN(1+Table46723[[#This Row],[Dabur Return]])</f>
        <v>-1.0774133142079522E-2</v>
      </c>
      <c r="R39" s="93">
        <f>LN(1+Table46723[[#This Row],[Hero Return]])</f>
        <v>8.7288528306505887E-3</v>
      </c>
      <c r="S39" s="94">
        <f>LN(1+Table46723[[#This Row],[Bajaj Return]])</f>
        <v>-2.1981526756494365E-2</v>
      </c>
    </row>
    <row r="40" spans="1:19">
      <c r="A40" s="88">
        <v>43553</v>
      </c>
      <c r="B40" s="89">
        <v>1363.0496000000001</v>
      </c>
      <c r="C40" s="92">
        <f>Table46723[[#This Row],[Reliance Industries Ltd.]]/B39-1</f>
        <v>0.10677604864635581</v>
      </c>
      <c r="D40" s="89">
        <v>296.7</v>
      </c>
      <c r="E40" s="92">
        <f>Table46723[[#This Row],[ITC Ltd.]]/D39-1</f>
        <v>7.4416078218359605E-2</v>
      </c>
      <c r="F40" s="89">
        <v>2000.4</v>
      </c>
      <c r="G40" s="92">
        <f>Table46723[[#This Row],[Tata Consultancy Services Ltd.]]/F39-1</f>
        <v>8.1390953760867024E-3</v>
      </c>
      <c r="H40" s="89">
        <v>409.05</v>
      </c>
      <c r="I40" s="92">
        <f>Table46723[[#This Row],[Dabur India Ltd.]]/H39-1</f>
        <v>-6.7160775370581516E-2</v>
      </c>
      <c r="J40" s="89">
        <v>2555.25</v>
      </c>
      <c r="K40" s="92">
        <f>Table46723[[#This Row],[Heromoto Corp Ltd]]/J39-1</f>
        <v>-3.0247253268562924E-2</v>
      </c>
      <c r="L40" s="89">
        <v>558.8501</v>
      </c>
      <c r="M40" s="92">
        <f>Table46723[[#This Row],[Bajaj Electricals Ltd.]]/L39-1</f>
        <v>0.23584719150818234</v>
      </c>
      <c r="N40" s="93">
        <f>LN(1+Table46723[[#This Row],[Rel-Return]])</f>
        <v>0.10145132851429502</v>
      </c>
      <c r="O40" s="93">
        <f>LN(1+Table46723[[#This Row],[ITC Return]])</f>
        <v>7.1777330949579582E-2</v>
      </c>
      <c r="P40" s="93">
        <f>LN(1+Table46723[[#This Row],[TCS Return]])</f>
        <v>8.1061515737637212E-3</v>
      </c>
      <c r="Q40" s="93">
        <f>LN(1+Table46723[[#This Row],[Dabur Return]])</f>
        <v>-6.9522413852530496E-2</v>
      </c>
      <c r="R40" s="93">
        <f>LN(1+Table46723[[#This Row],[Hero Return]])</f>
        <v>-3.0714140254174811E-2</v>
      </c>
      <c r="S40" s="94">
        <f>LN(1+Table46723[[#This Row],[Bajaj Return]])</f>
        <v>0.21175671992662751</v>
      </c>
    </row>
    <row r="41" spans="1:19">
      <c r="A41" s="88">
        <v>43585</v>
      </c>
      <c r="B41" s="89">
        <v>1391.7996000000001</v>
      </c>
      <c r="C41" s="92">
        <f>Table46723[[#This Row],[Reliance Industries Ltd.]]/B40-1</f>
        <v>2.1092409256420419E-2</v>
      </c>
      <c r="D41" s="89">
        <v>301.55</v>
      </c>
      <c r="E41" s="92">
        <f>Table46723[[#This Row],[ITC Ltd.]]/D40-1</f>
        <v>1.6346477923828928E-2</v>
      </c>
      <c r="F41" s="89">
        <v>2254.9499999999998</v>
      </c>
      <c r="G41" s="92">
        <f>Table46723[[#This Row],[Tata Consultancy Services Ltd.]]/F40-1</f>
        <v>0.12724955008998196</v>
      </c>
      <c r="H41" s="89">
        <v>398</v>
      </c>
      <c r="I41" s="92">
        <f>Table46723[[#This Row],[Dabur India Ltd.]]/H40-1</f>
        <v>-2.7013812492360345E-2</v>
      </c>
      <c r="J41" s="89">
        <v>2512.65</v>
      </c>
      <c r="K41" s="92">
        <f>Table46723[[#This Row],[Heromoto Corp Ltd]]/J40-1</f>
        <v>-1.667155855591429E-2</v>
      </c>
      <c r="L41" s="89">
        <v>570.15009999999995</v>
      </c>
      <c r="M41" s="92">
        <f>Table46723[[#This Row],[Bajaj Electricals Ltd.]]/L40-1</f>
        <v>2.0220091219452119E-2</v>
      </c>
      <c r="N41" s="93">
        <f>LN(1+Table46723[[#This Row],[Rel-Return]])</f>
        <v>2.0873043663192183E-2</v>
      </c>
      <c r="O41" s="93">
        <f>LN(1+Table46723[[#This Row],[ITC Return]])</f>
        <v>1.6214312600219806E-2</v>
      </c>
      <c r="P41" s="93">
        <f>LN(1+Table46723[[#This Row],[TCS Return]])</f>
        <v>0.11978063919720437</v>
      </c>
      <c r="Q41" s="93">
        <f>LN(1+Table46723[[#This Row],[Dabur Return]])</f>
        <v>-2.7385392675269515E-2</v>
      </c>
      <c r="R41" s="93">
        <f>LN(1+Table46723[[#This Row],[Hero Return]])</f>
        <v>-1.6812093131380306E-2</v>
      </c>
      <c r="S41" s="94">
        <f>LN(1+Table46723[[#This Row],[Bajaj Return]])</f>
        <v>2.0018379725295656E-2</v>
      </c>
    </row>
    <row r="42" spans="1:19">
      <c r="A42" s="88">
        <v>43616</v>
      </c>
      <c r="B42" s="89">
        <v>1329.7496000000001</v>
      </c>
      <c r="C42" s="92">
        <f>Table46723[[#This Row],[Reliance Industries Ltd.]]/B41-1</f>
        <v>-4.4582567777717408E-2</v>
      </c>
      <c r="D42" s="89">
        <v>278.64999999999998</v>
      </c>
      <c r="E42" s="92">
        <f>Table46723[[#This Row],[ITC Ltd.]]/D41-1</f>
        <v>-7.5940971646493272E-2</v>
      </c>
      <c r="F42" s="89">
        <v>2196.85</v>
      </c>
      <c r="G42" s="92">
        <f>Table46723[[#This Row],[Tata Consultancy Services Ltd.]]/F41-1</f>
        <v>-2.5765538038537428E-2</v>
      </c>
      <c r="H42" s="89">
        <v>396.9</v>
      </c>
      <c r="I42" s="92">
        <f>Table46723[[#This Row],[Dabur India Ltd.]]/H41-1</f>
        <v>-2.7638190954774045E-3</v>
      </c>
      <c r="J42" s="89">
        <v>2681.4</v>
      </c>
      <c r="K42" s="92">
        <f>Table46723[[#This Row],[Heromoto Corp Ltd]]/J41-1</f>
        <v>6.7160169542116899E-2</v>
      </c>
      <c r="L42" s="89">
        <v>538.65</v>
      </c>
      <c r="M42" s="92">
        <f>Table46723[[#This Row],[Bajaj Electricals Ltd.]]/L41-1</f>
        <v>-5.5248784486751745E-2</v>
      </c>
      <c r="N42" s="93">
        <f>LN(1+Table46723[[#This Row],[Rel-Return]])</f>
        <v>-4.5606932199134677E-2</v>
      </c>
      <c r="O42" s="93">
        <f>LN(1+Table46723[[#This Row],[ITC Return]])</f>
        <v>-7.8979325881450582E-2</v>
      </c>
      <c r="P42" s="93">
        <f>LN(1+Table46723[[#This Row],[TCS Return]])</f>
        <v>-2.6103283608527209E-2</v>
      </c>
      <c r="Q42" s="93">
        <f>LN(1+Table46723[[#This Row],[Dabur Return]])</f>
        <v>-2.7676454954180308E-3</v>
      </c>
      <c r="R42" s="93">
        <f>LN(1+Table46723[[#This Row],[Hero Return]])</f>
        <v>6.5001073089655498E-2</v>
      </c>
      <c r="S42" s="94">
        <f>LN(1+Table46723[[#This Row],[Bajaj Return]])</f>
        <v>-5.6833650155591026E-2</v>
      </c>
    </row>
    <row r="43" spans="1:19">
      <c r="A43" s="88">
        <v>43644</v>
      </c>
      <c r="B43" s="89">
        <v>1251.9996000000001</v>
      </c>
      <c r="C43" s="92">
        <f>Table46723[[#This Row],[Reliance Industries Ltd.]]/B42-1</f>
        <v>-5.8469654738004806E-2</v>
      </c>
      <c r="D43" s="89">
        <v>273.95</v>
      </c>
      <c r="E43" s="92">
        <f>Table46723[[#This Row],[ITC Ltd.]]/D42-1</f>
        <v>-1.6867037502242943E-2</v>
      </c>
      <c r="F43" s="89">
        <v>2227.25</v>
      </c>
      <c r="G43" s="92">
        <f>Table46723[[#This Row],[Tata Consultancy Services Ltd.]]/F42-1</f>
        <v>1.3837995311468676E-2</v>
      </c>
      <c r="H43" s="89">
        <v>400.5</v>
      </c>
      <c r="I43" s="92">
        <f>Table46723[[#This Row],[Dabur India Ltd.]]/H42-1</f>
        <v>9.070294784580657E-3</v>
      </c>
      <c r="J43" s="89">
        <v>2584</v>
      </c>
      <c r="K43" s="92">
        <f>Table46723[[#This Row],[Heromoto Corp Ltd]]/J42-1</f>
        <v>-3.6324308197210442E-2</v>
      </c>
      <c r="L43" s="89">
        <v>530.1001</v>
      </c>
      <c r="M43" s="92">
        <f>Table46723[[#This Row],[Bajaj Electricals Ltd.]]/L42-1</f>
        <v>-1.5872830223707335E-2</v>
      </c>
      <c r="N43" s="93">
        <f>LN(1+Table46723[[#This Row],[Rel-Return]])</f>
        <v>-6.0248700642784175E-2</v>
      </c>
      <c r="O43" s="93">
        <f>LN(1+Table46723[[#This Row],[ITC Return]])</f>
        <v>-1.7010906031120616E-2</v>
      </c>
      <c r="P43" s="93">
        <f>LN(1+Table46723[[#This Row],[TCS Return]])</f>
        <v>1.3743124467327329E-2</v>
      </c>
      <c r="Q43" s="93">
        <f>LN(1+Table46723[[#This Row],[Dabur Return]])</f>
        <v>9.0294067193943759E-3</v>
      </c>
      <c r="R43" s="93">
        <f>LN(1+Table46723[[#This Row],[Hero Return]])</f>
        <v>-3.7000460264968386E-2</v>
      </c>
      <c r="S43" s="94">
        <f>LN(1+Table46723[[#This Row],[Bajaj Return]])</f>
        <v>-1.6000152702806702E-2</v>
      </c>
    </row>
    <row r="44" spans="1:19">
      <c r="A44" s="88">
        <v>43677</v>
      </c>
      <c r="B44" s="89">
        <v>1165.9996000000001</v>
      </c>
      <c r="C44" s="92">
        <f>Table46723[[#This Row],[Reliance Industries Ltd.]]/B43-1</f>
        <v>-6.8690117792369887E-2</v>
      </c>
      <c r="D44" s="89">
        <v>270.05</v>
      </c>
      <c r="E44" s="92">
        <f>Table46723[[#This Row],[ITC Ltd.]]/D43-1</f>
        <v>-1.4236174484394848E-2</v>
      </c>
      <c r="F44" s="89">
        <v>2205.4</v>
      </c>
      <c r="G44" s="92">
        <f>Table46723[[#This Row],[Tata Consultancy Services Ltd.]]/F43-1</f>
        <v>-9.8103041867774188E-3</v>
      </c>
      <c r="H44" s="89">
        <v>426.75</v>
      </c>
      <c r="I44" s="92">
        <f>Table46723[[#This Row],[Dabur India Ltd.]]/H43-1</f>
        <v>6.5543071161048738E-2</v>
      </c>
      <c r="J44" s="89">
        <v>2356.1999999999998</v>
      </c>
      <c r="K44" s="92">
        <f>Table46723[[#This Row],[Heromoto Corp Ltd]]/J43-1</f>
        <v>-8.8157894736842213E-2</v>
      </c>
      <c r="L44" s="89">
        <v>364.3</v>
      </c>
      <c r="M44" s="92">
        <f>Table46723[[#This Row],[Bajaj Electricals Ltd.]]/L43-1</f>
        <v>-0.31277130489128369</v>
      </c>
      <c r="N44" s="93">
        <f>LN(1+Table46723[[#This Row],[Rel-Return]])</f>
        <v>-7.1163208313969287E-2</v>
      </c>
      <c r="O44" s="93">
        <f>LN(1+Table46723[[#This Row],[ITC Return]])</f>
        <v>-1.4338480945524488E-2</v>
      </c>
      <c r="P44" s="93">
        <f>LN(1+Table46723[[#This Row],[TCS Return]])</f>
        <v>-9.8587422761750448E-3</v>
      </c>
      <c r="Q44" s="93">
        <f>LN(1+Table46723[[#This Row],[Dabur Return]])</f>
        <v>6.3484595166136124E-2</v>
      </c>
      <c r="R44" s="93">
        <f>LN(1+Table46723[[#This Row],[Hero Return]])</f>
        <v>-9.2288434090473645E-2</v>
      </c>
      <c r="S44" s="94">
        <f>LN(1+Table46723[[#This Row],[Bajaj Return]])</f>
        <v>-0.37508815262287654</v>
      </c>
    </row>
    <row r="45" spans="1:19">
      <c r="A45" s="88">
        <v>43707</v>
      </c>
      <c r="B45" s="89">
        <v>1248.3496</v>
      </c>
      <c r="C45" s="92">
        <f>Table46723[[#This Row],[Reliance Industries Ltd.]]/B44-1</f>
        <v>7.0626096269672756E-2</v>
      </c>
      <c r="D45" s="89">
        <v>245.55</v>
      </c>
      <c r="E45" s="92">
        <f>Table46723[[#This Row],[ITC Ltd.]]/D44-1</f>
        <v>-9.0723940011109061E-2</v>
      </c>
      <c r="F45" s="89">
        <v>2258.0500000000002</v>
      </c>
      <c r="G45" s="92">
        <f>Table46723[[#This Row],[Tata Consultancy Services Ltd.]]/F44-1</f>
        <v>2.3873220277500717E-2</v>
      </c>
      <c r="H45" s="89">
        <v>449.05</v>
      </c>
      <c r="I45" s="92">
        <f>Table46723[[#This Row],[Dabur India Ltd.]]/H44-1</f>
        <v>5.2255418863503156E-2</v>
      </c>
      <c r="J45" s="89">
        <v>2571.85</v>
      </c>
      <c r="K45" s="92">
        <f>Table46723[[#This Row],[Heromoto Corp Ltd]]/J44-1</f>
        <v>9.1524488583312191E-2</v>
      </c>
      <c r="L45" s="89">
        <v>392.45</v>
      </c>
      <c r="M45" s="92">
        <f>Table46723[[#This Row],[Bajaj Electricals Ltd.]]/L44-1</f>
        <v>7.7271479549821498E-2</v>
      </c>
      <c r="N45" s="93">
        <f>LN(1+Table46723[[#This Row],[Rel-Return]])</f>
        <v>6.8243614048715706E-2</v>
      </c>
      <c r="O45" s="93">
        <f>LN(1+Table46723[[#This Row],[ITC Return]])</f>
        <v>-9.5106534553646538E-2</v>
      </c>
      <c r="P45" s="93">
        <f>LN(1+Table46723[[#This Row],[TCS Return]])</f>
        <v>2.3592710629679787E-2</v>
      </c>
      <c r="Q45" s="93">
        <f>LN(1+Table46723[[#This Row],[Dabur Return]])</f>
        <v>5.0935878442408683E-2</v>
      </c>
      <c r="R45" s="93">
        <f>LN(1+Table46723[[#This Row],[Hero Return]])</f>
        <v>8.7575332471541659E-2</v>
      </c>
      <c r="S45" s="94">
        <f>LN(1+Table46723[[#This Row],[Bajaj Return]])</f>
        <v>7.4431436558304517E-2</v>
      </c>
    </row>
    <row r="46" spans="1:19">
      <c r="A46" s="88">
        <v>43738</v>
      </c>
      <c r="B46" s="89">
        <v>1332.5996</v>
      </c>
      <c r="C46" s="92">
        <f>Table46723[[#This Row],[Reliance Industries Ltd.]]/B45-1</f>
        <v>6.7489107218042133E-2</v>
      </c>
      <c r="D46" s="89">
        <v>259.7</v>
      </c>
      <c r="E46" s="92">
        <f>Table46723[[#This Row],[ITC Ltd.]]/D45-1</f>
        <v>5.762573813887184E-2</v>
      </c>
      <c r="F46" s="89">
        <v>2099.1999999999998</v>
      </c>
      <c r="G46" s="92">
        <f>Table46723[[#This Row],[Tata Consultancy Services Ltd.]]/F45-1</f>
        <v>-7.0348309381988994E-2</v>
      </c>
      <c r="H46" s="89">
        <v>447.15</v>
      </c>
      <c r="I46" s="92">
        <f>Table46723[[#This Row],[Dabur India Ltd.]]/H45-1</f>
        <v>-4.2311546598374772E-3</v>
      </c>
      <c r="J46" s="89">
        <v>2700.85</v>
      </c>
      <c r="K46" s="92">
        <f>Table46723[[#This Row],[Heromoto Corp Ltd]]/J45-1</f>
        <v>5.0158446254641609E-2</v>
      </c>
      <c r="L46" s="89">
        <v>390.05</v>
      </c>
      <c r="M46" s="92">
        <f>Table46723[[#This Row],[Bajaj Electricals Ltd.]]/L45-1</f>
        <v>-6.1154287170339661E-3</v>
      </c>
      <c r="N46" s="93">
        <f>LN(1+Table46723[[#This Row],[Rel-Return]])</f>
        <v>6.5309262057379538E-2</v>
      </c>
      <c r="O46" s="93">
        <f>LN(1+Table46723[[#This Row],[ITC Return]])</f>
        <v>5.6026526183449082E-2</v>
      </c>
      <c r="P46" s="93">
        <f>LN(1+Table46723[[#This Row],[TCS Return]])</f>
        <v>-7.294528920448809E-2</v>
      </c>
      <c r="Q46" s="93">
        <f>LN(1+Table46723[[#This Row],[Dabur Return]])</f>
        <v>-4.2401313247686402E-3</v>
      </c>
      <c r="R46" s="93">
        <f>LN(1+Table46723[[#This Row],[Hero Return]])</f>
        <v>4.8941053979888731E-2</v>
      </c>
      <c r="S46" s="94">
        <f>LN(1+Table46723[[#This Row],[Bajaj Return]])</f>
        <v>-6.1342045385005097E-3</v>
      </c>
    </row>
    <row r="47" spans="1:19">
      <c r="A47" s="88">
        <v>43769</v>
      </c>
      <c r="B47" s="89">
        <v>1464.1995999999999</v>
      </c>
      <c r="C47" s="92">
        <f>Table46723[[#This Row],[Reliance Industries Ltd.]]/B46-1</f>
        <v>9.8754344515787018E-2</v>
      </c>
      <c r="D47" s="89">
        <v>257.55</v>
      </c>
      <c r="E47" s="92">
        <f>Table46723[[#This Row],[ITC Ltd.]]/D46-1</f>
        <v>-8.2787832113976334E-3</v>
      </c>
      <c r="F47" s="89">
        <v>2270.1999999999998</v>
      </c>
      <c r="G47" s="92">
        <f>Table46723[[#This Row],[Tata Consultancy Services Ltd.]]/F46-1</f>
        <v>8.1459603658536661E-2</v>
      </c>
      <c r="H47" s="89">
        <v>462.5</v>
      </c>
      <c r="I47" s="92">
        <f>Table46723[[#This Row],[Dabur India Ltd.]]/H46-1</f>
        <v>3.4328525103432872E-2</v>
      </c>
      <c r="J47" s="89">
        <v>2705.25</v>
      </c>
      <c r="K47" s="92">
        <f>Table46723[[#This Row],[Heromoto Corp Ltd]]/J46-1</f>
        <v>1.6291167595388067E-3</v>
      </c>
      <c r="L47" s="89">
        <v>378.65010000000001</v>
      </c>
      <c r="M47" s="92">
        <f>Table46723[[#This Row],[Bajaj Electricals Ltd.]]/L46-1</f>
        <v>-2.9226765799256538E-2</v>
      </c>
      <c r="N47" s="93">
        <f>LN(1+Table46723[[#This Row],[Rel-Return]])</f>
        <v>9.4177124062480938E-2</v>
      </c>
      <c r="O47" s="93">
        <f>LN(1+Table46723[[#This Row],[ITC Return]])</f>
        <v>-8.3132426571083974E-3</v>
      </c>
      <c r="P47" s="93">
        <f>LN(1+Table46723[[#This Row],[TCS Return]])</f>
        <v>7.831161357146918E-2</v>
      </c>
      <c r="Q47" s="93">
        <f>LN(1+Table46723[[#This Row],[Dabur Return]])</f>
        <v>3.3752448160289758E-2</v>
      </c>
      <c r="R47" s="93">
        <f>LN(1+Table46723[[#This Row],[Hero Return]])</f>
        <v>1.6277911883089593E-3</v>
      </c>
      <c r="S47" s="94">
        <f>LN(1+Table46723[[#This Row],[Bajaj Return]])</f>
        <v>-2.9662376378394369E-2</v>
      </c>
    </row>
    <row r="48" spans="1:19">
      <c r="A48" s="88">
        <v>43798</v>
      </c>
      <c r="B48" s="89">
        <v>1550.8995</v>
      </c>
      <c r="C48" s="92">
        <f>Table46723[[#This Row],[Reliance Industries Ltd.]]/B47-1</f>
        <v>5.9213170116970471E-2</v>
      </c>
      <c r="D48" s="89">
        <v>246.35</v>
      </c>
      <c r="E48" s="92">
        <f>Table46723[[#This Row],[ITC Ltd.]]/D47-1</f>
        <v>-4.3486701611337719E-2</v>
      </c>
      <c r="F48" s="89">
        <v>2052.6999999999998</v>
      </c>
      <c r="G48" s="92">
        <f>Table46723[[#This Row],[Tata Consultancy Services Ltd.]]/F47-1</f>
        <v>-9.5806536868998315E-2</v>
      </c>
      <c r="H48" s="89">
        <v>459.25</v>
      </c>
      <c r="I48" s="92">
        <f>Table46723[[#This Row],[Dabur India Ltd.]]/H47-1</f>
        <v>-7.0270270270270663E-3</v>
      </c>
      <c r="J48" s="89">
        <v>2431.9499999999998</v>
      </c>
      <c r="K48" s="92">
        <f>Table46723[[#This Row],[Heromoto Corp Ltd]]/J47-1</f>
        <v>-0.10102578319933464</v>
      </c>
      <c r="L48" s="89">
        <v>339.35</v>
      </c>
      <c r="M48" s="92">
        <f>Table46723[[#This Row],[Bajaj Electricals Ltd.]]/L47-1</f>
        <v>-0.10379001616531991</v>
      </c>
      <c r="N48" s="93">
        <f>LN(1+Table46723[[#This Row],[Rel-Return]])</f>
        <v>5.7526340146124441E-2</v>
      </c>
      <c r="O48" s="93">
        <f>LN(1+Table46723[[#This Row],[ITC Return]])</f>
        <v>-4.4460587021622255E-2</v>
      </c>
      <c r="P48" s="93">
        <f>LN(1+Table46723[[#This Row],[TCS Return]])</f>
        <v>-0.10071193359810586</v>
      </c>
      <c r="Q48" s="93">
        <f>LN(1+Table46723[[#This Row],[Dabur Return]])</f>
        <v>-7.0518328572448915E-3</v>
      </c>
      <c r="R48" s="93">
        <f>LN(1+Table46723[[#This Row],[Hero Return]])</f>
        <v>-0.10650092478757024</v>
      </c>
      <c r="S48" s="94">
        <f>LN(1+Table46723[[#This Row],[Bajaj Return]])</f>
        <v>-0.10958053650616044</v>
      </c>
    </row>
    <row r="49" spans="1:28">
      <c r="A49" s="88">
        <v>43830</v>
      </c>
      <c r="B49" s="89">
        <v>1514.0995</v>
      </c>
      <c r="C49" s="92">
        <f>Table46723[[#This Row],[Reliance Industries Ltd.]]/B48-1</f>
        <v>-2.3728165493637654E-2</v>
      </c>
      <c r="D49" s="89">
        <v>237.65</v>
      </c>
      <c r="E49" s="92">
        <f>Table46723[[#This Row],[ITC Ltd.]]/D48-1</f>
        <v>-3.5315607874974564E-2</v>
      </c>
      <c r="F49" s="89">
        <v>2161.3000000000002</v>
      </c>
      <c r="G49" s="92">
        <f>Table46723[[#This Row],[Tata Consultancy Services Ltd.]]/F48-1</f>
        <v>5.290592877673328E-2</v>
      </c>
      <c r="H49" s="89">
        <v>458.4</v>
      </c>
      <c r="I49" s="92">
        <f>Table46723[[#This Row],[Dabur India Ltd.]]/H48-1</f>
        <v>-1.8508437670115008E-3</v>
      </c>
      <c r="J49" s="89">
        <v>2443.85</v>
      </c>
      <c r="K49" s="92">
        <f>Table46723[[#This Row],[Heromoto Corp Ltd]]/J48-1</f>
        <v>4.8931927054420843E-3</v>
      </c>
      <c r="L49" s="89">
        <v>357.8501</v>
      </c>
      <c r="M49" s="92">
        <f>Table46723[[#This Row],[Bajaj Electricals Ltd.]]/L48-1</f>
        <v>5.4516281125681409E-2</v>
      </c>
      <c r="N49" s="93">
        <f>LN(1+Table46723[[#This Row],[Rel-Return]])</f>
        <v>-2.4014212386813345E-2</v>
      </c>
      <c r="O49" s="93">
        <f>LN(1+Table46723[[#This Row],[ITC Return]])</f>
        <v>-3.5954285929953582E-2</v>
      </c>
      <c r="P49" s="93">
        <f>LN(1+Table46723[[#This Row],[TCS Return]])</f>
        <v>5.1553892766739731E-2</v>
      </c>
      <c r="Q49" s="93">
        <f>LN(1+Table46723[[#This Row],[Dabur Return]])</f>
        <v>-1.8525586947052933E-3</v>
      </c>
      <c r="R49" s="93">
        <f>LN(1+Table46723[[#This Row],[Hero Return]])</f>
        <v>4.8812599483708747E-3</v>
      </c>
      <c r="S49" s="94">
        <f>LN(1+Table46723[[#This Row],[Bajaj Return]])</f>
        <v>5.3082160481495597E-2</v>
      </c>
    </row>
    <row r="50" spans="1:28">
      <c r="A50" s="88">
        <v>43861</v>
      </c>
      <c r="B50" s="89">
        <v>1411.6995999999999</v>
      </c>
      <c r="C50" s="92">
        <f>Table46723[[#This Row],[Reliance Industries Ltd.]]/B49-1</f>
        <v>-6.7630892157351741E-2</v>
      </c>
      <c r="D50" s="89">
        <v>235.25</v>
      </c>
      <c r="E50" s="92">
        <f>Table46723[[#This Row],[ITC Ltd.]]/D49-1</f>
        <v>-1.0098884914790718E-2</v>
      </c>
      <c r="F50" s="89">
        <v>2079.3000000000002</v>
      </c>
      <c r="G50" s="92">
        <f>Table46723[[#This Row],[Tata Consultancy Services Ltd.]]/F49-1</f>
        <v>-3.7940128626289704E-2</v>
      </c>
      <c r="H50" s="89">
        <v>496</v>
      </c>
      <c r="I50" s="92">
        <f>Table46723[[#This Row],[Dabur India Ltd.]]/H49-1</f>
        <v>8.2024432809773229E-2</v>
      </c>
      <c r="J50" s="89">
        <v>2501.9</v>
      </c>
      <c r="K50" s="92">
        <f>Table46723[[#This Row],[Heromoto Corp Ltd]]/J49-1</f>
        <v>2.375350369294349E-2</v>
      </c>
      <c r="L50" s="89">
        <v>373.50009999999997</v>
      </c>
      <c r="M50" s="92">
        <f>Table46723[[#This Row],[Bajaj Electricals Ltd.]]/L49-1</f>
        <v>4.3733395631299077E-2</v>
      </c>
      <c r="N50" s="93">
        <f>LN(1+Table46723[[#This Row],[Rel-Return]])</f>
        <v>-7.0026504241299192E-2</v>
      </c>
      <c r="O50" s="93">
        <f>LN(1+Table46723[[#This Row],[ITC Return]])</f>
        <v>-1.0150224594529482E-2</v>
      </c>
      <c r="P50" s="93">
        <f>LN(1+Table46723[[#This Row],[TCS Return]])</f>
        <v>-3.8678593897823958E-2</v>
      </c>
      <c r="Q50" s="93">
        <f>LN(1+Table46723[[#This Row],[Dabur Return]])</f>
        <v>7.8833761324397775E-2</v>
      </c>
      <c r="R50" s="93">
        <f>LN(1+Table46723[[#This Row],[Hero Return]])</f>
        <v>2.3475778589975304E-2</v>
      </c>
      <c r="S50" s="94">
        <f>LN(1+Table46723[[#This Row],[Bajaj Return]])</f>
        <v>4.2804088679190125E-2</v>
      </c>
    </row>
    <row r="51" spans="1:28">
      <c r="A51" s="88">
        <v>43889</v>
      </c>
      <c r="B51" s="89">
        <v>1328.6496</v>
      </c>
      <c r="C51" s="92">
        <f>Table46723[[#This Row],[Reliance Industries Ltd.]]/B50-1</f>
        <v>-5.8829796367442455E-2</v>
      </c>
      <c r="D51" s="89">
        <v>197.6</v>
      </c>
      <c r="E51" s="92">
        <f>Table46723[[#This Row],[ITC Ltd.]]/D50-1</f>
        <v>-0.16004250797024444</v>
      </c>
      <c r="F51" s="89">
        <v>2000.95</v>
      </c>
      <c r="G51" s="92">
        <f>Table46723[[#This Row],[Tata Consultancy Services Ltd.]]/F50-1</f>
        <v>-3.7680950319819217E-2</v>
      </c>
      <c r="H51" s="89">
        <v>496.05</v>
      </c>
      <c r="I51" s="92">
        <f>Table46723[[#This Row],[Dabur India Ltd.]]/H50-1</f>
        <v>1.0080645161303359E-4</v>
      </c>
      <c r="J51" s="89">
        <v>2048.1</v>
      </c>
      <c r="K51" s="92">
        <f>Table46723[[#This Row],[Heromoto Corp Ltd]]/J50-1</f>
        <v>-0.1813821495663297</v>
      </c>
      <c r="L51" s="89">
        <v>403</v>
      </c>
      <c r="M51" s="92">
        <f>Table46723[[#This Row],[Bajaj Electricals Ltd.]]/L50-1</f>
        <v>7.898230817073415E-2</v>
      </c>
      <c r="N51" s="93">
        <f>LN(1+Table46723[[#This Row],[Rel-Return]])</f>
        <v>-6.0631280479011299E-2</v>
      </c>
      <c r="O51" s="93">
        <f>LN(1+Table46723[[#This Row],[ITC Return]])</f>
        <v>-0.17440399315172159</v>
      </c>
      <c r="P51" s="93">
        <f>LN(1+Table46723[[#This Row],[TCS Return]])</f>
        <v>-3.8409230826755153E-2</v>
      </c>
      <c r="Q51" s="93">
        <f>LN(1+Table46723[[#This Row],[Dabur Return]])</f>
        <v>1.0080137098412742E-4</v>
      </c>
      <c r="R51" s="93">
        <f>LN(1+Table46723[[#This Row],[Hero Return]])</f>
        <v>-0.20013790911018992</v>
      </c>
      <c r="S51" s="94">
        <f>LN(1+Table46723[[#This Row],[Bajaj Return]])</f>
        <v>7.6018289636229752E-2</v>
      </c>
    </row>
    <row r="52" spans="1:28">
      <c r="A52" s="88">
        <v>43921</v>
      </c>
      <c r="B52" s="89">
        <v>1112.4496999999999</v>
      </c>
      <c r="C52" s="92">
        <f>Table46723[[#This Row],[Reliance Industries Ltd.]]/B51-1</f>
        <v>-0.16272153320183147</v>
      </c>
      <c r="D52" s="89">
        <v>172</v>
      </c>
      <c r="E52" s="92">
        <f>Table46723[[#This Row],[ITC Ltd.]]/D51-1</f>
        <v>-0.12955465587044535</v>
      </c>
      <c r="F52" s="89">
        <v>1823.05</v>
      </c>
      <c r="G52" s="92">
        <f>Table46723[[#This Row],[Tata Consultancy Services Ltd.]]/F51-1</f>
        <v>-8.8907768809815435E-2</v>
      </c>
      <c r="H52" s="89">
        <v>450.25</v>
      </c>
      <c r="I52" s="92">
        <f>Table46723[[#This Row],[Dabur India Ltd.]]/H51-1</f>
        <v>-9.2329402277996242E-2</v>
      </c>
      <c r="J52" s="89">
        <v>1594.2</v>
      </c>
      <c r="K52" s="92">
        <f>Table46723[[#This Row],[Heromoto Corp Ltd]]/J51-1</f>
        <v>-0.22162003808407782</v>
      </c>
      <c r="L52" s="89">
        <v>267.45</v>
      </c>
      <c r="M52" s="92">
        <f>Table46723[[#This Row],[Bajaj Electricals Ltd.]]/L51-1</f>
        <v>-0.33635235732009927</v>
      </c>
      <c r="N52" s="93">
        <f>LN(1+Table46723[[#This Row],[Rel-Return]])</f>
        <v>-0.17759856752969366</v>
      </c>
      <c r="O52" s="93">
        <f>LN(1+Table46723[[#This Row],[ITC Return]])</f>
        <v>-0.13875030850031439</v>
      </c>
      <c r="P52" s="93">
        <f>LN(1+Table46723[[#This Row],[TCS Return]])</f>
        <v>-9.3111145145144333E-2</v>
      </c>
      <c r="Q52" s="93">
        <f>LN(1+Table46723[[#This Row],[Dabur Return]])</f>
        <v>-9.6873744039846096E-2</v>
      </c>
      <c r="R52" s="93">
        <f>LN(1+Table46723[[#This Row],[Hero Return]])</f>
        <v>-0.25054049109852133</v>
      </c>
      <c r="S52" s="94">
        <f>LN(1+Table46723[[#This Row],[Bajaj Return]])</f>
        <v>-0.41000392896942389</v>
      </c>
    </row>
    <row r="53" spans="1:28">
      <c r="A53" s="88">
        <v>43951</v>
      </c>
      <c r="B53" s="89">
        <v>1467.0496000000001</v>
      </c>
      <c r="C53" s="92">
        <f>Table46723[[#This Row],[Reliance Industries Ltd.]]/B52-1</f>
        <v>0.31875589521036329</v>
      </c>
      <c r="D53" s="89">
        <v>182.15</v>
      </c>
      <c r="E53" s="92">
        <f>Table46723[[#This Row],[ITC Ltd.]]/D52-1</f>
        <v>5.9011627906976782E-2</v>
      </c>
      <c r="F53" s="89">
        <v>2014.85</v>
      </c>
      <c r="G53" s="92">
        <f>Table46723[[#This Row],[Tata Consultancy Services Ltd.]]/F52-1</f>
        <v>0.10520830476399445</v>
      </c>
      <c r="H53" s="89">
        <v>489.35</v>
      </c>
      <c r="I53" s="92">
        <f>Table46723[[#This Row],[Dabur India Ltd.]]/H52-1</f>
        <v>8.6840644086618513E-2</v>
      </c>
      <c r="J53" s="89">
        <v>2166.8000000000002</v>
      </c>
      <c r="K53" s="92">
        <f>Table46723[[#This Row],[Heromoto Corp Ltd]]/J52-1</f>
        <v>0.35917701668548485</v>
      </c>
      <c r="L53" s="89">
        <v>340.35</v>
      </c>
      <c r="M53" s="92">
        <f>Table46723[[#This Row],[Bajaj Electricals Ltd.]]/L52-1</f>
        <v>0.27257431295569279</v>
      </c>
      <c r="N53" s="93">
        <f>LN(1+Table46723[[#This Row],[Rel-Return]])</f>
        <v>0.27668878853394507</v>
      </c>
      <c r="O53" s="93">
        <f>LN(1+Table46723[[#This Row],[ITC Return]])</f>
        <v>5.7336046641119798E-2</v>
      </c>
      <c r="P53" s="93">
        <f>LN(1+Table46723[[#This Row],[TCS Return]])</f>
        <v>0.10003382830236919</v>
      </c>
      <c r="Q53" s="93">
        <f>LN(1+Table46723[[#This Row],[Dabur Return]])</f>
        <v>8.3274995815763017E-2</v>
      </c>
      <c r="R53" s="93">
        <f>LN(1+Table46723[[#This Row],[Hero Return]])</f>
        <v>0.30687938178992097</v>
      </c>
      <c r="S53" s="94">
        <f>LN(1+Table46723[[#This Row],[Bajaj Return]])</f>
        <v>0.24104186691670143</v>
      </c>
    </row>
    <row r="54" spans="1:28">
      <c r="A54" s="88">
        <v>43980</v>
      </c>
      <c r="B54" s="89">
        <v>1465.2</v>
      </c>
      <c r="C54" s="92">
        <f>Table46723[[#This Row],[Reliance Industries Ltd.]]/B53-1</f>
        <v>-1.2607617356632517E-3</v>
      </c>
      <c r="D54" s="89">
        <v>197.45</v>
      </c>
      <c r="E54" s="92">
        <f>Table46723[[#This Row],[ITC Ltd.]]/D53-1</f>
        <v>8.3996706011528754E-2</v>
      </c>
      <c r="F54" s="89">
        <v>1971.55</v>
      </c>
      <c r="G54" s="92">
        <f>Table46723[[#This Row],[Tata Consultancy Services Ltd.]]/F53-1</f>
        <v>-2.1490433531032083E-2</v>
      </c>
      <c r="H54" s="89">
        <v>466.6</v>
      </c>
      <c r="I54" s="92">
        <f>Table46723[[#This Row],[Dabur India Ltd.]]/H53-1</f>
        <v>-4.6490242157964601E-2</v>
      </c>
      <c r="J54" s="89">
        <v>2364.9</v>
      </c>
      <c r="K54" s="92">
        <f>Table46723[[#This Row],[Heromoto Corp Ltd]]/J53-1</f>
        <v>9.1425143068118775E-2</v>
      </c>
      <c r="L54" s="89">
        <v>363.7</v>
      </c>
      <c r="M54" s="92">
        <f>Table46723[[#This Row],[Bajaj Electricals Ltd.]]/L53-1</f>
        <v>6.8605846922285885E-2</v>
      </c>
      <c r="N54" s="93">
        <f>LN(1+Table46723[[#This Row],[Rel-Return]])</f>
        <v>-1.2615571643746521E-3</v>
      </c>
      <c r="O54" s="93">
        <f>LN(1+Table46723[[#This Row],[ITC Return]])</f>
        <v>8.0654864278085436E-2</v>
      </c>
      <c r="P54" s="93">
        <f>LN(1+Table46723[[#This Row],[TCS Return]])</f>
        <v>-2.1724715526482238E-2</v>
      </c>
      <c r="Q54" s="93">
        <f>LN(1+Table46723[[#This Row],[Dabur Return]])</f>
        <v>-4.760562028449887E-2</v>
      </c>
      <c r="R54" s="93">
        <f>LN(1+Table46723[[#This Row],[Hero Return]])</f>
        <v>8.7484312950228335E-2</v>
      </c>
      <c r="S54" s="94">
        <f>LN(1+Table46723[[#This Row],[Bajaj Return]])</f>
        <v>6.6354852098982925E-2</v>
      </c>
    </row>
    <row r="55" spans="1:28">
      <c r="A55" s="88">
        <v>44012</v>
      </c>
      <c r="B55" s="89">
        <v>1703.35</v>
      </c>
      <c r="C55" s="92">
        <f>Table46723[[#This Row],[Reliance Industries Ltd.]]/B54-1</f>
        <v>0.16253753753753752</v>
      </c>
      <c r="D55" s="89">
        <v>194.6</v>
      </c>
      <c r="E55" s="92">
        <f>Table46723[[#This Row],[ITC Ltd.]]/D54-1</f>
        <v>-1.4434033932641199E-2</v>
      </c>
      <c r="F55" s="89">
        <v>2082.1999999999998</v>
      </c>
      <c r="G55" s="92">
        <f>Table46723[[#This Row],[Tata Consultancy Services Ltd.]]/F54-1</f>
        <v>5.6123354720904794E-2</v>
      </c>
      <c r="H55" s="89">
        <v>465.75</v>
      </c>
      <c r="I55" s="92">
        <f>Table46723[[#This Row],[Dabur India Ltd.]]/H54-1</f>
        <v>-1.8216888126876274E-3</v>
      </c>
      <c r="J55" s="89">
        <v>2548.35</v>
      </c>
      <c r="K55" s="92">
        <f>Table46723[[#This Row],[Heromoto Corp Ltd]]/J54-1</f>
        <v>7.7571990359000198E-2</v>
      </c>
      <c r="L55" s="89">
        <v>391.5</v>
      </c>
      <c r="M55" s="92">
        <f>Table46723[[#This Row],[Bajaj Electricals Ltd.]]/L54-1</f>
        <v>7.6436623590871555E-2</v>
      </c>
      <c r="N55" s="93">
        <f>LN(1+Table46723[[#This Row],[Rel-Return]])</f>
        <v>0.15060514831292302</v>
      </c>
      <c r="O55" s="93">
        <f>LN(1+Table46723[[#This Row],[ITC Return]])</f>
        <v>-1.4539217980753761E-2</v>
      </c>
      <c r="P55" s="93">
        <f>LN(1+Table46723[[#This Row],[TCS Return]])</f>
        <v>5.4604991644616171E-2</v>
      </c>
      <c r="Q55" s="93">
        <f>LN(1+Table46723[[#This Row],[Dabur Return]])</f>
        <v>-1.8233501056318575E-3</v>
      </c>
      <c r="R55" s="93">
        <f>LN(1+Table46723[[#This Row],[Hero Return]])</f>
        <v>7.4710353162060969E-2</v>
      </c>
      <c r="S55" s="94">
        <f>LN(1+Table46723[[#This Row],[Bajaj Return]])</f>
        <v>7.3656163437914396E-2</v>
      </c>
    </row>
    <row r="56" spans="1:28">
      <c r="A56" s="88">
        <v>44043</v>
      </c>
      <c r="B56" s="89">
        <v>2066.9499999999998</v>
      </c>
      <c r="C56" s="92">
        <f>Table46723[[#This Row],[Reliance Industries Ltd.]]/B55-1</f>
        <v>0.21346170781107809</v>
      </c>
      <c r="D56" s="89">
        <v>194.1</v>
      </c>
      <c r="E56" s="92">
        <f>Table46723[[#This Row],[ITC Ltd.]]/D55-1</f>
        <v>-2.5693730729702269E-3</v>
      </c>
      <c r="F56" s="89">
        <v>2282.4499999999998</v>
      </c>
      <c r="G56" s="92">
        <f>Table46723[[#This Row],[Tata Consultancy Services Ltd.]]/F55-1</f>
        <v>9.617231774085111E-2</v>
      </c>
      <c r="H56" s="89">
        <v>513.45000000000005</v>
      </c>
      <c r="I56" s="92">
        <f>Table46723[[#This Row],[Dabur India Ltd.]]/H55-1</f>
        <v>0.10241545893719817</v>
      </c>
      <c r="J56" s="89">
        <v>2677.2</v>
      </c>
      <c r="K56" s="92">
        <f>Table46723[[#This Row],[Heromoto Corp Ltd]]/J55-1</f>
        <v>5.0562128436046905E-2</v>
      </c>
      <c r="L56" s="89">
        <v>425.15</v>
      </c>
      <c r="M56" s="92">
        <f>Table46723[[#This Row],[Bajaj Electricals Ltd.]]/L55-1</f>
        <v>8.5951468710089296E-2</v>
      </c>
      <c r="N56" s="93">
        <f>LN(1+Table46723[[#This Row],[Rel-Return]])</f>
        <v>0.19347719052478046</v>
      </c>
      <c r="O56" s="93">
        <f>LN(1+Table46723[[#This Row],[ITC Return]])</f>
        <v>-2.5726795769401472E-3</v>
      </c>
      <c r="P56" s="93">
        <f>LN(1+Table46723[[#This Row],[TCS Return]])</f>
        <v>9.1824400383497096E-2</v>
      </c>
      <c r="Q56" s="93">
        <f>LN(1+Table46723[[#This Row],[Dabur Return]])</f>
        <v>9.7503644162606276E-2</v>
      </c>
      <c r="R56" s="93">
        <f>LN(1+Table46723[[#This Row],[Hero Return]])</f>
        <v>4.9325381330453805E-2</v>
      </c>
      <c r="S56" s="94">
        <f>LN(1+Table46723[[#This Row],[Bajaj Return]])</f>
        <v>8.2456532400943625E-2</v>
      </c>
    </row>
    <row r="57" spans="1:28">
      <c r="A57" s="88">
        <v>44074</v>
      </c>
      <c r="B57" s="89">
        <v>2078.5500000000002</v>
      </c>
      <c r="C57" s="92">
        <f>Table46723[[#This Row],[Reliance Industries Ltd.]]/B56-1</f>
        <v>5.6121338203634075E-3</v>
      </c>
      <c r="D57" s="89">
        <v>191.25</v>
      </c>
      <c r="E57" s="92">
        <f>Table46723[[#This Row],[ITC Ltd.]]/D56-1</f>
        <v>-1.4683153013910322E-2</v>
      </c>
      <c r="F57" s="89">
        <v>2256.35</v>
      </c>
      <c r="G57" s="92">
        <f>Table46723[[#This Row],[Tata Consultancy Services Ltd.]]/F56-1</f>
        <v>-1.1435080724659819E-2</v>
      </c>
      <c r="H57" s="89">
        <v>475.05</v>
      </c>
      <c r="I57" s="92">
        <f>Table46723[[#This Row],[Dabur India Ltd.]]/H56-1</f>
        <v>-7.4788197487584029E-2</v>
      </c>
      <c r="J57" s="89">
        <v>3007.1</v>
      </c>
      <c r="K57" s="92">
        <f>Table46723[[#This Row],[Heromoto Corp Ltd]]/J56-1</f>
        <v>0.12322575825489324</v>
      </c>
      <c r="L57" s="89">
        <v>498.45</v>
      </c>
      <c r="M57" s="92">
        <f>Table46723[[#This Row],[Bajaj Electricals Ltd.]]/L56-1</f>
        <v>0.17240973773962143</v>
      </c>
      <c r="N57" s="93">
        <f>LN(1+Table46723[[#This Row],[Rel-Return]])</f>
        <v>5.5964444704709659E-3</v>
      </c>
      <c r="O57" s="93">
        <f>LN(1+Table46723[[#This Row],[ITC Return]])</f>
        <v>-1.4792017468319318E-2</v>
      </c>
      <c r="P57" s="93">
        <f>LN(1+Table46723[[#This Row],[TCS Return]])</f>
        <v>-1.1500963995479629E-2</v>
      </c>
      <c r="Q57" s="93">
        <f>LN(1+Table46723[[#This Row],[Dabur Return]])</f>
        <v>-7.7732591991545572E-2</v>
      </c>
      <c r="R57" s="93">
        <f>LN(1+Table46723[[#This Row],[Hero Return]])</f>
        <v>0.1162046869456968</v>
      </c>
      <c r="S57" s="94">
        <f>LN(1+Table46723[[#This Row],[Bajaj Return]])</f>
        <v>0.15906123563691157</v>
      </c>
    </row>
    <row r="58" spans="1:28">
      <c r="A58" s="88">
        <v>44104</v>
      </c>
      <c r="B58" s="89">
        <v>2233.75</v>
      </c>
      <c r="C58" s="92">
        <f>Table46723[[#This Row],[Reliance Industries Ltd.]]/B57-1</f>
        <v>7.4667436434052492E-2</v>
      </c>
      <c r="D58" s="89">
        <v>171.75</v>
      </c>
      <c r="E58" s="92">
        <f>Table46723[[#This Row],[ITC Ltd.]]/D57-1</f>
        <v>-0.10196078431372546</v>
      </c>
      <c r="F58" s="89">
        <v>2491.5</v>
      </c>
      <c r="G58" s="92">
        <f>Table46723[[#This Row],[Tata Consultancy Services Ltd.]]/F57-1</f>
        <v>0.10421698761273746</v>
      </c>
      <c r="H58" s="89">
        <v>510.7</v>
      </c>
      <c r="I58" s="92">
        <f>Table46723[[#This Row],[Dabur India Ltd.]]/H57-1</f>
        <v>7.5044732133459524E-2</v>
      </c>
      <c r="J58" s="89">
        <v>3145.85</v>
      </c>
      <c r="K58" s="92">
        <f>Table46723[[#This Row],[Heromoto Corp Ltd]]/J57-1</f>
        <v>4.6140800106414748E-2</v>
      </c>
      <c r="L58" s="89">
        <v>502.55</v>
      </c>
      <c r="M58" s="92">
        <f>Table46723[[#This Row],[Bajaj Electricals Ltd.]]/L57-1</f>
        <v>8.2254990470458367E-3</v>
      </c>
      <c r="N58" s="93">
        <f>LN(1+Table46723[[#This Row],[Rel-Return]])</f>
        <v>7.2011252260803932E-2</v>
      </c>
      <c r="O58" s="93">
        <f>LN(1+Table46723[[#This Row],[ITC Return]])</f>
        <v>-0.10754154160418647</v>
      </c>
      <c r="P58" s="93">
        <f>LN(1+Table46723[[#This Row],[TCS Return]])</f>
        <v>9.9136475292789489E-2</v>
      </c>
      <c r="Q58" s="93">
        <f>LN(1+Table46723[[#This Row],[Dabur Return]])</f>
        <v>7.2362272000839625E-2</v>
      </c>
      <c r="R58" s="93">
        <f>LN(1+Table46723[[#This Row],[Hero Return]])</f>
        <v>4.5107964716197109E-2</v>
      </c>
      <c r="S58" s="94">
        <f>LN(1+Table46723[[#This Row],[Bajaj Return]])</f>
        <v>8.1918540020358647E-3</v>
      </c>
    </row>
    <row r="59" spans="1:28">
      <c r="A59" s="88">
        <v>44134</v>
      </c>
      <c r="B59" s="89">
        <v>2054.35</v>
      </c>
      <c r="C59" s="92">
        <f>Table46723[[#This Row],[Reliance Industries Ltd.]]/B58-1</f>
        <v>-8.0313374370453272E-2</v>
      </c>
      <c r="D59" s="89">
        <v>165.25</v>
      </c>
      <c r="E59" s="92">
        <f>Table46723[[#This Row],[ITC Ltd.]]/D58-1</f>
        <v>-3.7845705967976762E-2</v>
      </c>
      <c r="F59" s="89">
        <v>2664.85</v>
      </c>
      <c r="G59" s="92">
        <f>Table46723[[#This Row],[Tata Consultancy Services Ltd.]]/F58-1</f>
        <v>6.9576560305037116E-2</v>
      </c>
      <c r="H59" s="89">
        <v>511.55</v>
      </c>
      <c r="I59" s="92">
        <f>Table46723[[#This Row],[Dabur India Ltd.]]/H58-1</f>
        <v>1.6643822204818193E-3</v>
      </c>
      <c r="J59" s="89">
        <v>2799.8</v>
      </c>
      <c r="K59" s="92">
        <f>Table46723[[#This Row],[Heromoto Corp Ltd]]/J58-1</f>
        <v>-0.1100020662142186</v>
      </c>
      <c r="L59" s="89">
        <v>488</v>
      </c>
      <c r="M59" s="92">
        <f>Table46723[[#This Row],[Bajaj Electricals Ltd.]]/L58-1</f>
        <v>-2.8952343050442808E-2</v>
      </c>
      <c r="N59" s="93">
        <f>LN(1+Table46723[[#This Row],[Rel-Return]])</f>
        <v>-8.372229128040036E-2</v>
      </c>
      <c r="O59" s="93">
        <f>LN(1+Table46723[[#This Row],[ITC Return]])</f>
        <v>-3.8580452370663106E-2</v>
      </c>
      <c r="P59" s="93">
        <f>LN(1+Table46723[[#This Row],[TCS Return]])</f>
        <v>6.7262832116179172E-2</v>
      </c>
      <c r="Q59" s="93">
        <f>LN(1+Table46723[[#This Row],[Dabur Return]])</f>
        <v>1.6629986713508709E-3</v>
      </c>
      <c r="R59" s="93">
        <f>LN(1+Table46723[[#This Row],[Hero Return]])</f>
        <v>-0.11653613784765608</v>
      </c>
      <c r="S59" s="94">
        <f>LN(1+Table46723[[#This Row],[Bajaj Return]])</f>
        <v>-2.937973161760174E-2</v>
      </c>
    </row>
    <row r="60" spans="1:28">
      <c r="A60" s="88">
        <v>44162</v>
      </c>
      <c r="B60" s="89">
        <v>1929.85</v>
      </c>
      <c r="C60" s="92">
        <f>Table46723[[#This Row],[Reliance Industries Ltd.]]/B59-1</f>
        <v>-6.0603110472899013E-2</v>
      </c>
      <c r="D60" s="89">
        <v>193.7</v>
      </c>
      <c r="E60" s="92">
        <f>Table46723[[#This Row],[ITC Ltd.]]/D59-1</f>
        <v>0.17216338880484106</v>
      </c>
      <c r="F60" s="89">
        <v>2679.15</v>
      </c>
      <c r="G60" s="92">
        <f>Table46723[[#This Row],[Tata Consultancy Services Ltd.]]/F59-1</f>
        <v>5.3661556935662436E-3</v>
      </c>
      <c r="H60" s="89">
        <v>499.6</v>
      </c>
      <c r="I60" s="92">
        <f>Table46723[[#This Row],[Dabur India Ltd.]]/H59-1</f>
        <v>-2.3360375329879779E-2</v>
      </c>
      <c r="J60" s="89">
        <v>3104.65</v>
      </c>
      <c r="K60" s="92">
        <f>Table46723[[#This Row],[Heromoto Corp Ltd]]/J59-1</f>
        <v>0.10888277734123863</v>
      </c>
      <c r="L60" s="89">
        <v>572.70000000000005</v>
      </c>
      <c r="M60" s="92">
        <f>Table46723[[#This Row],[Bajaj Electricals Ltd.]]/L59-1</f>
        <v>0.17356557377049198</v>
      </c>
      <c r="N60" s="93">
        <f>LN(1+Table46723[[#This Row],[Rel-Return]])</f>
        <v>-6.2517216521931929E-2</v>
      </c>
      <c r="O60" s="93">
        <f>LN(1+Table46723[[#This Row],[ITC Return]])</f>
        <v>0.15885109168115444</v>
      </c>
      <c r="P60" s="93">
        <f>LN(1+Table46723[[#This Row],[TCS Return]])</f>
        <v>5.3518091809638263E-3</v>
      </c>
      <c r="Q60" s="93">
        <f>LN(1+Table46723[[#This Row],[Dabur Return]])</f>
        <v>-2.363755407352636E-2</v>
      </c>
      <c r="R60" s="93">
        <f>LN(1+Table46723[[#This Row],[Hero Return]])</f>
        <v>0.10335300155624866</v>
      </c>
      <c r="S60" s="94">
        <f>LN(1+Table46723[[#This Row],[Bajaj Return]])</f>
        <v>0.16004661354666458</v>
      </c>
    </row>
    <row r="61" spans="1:28">
      <c r="A61" s="88">
        <v>44196</v>
      </c>
      <c r="B61" s="89">
        <v>1984.65</v>
      </c>
      <c r="C61" s="92">
        <f>Table46723[[#This Row],[Reliance Industries Ltd.]]/B60-1</f>
        <v>2.8395989325595394E-2</v>
      </c>
      <c r="D61" s="89">
        <v>209</v>
      </c>
      <c r="E61" s="92">
        <f>Table46723[[#This Row],[ITC Ltd.]]/D60-1</f>
        <v>7.8988125967991873E-2</v>
      </c>
      <c r="F61" s="89">
        <v>2870.2</v>
      </c>
      <c r="G61" s="92">
        <f>Table46723[[#This Row],[Tata Consultancy Services Ltd.]]/F60-1</f>
        <v>7.1309930388369303E-2</v>
      </c>
      <c r="H61" s="89">
        <v>534</v>
      </c>
      <c r="I61" s="92">
        <f>Table46723[[#This Row],[Dabur India Ltd.]]/H60-1</f>
        <v>6.8855084067253713E-2</v>
      </c>
      <c r="J61" s="89">
        <v>3109.35</v>
      </c>
      <c r="K61" s="92">
        <f>Table46723[[#This Row],[Heromoto Corp Ltd]]/J60-1</f>
        <v>1.5138582448905868E-3</v>
      </c>
      <c r="L61" s="89">
        <v>610.35</v>
      </c>
      <c r="M61" s="92">
        <f>Table46723[[#This Row],[Bajaj Electricals Ltd.]]/L60-1</f>
        <v>6.5741225772655731E-2</v>
      </c>
      <c r="N61" s="93">
        <f>LN(1+Table46723[[#This Row],[Rel-Return]])</f>
        <v>2.8000296485224285E-2</v>
      </c>
      <c r="O61" s="93">
        <f>LN(1+Table46723[[#This Row],[ITC Return]])</f>
        <v>7.6023681551860942E-2</v>
      </c>
      <c r="P61" s="93">
        <f>LN(1+Table46723[[#This Row],[TCS Return]])</f>
        <v>6.8882133718229072E-2</v>
      </c>
      <c r="Q61" s="93">
        <f>LN(1+Table46723[[#This Row],[Dabur Return]])</f>
        <v>6.6588060708772143E-2</v>
      </c>
      <c r="R61" s="93">
        <f>LN(1+Table46723[[#This Row],[Hero Return]])</f>
        <v>1.5127135166563292E-3</v>
      </c>
      <c r="S61" s="94">
        <f>LN(1+Table46723[[#This Row],[Bajaj Return]])</f>
        <v>6.3670543715996925E-2</v>
      </c>
      <c r="V61" s="53"/>
      <c r="W61" s="53"/>
      <c r="X61" s="53"/>
      <c r="Y61" s="53"/>
      <c r="Z61" s="53"/>
      <c r="AA61" s="53"/>
      <c r="AB61" s="53"/>
    </row>
    <row r="62" spans="1:28">
      <c r="A62" s="88">
        <v>44225</v>
      </c>
      <c r="B62" s="89">
        <v>1843.15</v>
      </c>
      <c r="C62" s="92">
        <f>Table46723[[#This Row],[Reliance Industries Ltd.]]/B61-1</f>
        <v>-7.1297206056483486E-2</v>
      </c>
      <c r="D62" s="89">
        <v>203.25</v>
      </c>
      <c r="E62" s="92">
        <f>Table46723[[#This Row],[ITC Ltd.]]/D61-1</f>
        <v>-2.7511961722488043E-2</v>
      </c>
      <c r="F62" s="89">
        <v>3112.9</v>
      </c>
      <c r="G62" s="92">
        <f>Table46723[[#This Row],[Tata Consultancy Services Ltd.]]/F61-1</f>
        <v>8.4558567347223335E-2</v>
      </c>
      <c r="H62" s="89">
        <v>515.25</v>
      </c>
      <c r="I62" s="92">
        <f>Table46723[[#This Row],[Dabur India Ltd.]]/H61-1</f>
        <v>-3.51123595505618E-2</v>
      </c>
      <c r="J62" s="89">
        <v>3255.25</v>
      </c>
      <c r="K62" s="92">
        <f>Table46723[[#This Row],[Heromoto Corp Ltd]]/J61-1</f>
        <v>4.6922990335600767E-2</v>
      </c>
      <c r="L62" s="89">
        <v>722.5</v>
      </c>
      <c r="M62" s="92">
        <f>Table46723[[#This Row],[Bajaj Electricals Ltd.]]/L61-1</f>
        <v>0.18374703039239781</v>
      </c>
      <c r="N62" s="93">
        <f>LN(1+Table46723[[#This Row],[Rel-Return]])</f>
        <v>-7.3966511759005232E-2</v>
      </c>
      <c r="O62" s="93">
        <f>LN(1+Table46723[[#This Row],[ITC Return]])</f>
        <v>-2.7897503536891036E-2</v>
      </c>
      <c r="P62" s="93">
        <f>LN(1+Table46723[[#This Row],[TCS Return]])</f>
        <v>8.1173053835132736E-2</v>
      </c>
      <c r="Q62" s="93">
        <f>LN(1+Table46723[[#This Row],[Dabur Return]])</f>
        <v>-3.574361918962643E-2</v>
      </c>
      <c r="R62" s="93">
        <f>LN(1+Table46723[[#This Row],[Hero Return]])</f>
        <v>4.5855376495207802E-2</v>
      </c>
      <c r="S62" s="94">
        <f>LN(1+Table46723[[#This Row],[Bajaj Return]])</f>
        <v>0.16868485687077858</v>
      </c>
    </row>
    <row r="63" spans="1:28">
      <c r="A63" s="88">
        <v>44253</v>
      </c>
      <c r="B63" s="89">
        <v>2083.85</v>
      </c>
      <c r="C63" s="92">
        <f>Table46723[[#This Row],[Reliance Industries Ltd.]]/B62-1</f>
        <v>0.13059165016412111</v>
      </c>
      <c r="D63" s="89">
        <v>204.05</v>
      </c>
      <c r="E63" s="92">
        <f>Table46723[[#This Row],[ITC Ltd.]]/D62-1</f>
        <v>3.9360393603935506E-3</v>
      </c>
      <c r="F63" s="89">
        <v>2896.05</v>
      </c>
      <c r="G63" s="92">
        <f>Table46723[[#This Row],[Tata Consultancy Services Ltd.]]/F62-1</f>
        <v>-6.9661730219409468E-2</v>
      </c>
      <c r="H63" s="89">
        <v>503.35</v>
      </c>
      <c r="I63" s="92">
        <f>Table46723[[#This Row],[Dabur India Ltd.]]/H62-1</f>
        <v>-2.3095584667637059E-2</v>
      </c>
      <c r="J63" s="89">
        <v>3227.4</v>
      </c>
      <c r="K63" s="92">
        <f>Table46723[[#This Row],[Heromoto Corp Ltd]]/J62-1</f>
        <v>-8.5554104907457074E-3</v>
      </c>
      <c r="L63" s="89">
        <v>957.7</v>
      </c>
      <c r="M63" s="92">
        <f>Table46723[[#This Row],[Bajaj Electricals Ltd.]]/L62-1</f>
        <v>0.32553633217993094</v>
      </c>
      <c r="N63" s="93">
        <f>LN(1+Table46723[[#This Row],[Rel-Return]])</f>
        <v>0.12274107991789636</v>
      </c>
      <c r="O63" s="93">
        <f>LN(1+Table46723[[#This Row],[ITC Return]])</f>
        <v>3.9283134238946643E-3</v>
      </c>
      <c r="P63" s="93">
        <f>LN(1+Table46723[[#This Row],[TCS Return]])</f>
        <v>-7.2207028022028566E-2</v>
      </c>
      <c r="Q63" s="93">
        <f>LN(1+Table46723[[#This Row],[Dabur Return]])</f>
        <v>-2.3366466595136092E-2</v>
      </c>
      <c r="R63" s="93">
        <f>LN(1+Table46723[[#This Row],[Hero Return]])</f>
        <v>-8.5922181015858044E-3</v>
      </c>
      <c r="S63" s="94">
        <f>LN(1+Table46723[[#This Row],[Bajaj Return]])</f>
        <v>0.28181715654098649</v>
      </c>
    </row>
    <row r="64" spans="1:28">
      <c r="A64" s="88">
        <v>44286</v>
      </c>
      <c r="B64" s="89">
        <v>2003.2</v>
      </c>
      <c r="C64" s="92">
        <f>Table46723[[#This Row],[Reliance Industries Ltd.]]/B63-1</f>
        <v>-3.8702401804352471E-2</v>
      </c>
      <c r="D64" s="89">
        <v>218.5</v>
      </c>
      <c r="E64" s="92">
        <f>Table46723[[#This Row],[ITC Ltd.]]/D63-1</f>
        <v>7.0815976476353848E-2</v>
      </c>
      <c r="F64" s="89">
        <v>3177.6</v>
      </c>
      <c r="G64" s="92">
        <f>Table46723[[#This Row],[Tata Consultancy Services Ltd.]]/F63-1</f>
        <v>9.7218625369037026E-2</v>
      </c>
      <c r="H64" s="89">
        <v>540.70000000000005</v>
      </c>
      <c r="I64" s="92">
        <f>Table46723[[#This Row],[Dabur India Ltd.]]/H63-1</f>
        <v>7.4202840965531092E-2</v>
      </c>
      <c r="J64" s="89">
        <v>2915.15</v>
      </c>
      <c r="K64" s="92">
        <f>Table46723[[#This Row],[Heromoto Corp Ltd]]/J63-1</f>
        <v>-9.6749705645411188E-2</v>
      </c>
      <c r="L64" s="89">
        <v>977.4</v>
      </c>
      <c r="M64" s="92">
        <f>Table46723[[#This Row],[Bajaj Electricals Ltd.]]/L63-1</f>
        <v>2.0570115902683428E-2</v>
      </c>
      <c r="N64" s="93">
        <f>LN(1+Table46723[[#This Row],[Rel-Return]])</f>
        <v>-3.9471242409641435E-2</v>
      </c>
      <c r="O64" s="93">
        <f>LN(1+Table46723[[#This Row],[ITC Return]])</f>
        <v>6.8420952683830166E-2</v>
      </c>
      <c r="P64" s="93">
        <f>LN(1+Table46723[[#This Row],[TCS Return]])</f>
        <v>9.2778455300917939E-2</v>
      </c>
      <c r="Q64" s="93">
        <f>LN(1+Table46723[[#This Row],[Dabur Return]])</f>
        <v>7.1578843212526999E-2</v>
      </c>
      <c r="R64" s="93">
        <f>LN(1+Table46723[[#This Row],[Hero Return]])</f>
        <v>-0.10175558307058911</v>
      </c>
      <c r="S64" s="94">
        <f>LN(1+Table46723[[#This Row],[Bajaj Return]])</f>
        <v>2.0361408308480742E-2</v>
      </c>
    </row>
    <row r="65" spans="1:19">
      <c r="A65" s="88">
        <v>44316</v>
      </c>
      <c r="B65" s="89">
        <v>1994.45</v>
      </c>
      <c r="C65" s="92">
        <f>Table46723[[#This Row],[Reliance Industries Ltd.]]/B64-1</f>
        <v>-4.3680111821086109E-3</v>
      </c>
      <c r="D65" s="89">
        <v>202.7</v>
      </c>
      <c r="E65" s="92">
        <f>Table46723[[#This Row],[ITC Ltd.]]/D64-1</f>
        <v>-7.2311212814645365E-2</v>
      </c>
      <c r="F65" s="89">
        <v>3038.4</v>
      </c>
      <c r="G65" s="92">
        <f>Table46723[[#This Row],[Tata Consultancy Services Ltd.]]/F64-1</f>
        <v>-4.3806646525679671E-2</v>
      </c>
      <c r="H65" s="89">
        <v>538.45000000000005</v>
      </c>
      <c r="I65" s="92">
        <f>Table46723[[#This Row],[Dabur India Ltd.]]/H64-1</f>
        <v>-4.1612724246347099E-3</v>
      </c>
      <c r="J65" s="89">
        <v>2820.35</v>
      </c>
      <c r="K65" s="92">
        <f>Table46723[[#This Row],[Heromoto Corp Ltd]]/J64-1</f>
        <v>-3.2519767421916645E-2</v>
      </c>
      <c r="L65" s="89">
        <v>1148.3499999999999</v>
      </c>
      <c r="M65" s="92">
        <f>Table46723[[#This Row],[Bajaj Electricals Ltd.]]/L64-1</f>
        <v>0.17490280335584196</v>
      </c>
      <c r="N65" s="93">
        <f>LN(1+Table46723[[#This Row],[Rel-Return]])</f>
        <v>-4.377578814133031E-3</v>
      </c>
      <c r="O65" s="93">
        <f>LN(1+Table46723[[#This Row],[ITC Return]])</f>
        <v>-7.5058961077690556E-2</v>
      </c>
      <c r="P65" s="93">
        <f>LN(1+Table46723[[#This Row],[TCS Return]])</f>
        <v>-4.4795133792831933E-2</v>
      </c>
      <c r="Q65" s="93">
        <f>LN(1+Table46723[[#This Row],[Dabur Return]])</f>
        <v>-4.1699546130692109E-3</v>
      </c>
      <c r="R65" s="93">
        <f>LN(1+Table46723[[#This Row],[Hero Return]])</f>
        <v>-3.3060285730766463E-2</v>
      </c>
      <c r="S65" s="94">
        <f>LN(1+Table46723[[#This Row],[Bajaj Return]])</f>
        <v>0.16118542362636945</v>
      </c>
    </row>
    <row r="66" spans="1:19">
      <c r="A66" s="88">
        <v>44347</v>
      </c>
      <c r="B66" s="89">
        <v>2160.4499999999998</v>
      </c>
      <c r="C66" s="92">
        <f>Table46723[[#This Row],[Reliance Industries Ltd.]]/B65-1</f>
        <v>8.3230965930456868E-2</v>
      </c>
      <c r="D66" s="89">
        <v>216.6</v>
      </c>
      <c r="E66" s="92">
        <f>Table46723[[#This Row],[ITC Ltd.]]/D65-1</f>
        <v>6.8574247656635556E-2</v>
      </c>
      <c r="F66" s="89">
        <v>3158.95</v>
      </c>
      <c r="G66" s="92">
        <f>Table46723[[#This Row],[Tata Consultancy Services Ltd.]]/F65-1</f>
        <v>3.9675487098472795E-2</v>
      </c>
      <c r="H66" s="89">
        <v>540.4</v>
      </c>
      <c r="I66" s="92">
        <f>Table46723[[#This Row],[Dabur India Ltd.]]/H65-1</f>
        <v>3.6215061751321276E-3</v>
      </c>
      <c r="J66" s="89">
        <v>3007</v>
      </c>
      <c r="K66" s="92">
        <f>Table46723[[#This Row],[Heromoto Corp Ltd]]/J65-1</f>
        <v>6.6179729466200987E-2</v>
      </c>
      <c r="L66" s="89">
        <v>1054.2</v>
      </c>
      <c r="M66" s="92">
        <f>Table46723[[#This Row],[Bajaj Electricals Ltd.]]/L65-1</f>
        <v>-8.1987199024687429E-2</v>
      </c>
      <c r="N66" s="93">
        <f>LN(1+Table46723[[#This Row],[Rel-Return]])</f>
        <v>7.9948210221522265E-2</v>
      </c>
      <c r="O66" s="93">
        <f>LN(1+Table46723[[#This Row],[ITC Return]])</f>
        <v>6.6325281108936013E-2</v>
      </c>
      <c r="P66" s="93">
        <f>LN(1+Table46723[[#This Row],[TCS Return]])</f>
        <v>3.8908632825197263E-2</v>
      </c>
      <c r="Q66" s="93">
        <f>LN(1+Table46723[[#This Row],[Dabur Return]])</f>
        <v>3.6149643111536628E-3</v>
      </c>
      <c r="R66" s="93">
        <f>LN(1+Table46723[[#This Row],[Hero Return]])</f>
        <v>6.4081913282632602E-2</v>
      </c>
      <c r="S66" s="94">
        <f>LN(1+Table46723[[#This Row],[Bajaj Return]])</f>
        <v>-8.5543944041317252E-2</v>
      </c>
    </row>
    <row r="67" spans="1:19">
      <c r="A67" s="88">
        <v>44377</v>
      </c>
      <c r="B67" s="89">
        <v>2110.8998999999999</v>
      </c>
      <c r="C67" s="92">
        <f>Table46723[[#This Row],[Reliance Industries Ltd.]]/B66-1</f>
        <v>-2.2935082968825959E-2</v>
      </c>
      <c r="D67" s="89">
        <v>202.75</v>
      </c>
      <c r="E67" s="92">
        <f>Table46723[[#This Row],[ITC Ltd.]]/D66-1</f>
        <v>-6.394275161588181E-2</v>
      </c>
      <c r="F67" s="89">
        <v>3345.25</v>
      </c>
      <c r="G67" s="92">
        <f>Table46723[[#This Row],[Tata Consultancy Services Ltd.]]/F66-1</f>
        <v>5.8975292423115278E-2</v>
      </c>
      <c r="H67" s="89">
        <v>568.79999999999995</v>
      </c>
      <c r="I67" s="92">
        <f>Table46723[[#This Row],[Dabur India Ltd.]]/H66-1</f>
        <v>5.2553663952627616E-2</v>
      </c>
      <c r="J67" s="89">
        <v>2901.95</v>
      </c>
      <c r="K67" s="92">
        <f>Table46723[[#This Row],[Heromoto Corp Ltd]]/J66-1</f>
        <v>-3.4935151313601698E-2</v>
      </c>
      <c r="L67" s="89">
        <v>1027.5999999999999</v>
      </c>
      <c r="M67" s="92">
        <f>Table46723[[#This Row],[Bajaj Electricals Ltd.]]/L66-1</f>
        <v>-2.5232403718459584E-2</v>
      </c>
      <c r="N67" s="93">
        <f>LN(1+Table46723[[#This Row],[Rel-Return]])</f>
        <v>-2.3202183874303482E-2</v>
      </c>
      <c r="O67" s="93">
        <f>LN(1+Table46723[[#This Row],[ITC Return]])</f>
        <v>-6.6078641571367933E-2</v>
      </c>
      <c r="P67" s="93">
        <f>LN(1+Table46723[[#This Row],[TCS Return]])</f>
        <v>5.7301735301879417E-2</v>
      </c>
      <c r="Q67" s="93">
        <f>LN(1+Table46723[[#This Row],[Dabur Return]])</f>
        <v>5.1219272402987265E-2</v>
      </c>
      <c r="R67" s="93">
        <f>LN(1+Table46723[[#This Row],[Hero Return]])</f>
        <v>-3.5559979189724193E-2</v>
      </c>
      <c r="S67" s="94">
        <f>LN(1+Table46723[[#This Row],[Bajaj Return]])</f>
        <v>-2.5556199185378086E-2</v>
      </c>
    </row>
    <row r="68" spans="1:19">
      <c r="A68" s="88">
        <v>44407</v>
      </c>
      <c r="B68" s="89">
        <v>2035.4</v>
      </c>
      <c r="C68" s="92">
        <f>Table46723[[#This Row],[Reliance Industries Ltd.]]/B67-1</f>
        <v>-3.5766688889416254E-2</v>
      </c>
      <c r="D68" s="89">
        <v>205</v>
      </c>
      <c r="E68" s="92">
        <f>Table46723[[#This Row],[ITC Ltd.]]/D67-1</f>
        <v>1.1097410604192337E-2</v>
      </c>
      <c r="F68" s="89">
        <v>3167.5</v>
      </c>
      <c r="G68" s="92">
        <f>Table46723[[#This Row],[Tata Consultancy Services Ltd.]]/F67-1</f>
        <v>-5.3135042224049078E-2</v>
      </c>
      <c r="H68" s="89">
        <v>598.65</v>
      </c>
      <c r="I68" s="92">
        <f>Table46723[[#This Row],[Dabur India Ltd.]]/H67-1</f>
        <v>5.2478902953586593E-2</v>
      </c>
      <c r="J68" s="89">
        <v>2764.1001000000001</v>
      </c>
      <c r="K68" s="92">
        <f>Table46723[[#This Row],[Heromoto Corp Ltd]]/J67-1</f>
        <v>-4.7502506934991917E-2</v>
      </c>
      <c r="L68" s="89">
        <v>1154.0999999999999</v>
      </c>
      <c r="M68" s="92">
        <f>Table46723[[#This Row],[Bajaj Electricals Ltd.]]/L67-1</f>
        <v>0.12310237446477235</v>
      </c>
      <c r="N68" s="93">
        <f>LN(1+Table46723[[#This Row],[Rel-Return]])</f>
        <v>-3.6421989681034043E-2</v>
      </c>
      <c r="O68" s="93">
        <f>LN(1+Table46723[[#This Row],[ITC Return]])</f>
        <v>1.1036286142885859E-2</v>
      </c>
      <c r="P68" s="93">
        <f>LN(1+Table46723[[#This Row],[TCS Return]])</f>
        <v>-5.4598795989804126E-2</v>
      </c>
      <c r="Q68" s="93">
        <f>LN(1+Table46723[[#This Row],[Dabur Return]])</f>
        <v>5.1148241673821558E-2</v>
      </c>
      <c r="R68" s="93">
        <f>LN(1+Table46723[[#This Row],[Hero Return]])</f>
        <v>-4.8667803937492038E-2</v>
      </c>
      <c r="S68" s="94">
        <f>LN(1+Table46723[[#This Row],[Bajaj Return]])</f>
        <v>0.11609483319063067</v>
      </c>
    </row>
    <row r="69" spans="1:19">
      <c r="A69" s="88">
        <v>44439</v>
      </c>
      <c r="B69" s="89">
        <v>2259.3000000000002</v>
      </c>
      <c r="C69" s="92">
        <f>Table46723[[#This Row],[Reliance Industries Ltd.]]/B68-1</f>
        <v>0.1100029478235236</v>
      </c>
      <c r="D69" s="89">
        <v>211.25</v>
      </c>
      <c r="E69" s="92">
        <f>Table46723[[#This Row],[ITC Ltd.]]/D68-1</f>
        <v>3.0487804878048808E-2</v>
      </c>
      <c r="F69" s="89">
        <v>3786.55</v>
      </c>
      <c r="G69" s="92">
        <f>Table46723[[#This Row],[Tata Consultancy Services Ltd.]]/F68-1</f>
        <v>0.19543804262036302</v>
      </c>
      <c r="H69" s="89">
        <v>620.85</v>
      </c>
      <c r="I69" s="92">
        <f>Table46723[[#This Row],[Dabur India Ltd.]]/H68-1</f>
        <v>3.7083437734903635E-2</v>
      </c>
      <c r="J69" s="89">
        <v>2741.8998999999999</v>
      </c>
      <c r="K69" s="92">
        <f>Table46723[[#This Row],[Heromoto Corp Ltd]]/J68-1</f>
        <v>-8.0316194048111189E-3</v>
      </c>
      <c r="L69" s="89">
        <v>1214.0999999999999</v>
      </c>
      <c r="M69" s="92">
        <f>Table46723[[#This Row],[Bajaj Electricals Ltd.]]/L68-1</f>
        <v>5.1988562516246395E-2</v>
      </c>
      <c r="N69" s="93">
        <f>LN(1+Table46723[[#This Row],[Rel-Return]])</f>
        <v>0.10436267101758452</v>
      </c>
      <c r="O69" s="93">
        <f>LN(1+Table46723[[#This Row],[ITC Return]])</f>
        <v>3.0032287098875076E-2</v>
      </c>
      <c r="P69" s="93">
        <f>LN(1+Table46723[[#This Row],[TCS Return]])</f>
        <v>0.1785126810779501</v>
      </c>
      <c r="Q69" s="93">
        <f>LN(1+Table46723[[#This Row],[Dabur Return]])</f>
        <v>3.6412386699998613E-2</v>
      </c>
      <c r="R69" s="93">
        <f>LN(1+Table46723[[#This Row],[Hero Return]])</f>
        <v>-8.06404660527495E-3</v>
      </c>
      <c r="S69" s="94">
        <f>LN(1+Table46723[[#This Row],[Bajaj Return]])</f>
        <v>5.068224212357042E-2</v>
      </c>
    </row>
    <row r="70" spans="1:19">
      <c r="A70" s="95">
        <v>44456</v>
      </c>
      <c r="B70" s="96">
        <v>2390.3998999999999</v>
      </c>
      <c r="C70" s="97">
        <f>Table46723[[#This Row],[Reliance Industries Ltd.]]/B69-1</f>
        <v>5.8026778205638729E-2</v>
      </c>
      <c r="D70" s="96">
        <v>231.1</v>
      </c>
      <c r="E70" s="97">
        <f>Table46723[[#This Row],[ITC Ltd.]]/D69-1</f>
        <v>9.3964497041420181E-2</v>
      </c>
      <c r="F70" s="96">
        <v>3830.45</v>
      </c>
      <c r="G70" s="97">
        <f>Table46723[[#This Row],[Tata Consultancy Services Ltd.]]/F69-1</f>
        <v>1.1593667058404034E-2</v>
      </c>
      <c r="H70" s="96">
        <v>653.95000000000005</v>
      </c>
      <c r="I70" s="97">
        <f>Table46723[[#This Row],[Dabur India Ltd.]]/H69-1</f>
        <v>5.331400499315464E-2</v>
      </c>
      <c r="J70" s="96">
        <v>2931.5</v>
      </c>
      <c r="K70" s="97">
        <f>Table46723[[#This Row],[Heromoto Corp Ltd]]/J69-1</f>
        <v>6.9149169158217783E-2</v>
      </c>
      <c r="L70" s="96">
        <v>1482.5</v>
      </c>
      <c r="M70" s="97">
        <f>Table46723[[#This Row],[Bajaj Electricals Ltd.]]/L69-1</f>
        <v>0.22106910468659913</v>
      </c>
      <c r="N70" s="98">
        <f>LN(1+Table46723[[#This Row],[Rel-Return]])</f>
        <v>5.6405643329078714E-2</v>
      </c>
      <c r="O70" s="98">
        <f>LN(1+Table46723[[#This Row],[ITC Return]])</f>
        <v>8.9808251043051873E-2</v>
      </c>
      <c r="P70" s="98">
        <f>LN(1+Table46723[[#This Row],[TCS Return]])</f>
        <v>1.1526975472214771E-2</v>
      </c>
      <c r="Q70" s="98">
        <f>LN(1+Table46723[[#This Row],[Dabur Return]])</f>
        <v>5.1941389072310371E-2</v>
      </c>
      <c r="R70" s="98">
        <f>LN(1+Table46723[[#This Row],[Hero Return]])</f>
        <v>6.6863163148231874E-2</v>
      </c>
      <c r="S70" s="99">
        <f>LN(1+Table46723[[#This Row],[Bajaj Return]])</f>
        <v>0.19972679032195093</v>
      </c>
    </row>
    <row r="72" spans="1:19">
      <c r="A72" s="52" t="s">
        <v>439</v>
      </c>
      <c r="B72" s="31">
        <f>COUNT(Table46723[Reliance Industries Ltd.])</f>
        <v>69</v>
      </c>
      <c r="I72" s="35"/>
      <c r="K72" s="35"/>
      <c r="M72" s="34" t="s">
        <v>440</v>
      </c>
      <c r="N72" s="34">
        <f t="shared" ref="N72:S72" si="0">AVERAGE(N3:N70)</f>
        <v>1.2308988665209481E-2</v>
      </c>
      <c r="O72" s="34">
        <f t="shared" si="0"/>
        <v>-4.7633438605168997E-3</v>
      </c>
      <c r="P72" s="34">
        <f t="shared" si="0"/>
        <v>6.9292199672901771E-3</v>
      </c>
      <c r="Q72" s="34">
        <f t="shared" si="0"/>
        <v>1.4137794089268366E-2</v>
      </c>
      <c r="R72" s="34">
        <f t="shared" si="0"/>
        <v>1.9766739211676859E-3</v>
      </c>
      <c r="S72" s="34">
        <f t="shared" si="0"/>
        <v>3.0784786544801768E-2</v>
      </c>
    </row>
    <row r="73" spans="1:19">
      <c r="I73" s="35"/>
      <c r="K73" s="35"/>
      <c r="M73" s="35" t="s">
        <v>458</v>
      </c>
      <c r="N73" s="35">
        <f t="shared" ref="N73:S73" si="1">STDEV(N3:N70)</f>
        <v>0.1232198186258532</v>
      </c>
      <c r="O73" s="35">
        <f t="shared" si="1"/>
        <v>7.9870461973776244E-2</v>
      </c>
      <c r="P73" s="35">
        <f t="shared" si="1"/>
        <v>0.11167669402667256</v>
      </c>
      <c r="Q73" s="35">
        <f t="shared" si="1"/>
        <v>5.4175840909092103E-2</v>
      </c>
      <c r="R73" s="35">
        <f t="shared" si="1"/>
        <v>8.3286672692316349E-2</v>
      </c>
      <c r="S73" s="35">
        <f t="shared" si="1"/>
        <v>0.12391017183080905</v>
      </c>
    </row>
    <row r="74" spans="1:19" ht="18.75">
      <c r="A74" s="159" t="s">
        <v>459</v>
      </c>
      <c r="B74" s="159"/>
      <c r="J74" s="40"/>
    </row>
    <row r="75" spans="1:19" ht="17.25" customHeight="1" thickBot="1">
      <c r="M75" s="18" t="s">
        <v>442</v>
      </c>
      <c r="N75" s="35">
        <f t="shared" ref="N75:S75" si="2">N72*12</f>
        <v>0.14770786398251379</v>
      </c>
      <c r="O75" s="35">
        <f t="shared" si="2"/>
        <v>-5.7160126326202793E-2</v>
      </c>
      <c r="P75" s="35">
        <f t="shared" si="2"/>
        <v>8.3150639607482119E-2</v>
      </c>
      <c r="Q75" s="35">
        <f t="shared" si="2"/>
        <v>0.16965352907122039</v>
      </c>
      <c r="R75" s="35">
        <f t="shared" si="2"/>
        <v>2.3720087054012233E-2</v>
      </c>
      <c r="S75" s="35">
        <f t="shared" si="2"/>
        <v>0.36941743853762121</v>
      </c>
    </row>
    <row r="76" spans="1:19" ht="16.5" thickBot="1">
      <c r="A76" s="149" t="s">
        <v>460</v>
      </c>
      <c r="B76" s="150" t="s">
        <v>461</v>
      </c>
      <c r="C76" s="151" t="s">
        <v>462</v>
      </c>
      <c r="I76" s="35"/>
      <c r="J76" s="45"/>
      <c r="K76" s="35"/>
      <c r="M76" s="37" t="s">
        <v>443</v>
      </c>
      <c r="N76" s="37">
        <f t="shared" ref="N76:S76" si="3">SQRT(12)*N73</f>
        <v>0.4268459727187992</v>
      </c>
      <c r="O76" s="37">
        <f t="shared" si="3"/>
        <v>0.27667939632515687</v>
      </c>
      <c r="P76" s="37">
        <f t="shared" si="3"/>
        <v>0.38685941615104125</v>
      </c>
      <c r="Q76" s="37">
        <f t="shared" si="3"/>
        <v>0.18767061799463197</v>
      </c>
      <c r="R76" s="37">
        <f t="shared" si="3"/>
        <v>0.28851349739290255</v>
      </c>
      <c r="S76" s="37">
        <f t="shared" si="3"/>
        <v>0.42923742637110229</v>
      </c>
    </row>
    <row r="77" spans="1:19">
      <c r="A77" s="152">
        <v>1</v>
      </c>
      <c r="B77" s="79" t="s">
        <v>463</v>
      </c>
      <c r="C77" s="153" t="s">
        <v>446</v>
      </c>
      <c r="I77" s="35"/>
      <c r="J77" s="45"/>
      <c r="K77" s="35"/>
      <c r="M77" s="35"/>
      <c r="N77" s="39"/>
      <c r="O77" s="35"/>
      <c r="Q77" s="35"/>
      <c r="S77" s="35"/>
    </row>
    <row r="78" spans="1:19" ht="18.75">
      <c r="A78" s="152">
        <v>2</v>
      </c>
      <c r="B78" s="79" t="s">
        <v>464</v>
      </c>
      <c r="C78" s="153" t="s">
        <v>465</v>
      </c>
      <c r="J78" s="44"/>
      <c r="K78" s="159" t="s">
        <v>466</v>
      </c>
      <c r="L78" s="159"/>
      <c r="M78" s="159"/>
      <c r="N78" s="159"/>
    </row>
    <row r="79" spans="1:19" ht="15.75" thickBot="1">
      <c r="A79" s="152">
        <v>3</v>
      </c>
      <c r="B79" s="79" t="s">
        <v>467</v>
      </c>
      <c r="C79" s="153" t="s">
        <v>468</v>
      </c>
      <c r="J79" s="44"/>
    </row>
    <row r="80" spans="1:19">
      <c r="A80" s="152">
        <v>4</v>
      </c>
      <c r="B80" s="79" t="s">
        <v>469</v>
      </c>
      <c r="C80" s="153" t="s">
        <v>449</v>
      </c>
      <c r="J80" s="44"/>
      <c r="K80" s="69" t="s">
        <v>470</v>
      </c>
      <c r="L80" s="70" t="s">
        <v>471</v>
      </c>
      <c r="M80" s="70" t="s">
        <v>472</v>
      </c>
      <c r="N80" s="70" t="s">
        <v>473</v>
      </c>
      <c r="O80" s="70" t="s">
        <v>474</v>
      </c>
      <c r="P80" s="70" t="s">
        <v>467</v>
      </c>
      <c r="Q80" s="70" t="s">
        <v>475</v>
      </c>
      <c r="R80" s="70" t="s">
        <v>476</v>
      </c>
      <c r="S80" s="71" t="s">
        <v>477</v>
      </c>
    </row>
    <row r="81" spans="1:19">
      <c r="A81" s="152">
        <v>5</v>
      </c>
      <c r="B81" s="79" t="s">
        <v>478</v>
      </c>
      <c r="C81" s="153" t="s">
        <v>450</v>
      </c>
      <c r="J81" s="44"/>
      <c r="K81" s="72" t="s">
        <v>479</v>
      </c>
      <c r="L81" s="68">
        <v>0.19379636894947749</v>
      </c>
      <c r="M81" s="48">
        <v>2.3699999999999999E-2</v>
      </c>
      <c r="N81" s="48">
        <v>0</v>
      </c>
      <c r="O81" s="48">
        <v>0.4799056191769292</v>
      </c>
      <c r="P81" s="48">
        <v>7.1175323917352776E-2</v>
      </c>
      <c r="Q81" s="48">
        <v>0.23685312793530644</v>
      </c>
      <c r="R81" s="48">
        <v>0.21206592897041179</v>
      </c>
      <c r="S81" s="73">
        <v>0</v>
      </c>
    </row>
    <row r="82" spans="1:19" ht="15.75" thickBot="1">
      <c r="A82" s="154">
        <v>6</v>
      </c>
      <c r="B82" s="155" t="s">
        <v>480</v>
      </c>
      <c r="C82" s="156" t="s">
        <v>451</v>
      </c>
      <c r="J82" s="46"/>
      <c r="K82" s="72" t="s">
        <v>481</v>
      </c>
      <c r="L82" s="48">
        <v>0.16684164491007608</v>
      </c>
      <c r="M82" s="48">
        <v>0.08</v>
      </c>
      <c r="N82" s="48">
        <v>0</v>
      </c>
      <c r="O82" s="48">
        <v>0.25849936578901417</v>
      </c>
      <c r="P82" s="48">
        <v>6.8038747312370584E-2</v>
      </c>
      <c r="Q82" s="48">
        <v>0.50121352193083735</v>
      </c>
      <c r="R82" s="48">
        <v>0.17224836496777773</v>
      </c>
      <c r="S82" s="73">
        <v>0</v>
      </c>
    </row>
    <row r="83" spans="1:19">
      <c r="J83" s="46"/>
      <c r="K83" s="103" t="s">
        <v>482</v>
      </c>
      <c r="L83" s="104">
        <v>0.16606594243045744</v>
      </c>
      <c r="M83" s="104">
        <v>0.14000000000000001</v>
      </c>
      <c r="N83" s="104">
        <v>0</v>
      </c>
      <c r="O83" s="104">
        <v>9.9435614904752945E-2</v>
      </c>
      <c r="P83" s="104">
        <v>5.213833686627703E-2</v>
      </c>
      <c r="Q83" s="104">
        <v>0.68306962383412684</v>
      </c>
      <c r="R83" s="104">
        <v>0.10304476867877758</v>
      </c>
      <c r="S83" s="105">
        <v>6.2311655716065548E-2</v>
      </c>
    </row>
    <row r="84" spans="1:19">
      <c r="E84" s="40"/>
      <c r="K84" s="72" t="s">
        <v>483</v>
      </c>
      <c r="L84" s="48">
        <v>0.17489173697156057</v>
      </c>
      <c r="M84" s="48">
        <v>0.18</v>
      </c>
      <c r="N84" s="48">
        <v>0</v>
      </c>
      <c r="O84" s="48">
        <v>2.8111689739304887E-2</v>
      </c>
      <c r="P84" s="48">
        <v>3.587482499898579E-2</v>
      </c>
      <c r="Q84" s="48">
        <v>0.75918117447964495</v>
      </c>
      <c r="R84" s="48">
        <v>4.4830857206500589E-2</v>
      </c>
      <c r="S84" s="73">
        <v>0.13200145357556378</v>
      </c>
    </row>
    <row r="85" spans="1:19" ht="18.75">
      <c r="A85" s="159" t="s">
        <v>484</v>
      </c>
      <c r="B85" s="159"/>
      <c r="K85" s="72" t="s">
        <v>485</v>
      </c>
      <c r="L85" s="48">
        <v>0.19159350252560103</v>
      </c>
      <c r="M85" s="48">
        <v>0.22</v>
      </c>
      <c r="N85" s="48">
        <v>0</v>
      </c>
      <c r="O85" s="48">
        <v>0</v>
      </c>
      <c r="P85" s="48">
        <v>0</v>
      </c>
      <c r="Q85" s="48">
        <v>0.74797013603115059</v>
      </c>
      <c r="R85" s="48">
        <v>0</v>
      </c>
      <c r="S85" s="73">
        <v>0.25202986396884952</v>
      </c>
    </row>
    <row r="86" spans="1:19" ht="15.75" thickBot="1">
      <c r="K86" s="72" t="s">
        <v>486</v>
      </c>
      <c r="L86" s="48">
        <v>0.23498748171799225</v>
      </c>
      <c r="M86" s="48">
        <v>0.26</v>
      </c>
      <c r="N86" s="48">
        <v>0</v>
      </c>
      <c r="O86" s="48">
        <v>0</v>
      </c>
      <c r="P86" s="48">
        <v>0</v>
      </c>
      <c r="Q86" s="48">
        <v>0.5477287605648532</v>
      </c>
      <c r="R86" s="48">
        <v>0</v>
      </c>
      <c r="S86" s="73">
        <v>0.45227123943514691</v>
      </c>
    </row>
    <row r="87" spans="1:19">
      <c r="A87" s="143" t="s">
        <v>487</v>
      </c>
      <c r="B87" s="70" t="s">
        <v>473</v>
      </c>
      <c r="C87" s="70" t="s">
        <v>474</v>
      </c>
      <c r="D87" s="70" t="s">
        <v>467</v>
      </c>
      <c r="E87" s="70" t="s">
        <v>475</v>
      </c>
      <c r="F87" s="70" t="s">
        <v>476</v>
      </c>
      <c r="G87" s="71" t="s">
        <v>477</v>
      </c>
      <c r="K87" s="72" t="s">
        <v>488</v>
      </c>
      <c r="L87" s="48">
        <v>0.29845232047749987</v>
      </c>
      <c r="M87" s="48">
        <v>0.3</v>
      </c>
      <c r="N87" s="48">
        <v>0</v>
      </c>
      <c r="O87" s="48">
        <v>0</v>
      </c>
      <c r="P87" s="48">
        <v>0</v>
      </c>
      <c r="Q87" s="48">
        <v>0.34749239100818036</v>
      </c>
      <c r="R87" s="48">
        <v>0</v>
      </c>
      <c r="S87" s="73">
        <v>0.65250760899181981</v>
      </c>
    </row>
    <row r="88" spans="1:19">
      <c r="A88" s="144" t="s">
        <v>489</v>
      </c>
      <c r="B88" s="56">
        <v>1</v>
      </c>
      <c r="C88" s="56">
        <f>+B89</f>
        <v>0.24649111084734082</v>
      </c>
      <c r="D88" s="56">
        <f>+B90</f>
        <v>0.27561319518777838</v>
      </c>
      <c r="E88" s="56">
        <f>+B91</f>
        <v>0.32164817335609397</v>
      </c>
      <c r="F88" s="56">
        <f>+B92</f>
        <v>0.33808180346489769</v>
      </c>
      <c r="G88" s="145">
        <f>+B93</f>
        <v>0.2780380059541942</v>
      </c>
      <c r="K88" s="72" t="s">
        <v>490</v>
      </c>
      <c r="L88" s="48">
        <v>0.37184799652611694</v>
      </c>
      <c r="M88" s="48">
        <v>0.34</v>
      </c>
      <c r="N88" s="48">
        <v>0</v>
      </c>
      <c r="O88" s="48">
        <v>0</v>
      </c>
      <c r="P88" s="48">
        <v>0</v>
      </c>
      <c r="Q88" s="48">
        <v>0.14726102736113142</v>
      </c>
      <c r="R88" s="48">
        <v>0</v>
      </c>
      <c r="S88" s="73">
        <v>0.85273897263886855</v>
      </c>
    </row>
    <row r="89" spans="1:19" ht="15.75" thickBot="1">
      <c r="A89" s="144" t="s">
        <v>474</v>
      </c>
      <c r="B89" s="56">
        <v>0.24649111084734082</v>
      </c>
      <c r="C89" s="56">
        <v>1</v>
      </c>
      <c r="D89" s="56">
        <f>+C90</f>
        <v>0.19813072786661645</v>
      </c>
      <c r="E89" s="56">
        <f>+C91</f>
        <v>0.25695346288775928</v>
      </c>
      <c r="F89" s="56">
        <f>+C92</f>
        <v>0.40196101021055208</v>
      </c>
      <c r="G89" s="145">
        <f>+C93</f>
        <v>0.24460176746652787</v>
      </c>
      <c r="H89" s="83"/>
      <c r="I89" s="49"/>
      <c r="K89" s="74" t="s">
        <v>491</v>
      </c>
      <c r="L89" s="75">
        <v>0.42920480012606188</v>
      </c>
      <c r="M89" s="75">
        <v>0.36940000000000001</v>
      </c>
      <c r="N89" s="75">
        <v>0</v>
      </c>
      <c r="O89" s="75">
        <v>0</v>
      </c>
      <c r="P89" s="75">
        <v>0</v>
      </c>
      <c r="Q89" s="75">
        <v>8.2289827352331757E-5</v>
      </c>
      <c r="R89" s="75">
        <v>0</v>
      </c>
      <c r="S89" s="76">
        <v>0.99991771017264763</v>
      </c>
    </row>
    <row r="90" spans="1:19">
      <c r="A90" s="144" t="s">
        <v>467</v>
      </c>
      <c r="B90" s="56">
        <v>0.27561319518777838</v>
      </c>
      <c r="C90" s="56">
        <v>0.19813072786661645</v>
      </c>
      <c r="D90" s="56">
        <v>1</v>
      </c>
      <c r="E90" s="56">
        <f>+D91</f>
        <v>0.21490286782359086</v>
      </c>
      <c r="F90" s="56">
        <f>+D92</f>
        <v>0.21962776179821666</v>
      </c>
      <c r="G90" s="145">
        <f>+D93</f>
        <v>0.3041943049506079</v>
      </c>
      <c r="H90" s="84"/>
      <c r="K90" s="101"/>
      <c r="L90" s="82"/>
      <c r="M90" s="82"/>
      <c r="N90" s="82"/>
      <c r="O90" s="82"/>
      <c r="P90" s="82"/>
      <c r="Q90" s="82"/>
      <c r="R90" s="82"/>
      <c r="S90" s="82"/>
    </row>
    <row r="91" spans="1:19">
      <c r="A91" s="144" t="s">
        <v>475</v>
      </c>
      <c r="B91" s="56">
        <v>0.32164817335609397</v>
      </c>
      <c r="C91" s="56">
        <v>0.25695346288775928</v>
      </c>
      <c r="D91" s="56">
        <v>0.21490286782359086</v>
      </c>
      <c r="E91" s="56">
        <v>1</v>
      </c>
      <c r="F91" s="56">
        <f>+E92</f>
        <v>0.21510326368372593</v>
      </c>
      <c r="G91" s="145">
        <f>+E93</f>
        <v>0.17453166433267356</v>
      </c>
      <c r="K91" s="101"/>
      <c r="L91" s="82"/>
      <c r="M91" s="82"/>
      <c r="N91" s="82"/>
      <c r="O91" s="82"/>
      <c r="P91" s="82"/>
      <c r="Q91" s="82"/>
      <c r="R91" s="82"/>
      <c r="S91" s="82"/>
    </row>
    <row r="92" spans="1:19">
      <c r="A92" s="144" t="s">
        <v>492</v>
      </c>
      <c r="B92" s="56">
        <v>0.33808180346489769</v>
      </c>
      <c r="C92" s="56">
        <v>0.40196101021055208</v>
      </c>
      <c r="D92" s="56">
        <v>0.21962776179821666</v>
      </c>
      <c r="E92" s="56">
        <v>0.21510326368372593</v>
      </c>
      <c r="F92" s="56">
        <v>1</v>
      </c>
      <c r="G92" s="145">
        <f>+F93</f>
        <v>0.49832420594725774</v>
      </c>
      <c r="K92" s="101"/>
      <c r="L92" s="82"/>
      <c r="M92" s="102"/>
      <c r="N92" s="82"/>
      <c r="O92" s="82"/>
      <c r="P92" s="82"/>
      <c r="Q92" s="82"/>
      <c r="R92" s="82"/>
      <c r="S92" s="82"/>
    </row>
    <row r="93" spans="1:19" ht="15.75" thickBot="1">
      <c r="A93" s="146" t="s">
        <v>477</v>
      </c>
      <c r="B93" s="147">
        <v>0.2780380059541942</v>
      </c>
      <c r="C93" s="147">
        <v>0.24460176746652787</v>
      </c>
      <c r="D93" s="147">
        <v>0.3041943049506079</v>
      </c>
      <c r="E93" s="147">
        <v>0.17453166433267356</v>
      </c>
      <c r="F93" s="147">
        <v>0.49832420594725774</v>
      </c>
      <c r="G93" s="148">
        <v>1</v>
      </c>
      <c r="M93" s="41"/>
    </row>
    <row r="95" spans="1:19">
      <c r="H95" s="30"/>
    </row>
    <row r="96" spans="1:19" ht="18.75">
      <c r="A96" s="159" t="s">
        <v>493</v>
      </c>
      <c r="B96" s="159"/>
      <c r="C96" s="159"/>
      <c r="D96" s="159"/>
      <c r="K96" s="158"/>
      <c r="L96" s="158"/>
      <c r="M96" s="158"/>
    </row>
    <row r="97" spans="1:13" ht="15.75" thickBot="1"/>
    <row r="98" spans="1:13" ht="18.75">
      <c r="A98" s="69" t="s">
        <v>494</v>
      </c>
      <c r="B98" s="70" t="s">
        <v>473</v>
      </c>
      <c r="C98" s="70" t="s">
        <v>474</v>
      </c>
      <c r="D98" s="70" t="s">
        <v>467</v>
      </c>
      <c r="E98" s="70" t="s">
        <v>475</v>
      </c>
      <c r="F98" s="70" t="s">
        <v>476</v>
      </c>
      <c r="G98" s="71" t="s">
        <v>477</v>
      </c>
      <c r="H98" s="142" t="s">
        <v>495</v>
      </c>
      <c r="K98" s="159" t="s">
        <v>496</v>
      </c>
      <c r="L98" s="159"/>
      <c r="M98" s="159"/>
    </row>
    <row r="99" spans="1:13" ht="15.75" thickBot="1">
      <c r="A99" s="136" t="s">
        <v>497</v>
      </c>
      <c r="B99" s="47">
        <f>B2/(B2+D2+F2+H2+J2+L2)</f>
        <v>0.15353745169736033</v>
      </c>
      <c r="C99" s="47">
        <f>D2/(B2+D2+F2+H2+J2+L2)</f>
        <v>4.7394097621396306E-2</v>
      </c>
      <c r="D99" s="47">
        <f>F2/(B2+D2+F2+H2+J2+L2)</f>
        <v>0.35470640153678412</v>
      </c>
      <c r="E99" s="47">
        <f>H2/(B2+D2+F2+H2+J2+L2)</f>
        <v>3.7091977126243257E-2</v>
      </c>
      <c r="F99" s="47">
        <f>J2/(B2+D2+F2+H2+J2+L2)</f>
        <v>0.38016124366781134</v>
      </c>
      <c r="G99" s="137">
        <f>L2/(B2+D2+F2+H2+J2+L2)</f>
        <v>2.7108828350404592E-2</v>
      </c>
      <c r="H99" s="141">
        <f>SUM(B99:G99)</f>
        <v>0.99999999999999989</v>
      </c>
    </row>
    <row r="100" spans="1:13">
      <c r="A100" s="136" t="s">
        <v>2</v>
      </c>
      <c r="B100" s="47" cm="1">
        <f t="array" ref="B100:G100">N75:S75</f>
        <v>0.14770786398251379</v>
      </c>
      <c r="C100" s="47">
        <v>-5.7160126326202793E-2</v>
      </c>
      <c r="D100" s="47">
        <v>8.3150639607482119E-2</v>
      </c>
      <c r="E100" s="47">
        <v>0.16965352907122039</v>
      </c>
      <c r="F100" s="47">
        <v>2.3720087054012233E-2</v>
      </c>
      <c r="G100" s="137">
        <v>0.36941743853762121</v>
      </c>
    </row>
    <row r="101" spans="1:13" ht="15.75" thickBot="1">
      <c r="A101" s="138" t="s">
        <v>498</v>
      </c>
      <c r="B101" s="139" cm="1">
        <f t="array" ref="B101:G101">N76:S76</f>
        <v>0.4268459727187992</v>
      </c>
      <c r="C101" s="139">
        <v>0.27667939632515687</v>
      </c>
      <c r="D101" s="139">
        <v>0.38685941615104125</v>
      </c>
      <c r="E101" s="139">
        <v>0.18767061799463197</v>
      </c>
      <c r="F101" s="139">
        <v>0.28851349739290255</v>
      </c>
      <c r="G101" s="140">
        <v>0.42923742637110229</v>
      </c>
    </row>
    <row r="104" spans="1:13" ht="18.75">
      <c r="A104" s="77" t="s">
        <v>499</v>
      </c>
      <c r="B104" s="78"/>
      <c r="C104" s="78"/>
    </row>
    <row r="106" spans="1:13" ht="18.75">
      <c r="A106" s="160" t="s">
        <v>500</v>
      </c>
      <c r="B106" s="160"/>
    </row>
    <row r="107" spans="1:13" ht="15.75" thickBot="1"/>
    <row r="108" spans="1:13" ht="15.75" thickBot="1">
      <c r="A108" s="55"/>
      <c r="B108" s="107" t="s">
        <v>473</v>
      </c>
      <c r="C108" s="108" t="s">
        <v>474</v>
      </c>
      <c r="D108" s="108" t="s">
        <v>467</v>
      </c>
      <c r="E108" s="108" t="s">
        <v>475</v>
      </c>
      <c r="F108" s="108" t="s">
        <v>476</v>
      </c>
      <c r="G108" s="109" t="s">
        <v>477</v>
      </c>
    </row>
    <row r="109" spans="1:13">
      <c r="A109" s="133">
        <v>1</v>
      </c>
      <c r="B109" s="126" cm="1">
        <f t="array" ref="B109:G109">B99:G99</f>
        <v>0.15353745169736033</v>
      </c>
      <c r="C109" s="51">
        <v>4.7394097621396306E-2</v>
      </c>
      <c r="D109" s="51">
        <v>0.35470640153678412</v>
      </c>
      <c r="E109" s="51">
        <v>3.7091977126243257E-2</v>
      </c>
      <c r="F109" s="51">
        <v>0.38016124366781134</v>
      </c>
      <c r="G109" s="127">
        <v>2.7108828350404592E-2</v>
      </c>
    </row>
    <row r="110" spans="1:13">
      <c r="A110" s="134" cm="1">
        <f t="array" ref="A110:A115">TRANSPOSE(_xlfn.ANCHORARRAY(B109))</f>
        <v>0.15353745169736033</v>
      </c>
      <c r="B110" s="128" cm="1">
        <f t="array" ref="B110:G115">_xlfn.ANCHORARRAY(A110)*_xlfn.ANCHORARRAY(B109)</f>
        <v>2.3573749073719254E-2</v>
      </c>
      <c r="C110" s="48">
        <v>7.2767689742851156E-3</v>
      </c>
      <c r="D110" s="48">
        <v>5.4460716992698492E-2</v>
      </c>
      <c r="E110" s="48">
        <v>5.6950076463801683E-3</v>
      </c>
      <c r="F110" s="48">
        <v>5.8368988586855013E-2</v>
      </c>
      <c r="G110" s="73">
        <v>4.1622204234222776E-3</v>
      </c>
    </row>
    <row r="111" spans="1:13">
      <c r="A111" s="134">
        <v>4.7394097621396306E-2</v>
      </c>
      <c r="B111" s="128">
        <v>7.2767689742851156E-3</v>
      </c>
      <c r="C111" s="48">
        <v>2.246200489346443E-3</v>
      </c>
      <c r="D111" s="48">
        <v>1.6810989821368545E-2</v>
      </c>
      <c r="E111" s="48">
        <v>1.7579407848917717E-3</v>
      </c>
      <c r="F111" s="48">
        <v>1.801739909426368E-2</v>
      </c>
      <c r="G111" s="73">
        <v>1.2847984572407511E-3</v>
      </c>
    </row>
    <row r="112" spans="1:13">
      <c r="A112" s="134">
        <v>0.35470640153678412</v>
      </c>
      <c r="B112" s="128">
        <v>5.4460716992698492E-2</v>
      </c>
      <c r="C112" s="48">
        <v>1.6810989821368545E-2</v>
      </c>
      <c r="D112" s="48">
        <v>0.12581663129117432</v>
      </c>
      <c r="E112" s="48">
        <v>1.3156761732334453E-2</v>
      </c>
      <c r="F112" s="48">
        <v>0.13484562674515793</v>
      </c>
      <c r="G112" s="73">
        <v>9.6156749540503676E-3</v>
      </c>
    </row>
    <row r="113" spans="1:19">
      <c r="A113" s="134">
        <v>3.7091977126243257E-2</v>
      </c>
      <c r="B113" s="128">
        <v>5.6950076463801683E-3</v>
      </c>
      <c r="C113" s="48">
        <v>1.7579407848917717E-3</v>
      </c>
      <c r="D113" s="48">
        <v>1.3156761732334453E-2</v>
      </c>
      <c r="E113" s="48">
        <v>1.3758147671337529E-3</v>
      </c>
      <c r="F113" s="48">
        <v>1.4100932154410648E-2</v>
      </c>
      <c r="G113" s="73">
        <v>1.0055200410924619E-3</v>
      </c>
    </row>
    <row r="114" spans="1:19">
      <c r="A114" s="134">
        <v>0.38016124366781134</v>
      </c>
      <c r="B114" s="128">
        <v>5.8368988586855013E-2</v>
      </c>
      <c r="C114" s="48">
        <v>1.801739909426368E-2</v>
      </c>
      <c r="D114" s="48">
        <v>0.13484562674515793</v>
      </c>
      <c r="E114" s="48">
        <v>1.4100932154410648E-2</v>
      </c>
      <c r="F114" s="48">
        <v>0.14452257118705703</v>
      </c>
      <c r="G114" s="73">
        <v>1.0305725900067033E-2</v>
      </c>
    </row>
    <row r="115" spans="1:19" ht="15.75" thickBot="1">
      <c r="A115" s="135">
        <v>2.7108828350404592E-2</v>
      </c>
      <c r="B115" s="129">
        <v>4.1622204234222776E-3</v>
      </c>
      <c r="C115" s="75">
        <v>1.2847984572407511E-3</v>
      </c>
      <c r="D115" s="75">
        <v>9.6156749540503676E-3</v>
      </c>
      <c r="E115" s="75">
        <v>1.0055200410924619E-3</v>
      </c>
      <c r="F115" s="75">
        <v>1.0305725900067033E-2</v>
      </c>
      <c r="G115" s="76">
        <v>7.3488857453169972E-4</v>
      </c>
    </row>
    <row r="119" spans="1:19" ht="18.75">
      <c r="A119" s="160" t="s">
        <v>501</v>
      </c>
      <c r="B119" s="160"/>
    </row>
    <row r="120" spans="1:19" ht="15.75" thickBot="1"/>
    <row r="121" spans="1:19" ht="19.5" thickBot="1">
      <c r="A121" s="55"/>
      <c r="B121" s="107" t="s">
        <v>473</v>
      </c>
      <c r="C121" s="108" t="s">
        <v>474</v>
      </c>
      <c r="D121" s="108" t="s">
        <v>467</v>
      </c>
      <c r="E121" s="108" t="s">
        <v>475</v>
      </c>
      <c r="F121" s="108" t="s">
        <v>476</v>
      </c>
      <c r="G121" s="109" t="s">
        <v>477</v>
      </c>
      <c r="K121" s="159" t="s">
        <v>502</v>
      </c>
      <c r="L121" s="159"/>
      <c r="M121" s="159"/>
      <c r="N121" s="106"/>
    </row>
    <row r="122" spans="1:19" ht="15.75" thickBot="1">
      <c r="A122" s="130" t="s">
        <v>503</v>
      </c>
      <c r="B122" s="126" cm="1">
        <f t="array" ref="B122:G122">_xlfn.ANCHORARRAY(B101)</f>
        <v>0.4268459727187992</v>
      </c>
      <c r="C122" s="51">
        <v>0.27667939632515687</v>
      </c>
      <c r="D122" s="51">
        <v>0.38685941615104125</v>
      </c>
      <c r="E122" s="51">
        <v>0.18767061799463197</v>
      </c>
      <c r="F122" s="51">
        <v>0.28851349739290255</v>
      </c>
      <c r="G122" s="127">
        <v>0.42923742637110229</v>
      </c>
    </row>
    <row r="123" spans="1:19">
      <c r="A123" s="131" cm="1">
        <f t="array" ref="A123:A128">TRANSPOSE(_xlfn.ANCHORARRAY(B122))</f>
        <v>0.4268459727187992</v>
      </c>
      <c r="B123" s="128" cm="1">
        <f t="array" ref="B123:G128">_xlfn.ANCHORARRAY(A123)*_xlfn.ANCHORARRAY(B122)</f>
        <v>0.18219748442625788</v>
      </c>
      <c r="C123" s="48">
        <v>0.11809948605566174</v>
      </c>
      <c r="D123" s="48">
        <v>0.16512938379241793</v>
      </c>
      <c r="E123" s="48">
        <v>8.0106447488656862E-2</v>
      </c>
      <c r="F123" s="48">
        <v>0.12315082443717623</v>
      </c>
      <c r="G123" s="73">
        <v>0.18321826678668712</v>
      </c>
      <c r="K123" s="69" t="s">
        <v>470</v>
      </c>
      <c r="L123" s="70" t="s">
        <v>471</v>
      </c>
      <c r="M123" s="80" t="s">
        <v>472</v>
      </c>
      <c r="N123" s="81"/>
      <c r="O123" s="81"/>
      <c r="P123" s="81"/>
      <c r="Q123" s="81"/>
      <c r="R123" s="81"/>
      <c r="S123" s="81"/>
    </row>
    <row r="124" spans="1:19">
      <c r="A124" s="131">
        <v>0.27667939632515687</v>
      </c>
      <c r="B124" s="128">
        <v>0.11809948605566174</v>
      </c>
      <c r="C124" s="48">
        <v>7.6551488350853222E-2</v>
      </c>
      <c r="D124" s="48">
        <v>0.10703602972337273</v>
      </c>
      <c r="E124" s="48">
        <v>5.1924593294723896E-2</v>
      </c>
      <c r="F124" s="48">
        <v>7.9825740290328004E-2</v>
      </c>
      <c r="G124" s="73">
        <v>0.11876115200852055</v>
      </c>
      <c r="K124" s="72" t="s">
        <v>482</v>
      </c>
      <c r="L124" s="48">
        <v>0.16606594243045744</v>
      </c>
      <c r="M124" s="48">
        <v>0.14000000000000001</v>
      </c>
      <c r="N124" s="82"/>
      <c r="O124" s="82"/>
      <c r="P124" s="82"/>
      <c r="Q124" s="82"/>
      <c r="R124" s="82"/>
      <c r="S124" s="82"/>
    </row>
    <row r="125" spans="1:19">
      <c r="A125" s="131">
        <v>0.38685941615104125</v>
      </c>
      <c r="B125" s="128">
        <v>0.16512938379241793</v>
      </c>
      <c r="C125" s="48">
        <v>0.10703602972337273</v>
      </c>
      <c r="D125" s="48">
        <v>0.1496602078647245</v>
      </c>
      <c r="E125" s="48">
        <v>7.2602145706108415E-2</v>
      </c>
      <c r="F125" s="48">
        <v>0.11161416315311325</v>
      </c>
      <c r="G125" s="73">
        <v>0.16605454015610019</v>
      </c>
    </row>
    <row r="126" spans="1:19">
      <c r="A126" s="131">
        <v>0.18767061799463197</v>
      </c>
      <c r="B126" s="128">
        <v>8.0106447488656862E-2</v>
      </c>
      <c r="C126" s="48">
        <v>5.1924593294723896E-2</v>
      </c>
      <c r="D126" s="48">
        <v>7.2602145706108415E-2</v>
      </c>
      <c r="E126" s="48">
        <v>3.5220260858487083E-2</v>
      </c>
      <c r="F126" s="48">
        <v>5.4145506355518659E-2</v>
      </c>
      <c r="G126" s="73">
        <v>8.055525307349011E-2</v>
      </c>
    </row>
    <row r="127" spans="1:19">
      <c r="A127" s="131">
        <v>0.28851349739290255</v>
      </c>
      <c r="B127" s="128">
        <v>0.12315082443717623</v>
      </c>
      <c r="C127" s="48">
        <v>7.9825740290328004E-2</v>
      </c>
      <c r="D127" s="48">
        <v>0.11161416315311325</v>
      </c>
      <c r="E127" s="48">
        <v>5.4145506355518659E-2</v>
      </c>
      <c r="F127" s="48">
        <v>8.324003817788439E-2</v>
      </c>
      <c r="G127" s="73">
        <v>0.12384079109425522</v>
      </c>
    </row>
    <row r="128" spans="1:19" ht="15.75" thickBot="1">
      <c r="A128" s="132">
        <v>0.42923742637110229</v>
      </c>
      <c r="B128" s="129">
        <v>0.18321826678668712</v>
      </c>
      <c r="C128" s="75">
        <v>0.11876115200852055</v>
      </c>
      <c r="D128" s="75">
        <v>0.16605454015610019</v>
      </c>
      <c r="E128" s="75">
        <v>8.055525307349011E-2</v>
      </c>
      <c r="F128" s="75">
        <v>0.12384079109425522</v>
      </c>
      <c r="G128" s="76">
        <v>0.18424476819768745</v>
      </c>
    </row>
    <row r="131" spans="1:7" ht="18.75">
      <c r="A131" s="160" t="s">
        <v>504</v>
      </c>
      <c r="B131" s="160"/>
    </row>
    <row r="132" spans="1:7" ht="15.75" thickBot="1"/>
    <row r="133" spans="1:7" ht="15.75" thickBot="1">
      <c r="A133" s="55"/>
      <c r="B133" s="107" t="s">
        <v>473</v>
      </c>
      <c r="C133" s="108" t="s">
        <v>474</v>
      </c>
      <c r="D133" s="108" t="s">
        <v>467</v>
      </c>
      <c r="E133" s="108" t="s">
        <v>475</v>
      </c>
      <c r="F133" s="108" t="s">
        <v>476</v>
      </c>
      <c r="G133" s="109" t="s">
        <v>477</v>
      </c>
    </row>
    <row r="134" spans="1:7">
      <c r="A134" s="123" t="str" cm="1">
        <f t="array" ref="A134:A139">TRANSPOSE(B133:G133)</f>
        <v xml:space="preserve">Reliance </v>
      </c>
      <c r="B134" s="118">
        <f t="shared" ref="B134:G134" si="4">B123*B110*B88</f>
        <v>4.2950777797274749E-3</v>
      </c>
      <c r="C134" s="54">
        <f t="shared" si="4"/>
        <v>2.1183019045238356E-4</v>
      </c>
      <c r="D134" s="54">
        <f t="shared" si="4"/>
        <v>2.4786072793811695E-3</v>
      </c>
      <c r="E134" s="54">
        <f t="shared" si="4"/>
        <v>1.4673809385479727E-4</v>
      </c>
      <c r="F134" s="54">
        <f t="shared" si="4"/>
        <v>2.4301959230918812E-3</v>
      </c>
      <c r="G134" s="119">
        <f t="shared" si="4"/>
        <v>2.1203034086936766E-4</v>
      </c>
    </row>
    <row r="135" spans="1:7">
      <c r="A135" s="124" t="str">
        <v>ITC</v>
      </c>
      <c r="B135" s="118">
        <f>B124*B111*B89</f>
        <v>2.1183019045238356E-4</v>
      </c>
      <c r="C135" s="54">
        <f t="shared" ref="C135:G139" si="5">C124*C111*C89</f>
        <v>1.7194999059388504E-4</v>
      </c>
      <c r="D135" s="54">
        <f t="shared" si="5"/>
        <v>3.5651278734607269E-4</v>
      </c>
      <c r="E135" s="54">
        <f t="shared" si="5"/>
        <v>2.3454804670597958E-5</v>
      </c>
      <c r="F135" s="54">
        <f t="shared" si="5"/>
        <v>5.7812131561270287E-4</v>
      </c>
      <c r="G135" s="119">
        <f t="shared" si="5"/>
        <v>3.7322351525183459E-5</v>
      </c>
    </row>
    <row r="136" spans="1:7">
      <c r="A136" s="124" t="str">
        <v>TCS</v>
      </c>
      <c r="B136" s="118">
        <f>B125*B112*B90</f>
        <v>2.4786072793811695E-3</v>
      </c>
      <c r="C136" s="54">
        <f t="shared" si="5"/>
        <v>3.5651278734607269E-4</v>
      </c>
      <c r="D136" s="54">
        <f t="shared" si="5"/>
        <v>1.8829743191876549E-2</v>
      </c>
      <c r="E136" s="54">
        <f t="shared" si="5"/>
        <v>2.0527718190502462E-4</v>
      </c>
      <c r="F136" s="54">
        <f t="shared" si="5"/>
        <v>3.3055475537610347E-3</v>
      </c>
      <c r="G136" s="119">
        <f t="shared" si="5"/>
        <v>4.8571510262712247E-4</v>
      </c>
    </row>
    <row r="137" spans="1:7">
      <c r="A137" s="124" t="str">
        <v>Dabur</v>
      </c>
      <c r="B137" s="118">
        <f>B126*B113*B91</f>
        <v>1.4673809385479727E-4</v>
      </c>
      <c r="C137" s="54">
        <f t="shared" si="5"/>
        <v>2.3454804670597958E-5</v>
      </c>
      <c r="D137" s="54">
        <f t="shared" si="5"/>
        <v>2.0527718190502462E-4</v>
      </c>
      <c r="E137" s="54">
        <f>E126*E113*E91</f>
        <v>4.8456554991409442E-5</v>
      </c>
      <c r="F137" s="54">
        <f t="shared" si="5"/>
        <v>1.6423179603143134E-4</v>
      </c>
      <c r="G137" s="119">
        <f t="shared" si="5"/>
        <v>1.4137051089383946E-5</v>
      </c>
    </row>
    <row r="138" spans="1:7">
      <c r="A138" s="124" t="str">
        <v>Heromoto</v>
      </c>
      <c r="B138" s="118">
        <f>B127*B114*B92</f>
        <v>2.4301959230918812E-3</v>
      </c>
      <c r="C138" s="54">
        <f t="shared" si="5"/>
        <v>5.7812131561270287E-4</v>
      </c>
      <c r="D138" s="54">
        <f t="shared" si="5"/>
        <v>3.3055475537610347E-3</v>
      </c>
      <c r="E138" s="54">
        <f t="shared" si="5"/>
        <v>1.6423179603143134E-4</v>
      </c>
      <c r="F138" s="54">
        <f t="shared" si="5"/>
        <v>1.2030064343176642E-2</v>
      </c>
      <c r="G138" s="119">
        <f t="shared" si="5"/>
        <v>6.3599585971648831E-4</v>
      </c>
    </row>
    <row r="139" spans="1:7" ht="15.75" thickBot="1">
      <c r="A139" s="125" t="str">
        <v>Bajaj</v>
      </c>
      <c r="B139" s="120">
        <f>B128*B115*B93</f>
        <v>2.1203034086936766E-4</v>
      </c>
      <c r="C139" s="121">
        <f t="shared" si="5"/>
        <v>3.7322351525183459E-5</v>
      </c>
      <c r="D139" s="121">
        <f t="shared" si="5"/>
        <v>4.8571510262712247E-4</v>
      </c>
      <c r="E139" s="121">
        <f t="shared" si="5"/>
        <v>1.4137051089383946E-5</v>
      </c>
      <c r="F139" s="121">
        <f t="shared" si="5"/>
        <v>6.3599585971648831E-4</v>
      </c>
      <c r="G139" s="122">
        <f t="shared" si="5"/>
        <v>1.3539937506572197E-4</v>
      </c>
    </row>
    <row r="142" spans="1:7" ht="18.75">
      <c r="A142" s="160" t="s">
        <v>505</v>
      </c>
      <c r="B142" s="160"/>
      <c r="C142" s="160"/>
    </row>
    <row r="144" spans="1:7">
      <c r="B144" s="61" t="s">
        <v>506</v>
      </c>
      <c r="C144" s="58" t="s">
        <v>507</v>
      </c>
      <c r="D144" s="60" t="s">
        <v>508</v>
      </c>
      <c r="E144" s="57"/>
    </row>
    <row r="145" spans="1:7">
      <c r="B145" s="64">
        <f>SUMPRODUCT(B99:G99,_xlfn.ANCHORARRAY(B100))</f>
        <v>7.478841713005277E-2</v>
      </c>
      <c r="C145" s="65">
        <f>SUM(B134:G139)</f>
        <v>5.8082126499300966E-2</v>
      </c>
      <c r="D145" s="64">
        <f>SQRT(C145)</f>
        <v>0.24100233712414693</v>
      </c>
      <c r="E145" s="32"/>
    </row>
    <row r="148" spans="1:7" ht="18.75">
      <c r="A148" s="161" t="s">
        <v>509</v>
      </c>
      <c r="B148" s="162"/>
      <c r="C148" s="163"/>
    </row>
    <row r="151" spans="1:7" ht="18.75">
      <c r="A151" s="160" t="s">
        <v>504</v>
      </c>
      <c r="B151" s="160"/>
    </row>
    <row r="152" spans="1:7" ht="15.75" thickBot="1"/>
    <row r="153" spans="1:7" ht="15.75" thickBot="1">
      <c r="A153" s="50"/>
      <c r="B153" s="107" t="s">
        <v>473</v>
      </c>
      <c r="C153" s="108" t="s">
        <v>474</v>
      </c>
      <c r="D153" s="108" t="s">
        <v>467</v>
      </c>
      <c r="E153" s="108" t="s">
        <v>475</v>
      </c>
      <c r="F153" s="108" t="s">
        <v>476</v>
      </c>
      <c r="G153" s="109" t="s">
        <v>477</v>
      </c>
    </row>
    <row r="154" spans="1:7">
      <c r="A154" s="115" t="s">
        <v>510</v>
      </c>
      <c r="B154" s="110" cm="1">
        <f t="array" ref="B154:G154">B99:G99*_xlfn.ANCHORARRAY(B101)</f>
        <v>6.553684291852542E-2</v>
      </c>
      <c r="C154" s="62">
        <v>1.3112970319263484E-2</v>
      </c>
      <c r="D154" s="62">
        <v>0.13722151140355709</v>
      </c>
      <c r="E154" s="62">
        <v>6.9610742699248249E-3</v>
      </c>
      <c r="F154" s="62">
        <v>0.10968164998383569</v>
      </c>
      <c r="G154" s="111">
        <v>1.1636123713063641E-2</v>
      </c>
    </row>
    <row r="155" spans="1:7">
      <c r="A155" s="116" cm="1">
        <f t="array" ref="A155:A160">TRANSPOSE(_xlfn.ANCHORARRAY(B154))</f>
        <v>6.553684291852542E-2</v>
      </c>
      <c r="B155" s="110" cm="1">
        <f t="array" ref="B155:G160">_xlfn.ANCHORARRAY(A155)*_xlfn.ANCHORARRAY(B154)*B88:G93</f>
        <v>4.2950777797274757E-3</v>
      </c>
      <c r="C155" s="62">
        <v>2.1183019045238358E-4</v>
      </c>
      <c r="D155" s="62">
        <v>2.4786072793811695E-3</v>
      </c>
      <c r="E155" s="62">
        <v>1.4673809385479727E-4</v>
      </c>
      <c r="F155" s="62">
        <v>2.4301959230918816E-3</v>
      </c>
      <c r="G155" s="111">
        <v>2.1203034086936763E-4</v>
      </c>
    </row>
    <row r="156" spans="1:7">
      <c r="A156" s="116">
        <v>1.3112970319263484E-2</v>
      </c>
      <c r="B156" s="110">
        <v>2.1183019045238358E-4</v>
      </c>
      <c r="C156" s="62">
        <v>1.7194999059388507E-4</v>
      </c>
      <c r="D156" s="62">
        <v>3.5651278734607263E-4</v>
      </c>
      <c r="E156" s="62">
        <v>2.3454804670597958E-5</v>
      </c>
      <c r="F156" s="62">
        <v>5.7812131561270287E-4</v>
      </c>
      <c r="G156" s="111">
        <v>3.7322351525183459E-5</v>
      </c>
    </row>
    <row r="157" spans="1:7">
      <c r="A157" s="116">
        <v>0.13722151140355709</v>
      </c>
      <c r="B157" s="110">
        <v>2.4786072793811695E-3</v>
      </c>
      <c r="C157" s="62">
        <v>3.5651278734607263E-4</v>
      </c>
      <c r="D157" s="62">
        <v>1.8829743191876549E-2</v>
      </c>
      <c r="E157" s="62">
        <v>2.0527718190502459E-4</v>
      </c>
      <c r="F157" s="62">
        <v>3.3055475537610347E-3</v>
      </c>
      <c r="G157" s="111">
        <v>4.8571510262712241E-4</v>
      </c>
    </row>
    <row r="158" spans="1:7">
      <c r="A158" s="116">
        <v>6.9610742699248249E-3</v>
      </c>
      <c r="B158" s="110">
        <v>1.4673809385479727E-4</v>
      </c>
      <c r="C158" s="62">
        <v>2.3454804670597958E-5</v>
      </c>
      <c r="D158" s="62">
        <v>2.0527718190502459E-4</v>
      </c>
      <c r="E158" s="62">
        <v>4.8456554991409436E-5</v>
      </c>
      <c r="F158" s="62">
        <v>1.6423179603143134E-4</v>
      </c>
      <c r="G158" s="111">
        <v>1.4137051089383946E-5</v>
      </c>
    </row>
    <row r="159" spans="1:7">
      <c r="A159" s="116">
        <v>0.10968164998383569</v>
      </c>
      <c r="B159" s="110">
        <v>2.4301959230918816E-3</v>
      </c>
      <c r="C159" s="62">
        <v>5.7812131561270287E-4</v>
      </c>
      <c r="D159" s="62">
        <v>3.3055475537610347E-3</v>
      </c>
      <c r="E159" s="62">
        <v>1.6423179603143134E-4</v>
      </c>
      <c r="F159" s="62">
        <v>1.2030064343176643E-2</v>
      </c>
      <c r="G159" s="111">
        <v>6.3599585971648831E-4</v>
      </c>
    </row>
    <row r="160" spans="1:7" ht="15.75" thickBot="1">
      <c r="A160" s="117">
        <v>1.1636123713063641E-2</v>
      </c>
      <c r="B160" s="112">
        <v>2.1203034086936763E-4</v>
      </c>
      <c r="C160" s="113">
        <v>3.7322351525183459E-5</v>
      </c>
      <c r="D160" s="113">
        <v>4.8571510262712241E-4</v>
      </c>
      <c r="E160" s="113">
        <v>1.4137051089383946E-5</v>
      </c>
      <c r="F160" s="113">
        <v>6.3599585971648831E-4</v>
      </c>
      <c r="G160" s="114">
        <v>1.3539937506572197E-4</v>
      </c>
    </row>
    <row r="163" spans="1:4" ht="18.75">
      <c r="A163" s="160" t="s">
        <v>505</v>
      </c>
      <c r="B163" s="160"/>
      <c r="C163" s="160"/>
    </row>
    <row r="165" spans="1:4">
      <c r="B165" s="61" t="s">
        <v>506</v>
      </c>
      <c r="C165" s="58" t="s">
        <v>511</v>
      </c>
      <c r="D165" s="60" t="s">
        <v>508</v>
      </c>
    </row>
    <row r="166" spans="1:4">
      <c r="B166" s="66">
        <f>SUMPRODUCT(B99:G99,_xlfn.ANCHORARRAY(B100))</f>
        <v>7.478841713005277E-2</v>
      </c>
      <c r="C166" s="67" cm="1">
        <f t="array" ref="C166">SUM(B99:G99*_xlfn.ANCHORARRAY(B101)*TRANSPOSE(B99:G99*_xlfn.ANCHORARRAY(B101))*B88:G93)</f>
        <v>5.8082126499300973E-2</v>
      </c>
      <c r="D166" s="63">
        <f>SQRT(C166)</f>
        <v>0.24100233712414693</v>
      </c>
    </row>
    <row r="168" spans="1:4">
      <c r="B168" s="79" t="s">
        <v>512</v>
      </c>
      <c r="C168" s="59">
        <f>B166/D166</f>
        <v>0.31032237289685372</v>
      </c>
    </row>
    <row r="169" spans="1:4">
      <c r="B169" s="42"/>
      <c r="C169" s="43"/>
    </row>
  </sheetData>
  <mergeCells count="14">
    <mergeCell ref="A74:B74"/>
    <mergeCell ref="K78:N78"/>
    <mergeCell ref="A142:C142"/>
    <mergeCell ref="A148:C148"/>
    <mergeCell ref="A163:C163"/>
    <mergeCell ref="K96:M96"/>
    <mergeCell ref="K98:M98"/>
    <mergeCell ref="A85:B85"/>
    <mergeCell ref="A96:D96"/>
    <mergeCell ref="A106:B106"/>
    <mergeCell ref="A119:B119"/>
    <mergeCell ref="A131:B131"/>
    <mergeCell ref="K121:M121"/>
    <mergeCell ref="A151:B151"/>
  </mergeCells>
  <conditionalFormatting sqref="A87:G93 H89 A98:H98">
    <cfRule type="cellIs" dxfId="31" priority="15" operator="equal">
      <formula>1</formula>
    </cfRule>
  </conditionalFormatting>
  <conditionalFormatting sqref="A76:C76">
    <cfRule type="cellIs" dxfId="30" priority="7" operator="equal">
      <formula>1</formula>
    </cfRule>
  </conditionalFormatting>
  <conditionalFormatting sqref="M123:S123">
    <cfRule type="cellIs" dxfId="29" priority="10" operator="equal">
      <formula>1</formula>
    </cfRule>
  </conditionalFormatting>
  <conditionalFormatting sqref="K123">
    <cfRule type="cellIs" dxfId="28" priority="9" operator="equal">
      <formula>1</formula>
    </cfRule>
  </conditionalFormatting>
  <conditionalFormatting sqref="L123">
    <cfRule type="cellIs" dxfId="27" priority="8" operator="equal">
      <formula>1</formula>
    </cfRule>
  </conditionalFormatting>
  <conditionalFormatting sqref="M80:S80">
    <cfRule type="cellIs" dxfId="26" priority="3" operator="equal">
      <formula>1</formula>
    </cfRule>
  </conditionalFormatting>
  <conditionalFormatting sqref="K80">
    <cfRule type="cellIs" dxfId="25" priority="2" operator="equal">
      <formula>1</formula>
    </cfRule>
  </conditionalFormatting>
  <conditionalFormatting sqref="L80">
    <cfRule type="cellIs" dxfId="24" priority="1" operator="equal">
      <formula>1</formula>
    </cfRule>
  </conditionalFormatting>
  <pageMargins left="0.25" right="0.25" top="0.75" bottom="0.75" header="0.3" footer="0.3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6E939-1DDE-498B-9D3B-FA6E12552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</dc:creator>
  <cp:keywords/>
  <dc:description/>
  <cp:lastModifiedBy>Mohammad Aamir Khan</cp:lastModifiedBy>
  <cp:revision/>
  <dcterms:created xsi:type="dcterms:W3CDTF">2021-09-18T16:56:32Z</dcterms:created>
  <dcterms:modified xsi:type="dcterms:W3CDTF">2022-06-17T04:32:41Z</dcterms:modified>
  <cp:category/>
  <cp:contentStatus/>
</cp:coreProperties>
</file>