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 16" sheetId="1" r:id="rId4"/>
  </sheets>
  <definedNames/>
  <calcPr/>
</workbook>
</file>

<file path=xl/sharedStrings.xml><?xml version="1.0" encoding="utf-8"?>
<sst xmlns="http://schemas.openxmlformats.org/spreadsheetml/2006/main" count="29" uniqueCount="28">
  <si>
    <t>Opis</t>
  </si>
  <si>
    <t>2r [m]</t>
  </si>
  <si>
    <t>r [m]</t>
  </si>
  <si>
    <t>S [m^2]</t>
  </si>
  <si>
    <t>L0 [m]</t>
  </si>
  <si>
    <t>m [kg]</t>
  </si>
  <si>
    <t>F [N]</t>
  </si>
  <si>
    <t>Delta l [m]</t>
  </si>
  <si>
    <t>E [GN/m^2]
[GPa]</t>
  </si>
  <si>
    <t>E [N/m^2]
[Pa]</t>
  </si>
  <si>
    <t>Próba 1</t>
  </si>
  <si>
    <t>Wypełniamy</t>
  </si>
  <si>
    <t>Próba 2</t>
  </si>
  <si>
    <t>Liczy się samo</t>
  </si>
  <si>
    <t>Próba 3</t>
  </si>
  <si>
    <t>Wynik</t>
  </si>
  <si>
    <t>Próba 4</t>
  </si>
  <si>
    <t>Próba 5</t>
  </si>
  <si>
    <t>Próba 6</t>
  </si>
  <si>
    <t>Próba 7</t>
  </si>
  <si>
    <t>Srednia</t>
  </si>
  <si>
    <t>`</t>
  </si>
  <si>
    <t>(metoda ze skryptu)</t>
  </si>
  <si>
    <t>(metoda nr2)</t>
  </si>
  <si>
    <t>E [N/m^2][Pa]</t>
  </si>
  <si>
    <t>E_sr [N/m^2][Pa]</t>
  </si>
  <si>
    <t>E [GN/m^2][GPa]</t>
  </si>
  <si>
    <t>E_sr [GN/m^2][GPa]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</si>
</sst>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FF9900"/>
      <name val="Consolas"/>
    </font>
    <font>
      <b/>
      <color theme="4"/>
      <name val="Consolas"/>
    </font>
    <font>
      <b/>
      <color theme="5"/>
      <name val="Consolas"/>
    </font>
    <font>
      <b/>
      <color rgb="FFFF0000"/>
      <name val="Consolas"/>
    </font>
    <font>
      <b/>
      <color rgb="FF34A853"/>
      <name val="Consolas"/>
    </font>
    <font>
      <color theme="1"/>
      <name val="Consolas"/>
    </font>
    <font>
      <color rgb="FF4285F4"/>
      <name val="Consolas"/>
    </font>
    <font>
      <color theme="5"/>
      <name val="Consolas"/>
    </font>
    <font>
      <color rgb="FFFF0000"/>
      <name val="Consolas"/>
    </font>
    <font>
      <b/>
      <sz val="9.0"/>
      <color rgb="FF34A853"/>
      <name val="Consolas"/>
    </font>
    <font>
      <b/>
      <color theme="7"/>
      <name val="Consolas"/>
    </font>
    <font>
      <b/>
      <color theme="1"/>
      <name val="Consolas"/>
    </font>
    <font>
      <sz val="11.0"/>
      <color rgb="FF1F1F1F"/>
      <name val="Consolas"/>
    </font>
    <font>
      <sz val="11.0"/>
      <color theme="1"/>
      <name val="Consolas"/>
    </font>
    <font>
      <b/>
      <i/>
      <color rgb="FF34A853"/>
      <name val="Consolas"/>
    </font>
    <font>
      <b/>
      <i/>
      <sz val="10.0"/>
      <color rgb="FF34A853"/>
      <name val="Consolas"/>
    </font>
    <font>
      <b/>
      <i/>
      <sz val="15.0"/>
      <color rgb="FF34A853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" fillId="0" fontId="1" numFmtId="0" xfId="0" applyBorder="1" applyFont="1"/>
    <xf borderId="3" fillId="0" fontId="7" numFmtId="0" xfId="0" applyBorder="1" applyFont="1"/>
    <xf borderId="3" fillId="0" fontId="8" numFmtId="0" xfId="0" applyBorder="1" applyFont="1"/>
    <xf borderId="4" fillId="0" fontId="8" numFmtId="0" xfId="0" applyBorder="1" applyFont="1"/>
    <xf borderId="0" fillId="0" fontId="7" numFmtId="0" xfId="0" applyFont="1"/>
    <xf borderId="2" fillId="0" fontId="8" numFmtId="0" xfId="0" applyBorder="1" applyFont="1"/>
    <xf borderId="3" fillId="0" fontId="9" numFmtId="0" xfId="0" applyBorder="1" applyFont="1"/>
    <xf borderId="4" fillId="2" fontId="10" numFmtId="4" xfId="0" applyBorder="1" applyFill="1" applyFont="1" applyNumberFormat="1"/>
    <xf borderId="3" fillId="0" fontId="11" numFmtId="4" xfId="0" applyBorder="1" applyFont="1" applyNumberFormat="1"/>
    <xf borderId="0" fillId="0" fontId="6" numFmtId="0" xfId="0" applyFont="1"/>
    <xf borderId="5" fillId="0" fontId="2" numFmtId="0" xfId="0" applyBorder="1" applyFont="1"/>
    <xf borderId="6" fillId="0" fontId="1" numFmtId="0" xfId="0" applyBorder="1" applyFont="1"/>
    <xf borderId="7" fillId="0" fontId="7" numFmtId="0" xfId="0" applyBorder="1" applyFont="1"/>
    <xf borderId="7" fillId="0" fontId="8" numFmtId="0" xfId="0" applyBorder="1" applyFont="1"/>
    <xf borderId="8" fillId="0" fontId="8" numFmtId="0" xfId="0" applyBorder="1" applyFont="1"/>
    <xf borderId="6" fillId="0" fontId="8" numFmtId="0" xfId="0" applyBorder="1" applyFont="1"/>
    <xf borderId="7" fillId="0" fontId="9" numFmtId="0" xfId="0" applyBorder="1" applyFont="1"/>
    <xf borderId="8" fillId="2" fontId="10" numFmtId="4" xfId="0" applyBorder="1" applyFont="1" applyNumberFormat="1"/>
    <xf borderId="7" fillId="0" fontId="11" numFmtId="4" xfId="0" applyBorder="1" applyFont="1" applyNumberFormat="1"/>
    <xf borderId="9" fillId="0" fontId="3" numFmtId="0" xfId="0" applyBorder="1" applyFont="1"/>
    <xf borderId="10" fillId="0" fontId="11" numFmtId="0" xfId="0" applyBorder="1" applyFont="1"/>
    <xf borderId="0" fillId="0" fontId="6" numFmtId="0" xfId="0" applyFont="1"/>
    <xf borderId="0" fillId="0" fontId="6" numFmtId="0" xfId="0" applyAlignment="1" applyFont="1">
      <alignment horizontal="right" vertical="bottom"/>
    </xf>
    <xf borderId="11" fillId="0" fontId="8" numFmtId="0" xfId="0" applyBorder="1" applyFont="1"/>
    <xf borderId="12" fillId="0" fontId="7" numFmtId="0" xfId="0" applyBorder="1" applyFont="1"/>
    <xf borderId="12" fillId="0" fontId="9" numFmtId="0" xfId="0" applyBorder="1" applyFont="1"/>
    <xf borderId="13" fillId="2" fontId="10" numFmtId="4" xfId="0" applyBorder="1" applyFont="1" applyNumberFormat="1"/>
    <xf borderId="12" fillId="0" fontId="11" numFmtId="4" xfId="0" applyBorder="1" applyFont="1" applyNumberFormat="1"/>
    <xf borderId="11" fillId="0" fontId="6" numFmtId="0" xfId="0" applyBorder="1" applyFont="1"/>
    <xf borderId="12" fillId="0" fontId="12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0" fontId="6" numFmtId="0" xfId="0" applyAlignment="1" applyFont="1">
      <alignment vertical="bottom"/>
    </xf>
    <xf borderId="0" fillId="2" fontId="13" numFmtId="0" xfId="0" applyFont="1"/>
    <xf borderId="0" fillId="0" fontId="1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15" numFmtId="4" xfId="0" applyFont="1" applyNumberFormat="1"/>
    <xf borderId="0" fillId="0" fontId="16" numFmtId="4" xfId="0" applyFont="1" applyNumberFormat="1"/>
    <xf borderId="0" fillId="0" fontId="17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Delta l [m] od F [N]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'zad 16'!$J$1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'zad 16'!$I$2:$I$8</c:f>
            </c:numRef>
          </c:xVal>
          <c:yVal>
            <c:numRef>
              <c:f>'zad 16'!$J$2:$J$8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77505"/>
        <c:axId val="2001569420"/>
      </c:scatterChart>
      <c:valAx>
        <c:axId val="1113877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569420"/>
      </c:valAx>
      <c:valAx>
        <c:axId val="2001569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l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77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 [GN/m^2][GPa] od F [N]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'zad 16'!$K$1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'zad 16'!$I$2:$I$8</c:f>
            </c:numRef>
          </c:xVal>
          <c:yVal>
            <c:numRef>
              <c:f>'zad 16'!$K$2:$K$8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834022"/>
        <c:axId val="731145589"/>
      </c:scatterChart>
      <c:valAx>
        <c:axId val="1972834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45589"/>
      </c:valAx>
      <c:valAx>
        <c:axId val="73114558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 [GN/m^2][GPa]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834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0</xdr:rowOff>
    </xdr:from>
    <xdr:ext cx="5400675" cy="32289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17</xdr:row>
      <xdr:rowOff>0</xdr:rowOff>
    </xdr:from>
    <xdr:ext cx="5191125" cy="3228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85725</xdr:colOff>
      <xdr:row>0</xdr:row>
      <xdr:rowOff>47625</xdr:rowOff>
    </xdr:from>
    <xdr:ext cx="2714625" cy="34861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7.0"/>
    <col customWidth="1" min="3" max="3" width="10.13"/>
    <col customWidth="1" min="4" max="4" width="18.13"/>
    <col customWidth="1" min="5" max="5" width="5.13"/>
    <col customWidth="1" min="6" max="6" width="18.25"/>
    <col customWidth="1" min="7" max="7" width="7.0"/>
    <col customWidth="1" min="8" max="8" width="7.63"/>
    <col customWidth="1" min="9" max="9" width="8.38"/>
    <col customWidth="1" min="10" max="10" width="11.38"/>
    <col customWidth="1" min="11" max="11" width="10.5"/>
    <col customWidth="1" min="12" max="12" width="18.63"/>
    <col customWidth="1" hidden="1" min="14" max="14" width="13.75"/>
  </cols>
  <sheetData>
    <row r="1" ht="30.75" customHeight="1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3</v>
      </c>
      <c r="G1" s="2" t="s">
        <v>4</v>
      </c>
      <c r="H1" s="2" t="s">
        <v>5</v>
      </c>
      <c r="I1" s="4" t="s">
        <v>6</v>
      </c>
      <c r="J1" s="2" t="s">
        <v>7</v>
      </c>
      <c r="K1" s="5" t="s">
        <v>8</v>
      </c>
      <c r="L1" s="5" t="s">
        <v>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10</v>
      </c>
      <c r="B2" s="8">
        <f>6*pow(10,-4)</f>
        <v>0.0006</v>
      </c>
      <c r="C2" s="9">
        <f t="shared" ref="C2:C9" si="1">B2/2</f>
        <v>0.0003</v>
      </c>
      <c r="D2" s="10">
        <f t="shared" ref="D2:D9" si="2">pi()*C2*C2</f>
        <v>0.0000002827433388</v>
      </c>
      <c r="E2" s="11"/>
      <c r="F2" s="12">
        <f t="shared" ref="F2:F8" si="3">$D$9</f>
        <v>0.0000002827433388</v>
      </c>
      <c r="G2" s="8">
        <v>1.009</v>
      </c>
      <c r="H2" s="8">
        <v>1.0</v>
      </c>
      <c r="I2" s="13">
        <f t="shared" ref="I2:I8" si="4">H2*9.81</f>
        <v>9.81</v>
      </c>
      <c r="J2" s="8">
        <f>33*POW(10,-5)</f>
        <v>0.00033</v>
      </c>
      <c r="K2" s="14">
        <f t="shared" ref="K2:K8" si="5">L2/pow(10,9)</f>
        <v>106.0849685</v>
      </c>
      <c r="L2" s="15">
        <f t="shared" ref="L2:L8" si="6">(I2*G2)/(F2*J2)</f>
        <v>106084968462</v>
      </c>
      <c r="M2" s="16"/>
      <c r="N2" s="17" t="s">
        <v>11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8" t="s">
        <v>12</v>
      </c>
      <c r="B3" s="19">
        <f>6.1*pow(10,-4)</f>
        <v>0.00061</v>
      </c>
      <c r="C3" s="20">
        <f t="shared" si="1"/>
        <v>0.000305</v>
      </c>
      <c r="D3" s="21">
        <f t="shared" si="2"/>
        <v>0.0000002922466566</v>
      </c>
      <c r="E3" s="11"/>
      <c r="F3" s="22">
        <f t="shared" si="3"/>
        <v>0.0000002827433388</v>
      </c>
      <c r="G3" s="19">
        <v>1.009</v>
      </c>
      <c r="H3" s="19">
        <v>2.0</v>
      </c>
      <c r="I3" s="23">
        <f t="shared" si="4"/>
        <v>19.62</v>
      </c>
      <c r="J3" s="19">
        <f>59*POW(10,-5)</f>
        <v>0.00059</v>
      </c>
      <c r="K3" s="24">
        <f t="shared" si="5"/>
        <v>118.6713207</v>
      </c>
      <c r="L3" s="25">
        <f t="shared" si="6"/>
        <v>118671320652</v>
      </c>
      <c r="M3" s="16"/>
      <c r="N3" s="26" t="s">
        <v>13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8" t="s">
        <v>14</v>
      </c>
      <c r="B4" s="19">
        <f>6*pow(10,-4)</f>
        <v>0.0006</v>
      </c>
      <c r="C4" s="20">
        <f t="shared" si="1"/>
        <v>0.0003</v>
      </c>
      <c r="D4" s="21">
        <f t="shared" si="2"/>
        <v>0.0000002827433388</v>
      </c>
      <c r="E4" s="11"/>
      <c r="F4" s="22">
        <f t="shared" si="3"/>
        <v>0.0000002827433388</v>
      </c>
      <c r="G4" s="19">
        <v>1.009</v>
      </c>
      <c r="H4" s="19">
        <v>2.5</v>
      </c>
      <c r="I4" s="23">
        <f t="shared" si="4"/>
        <v>24.525</v>
      </c>
      <c r="J4" s="19">
        <f>72*POW(10,-5)</f>
        <v>0.00072</v>
      </c>
      <c r="K4" s="24">
        <f t="shared" si="5"/>
        <v>121.555693</v>
      </c>
      <c r="L4" s="25">
        <f t="shared" si="6"/>
        <v>121555693029</v>
      </c>
      <c r="M4" s="16"/>
      <c r="N4" s="27" t="s">
        <v>15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18" t="s">
        <v>16</v>
      </c>
      <c r="B5" s="19">
        <f>5.9*pow(10,-4)</f>
        <v>0.00059</v>
      </c>
      <c r="C5" s="20">
        <f t="shared" si="1"/>
        <v>0.000295</v>
      </c>
      <c r="D5" s="21">
        <f t="shared" si="2"/>
        <v>0.0000002733971007</v>
      </c>
      <c r="E5" s="11"/>
      <c r="F5" s="22">
        <f t="shared" si="3"/>
        <v>0.0000002827433388</v>
      </c>
      <c r="G5" s="19">
        <v>1.009</v>
      </c>
      <c r="H5" s="19">
        <v>3.0</v>
      </c>
      <c r="I5" s="23">
        <f t="shared" si="4"/>
        <v>29.43</v>
      </c>
      <c r="J5" s="19">
        <f>85*POW(10,-5)</f>
        <v>0.00085</v>
      </c>
      <c r="K5" s="24">
        <f t="shared" si="5"/>
        <v>123.5577868</v>
      </c>
      <c r="L5" s="25">
        <f t="shared" si="6"/>
        <v>123557786797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18" t="s">
        <v>17</v>
      </c>
      <c r="B6" s="19">
        <f t="shared" ref="B6:B8" si="7">6*pow(10,-4)</f>
        <v>0.0006</v>
      </c>
      <c r="C6" s="20">
        <f t="shared" si="1"/>
        <v>0.0003</v>
      </c>
      <c r="D6" s="21">
        <f t="shared" si="2"/>
        <v>0.0000002827433388</v>
      </c>
      <c r="E6" s="11"/>
      <c r="F6" s="22">
        <f t="shared" si="3"/>
        <v>0.0000002827433388</v>
      </c>
      <c r="G6" s="19">
        <v>1.009</v>
      </c>
      <c r="H6" s="19">
        <v>3.35</v>
      </c>
      <c r="I6" s="23">
        <f t="shared" si="4"/>
        <v>32.8635</v>
      </c>
      <c r="J6" s="19">
        <f>93*POW(10,-5)</f>
        <v>0.00093</v>
      </c>
      <c r="K6" s="24">
        <f t="shared" si="5"/>
        <v>126.1042286</v>
      </c>
      <c r="L6" s="25">
        <f t="shared" si="6"/>
        <v>126104228639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18" t="s">
        <v>18</v>
      </c>
      <c r="B7" s="19">
        <f t="shared" si="7"/>
        <v>0.0006</v>
      </c>
      <c r="C7" s="20">
        <f t="shared" si="1"/>
        <v>0.0003</v>
      </c>
      <c r="D7" s="21">
        <f t="shared" si="2"/>
        <v>0.0000002827433388</v>
      </c>
      <c r="E7" s="11"/>
      <c r="F7" s="22">
        <f t="shared" si="3"/>
        <v>0.0000002827433388</v>
      </c>
      <c r="G7" s="19">
        <v>1.009</v>
      </c>
      <c r="H7" s="19">
        <v>4.35</v>
      </c>
      <c r="I7" s="23">
        <f t="shared" si="4"/>
        <v>42.6735</v>
      </c>
      <c r="J7" s="19">
        <f>116*POW(10,-5)</f>
        <v>0.00116</v>
      </c>
      <c r="K7" s="24">
        <f t="shared" si="5"/>
        <v>131.2801485</v>
      </c>
      <c r="L7" s="25">
        <f t="shared" si="6"/>
        <v>131280148471</v>
      </c>
      <c r="M7" s="16"/>
      <c r="N7" s="28"/>
      <c r="O7" s="29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8" t="s">
        <v>19</v>
      </c>
      <c r="B8" s="19">
        <f t="shared" si="7"/>
        <v>0.0006</v>
      </c>
      <c r="C8" s="20">
        <f t="shared" si="1"/>
        <v>0.0003</v>
      </c>
      <c r="D8" s="21">
        <f t="shared" si="2"/>
        <v>0.0000002827433388</v>
      </c>
      <c r="E8" s="11"/>
      <c r="F8" s="30">
        <f t="shared" si="3"/>
        <v>0.0000002827433388</v>
      </c>
      <c r="G8" s="31">
        <v>1.009</v>
      </c>
      <c r="H8" s="31">
        <v>4.85</v>
      </c>
      <c r="I8" s="32">
        <f t="shared" si="4"/>
        <v>47.5785</v>
      </c>
      <c r="J8" s="31">
        <f>128*POW(10,-5)</f>
        <v>0.00128</v>
      </c>
      <c r="K8" s="33">
        <f t="shared" si="5"/>
        <v>132.64765</v>
      </c>
      <c r="L8" s="34">
        <f t="shared" si="6"/>
        <v>132647650018</v>
      </c>
      <c r="M8" s="16"/>
      <c r="N8" s="28"/>
      <c r="O8" s="2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35" t="s">
        <v>20</v>
      </c>
      <c r="B9" s="36">
        <f>AVERAGE(B2:B8)</f>
        <v>0.0006</v>
      </c>
      <c r="C9" s="37">
        <f t="shared" si="1"/>
        <v>0.0003</v>
      </c>
      <c r="D9" s="38">
        <f t="shared" si="2"/>
        <v>0.0000002827433388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3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28" t="s">
        <v>21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16"/>
      <c r="B11" s="16"/>
      <c r="C11" s="16"/>
      <c r="D11" s="40" t="s">
        <v>22</v>
      </c>
      <c r="E11" s="16"/>
      <c r="F11" s="41" t="s">
        <v>23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6"/>
      <c r="B12" s="16"/>
      <c r="C12" s="16"/>
      <c r="D12" s="42" t="s">
        <v>24</v>
      </c>
      <c r="E12" s="16"/>
      <c r="F12" s="43" t="s">
        <v>25</v>
      </c>
      <c r="G12" s="16"/>
      <c r="H12" s="2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44">
        <f>(G2/F2)*39897</f>
        <v>142376733498</v>
      </c>
      <c r="E13" s="16"/>
      <c r="F13" s="45">
        <f>AVERAGE(L2:L8)</f>
        <v>122843113724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42" t="s">
        <v>26</v>
      </c>
      <c r="E15" s="16"/>
      <c r="F15" s="43" t="s">
        <v>27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46">
        <f>D13/POW(10,9)</f>
        <v>142.3767335</v>
      </c>
      <c r="E16" s="16"/>
      <c r="F16" s="46">
        <f>F13/POW(10,9)</f>
        <v>122.8431137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 horizontalCentered="1"/>
  <pageMargins bottom="0.39370078740157477" footer="0.0" header="0.0" left="0.19685039370078738" right="0.19685039370078738" top="0.19685039370078738"/>
  <pageSetup paperSize="9" cellComments="atEnd" orientation="landscape" pageOrder="overThenDown"/>
  <drawing r:id="rId1"/>
</worksheet>
</file>