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40" windowHeight="11160"/>
  </bookViews>
  <sheets>
    <sheet name="Long Term Borrowings" sheetId="1" r:id="rId1"/>
    <sheet name="Market Value of Debt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2" l="1"/>
  <c r="K16" i="2" l="1"/>
  <c r="K15" i="2"/>
  <c r="K21" i="2" l="1"/>
  <c r="K22" i="2" s="1"/>
  <c r="F229" i="2" l="1"/>
  <c r="F230" i="2"/>
  <c r="F228" i="2"/>
  <c r="F225" i="2"/>
  <c r="F224" i="2"/>
  <c r="F214" i="2"/>
  <c r="C1736" i="1" l="1"/>
  <c r="C1737" i="1"/>
  <c r="C1738" i="1"/>
  <c r="C1739" i="1"/>
  <c r="C1740" i="1"/>
  <c r="C1741" i="1"/>
  <c r="C1742" i="1" s="1"/>
  <c r="C1735" i="1"/>
  <c r="C1729" i="1"/>
  <c r="C1728" i="1"/>
  <c r="C1727" i="1"/>
  <c r="C1726" i="1"/>
  <c r="C1725" i="1"/>
  <c r="C1724" i="1"/>
  <c r="C1723" i="1"/>
  <c r="C1718" i="1"/>
  <c r="C1717" i="1"/>
  <c r="C1716" i="1"/>
  <c r="C1715" i="1"/>
  <c r="C1714" i="1"/>
  <c r="C1713" i="1"/>
  <c r="C1712" i="1"/>
  <c r="C1711" i="1"/>
  <c r="C1706" i="1"/>
  <c r="C1643" i="1"/>
  <c r="C1638" i="1"/>
  <c r="C1633" i="1"/>
  <c r="C1628" i="1"/>
  <c r="C1623" i="1"/>
  <c r="C1619" i="1"/>
  <c r="C1614" i="1"/>
  <c r="C1609" i="1"/>
  <c r="C1604" i="1"/>
  <c r="C1599" i="1"/>
  <c r="C1594" i="1"/>
  <c r="C1589" i="1"/>
  <c r="C1584" i="1"/>
  <c r="C1579" i="1"/>
  <c r="C1574" i="1"/>
  <c r="C1569" i="1"/>
  <c r="C1564" i="1"/>
  <c r="C1559" i="1"/>
  <c r="C1554" i="1"/>
  <c r="C1548" i="1"/>
  <c r="C1543" i="1"/>
  <c r="C1538" i="1"/>
  <c r="C1533" i="1"/>
  <c r="C1528" i="1"/>
  <c r="C1523" i="1"/>
  <c r="C1518" i="1"/>
  <c r="C1513" i="1"/>
  <c r="C1508" i="1"/>
  <c r="C1503" i="1"/>
  <c r="C1498" i="1"/>
  <c r="C1493" i="1"/>
  <c r="C1488" i="1"/>
  <c r="C1483" i="1"/>
  <c r="C1473" i="1"/>
  <c r="C1478" i="1"/>
  <c r="C1468" i="1"/>
  <c r="C1463" i="1"/>
  <c r="C1458" i="1"/>
  <c r="C1453" i="1"/>
  <c r="C1448" i="1"/>
  <c r="C1443" i="1"/>
  <c r="C1438" i="1"/>
  <c r="C1433" i="1"/>
  <c r="C1428" i="1"/>
  <c r="C1423" i="1"/>
  <c r="C1418" i="1"/>
  <c r="C1700" i="1"/>
  <c r="C1413" i="1"/>
  <c r="C1699" i="1"/>
  <c r="C1698" i="1"/>
  <c r="K12" i="2"/>
  <c r="L11" i="2"/>
  <c r="L3" i="2"/>
  <c r="L4" i="2"/>
  <c r="L5" i="2"/>
  <c r="L6" i="2"/>
  <c r="L7" i="2"/>
  <c r="L8" i="2"/>
  <c r="L9" i="2"/>
  <c r="L10" i="2"/>
  <c r="L2" i="2"/>
  <c r="C1730" i="1" l="1"/>
  <c r="L12" i="2"/>
  <c r="F215" i="2" l="1"/>
  <c r="F216" i="2"/>
  <c r="F217" i="2"/>
  <c r="F218" i="2"/>
  <c r="F219" i="2"/>
  <c r="F220" i="2"/>
  <c r="F2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" i="2"/>
  <c r="K17" i="2" l="1"/>
  <c r="K24" i="2" s="1"/>
  <c r="K26" i="2" s="1"/>
  <c r="K27" i="2" s="1"/>
  <c r="C1412" i="1"/>
  <c r="C1407" i="1"/>
  <c r="C1406" i="1"/>
  <c r="C1401" i="1"/>
  <c r="C1400" i="1"/>
  <c r="C1396" i="1"/>
  <c r="C1395" i="1"/>
  <c r="C1390" i="1"/>
  <c r="C1389" i="1"/>
  <c r="C1384" i="1"/>
  <c r="C1383" i="1"/>
  <c r="C1378" i="1"/>
  <c r="C1377" i="1"/>
  <c r="C1372" i="1"/>
  <c r="C1371" i="1"/>
  <c r="C1366" i="1"/>
  <c r="C1365" i="1"/>
  <c r="C1360" i="1"/>
  <c r="C1359" i="1"/>
  <c r="C1354" i="1"/>
  <c r="C1353" i="1"/>
  <c r="C1348" i="1"/>
  <c r="C1347" i="1"/>
  <c r="C1342" i="1"/>
  <c r="C1341" i="1"/>
  <c r="C1336" i="1"/>
  <c r="C1335" i="1"/>
  <c r="C1330" i="1"/>
  <c r="C1329" i="1"/>
  <c r="C1324" i="1"/>
  <c r="C1323" i="1"/>
  <c r="C1318" i="1"/>
  <c r="C1317" i="1"/>
  <c r="C1312" i="1"/>
  <c r="C1311" i="1"/>
  <c r="C1306" i="1"/>
  <c r="C1305" i="1"/>
  <c r="C1300" i="1"/>
  <c r="C1299" i="1"/>
  <c r="C1294" i="1"/>
  <c r="C1293" i="1"/>
  <c r="C1288" i="1"/>
  <c r="C1287" i="1"/>
  <c r="C1282" i="1"/>
  <c r="C1281" i="1"/>
  <c r="C1276" i="1"/>
  <c r="C1275" i="1"/>
  <c r="C1270" i="1"/>
  <c r="C1269" i="1"/>
  <c r="C1264" i="1"/>
  <c r="C1263" i="1"/>
  <c r="C1258" i="1"/>
  <c r="C1257" i="1"/>
  <c r="C1252" i="1"/>
  <c r="C1251" i="1"/>
  <c r="C1246" i="1"/>
  <c r="C1245" i="1"/>
  <c r="C1240" i="1"/>
  <c r="C1239" i="1"/>
  <c r="C1234" i="1"/>
  <c r="C1233" i="1"/>
  <c r="C1228" i="1"/>
  <c r="C1227" i="1"/>
  <c r="C1222" i="1"/>
  <c r="C1221" i="1"/>
  <c r="C1216" i="1"/>
  <c r="C1215" i="1"/>
  <c r="C1210" i="1"/>
  <c r="C1209" i="1"/>
  <c r="C1204" i="1"/>
  <c r="C1203" i="1"/>
  <c r="C1198" i="1"/>
  <c r="C1197" i="1"/>
  <c r="C1192" i="1"/>
  <c r="C1191" i="1"/>
  <c r="C1186" i="1"/>
  <c r="C1185" i="1"/>
  <c r="C1180" i="1"/>
  <c r="C1179" i="1"/>
  <c r="C1174" i="1"/>
  <c r="C1173" i="1"/>
  <c r="C1172" i="1"/>
  <c r="C1167" i="1"/>
  <c r="C1166" i="1"/>
  <c r="C1165" i="1"/>
  <c r="C1160" i="1"/>
  <c r="C1159" i="1"/>
  <c r="C1158" i="1"/>
  <c r="C1153" i="1"/>
  <c r="C1152" i="1"/>
  <c r="C1151" i="1"/>
  <c r="C1146" i="1"/>
  <c r="C1145" i="1"/>
  <c r="C1144" i="1"/>
  <c r="C1139" i="1"/>
  <c r="C1138" i="1"/>
  <c r="C1137" i="1"/>
  <c r="C1131" i="1"/>
  <c r="C1130" i="1"/>
  <c r="C1129" i="1"/>
  <c r="C1124" i="1"/>
  <c r="C1123" i="1"/>
  <c r="C1122" i="1"/>
  <c r="C1117" i="1"/>
  <c r="C1116" i="1"/>
  <c r="C1115" i="1"/>
  <c r="C1110" i="1"/>
  <c r="C1109" i="1"/>
  <c r="C1108" i="1"/>
  <c r="C1103" i="1"/>
  <c r="C1102" i="1"/>
  <c r="C1101" i="1"/>
  <c r="C1096" i="1"/>
  <c r="C1095" i="1"/>
  <c r="C1094" i="1"/>
  <c r="C1089" i="1"/>
  <c r="C1088" i="1"/>
  <c r="C1087" i="1"/>
  <c r="C1082" i="1"/>
  <c r="C1081" i="1"/>
  <c r="C1080" i="1"/>
  <c r="C1073" i="1"/>
  <c r="C1068" i="1"/>
  <c r="C1067" i="1"/>
  <c r="C1066" i="1"/>
  <c r="C1061" i="1"/>
  <c r="C1060" i="1"/>
  <c r="C1059" i="1"/>
  <c r="C1054" i="1"/>
  <c r="C1053" i="1"/>
  <c r="C1052" i="1"/>
  <c r="C1047" i="1"/>
  <c r="C1046" i="1"/>
  <c r="C1045" i="1"/>
  <c r="C1040" i="1"/>
  <c r="C1039" i="1"/>
  <c r="C1038" i="1"/>
  <c r="C1033" i="1"/>
  <c r="C1032" i="1"/>
  <c r="C1031" i="1"/>
  <c r="C1026" i="1"/>
  <c r="C1025" i="1"/>
  <c r="C1024" i="1"/>
  <c r="C1019" i="1"/>
  <c r="C1018" i="1"/>
  <c r="C1017" i="1"/>
  <c r="C1012" i="1"/>
  <c r="C1011" i="1"/>
  <c r="C1010" i="1"/>
  <c r="C1005" i="1"/>
  <c r="C1004" i="1"/>
  <c r="C1003" i="1"/>
  <c r="C998" i="1"/>
  <c r="C997" i="1"/>
  <c r="C996" i="1"/>
  <c r="C991" i="1"/>
  <c r="C990" i="1"/>
  <c r="C989" i="1"/>
  <c r="C984" i="1"/>
  <c r="C983" i="1"/>
  <c r="C982" i="1"/>
  <c r="C977" i="1"/>
  <c r="C976" i="1"/>
  <c r="C975" i="1"/>
  <c r="C970" i="1"/>
  <c r="C969" i="1"/>
  <c r="C968" i="1"/>
  <c r="C963" i="1"/>
  <c r="C962" i="1"/>
  <c r="C961" i="1"/>
  <c r="C956" i="1"/>
  <c r="C955" i="1"/>
  <c r="C954" i="1"/>
  <c r="C949" i="1"/>
  <c r="C948" i="1"/>
  <c r="C947" i="1"/>
  <c r="C942" i="1"/>
  <c r="C941" i="1"/>
  <c r="C940" i="1"/>
  <c r="C935" i="1"/>
  <c r="C934" i="1"/>
  <c r="C933" i="1"/>
  <c r="C928" i="1"/>
  <c r="C927" i="1"/>
  <c r="C926" i="1"/>
  <c r="C921" i="1"/>
  <c r="C920" i="1"/>
  <c r="C919" i="1"/>
  <c r="C914" i="1"/>
  <c r="C913" i="1"/>
  <c r="C912" i="1"/>
  <c r="C907" i="1"/>
  <c r="C905" i="1"/>
  <c r="C906" i="1"/>
  <c r="C904" i="1"/>
  <c r="C899" i="1"/>
  <c r="C897" i="1"/>
  <c r="C898" i="1"/>
  <c r="C896" i="1"/>
  <c r="C891" i="1"/>
  <c r="C889" i="1"/>
  <c r="C890" i="1"/>
  <c r="C888" i="1"/>
  <c r="C883" i="1"/>
  <c r="C881" i="1"/>
  <c r="C882" i="1"/>
  <c r="C880" i="1"/>
  <c r="C875" i="1"/>
  <c r="C873" i="1"/>
  <c r="C874" i="1"/>
  <c r="C872" i="1"/>
  <c r="C867" i="1"/>
  <c r="C865" i="1"/>
  <c r="C866" i="1"/>
  <c r="C864" i="1"/>
  <c r="C859" i="1"/>
  <c r="C857" i="1"/>
  <c r="C858" i="1"/>
  <c r="C856" i="1"/>
  <c r="C851" i="1"/>
  <c r="C849" i="1"/>
  <c r="C850" i="1"/>
  <c r="C848" i="1"/>
  <c r="C843" i="1"/>
  <c r="C841" i="1"/>
  <c r="C842" i="1"/>
  <c r="C840" i="1"/>
  <c r="C835" i="1"/>
  <c r="C833" i="1"/>
  <c r="C834" i="1"/>
  <c r="C832" i="1"/>
  <c r="C827" i="1"/>
  <c r="C825" i="1"/>
  <c r="C826" i="1"/>
  <c r="C824" i="1"/>
  <c r="C819" i="1"/>
  <c r="C817" i="1"/>
  <c r="C818" i="1"/>
  <c r="C816" i="1"/>
  <c r="C811" i="1"/>
  <c r="C809" i="1"/>
  <c r="C810" i="1"/>
  <c r="C808" i="1"/>
  <c r="C803" i="1"/>
  <c r="C800" i="1"/>
  <c r="C801" i="1"/>
  <c r="C802" i="1"/>
  <c r="C795" i="1"/>
  <c r="C793" i="1"/>
  <c r="C794" i="1"/>
  <c r="C792" i="1"/>
  <c r="C787" i="1"/>
  <c r="C785" i="1"/>
  <c r="C786" i="1"/>
  <c r="C784" i="1"/>
  <c r="C779" i="1"/>
  <c r="C777" i="1"/>
  <c r="C778" i="1"/>
  <c r="C776" i="1"/>
  <c r="C771" i="1"/>
  <c r="C769" i="1"/>
  <c r="C770" i="1"/>
  <c r="C768" i="1"/>
  <c r="C763" i="1"/>
  <c r="C760" i="1"/>
  <c r="C761" i="1"/>
  <c r="C762" i="1"/>
  <c r="C759" i="1"/>
  <c r="C754" i="1"/>
  <c r="C751" i="1"/>
  <c r="C752" i="1"/>
  <c r="C753" i="1"/>
  <c r="C750" i="1"/>
  <c r="C745" i="1"/>
  <c r="C742" i="1"/>
  <c r="C743" i="1"/>
  <c r="C744" i="1"/>
  <c r="C741" i="1"/>
  <c r="C736" i="1"/>
  <c r="C733" i="1"/>
  <c r="C734" i="1"/>
  <c r="C735" i="1"/>
  <c r="C732" i="1"/>
  <c r="C727" i="1"/>
  <c r="C724" i="1"/>
  <c r="C725" i="1"/>
  <c r="C726" i="1"/>
  <c r="C723" i="1"/>
  <c r="C718" i="1"/>
  <c r="C715" i="1"/>
  <c r="C716" i="1"/>
  <c r="C717" i="1"/>
  <c r="C714" i="1"/>
  <c r="C709" i="1"/>
  <c r="C706" i="1"/>
  <c r="C707" i="1"/>
  <c r="C708" i="1"/>
  <c r="C705" i="1"/>
  <c r="C700" i="1"/>
  <c r="C697" i="1"/>
  <c r="C698" i="1"/>
  <c r="C699" i="1"/>
  <c r="C696" i="1"/>
  <c r="C691" i="1"/>
  <c r="C688" i="1"/>
  <c r="C689" i="1"/>
  <c r="C690" i="1"/>
  <c r="C687" i="1"/>
  <c r="C682" i="1"/>
  <c r="C679" i="1"/>
  <c r="C680" i="1"/>
  <c r="C681" i="1"/>
  <c r="C678" i="1"/>
  <c r="C673" i="1"/>
  <c r="C670" i="1"/>
  <c r="C671" i="1"/>
  <c r="C672" i="1"/>
  <c r="C669" i="1"/>
  <c r="C664" i="1"/>
  <c r="C661" i="1"/>
  <c r="C662" i="1"/>
  <c r="C663" i="1"/>
  <c r="C660" i="1"/>
  <c r="C655" i="1"/>
  <c r="C652" i="1"/>
  <c r="C653" i="1"/>
  <c r="C654" i="1"/>
  <c r="C651" i="1"/>
  <c r="C646" i="1"/>
  <c r="C643" i="1"/>
  <c r="C644" i="1"/>
  <c r="C645" i="1"/>
  <c r="C642" i="1"/>
  <c r="C637" i="1"/>
  <c r="C634" i="1"/>
  <c r="C635" i="1"/>
  <c r="C636" i="1"/>
  <c r="C633" i="1"/>
  <c r="C629" i="1"/>
  <c r="C626" i="1"/>
  <c r="C627" i="1"/>
  <c r="C628" i="1"/>
  <c r="C625" i="1"/>
  <c r="C620" i="1"/>
  <c r="C616" i="1"/>
  <c r="C617" i="1"/>
  <c r="C618" i="1"/>
  <c r="C619" i="1"/>
  <c r="C615" i="1"/>
  <c r="C610" i="1"/>
  <c r="C606" i="1"/>
  <c r="C607" i="1"/>
  <c r="C608" i="1"/>
  <c r="C609" i="1"/>
  <c r="C605" i="1"/>
  <c r="C600" i="1"/>
  <c r="C596" i="1"/>
  <c r="C597" i="1"/>
  <c r="C598" i="1"/>
  <c r="C599" i="1"/>
  <c r="C595" i="1"/>
  <c r="C590" i="1"/>
  <c r="C586" i="1"/>
  <c r="C587" i="1"/>
  <c r="C588" i="1"/>
  <c r="C589" i="1"/>
  <c r="C585" i="1"/>
  <c r="C580" i="1"/>
  <c r="C576" i="1"/>
  <c r="C577" i="1"/>
  <c r="C578" i="1"/>
  <c r="C579" i="1"/>
  <c r="C575" i="1"/>
  <c r="C570" i="1"/>
  <c r="C566" i="1"/>
  <c r="C567" i="1"/>
  <c r="C568" i="1"/>
  <c r="C569" i="1"/>
  <c r="C565" i="1"/>
  <c r="C560" i="1"/>
  <c r="C555" i="1"/>
  <c r="C556" i="1"/>
  <c r="C557" i="1"/>
  <c r="C558" i="1"/>
  <c r="C559" i="1"/>
  <c r="C550" i="1"/>
  <c r="C546" i="1"/>
  <c r="C547" i="1"/>
  <c r="C548" i="1"/>
  <c r="C549" i="1"/>
  <c r="C545" i="1"/>
  <c r="C540" i="1"/>
  <c r="C535" i="1"/>
  <c r="C536" i="1"/>
  <c r="C537" i="1"/>
  <c r="C538" i="1"/>
  <c r="C539" i="1"/>
  <c r="C534" i="1"/>
  <c r="C529" i="1"/>
  <c r="C524" i="1"/>
  <c r="C525" i="1"/>
  <c r="C526" i="1"/>
  <c r="C527" i="1"/>
  <c r="C528" i="1"/>
  <c r="C523" i="1"/>
  <c r="C518" i="1"/>
  <c r="C513" i="1"/>
  <c r="C514" i="1"/>
  <c r="C515" i="1"/>
  <c r="C516" i="1"/>
  <c r="C517" i="1"/>
  <c r="C512" i="1"/>
  <c r="C507" i="1"/>
  <c r="C502" i="1"/>
  <c r="C503" i="1"/>
  <c r="C504" i="1"/>
  <c r="C505" i="1"/>
  <c r="C506" i="1"/>
  <c r="C501" i="1"/>
  <c r="C496" i="1"/>
  <c r="C491" i="1"/>
  <c r="C492" i="1"/>
  <c r="C493" i="1"/>
  <c r="C494" i="1"/>
  <c r="C495" i="1"/>
  <c r="C490" i="1"/>
  <c r="C485" i="1"/>
  <c r="C480" i="1"/>
  <c r="C481" i="1"/>
  <c r="C482" i="1"/>
  <c r="C483" i="1"/>
  <c r="C484" i="1"/>
  <c r="C479" i="1"/>
  <c r="C474" i="1"/>
  <c r="C469" i="1"/>
  <c r="C470" i="1"/>
  <c r="C471" i="1"/>
  <c r="C472" i="1"/>
  <c r="C473" i="1"/>
  <c r="C468" i="1"/>
  <c r="C463" i="1"/>
  <c r="C458" i="1"/>
  <c r="C459" i="1"/>
  <c r="C460" i="1"/>
  <c r="C461" i="1"/>
  <c r="C462" i="1"/>
  <c r="C457" i="1"/>
  <c r="C452" i="1"/>
  <c r="C447" i="1"/>
  <c r="C448" i="1"/>
  <c r="C449" i="1"/>
  <c r="C450" i="1"/>
  <c r="C451" i="1"/>
  <c r="C446" i="1"/>
  <c r="C441" i="1"/>
  <c r="C436" i="1"/>
  <c r="C437" i="1"/>
  <c r="C438" i="1"/>
  <c r="C439" i="1"/>
  <c r="C440" i="1"/>
  <c r="C435" i="1"/>
  <c r="C430" i="1"/>
  <c r="C425" i="1"/>
  <c r="C426" i="1"/>
  <c r="C427" i="1"/>
  <c r="C428" i="1"/>
  <c r="C429" i="1"/>
  <c r="C424" i="1"/>
  <c r="C419" i="1"/>
  <c r="C414" i="1"/>
  <c r="C415" i="1"/>
  <c r="C416" i="1"/>
  <c r="C417" i="1"/>
  <c r="C418" i="1"/>
  <c r="C413" i="1"/>
  <c r="C408" i="1"/>
  <c r="C402" i="1"/>
  <c r="C403" i="1"/>
  <c r="C404" i="1"/>
  <c r="C405" i="1"/>
  <c r="C406" i="1"/>
  <c r="C407" i="1"/>
  <c r="C401" i="1"/>
  <c r="C396" i="1"/>
  <c r="C390" i="1"/>
  <c r="C391" i="1"/>
  <c r="C392" i="1"/>
  <c r="C393" i="1"/>
  <c r="C394" i="1"/>
  <c r="C395" i="1"/>
  <c r="C389" i="1"/>
  <c r="C384" i="1"/>
  <c r="C378" i="1"/>
  <c r="C379" i="1"/>
  <c r="C380" i="1"/>
  <c r="C381" i="1"/>
  <c r="C382" i="1"/>
  <c r="C383" i="1"/>
  <c r="C377" i="1"/>
  <c r="C372" i="1"/>
  <c r="C366" i="1"/>
  <c r="C367" i="1"/>
  <c r="C368" i="1"/>
  <c r="C369" i="1"/>
  <c r="C370" i="1"/>
  <c r="C371" i="1"/>
  <c r="C365" i="1"/>
  <c r="C360" i="1"/>
  <c r="C354" i="1"/>
  <c r="C355" i="1"/>
  <c r="C356" i="1"/>
  <c r="C357" i="1"/>
  <c r="C358" i="1"/>
  <c r="C359" i="1"/>
  <c r="C353" i="1"/>
  <c r="C348" i="1"/>
  <c r="C342" i="1"/>
  <c r="C343" i="1"/>
  <c r="C344" i="1"/>
  <c r="C345" i="1"/>
  <c r="C346" i="1"/>
  <c r="C347" i="1"/>
  <c r="C341" i="1"/>
  <c r="C336" i="1"/>
  <c r="C330" i="1"/>
  <c r="C331" i="1"/>
  <c r="C332" i="1"/>
  <c r="C333" i="1"/>
  <c r="C334" i="1"/>
  <c r="C335" i="1"/>
  <c r="C329" i="1"/>
  <c r="C324" i="1"/>
  <c r="C318" i="1"/>
  <c r="C319" i="1"/>
  <c r="C320" i="1"/>
  <c r="C321" i="1"/>
  <c r="C322" i="1"/>
  <c r="C323" i="1"/>
  <c r="C317" i="1"/>
  <c r="C311" i="1"/>
  <c r="C305" i="1"/>
  <c r="C306" i="1"/>
  <c r="C307" i="1"/>
  <c r="C308" i="1"/>
  <c r="C309" i="1"/>
  <c r="C310" i="1"/>
  <c r="C304" i="1"/>
  <c r="C298" i="1"/>
  <c r="C292" i="1"/>
  <c r="C293" i="1"/>
  <c r="C294" i="1"/>
  <c r="C295" i="1"/>
  <c r="C296" i="1"/>
  <c r="C297" i="1"/>
  <c r="C291" i="1"/>
  <c r="C286" i="1"/>
  <c r="C280" i="1"/>
  <c r="C281" i="1"/>
  <c r="C282" i="1"/>
  <c r="C283" i="1"/>
  <c r="C284" i="1"/>
  <c r="C285" i="1"/>
  <c r="C279" i="1"/>
  <c r="C274" i="1"/>
  <c r="C268" i="1"/>
  <c r="C269" i="1"/>
  <c r="C270" i="1"/>
  <c r="C271" i="1"/>
  <c r="C272" i="1"/>
  <c r="C273" i="1"/>
  <c r="C267" i="1"/>
  <c r="C262" i="1"/>
  <c r="C256" i="1"/>
  <c r="C257" i="1"/>
  <c r="C258" i="1"/>
  <c r="C259" i="1"/>
  <c r="C260" i="1"/>
  <c r="C261" i="1"/>
  <c r="C255" i="1"/>
  <c r="C250" i="1"/>
  <c r="C244" i="1"/>
  <c r="C245" i="1"/>
  <c r="C246" i="1"/>
  <c r="C247" i="1"/>
  <c r="C248" i="1"/>
  <c r="C249" i="1"/>
  <c r="C243" i="1"/>
  <c r="C238" i="1"/>
  <c r="C232" i="1"/>
  <c r="C233" i="1"/>
  <c r="C234" i="1"/>
  <c r="C235" i="1"/>
  <c r="C236" i="1"/>
  <c r="C237" i="1"/>
  <c r="C231" i="1"/>
  <c r="C226" i="1"/>
  <c r="C219" i="1"/>
  <c r="C220" i="1"/>
  <c r="C221" i="1"/>
  <c r="C222" i="1"/>
  <c r="C223" i="1"/>
  <c r="C224" i="1"/>
  <c r="C225" i="1"/>
  <c r="C218" i="1"/>
  <c r="C213" i="1"/>
  <c r="C206" i="1"/>
  <c r="C207" i="1"/>
  <c r="C208" i="1"/>
  <c r="C209" i="1"/>
  <c r="C210" i="1"/>
  <c r="C211" i="1"/>
  <c r="C212" i="1"/>
  <c r="C205" i="1"/>
  <c r="C200" i="1"/>
  <c r="C193" i="1"/>
  <c r="C194" i="1"/>
  <c r="C195" i="1"/>
  <c r="C196" i="1"/>
  <c r="C197" i="1"/>
  <c r="C198" i="1"/>
  <c r="C199" i="1"/>
  <c r="C192" i="1"/>
  <c r="C187" i="1"/>
  <c r="C180" i="1"/>
  <c r="C181" i="1"/>
  <c r="C182" i="1"/>
  <c r="C183" i="1"/>
  <c r="C184" i="1"/>
  <c r="C185" i="1"/>
  <c r="C186" i="1"/>
  <c r="C179" i="1"/>
  <c r="C174" i="1"/>
  <c r="C167" i="1"/>
  <c r="C168" i="1"/>
  <c r="C169" i="1"/>
  <c r="C170" i="1"/>
  <c r="C171" i="1"/>
  <c r="C172" i="1"/>
  <c r="C173" i="1"/>
  <c r="C166" i="1"/>
  <c r="C161" i="1"/>
  <c r="C154" i="1"/>
  <c r="C155" i="1"/>
  <c r="C156" i="1"/>
  <c r="C157" i="1"/>
  <c r="C158" i="1"/>
  <c r="C159" i="1"/>
  <c r="C160" i="1"/>
  <c r="C153" i="1"/>
  <c r="C148" i="1"/>
  <c r="C141" i="1"/>
  <c r="C142" i="1"/>
  <c r="C143" i="1"/>
  <c r="C144" i="1"/>
  <c r="C145" i="1"/>
  <c r="C146" i="1"/>
  <c r="C147" i="1"/>
  <c r="C140" i="1"/>
  <c r="C135" i="1"/>
  <c r="C128" i="1"/>
  <c r="C129" i="1"/>
  <c r="C130" i="1"/>
  <c r="C131" i="1"/>
  <c r="C132" i="1"/>
  <c r="C133" i="1"/>
  <c r="C134" i="1"/>
  <c r="C127" i="1"/>
  <c r="C122" i="1"/>
  <c r="C115" i="1"/>
  <c r="C116" i="1"/>
  <c r="C117" i="1"/>
  <c r="C118" i="1"/>
  <c r="C119" i="1"/>
  <c r="C120" i="1"/>
  <c r="C121" i="1"/>
  <c r="C114" i="1"/>
  <c r="C109" i="1"/>
  <c r="C102" i="1"/>
  <c r="C103" i="1"/>
  <c r="C104" i="1"/>
  <c r="C105" i="1"/>
  <c r="C106" i="1"/>
  <c r="C107" i="1"/>
  <c r="C108" i="1"/>
  <c r="C101" i="1"/>
  <c r="C96" i="1"/>
  <c r="C89" i="1"/>
  <c r="C90" i="1"/>
  <c r="C91" i="1"/>
  <c r="C92" i="1"/>
  <c r="C93" i="1"/>
  <c r="C94" i="1"/>
  <c r="C95" i="1"/>
  <c r="C88" i="1"/>
  <c r="C83" i="1"/>
  <c r="C76" i="1"/>
  <c r="C77" i="1"/>
  <c r="C78" i="1"/>
  <c r="C79" i="1"/>
  <c r="C80" i="1"/>
  <c r="C81" i="1"/>
  <c r="C82" i="1"/>
  <c r="C75" i="1"/>
  <c r="C71" i="1"/>
  <c r="C63" i="1"/>
  <c r="C64" i="1"/>
  <c r="C65" i="1"/>
  <c r="C66" i="1"/>
  <c r="C67" i="1"/>
  <c r="C68" i="1"/>
  <c r="C69" i="1"/>
  <c r="C70" i="1"/>
  <c r="C62" i="1"/>
  <c r="C58" i="1"/>
  <c r="C50" i="1"/>
  <c r="C51" i="1"/>
  <c r="C52" i="1"/>
  <c r="C53" i="1"/>
  <c r="C54" i="1"/>
  <c r="C55" i="1"/>
  <c r="C56" i="1"/>
  <c r="C57" i="1"/>
  <c r="C49" i="1"/>
  <c r="C30" i="1"/>
  <c r="C22" i="1"/>
  <c r="C23" i="1"/>
  <c r="C24" i="1"/>
  <c r="C25" i="1"/>
  <c r="C26" i="1"/>
  <c r="C27" i="1"/>
  <c r="C28" i="1"/>
  <c r="C29" i="1"/>
  <c r="C16" i="1"/>
  <c r="C8" i="1"/>
  <c r="C9" i="1"/>
  <c r="C10" i="1"/>
  <c r="C11" i="1"/>
  <c r="C12" i="1"/>
  <c r="C13" i="1"/>
  <c r="C14" i="1"/>
  <c r="C15" i="1"/>
  <c r="C7" i="1"/>
  <c r="C44" i="1"/>
  <c r="C36" i="1"/>
  <c r="C37" i="1"/>
  <c r="C38" i="1"/>
  <c r="C39" i="1"/>
  <c r="C40" i="1"/>
  <c r="C41" i="1"/>
  <c r="C42" i="1"/>
  <c r="C43" i="1"/>
  <c r="C35" i="1"/>
  <c r="C21" i="1"/>
  <c r="K28" i="2" l="1"/>
  <c r="K29" i="2" s="1"/>
  <c r="K30" i="2" s="1"/>
  <c r="K31" i="2" s="1"/>
  <c r="K34" i="2" s="1"/>
  <c r="K35" i="2" s="1"/>
  <c r="K36" i="2" s="1"/>
  <c r="C1074" i="1" l="1"/>
  <c r="C1075" i="1" s="1"/>
  <c r="K39" i="2" l="1"/>
  <c r="L39" i="2" s="1"/>
  <c r="K3" i="1"/>
  <c r="J3" i="1"/>
  <c r="I3" i="1"/>
  <c r="H3" i="1"/>
  <c r="G3" i="1"/>
  <c r="F3" i="1"/>
  <c r="E3" i="1"/>
  <c r="D3" i="1"/>
  <c r="C3" i="1"/>
  <c r="B3" i="1"/>
  <c r="D1726" i="1" l="1"/>
  <c r="E1726" i="1" s="1"/>
  <c r="D1738" i="1"/>
  <c r="E1738" i="1" s="1"/>
  <c r="D1714" i="1"/>
  <c r="E1714" i="1" s="1"/>
  <c r="D1742" i="1"/>
  <c r="E1742" i="1" s="1"/>
  <c r="D1730" i="1"/>
  <c r="E1730" i="1" s="1"/>
  <c r="D1718" i="1"/>
  <c r="E1718" i="1" s="1"/>
  <c r="D1735" i="1"/>
  <c r="E1735" i="1" s="1"/>
  <c r="D1698" i="1"/>
  <c r="E1698" i="1" s="1"/>
  <c r="D1723" i="1"/>
  <c r="E1723" i="1" s="1"/>
  <c r="D1706" i="1"/>
  <c r="E1706" i="1" s="1"/>
  <c r="E1707" i="1" s="1"/>
  <c r="D1711" i="1"/>
  <c r="E1711" i="1" s="1"/>
  <c r="E1650" i="1"/>
  <c r="D1737" i="1"/>
  <c r="E1737" i="1" s="1"/>
  <c r="D1713" i="1"/>
  <c r="E1713" i="1" s="1"/>
  <c r="D1725" i="1"/>
  <c r="E1725" i="1" s="1"/>
  <c r="D1700" i="1"/>
  <c r="E1700" i="1" s="1"/>
  <c r="D1717" i="1"/>
  <c r="E1717" i="1" s="1"/>
  <c r="D1741" i="1"/>
  <c r="E1741" i="1" s="1"/>
  <c r="D1729" i="1"/>
  <c r="E1729" i="1" s="1"/>
  <c r="D1739" i="1"/>
  <c r="E1739" i="1" s="1"/>
  <c r="D1715" i="1"/>
  <c r="E1715" i="1" s="1"/>
  <c r="D1727" i="1"/>
  <c r="E1727" i="1" s="1"/>
  <c r="D1724" i="1"/>
  <c r="E1724" i="1" s="1"/>
  <c r="D1712" i="1"/>
  <c r="E1712" i="1" s="1"/>
  <c r="D1699" i="1"/>
  <c r="E1699" i="1" s="1"/>
  <c r="D1736" i="1"/>
  <c r="E1736" i="1" s="1"/>
  <c r="D1740" i="1"/>
  <c r="E1740" i="1" s="1"/>
  <c r="D1728" i="1"/>
  <c r="E1728" i="1" s="1"/>
  <c r="D1716" i="1"/>
  <c r="E1716" i="1" s="1"/>
  <c r="D1377" i="1"/>
  <c r="E1377" i="1" s="1"/>
  <c r="E1692" i="1"/>
  <c r="E1687" i="1"/>
  <c r="D1378" i="1"/>
  <c r="E1378" i="1" s="1"/>
  <c r="E1669" i="1"/>
  <c r="E1657" i="1"/>
  <c r="E1675" i="1"/>
  <c r="E1663" i="1"/>
  <c r="E1681" i="1"/>
  <c r="D1638" i="1"/>
  <c r="E1638" i="1" s="1"/>
  <c r="E1639" i="1" s="1"/>
  <c r="D1628" i="1"/>
  <c r="E1628" i="1" s="1"/>
  <c r="E1629" i="1" s="1"/>
  <c r="D1609" i="1"/>
  <c r="E1609" i="1" s="1"/>
  <c r="E1610" i="1" s="1"/>
  <c r="D1559" i="1"/>
  <c r="E1559" i="1" s="1"/>
  <c r="E1560" i="1" s="1"/>
  <c r="D1554" i="1"/>
  <c r="E1554" i="1" s="1"/>
  <c r="E1555" i="1" s="1"/>
  <c r="D1543" i="1"/>
  <c r="E1543" i="1" s="1"/>
  <c r="E1544" i="1" s="1"/>
  <c r="D1548" i="1"/>
  <c r="E1548" i="1" s="1"/>
  <c r="E1549" i="1" s="1"/>
  <c r="D1594" i="1"/>
  <c r="E1594" i="1" s="1"/>
  <c r="E1595" i="1" s="1"/>
  <c r="D1564" i="1"/>
  <c r="E1564" i="1" s="1"/>
  <c r="E1565" i="1" s="1"/>
  <c r="D1643" i="1"/>
  <c r="E1643" i="1" s="1"/>
  <c r="E1644" i="1" s="1"/>
  <c r="D1619" i="1"/>
  <c r="E1619" i="1" s="1"/>
  <c r="E1620" i="1" s="1"/>
  <c r="D1599" i="1"/>
  <c r="E1599" i="1" s="1"/>
  <c r="E1600" i="1" s="1"/>
  <c r="D1589" i="1"/>
  <c r="E1589" i="1" s="1"/>
  <c r="E1590" i="1" s="1"/>
  <c r="D1579" i="1"/>
  <c r="E1579" i="1" s="1"/>
  <c r="E1580" i="1" s="1"/>
  <c r="D1569" i="1"/>
  <c r="E1569" i="1" s="1"/>
  <c r="E1570" i="1" s="1"/>
  <c r="D1633" i="1"/>
  <c r="E1633" i="1" s="1"/>
  <c r="E1634" i="1" s="1"/>
  <c r="D1623" i="1"/>
  <c r="E1623" i="1" s="1"/>
  <c r="E1624" i="1" s="1"/>
  <c r="D1614" i="1"/>
  <c r="E1614" i="1" s="1"/>
  <c r="E1615" i="1" s="1"/>
  <c r="D1604" i="1"/>
  <c r="E1604" i="1" s="1"/>
  <c r="E1605" i="1" s="1"/>
  <c r="D1584" i="1"/>
  <c r="E1584" i="1" s="1"/>
  <c r="E1585" i="1" s="1"/>
  <c r="D1574" i="1"/>
  <c r="E1574" i="1" s="1"/>
  <c r="E1575" i="1" s="1"/>
  <c r="D1508" i="1"/>
  <c r="E1508" i="1" s="1"/>
  <c r="E1509" i="1" s="1"/>
  <c r="D1503" i="1"/>
  <c r="E1503" i="1" s="1"/>
  <c r="E1504" i="1" s="1"/>
  <c r="D1538" i="1"/>
  <c r="E1538" i="1" s="1"/>
  <c r="E1539" i="1" s="1"/>
  <c r="D1523" i="1"/>
  <c r="E1523" i="1" s="1"/>
  <c r="E1524" i="1" s="1"/>
  <c r="D1513" i="1"/>
  <c r="E1513" i="1" s="1"/>
  <c r="E1514" i="1" s="1"/>
  <c r="D1493" i="1"/>
  <c r="E1493" i="1" s="1"/>
  <c r="E1494" i="1" s="1"/>
  <c r="D1528" i="1"/>
  <c r="E1528" i="1" s="1"/>
  <c r="E1529" i="1" s="1"/>
  <c r="D1498" i="1"/>
  <c r="E1498" i="1" s="1"/>
  <c r="E1499" i="1" s="1"/>
  <c r="D1533" i="1"/>
  <c r="E1533" i="1" s="1"/>
  <c r="E1534" i="1" s="1"/>
  <c r="D1518" i="1"/>
  <c r="E1518" i="1" s="1"/>
  <c r="E1519" i="1" s="1"/>
  <c r="D1473" i="1"/>
  <c r="E1473" i="1" s="1"/>
  <c r="E1474" i="1" s="1"/>
  <c r="D1448" i="1"/>
  <c r="E1448" i="1" s="1"/>
  <c r="E1449" i="1" s="1"/>
  <c r="D1488" i="1"/>
  <c r="E1488" i="1" s="1"/>
  <c r="E1489" i="1" s="1"/>
  <c r="D1463" i="1"/>
  <c r="E1463" i="1" s="1"/>
  <c r="E1464" i="1" s="1"/>
  <c r="D1453" i="1"/>
  <c r="E1453" i="1" s="1"/>
  <c r="E1454" i="1" s="1"/>
  <c r="D1438" i="1"/>
  <c r="E1438" i="1" s="1"/>
  <c r="E1439" i="1" s="1"/>
  <c r="D1423" i="1"/>
  <c r="E1423" i="1" s="1"/>
  <c r="E1424" i="1" s="1"/>
  <c r="D1483" i="1"/>
  <c r="E1483" i="1" s="1"/>
  <c r="E1484" i="1" s="1"/>
  <c r="D1468" i="1"/>
  <c r="E1468" i="1" s="1"/>
  <c r="E1469" i="1" s="1"/>
  <c r="D1478" i="1"/>
  <c r="E1478" i="1" s="1"/>
  <c r="E1479" i="1" s="1"/>
  <c r="D1443" i="1"/>
  <c r="E1443" i="1" s="1"/>
  <c r="E1444" i="1" s="1"/>
  <c r="D1428" i="1"/>
  <c r="E1428" i="1" s="1"/>
  <c r="E1429" i="1" s="1"/>
  <c r="D1458" i="1"/>
  <c r="E1458" i="1" s="1"/>
  <c r="E1459" i="1" s="1"/>
  <c r="D1433" i="1"/>
  <c r="E1433" i="1" s="1"/>
  <c r="E1434" i="1" s="1"/>
  <c r="D1418" i="1"/>
  <c r="E1418" i="1" s="1"/>
  <c r="E1419" i="1" s="1"/>
  <c r="D1395" i="1"/>
  <c r="E1395" i="1" s="1"/>
  <c r="D1359" i="1"/>
  <c r="E1359" i="1" s="1"/>
  <c r="D1335" i="1"/>
  <c r="E1335" i="1" s="1"/>
  <c r="D1311" i="1"/>
  <c r="E1311" i="1" s="1"/>
  <c r="D1287" i="1"/>
  <c r="E1287" i="1" s="1"/>
  <c r="D1406" i="1"/>
  <c r="E1406" i="1" s="1"/>
  <c r="D1383" i="1"/>
  <c r="E1383" i="1" s="1"/>
  <c r="D1371" i="1"/>
  <c r="E1371" i="1" s="1"/>
  <c r="D1323" i="1"/>
  <c r="E1323" i="1" s="1"/>
  <c r="D1299" i="1"/>
  <c r="E1299" i="1" s="1"/>
  <c r="D1412" i="1"/>
  <c r="E1412" i="1" s="1"/>
  <c r="D1389" i="1"/>
  <c r="E1389" i="1" s="1"/>
  <c r="D1353" i="1"/>
  <c r="E1353" i="1" s="1"/>
  <c r="D1400" i="1"/>
  <c r="E1400" i="1" s="1"/>
  <c r="D1365" i="1"/>
  <c r="E1365" i="1" s="1"/>
  <c r="D1341" i="1"/>
  <c r="E1341" i="1" s="1"/>
  <c r="D1317" i="1"/>
  <c r="E1317" i="1" s="1"/>
  <c r="D1293" i="1"/>
  <c r="E1293" i="1" s="1"/>
  <c r="D1269" i="1"/>
  <c r="E1269" i="1" s="1"/>
  <c r="D1263" i="1"/>
  <c r="E1263" i="1" s="1"/>
  <c r="D1347" i="1"/>
  <c r="E1347" i="1" s="1"/>
  <c r="D1275" i="1"/>
  <c r="E1275" i="1" s="1"/>
  <c r="D1329" i="1"/>
  <c r="E1329" i="1" s="1"/>
  <c r="D1305" i="1"/>
  <c r="E1305" i="1" s="1"/>
  <c r="D1281" i="1"/>
  <c r="E1281" i="1" s="1"/>
  <c r="D1407" i="1"/>
  <c r="E1407" i="1" s="1"/>
  <c r="D1384" i="1"/>
  <c r="E1384" i="1" s="1"/>
  <c r="D1372" i="1"/>
  <c r="E1372" i="1" s="1"/>
  <c r="D1348" i="1"/>
  <c r="E1348" i="1" s="1"/>
  <c r="D1324" i="1"/>
  <c r="E1324" i="1" s="1"/>
  <c r="D1300" i="1"/>
  <c r="E1300" i="1" s="1"/>
  <c r="D1276" i="1"/>
  <c r="E1276" i="1" s="1"/>
  <c r="D1360" i="1"/>
  <c r="E1360" i="1" s="1"/>
  <c r="D1336" i="1"/>
  <c r="E1336" i="1" s="1"/>
  <c r="D1312" i="1"/>
  <c r="E1312" i="1" s="1"/>
  <c r="D1288" i="1"/>
  <c r="E1288" i="1" s="1"/>
  <c r="D1264" i="1"/>
  <c r="E1264" i="1" s="1"/>
  <c r="D1366" i="1"/>
  <c r="E1366" i="1" s="1"/>
  <c r="D1342" i="1"/>
  <c r="E1342" i="1" s="1"/>
  <c r="D1270" i="1"/>
  <c r="E1270" i="1" s="1"/>
  <c r="D1413" i="1"/>
  <c r="E1413" i="1" s="1"/>
  <c r="D1390" i="1"/>
  <c r="E1390" i="1" s="1"/>
  <c r="D1354" i="1"/>
  <c r="E1354" i="1" s="1"/>
  <c r="D1330" i="1"/>
  <c r="E1330" i="1" s="1"/>
  <c r="D1306" i="1"/>
  <c r="E1306" i="1" s="1"/>
  <c r="D1282" i="1"/>
  <c r="E1282" i="1" s="1"/>
  <c r="D1396" i="1"/>
  <c r="E1396" i="1" s="1"/>
  <c r="D1401" i="1"/>
  <c r="E1401" i="1" s="1"/>
  <c r="D1318" i="1"/>
  <c r="E1318" i="1" s="1"/>
  <c r="D1294" i="1"/>
  <c r="E1294" i="1" s="1"/>
  <c r="D716" i="1"/>
  <c r="E716" i="1" s="1"/>
  <c r="D752" i="1"/>
  <c r="E752" i="1" s="1"/>
  <c r="D778" i="1"/>
  <c r="E778" i="1" s="1"/>
  <c r="D794" i="1"/>
  <c r="E794" i="1" s="1"/>
  <c r="D826" i="1"/>
  <c r="E826" i="1" s="1"/>
  <c r="D858" i="1"/>
  <c r="E858" i="1" s="1"/>
  <c r="D890" i="1"/>
  <c r="E890" i="1" s="1"/>
  <c r="D725" i="1"/>
  <c r="E725" i="1" s="1"/>
  <c r="D761" i="1"/>
  <c r="E761" i="1" s="1"/>
  <c r="D818" i="1"/>
  <c r="E818" i="1" s="1"/>
  <c r="D850" i="1"/>
  <c r="E850" i="1" s="1"/>
  <c r="D882" i="1"/>
  <c r="E882" i="1" s="1"/>
  <c r="D914" i="1"/>
  <c r="E914" i="1" s="1"/>
  <c r="D921" i="1"/>
  <c r="E921" i="1" s="1"/>
  <c r="D928" i="1"/>
  <c r="E928" i="1" s="1"/>
  <c r="D935" i="1"/>
  <c r="E935" i="1" s="1"/>
  <c r="D942" i="1"/>
  <c r="E942" i="1" s="1"/>
  <c r="D949" i="1"/>
  <c r="E949" i="1" s="1"/>
  <c r="D956" i="1"/>
  <c r="E956" i="1" s="1"/>
  <c r="D963" i="1"/>
  <c r="E963" i="1" s="1"/>
  <c r="D970" i="1"/>
  <c r="E970" i="1" s="1"/>
  <c r="D977" i="1"/>
  <c r="E977" i="1" s="1"/>
  <c r="D734" i="1"/>
  <c r="E734" i="1" s="1"/>
  <c r="D770" i="1"/>
  <c r="E770" i="1" s="1"/>
  <c r="D786" i="1"/>
  <c r="E786" i="1" s="1"/>
  <c r="D810" i="1"/>
  <c r="E810" i="1" s="1"/>
  <c r="D842" i="1"/>
  <c r="E842" i="1" s="1"/>
  <c r="D874" i="1"/>
  <c r="E874" i="1" s="1"/>
  <c r="D906" i="1"/>
  <c r="E906" i="1" s="1"/>
  <c r="D984" i="1"/>
  <c r="E984" i="1" s="1"/>
  <c r="D866" i="1"/>
  <c r="E866" i="1" s="1"/>
  <c r="D898" i="1"/>
  <c r="E898" i="1" s="1"/>
  <c r="D1012" i="1"/>
  <c r="E1012" i="1" s="1"/>
  <c r="D1040" i="1"/>
  <c r="E1040" i="1" s="1"/>
  <c r="D1068" i="1"/>
  <c r="E1068" i="1" s="1"/>
  <c r="D1096" i="1"/>
  <c r="E1096" i="1" s="1"/>
  <c r="D1124" i="1"/>
  <c r="E1124" i="1" s="1"/>
  <c r="D1153" i="1"/>
  <c r="E1153" i="1" s="1"/>
  <c r="D743" i="1"/>
  <c r="E743" i="1" s="1"/>
  <c r="D834" i="1"/>
  <c r="E834" i="1" s="1"/>
  <c r="D1019" i="1"/>
  <c r="E1019" i="1" s="1"/>
  <c r="D1047" i="1"/>
  <c r="E1047" i="1" s="1"/>
  <c r="D1075" i="1"/>
  <c r="E1075" i="1" s="1"/>
  <c r="D1103" i="1"/>
  <c r="E1103" i="1" s="1"/>
  <c r="D1131" i="1"/>
  <c r="E1131" i="1" s="1"/>
  <c r="D1160" i="1"/>
  <c r="E1160" i="1" s="1"/>
  <c r="D802" i="1"/>
  <c r="E802" i="1" s="1"/>
  <c r="D998" i="1"/>
  <c r="E998" i="1" s="1"/>
  <c r="D1026" i="1"/>
  <c r="E1026" i="1" s="1"/>
  <c r="D1054" i="1"/>
  <c r="E1054" i="1" s="1"/>
  <c r="D1082" i="1"/>
  <c r="E1082" i="1" s="1"/>
  <c r="D1110" i="1"/>
  <c r="E1110" i="1" s="1"/>
  <c r="D1139" i="1"/>
  <c r="E1139" i="1" s="1"/>
  <c r="D1167" i="1"/>
  <c r="E1167" i="1" s="1"/>
  <c r="D1089" i="1"/>
  <c r="E1089" i="1" s="1"/>
  <c r="D1061" i="1"/>
  <c r="E1061" i="1" s="1"/>
  <c r="D991" i="1"/>
  <c r="E991" i="1" s="1"/>
  <c r="D1005" i="1"/>
  <c r="E1005" i="1" s="1"/>
  <c r="D1117" i="1"/>
  <c r="E1117" i="1" s="1"/>
  <c r="D1174" i="1"/>
  <c r="E1174" i="1" s="1"/>
  <c r="D1033" i="1"/>
  <c r="E1033" i="1" s="1"/>
  <c r="D1146" i="1"/>
  <c r="E1146" i="1" s="1"/>
  <c r="D726" i="1"/>
  <c r="E726" i="1" s="1"/>
  <c r="D762" i="1"/>
  <c r="E762" i="1" s="1"/>
  <c r="D819" i="1"/>
  <c r="E819" i="1" s="1"/>
  <c r="D851" i="1"/>
  <c r="E851" i="1" s="1"/>
  <c r="D883" i="1"/>
  <c r="E883" i="1" s="1"/>
  <c r="D735" i="1"/>
  <c r="E735" i="1" s="1"/>
  <c r="D771" i="1"/>
  <c r="E771" i="1" s="1"/>
  <c r="D787" i="1"/>
  <c r="E787" i="1" s="1"/>
  <c r="D811" i="1"/>
  <c r="E811" i="1" s="1"/>
  <c r="D843" i="1"/>
  <c r="E843" i="1" s="1"/>
  <c r="D875" i="1"/>
  <c r="E875" i="1" s="1"/>
  <c r="D907" i="1"/>
  <c r="E907" i="1" s="1"/>
  <c r="D744" i="1"/>
  <c r="E744" i="1" s="1"/>
  <c r="D803" i="1"/>
  <c r="E803" i="1" s="1"/>
  <c r="D835" i="1"/>
  <c r="E835" i="1" s="1"/>
  <c r="D867" i="1"/>
  <c r="E867" i="1" s="1"/>
  <c r="D899" i="1"/>
  <c r="E899" i="1" s="1"/>
  <c r="D753" i="1"/>
  <c r="E753" i="1" s="1"/>
  <c r="D779" i="1"/>
  <c r="E779" i="1" s="1"/>
  <c r="D859" i="1"/>
  <c r="E859" i="1" s="1"/>
  <c r="D891" i="1"/>
  <c r="E891" i="1" s="1"/>
  <c r="D717" i="1"/>
  <c r="E717" i="1" s="1"/>
  <c r="D827" i="1"/>
  <c r="E827" i="1" s="1"/>
  <c r="D795" i="1"/>
  <c r="E795" i="1" s="1"/>
  <c r="D714" i="1"/>
  <c r="E714" i="1" s="1"/>
  <c r="D750" i="1"/>
  <c r="E750" i="1" s="1"/>
  <c r="D776" i="1"/>
  <c r="E776" i="1" s="1"/>
  <c r="D792" i="1"/>
  <c r="E792" i="1" s="1"/>
  <c r="D816" i="1"/>
  <c r="E816" i="1" s="1"/>
  <c r="D848" i="1"/>
  <c r="E848" i="1" s="1"/>
  <c r="D880" i="1"/>
  <c r="E880" i="1" s="1"/>
  <c r="D912" i="1"/>
  <c r="E912" i="1" s="1"/>
  <c r="D919" i="1"/>
  <c r="E919" i="1" s="1"/>
  <c r="D926" i="1"/>
  <c r="E926" i="1" s="1"/>
  <c r="D933" i="1"/>
  <c r="E933" i="1" s="1"/>
  <c r="D940" i="1"/>
  <c r="E940" i="1" s="1"/>
  <c r="D947" i="1"/>
  <c r="E947" i="1" s="1"/>
  <c r="D723" i="1"/>
  <c r="E723" i="1" s="1"/>
  <c r="D759" i="1"/>
  <c r="E759" i="1" s="1"/>
  <c r="D808" i="1"/>
  <c r="E808" i="1" s="1"/>
  <c r="D840" i="1"/>
  <c r="E840" i="1" s="1"/>
  <c r="D872" i="1"/>
  <c r="E872" i="1" s="1"/>
  <c r="D904" i="1"/>
  <c r="E904" i="1" s="1"/>
  <c r="D989" i="1"/>
  <c r="E989" i="1" s="1"/>
  <c r="D732" i="1"/>
  <c r="E732" i="1" s="1"/>
  <c r="D768" i="1"/>
  <c r="E768" i="1" s="1"/>
  <c r="D784" i="1"/>
  <c r="E784" i="1" s="1"/>
  <c r="D800" i="1"/>
  <c r="E800" i="1" s="1"/>
  <c r="D832" i="1"/>
  <c r="E832" i="1" s="1"/>
  <c r="D864" i="1"/>
  <c r="E864" i="1" s="1"/>
  <c r="D896" i="1"/>
  <c r="E896" i="1" s="1"/>
  <c r="D741" i="1"/>
  <c r="E741" i="1" s="1"/>
  <c r="D824" i="1"/>
  <c r="E824" i="1" s="1"/>
  <c r="D1024" i="1"/>
  <c r="E1024" i="1" s="1"/>
  <c r="D1052" i="1"/>
  <c r="E1052" i="1" s="1"/>
  <c r="D1080" i="1"/>
  <c r="E1080" i="1" s="1"/>
  <c r="D1108" i="1"/>
  <c r="E1108" i="1" s="1"/>
  <c r="D1137" i="1"/>
  <c r="E1137" i="1" s="1"/>
  <c r="D1165" i="1"/>
  <c r="E1165" i="1" s="1"/>
  <c r="D996" i="1"/>
  <c r="E996" i="1" s="1"/>
  <c r="D1003" i="1"/>
  <c r="E1003" i="1" s="1"/>
  <c r="D1031" i="1"/>
  <c r="E1031" i="1" s="1"/>
  <c r="D1059" i="1"/>
  <c r="E1059" i="1" s="1"/>
  <c r="D1087" i="1"/>
  <c r="E1087" i="1" s="1"/>
  <c r="D1115" i="1"/>
  <c r="E1115" i="1" s="1"/>
  <c r="D1144" i="1"/>
  <c r="E1144" i="1" s="1"/>
  <c r="D1172" i="1"/>
  <c r="E1172" i="1" s="1"/>
  <c r="D954" i="1"/>
  <c r="E954" i="1" s="1"/>
  <c r="D961" i="1"/>
  <c r="E961" i="1" s="1"/>
  <c r="D968" i="1"/>
  <c r="E968" i="1" s="1"/>
  <c r="D975" i="1"/>
  <c r="E975" i="1" s="1"/>
  <c r="D982" i="1"/>
  <c r="E982" i="1" s="1"/>
  <c r="D1010" i="1"/>
  <c r="E1010" i="1" s="1"/>
  <c r="D1038" i="1"/>
  <c r="E1038" i="1" s="1"/>
  <c r="D1066" i="1"/>
  <c r="E1066" i="1" s="1"/>
  <c r="D1094" i="1"/>
  <c r="E1094" i="1" s="1"/>
  <c r="D1122" i="1"/>
  <c r="E1122" i="1" s="1"/>
  <c r="D1151" i="1"/>
  <c r="E1151" i="1" s="1"/>
  <c r="D1179" i="1"/>
  <c r="E1179" i="1" s="1"/>
  <c r="D888" i="1"/>
  <c r="E888" i="1" s="1"/>
  <c r="D1101" i="1"/>
  <c r="E1101" i="1" s="1"/>
  <c r="D1209" i="1"/>
  <c r="E1209" i="1" s="1"/>
  <c r="D1215" i="1"/>
  <c r="E1215" i="1" s="1"/>
  <c r="D1227" i="1"/>
  <c r="E1227" i="1" s="1"/>
  <c r="D1239" i="1"/>
  <c r="E1239" i="1" s="1"/>
  <c r="D1251" i="1"/>
  <c r="E1251" i="1" s="1"/>
  <c r="D1017" i="1"/>
  <c r="E1017" i="1" s="1"/>
  <c r="D1129" i="1"/>
  <c r="E1129" i="1" s="1"/>
  <c r="D1073" i="1"/>
  <c r="E1073" i="1" s="1"/>
  <c r="D1197" i="1"/>
  <c r="E1197" i="1" s="1"/>
  <c r="D856" i="1"/>
  <c r="E856" i="1" s="1"/>
  <c r="D1045" i="1"/>
  <c r="E1045" i="1" s="1"/>
  <c r="D1158" i="1"/>
  <c r="E1158" i="1" s="1"/>
  <c r="D1185" i="1"/>
  <c r="E1185" i="1" s="1"/>
  <c r="D1191" i="1"/>
  <c r="E1191" i="1" s="1"/>
  <c r="D1221" i="1"/>
  <c r="E1221" i="1" s="1"/>
  <c r="D1233" i="1"/>
  <c r="E1233" i="1" s="1"/>
  <c r="D1245" i="1"/>
  <c r="E1245" i="1" s="1"/>
  <c r="D1257" i="1"/>
  <c r="E1257" i="1" s="1"/>
  <c r="D1203" i="1"/>
  <c r="E1203" i="1" s="1"/>
  <c r="D733" i="1"/>
  <c r="E733" i="1" s="1"/>
  <c r="D769" i="1"/>
  <c r="E769" i="1" s="1"/>
  <c r="D785" i="1"/>
  <c r="E785" i="1" s="1"/>
  <c r="D801" i="1"/>
  <c r="E801" i="1" s="1"/>
  <c r="D833" i="1"/>
  <c r="E833" i="1" s="1"/>
  <c r="D865" i="1"/>
  <c r="E865" i="1" s="1"/>
  <c r="D897" i="1"/>
  <c r="E897" i="1" s="1"/>
  <c r="D742" i="1"/>
  <c r="E742" i="1" s="1"/>
  <c r="D825" i="1"/>
  <c r="E825" i="1" s="1"/>
  <c r="D857" i="1"/>
  <c r="E857" i="1" s="1"/>
  <c r="D889" i="1"/>
  <c r="E889" i="1" s="1"/>
  <c r="D997" i="1"/>
  <c r="E997" i="1" s="1"/>
  <c r="D715" i="1"/>
  <c r="E715" i="1" s="1"/>
  <c r="D751" i="1"/>
  <c r="E751" i="1" s="1"/>
  <c r="D777" i="1"/>
  <c r="E777" i="1" s="1"/>
  <c r="D793" i="1"/>
  <c r="E793" i="1" s="1"/>
  <c r="D817" i="1"/>
  <c r="E817" i="1" s="1"/>
  <c r="D849" i="1"/>
  <c r="E849" i="1" s="1"/>
  <c r="D881" i="1"/>
  <c r="E881" i="1" s="1"/>
  <c r="D913" i="1"/>
  <c r="E913" i="1" s="1"/>
  <c r="D920" i="1"/>
  <c r="E920" i="1" s="1"/>
  <c r="D927" i="1"/>
  <c r="E927" i="1" s="1"/>
  <c r="D934" i="1"/>
  <c r="E934" i="1" s="1"/>
  <c r="D941" i="1"/>
  <c r="E941" i="1" s="1"/>
  <c r="D948" i="1"/>
  <c r="E948" i="1" s="1"/>
  <c r="D955" i="1"/>
  <c r="E955" i="1" s="1"/>
  <c r="D962" i="1"/>
  <c r="E962" i="1" s="1"/>
  <c r="D969" i="1"/>
  <c r="E969" i="1" s="1"/>
  <c r="D976" i="1"/>
  <c r="E976" i="1" s="1"/>
  <c r="D809" i="1"/>
  <c r="E809" i="1" s="1"/>
  <c r="D983" i="1"/>
  <c r="E983" i="1" s="1"/>
  <c r="D1004" i="1"/>
  <c r="E1004" i="1" s="1"/>
  <c r="D1032" i="1"/>
  <c r="E1032" i="1" s="1"/>
  <c r="D1060" i="1"/>
  <c r="E1060" i="1" s="1"/>
  <c r="D1088" i="1"/>
  <c r="E1088" i="1" s="1"/>
  <c r="D1116" i="1"/>
  <c r="E1116" i="1" s="1"/>
  <c r="D1145" i="1"/>
  <c r="E1145" i="1" s="1"/>
  <c r="D724" i="1"/>
  <c r="E724" i="1" s="1"/>
  <c r="D990" i="1"/>
  <c r="E990" i="1" s="1"/>
  <c r="D1011" i="1"/>
  <c r="E1011" i="1" s="1"/>
  <c r="D1039" i="1"/>
  <c r="E1039" i="1" s="1"/>
  <c r="D1067" i="1"/>
  <c r="E1067" i="1" s="1"/>
  <c r="D1095" i="1"/>
  <c r="E1095" i="1" s="1"/>
  <c r="D1123" i="1"/>
  <c r="E1123" i="1" s="1"/>
  <c r="D1152" i="1"/>
  <c r="E1152" i="1" s="1"/>
  <c r="D1180" i="1"/>
  <c r="E1180" i="1" s="1"/>
  <c r="D1192" i="1"/>
  <c r="E1192" i="1" s="1"/>
  <c r="D1204" i="1"/>
  <c r="E1204" i="1" s="1"/>
  <c r="D1216" i="1"/>
  <c r="E1216" i="1" s="1"/>
  <c r="D1018" i="1"/>
  <c r="E1018" i="1" s="1"/>
  <c r="D1046" i="1"/>
  <c r="E1046" i="1" s="1"/>
  <c r="D1074" i="1"/>
  <c r="E1074" i="1" s="1"/>
  <c r="D1102" i="1"/>
  <c r="E1102" i="1" s="1"/>
  <c r="D1130" i="1"/>
  <c r="E1130" i="1" s="1"/>
  <c r="D1159" i="1"/>
  <c r="E1159" i="1" s="1"/>
  <c r="D841" i="1"/>
  <c r="E841" i="1" s="1"/>
  <c r="D905" i="1"/>
  <c r="E905" i="1" s="1"/>
  <c r="D1053" i="1"/>
  <c r="E1053" i="1" s="1"/>
  <c r="D1166" i="1"/>
  <c r="E1166" i="1" s="1"/>
  <c r="D1173" i="1"/>
  <c r="E1173" i="1" s="1"/>
  <c r="D1186" i="1"/>
  <c r="E1186" i="1" s="1"/>
  <c r="D1138" i="1"/>
  <c r="E1138" i="1" s="1"/>
  <c r="D1081" i="1"/>
  <c r="E1081" i="1" s="1"/>
  <c r="D1198" i="1"/>
  <c r="E1198" i="1" s="1"/>
  <c r="D1222" i="1"/>
  <c r="E1222" i="1" s="1"/>
  <c r="D1234" i="1"/>
  <c r="E1234" i="1" s="1"/>
  <c r="D1246" i="1"/>
  <c r="E1246" i="1" s="1"/>
  <c r="D1258" i="1"/>
  <c r="E1258" i="1" s="1"/>
  <c r="D1025" i="1"/>
  <c r="E1025" i="1" s="1"/>
  <c r="D873" i="1"/>
  <c r="E873" i="1" s="1"/>
  <c r="D1109" i="1"/>
  <c r="E1109" i="1" s="1"/>
  <c r="D1210" i="1"/>
  <c r="E1210" i="1" s="1"/>
  <c r="D760" i="1"/>
  <c r="E760" i="1" s="1"/>
  <c r="D1228" i="1"/>
  <c r="E1228" i="1" s="1"/>
  <c r="D1240" i="1"/>
  <c r="E1240" i="1" s="1"/>
  <c r="D1252" i="1"/>
  <c r="E1252" i="1" s="1"/>
  <c r="D736" i="1"/>
  <c r="E736" i="1" s="1"/>
  <c r="D745" i="1"/>
  <c r="E745" i="1" s="1"/>
  <c r="D718" i="1"/>
  <c r="E718" i="1" s="1"/>
  <c r="D754" i="1"/>
  <c r="E754" i="1" s="1"/>
  <c r="D763" i="1"/>
  <c r="E763" i="1" s="1"/>
  <c r="D727" i="1"/>
  <c r="E727" i="1" s="1"/>
  <c r="D699" i="1"/>
  <c r="E699" i="1" s="1"/>
  <c r="D681" i="1"/>
  <c r="E681" i="1" s="1"/>
  <c r="D663" i="1"/>
  <c r="E663" i="1" s="1"/>
  <c r="D690" i="1"/>
  <c r="E690" i="1" s="1"/>
  <c r="D708" i="1"/>
  <c r="E708" i="1" s="1"/>
  <c r="D672" i="1"/>
  <c r="E672" i="1" s="1"/>
  <c r="D696" i="1"/>
  <c r="E696" i="1" s="1"/>
  <c r="D678" i="1"/>
  <c r="E678" i="1" s="1"/>
  <c r="D660" i="1"/>
  <c r="E660" i="1" s="1"/>
  <c r="D687" i="1"/>
  <c r="E687" i="1" s="1"/>
  <c r="D669" i="1"/>
  <c r="E669" i="1" s="1"/>
  <c r="D705" i="1"/>
  <c r="E705" i="1" s="1"/>
  <c r="D707" i="1"/>
  <c r="E707" i="1" s="1"/>
  <c r="D689" i="1"/>
  <c r="E689" i="1" s="1"/>
  <c r="D680" i="1"/>
  <c r="E680" i="1" s="1"/>
  <c r="D671" i="1"/>
  <c r="E671" i="1" s="1"/>
  <c r="D698" i="1"/>
  <c r="E698" i="1" s="1"/>
  <c r="D662" i="1"/>
  <c r="E662" i="1" s="1"/>
  <c r="D706" i="1"/>
  <c r="E706" i="1" s="1"/>
  <c r="D688" i="1"/>
  <c r="E688" i="1" s="1"/>
  <c r="D670" i="1"/>
  <c r="E670" i="1" s="1"/>
  <c r="D661" i="1"/>
  <c r="E661" i="1" s="1"/>
  <c r="D679" i="1"/>
  <c r="E679" i="1" s="1"/>
  <c r="D697" i="1"/>
  <c r="E697" i="1" s="1"/>
  <c r="D709" i="1"/>
  <c r="E709" i="1" s="1"/>
  <c r="D691" i="1"/>
  <c r="E691" i="1" s="1"/>
  <c r="D673" i="1"/>
  <c r="E673" i="1" s="1"/>
  <c r="D682" i="1"/>
  <c r="E682" i="1" s="1"/>
  <c r="D664" i="1"/>
  <c r="E664" i="1" s="1"/>
  <c r="D700" i="1"/>
  <c r="E700" i="1" s="1"/>
  <c r="D319" i="1"/>
  <c r="E319" i="1" s="1"/>
  <c r="D297" i="1"/>
  <c r="E297" i="1" s="1"/>
  <c r="D529" i="1"/>
  <c r="E529" i="1" s="1"/>
  <c r="D507" i="1"/>
  <c r="E507" i="1" s="1"/>
  <c r="D485" i="1"/>
  <c r="E485" i="1" s="1"/>
  <c r="D496" i="1"/>
  <c r="E496" i="1" s="1"/>
  <c r="D540" i="1"/>
  <c r="E540" i="1" s="1"/>
  <c r="D518" i="1"/>
  <c r="E518" i="1" s="1"/>
  <c r="D474" i="1"/>
  <c r="E474" i="1" s="1"/>
  <c r="D186" i="1"/>
  <c r="E186" i="1" s="1"/>
  <c r="D408" i="1"/>
  <c r="E408" i="1" s="1"/>
  <c r="D384" i="1"/>
  <c r="E384" i="1" s="1"/>
  <c r="D360" i="1"/>
  <c r="E360" i="1" s="1"/>
  <c r="D336" i="1"/>
  <c r="E336" i="1" s="1"/>
  <c r="D311" i="1"/>
  <c r="E311" i="1" s="1"/>
  <c r="D396" i="1"/>
  <c r="E396" i="1" s="1"/>
  <c r="D372" i="1"/>
  <c r="E372" i="1" s="1"/>
  <c r="D324" i="1"/>
  <c r="E324" i="1" s="1"/>
  <c r="D298" i="1"/>
  <c r="E298" i="1" s="1"/>
  <c r="D348" i="1"/>
  <c r="E348" i="1" s="1"/>
  <c r="D655" i="1"/>
  <c r="E655" i="1" s="1"/>
  <c r="D620" i="1"/>
  <c r="E620" i="1" s="1"/>
  <c r="D600" i="1"/>
  <c r="E600" i="1" s="1"/>
  <c r="D580" i="1"/>
  <c r="E580" i="1" s="1"/>
  <c r="D590" i="1"/>
  <c r="E590" i="1" s="1"/>
  <c r="D610" i="1"/>
  <c r="E610" i="1" s="1"/>
  <c r="D570" i="1"/>
  <c r="E570" i="1" s="1"/>
  <c r="D226" i="1"/>
  <c r="E226" i="1" s="1"/>
  <c r="D200" i="1"/>
  <c r="E200" i="1" s="1"/>
  <c r="D174" i="1"/>
  <c r="E174" i="1" s="1"/>
  <c r="D148" i="1"/>
  <c r="E148" i="1" s="1"/>
  <c r="D213" i="1"/>
  <c r="E213" i="1" s="1"/>
  <c r="D187" i="1"/>
  <c r="E187" i="1" s="1"/>
  <c r="D161" i="1"/>
  <c r="E161" i="1" s="1"/>
  <c r="D135" i="1"/>
  <c r="E135" i="1" s="1"/>
  <c r="D57" i="1"/>
  <c r="E57" i="1" s="1"/>
  <c r="D109" i="1"/>
  <c r="E109" i="1" s="1"/>
  <c r="D122" i="1"/>
  <c r="E122" i="1" s="1"/>
  <c r="D96" i="1"/>
  <c r="E96" i="1" s="1"/>
  <c r="D58" i="1"/>
  <c r="E58" i="1" s="1"/>
  <c r="D71" i="1"/>
  <c r="E71" i="1" s="1"/>
  <c r="D16" i="1"/>
  <c r="E16" i="1" s="1"/>
  <c r="D44" i="1"/>
  <c r="E44" i="1" s="1"/>
  <c r="D654" i="1"/>
  <c r="E654" i="1" s="1"/>
  <c r="D636" i="1"/>
  <c r="E636" i="1" s="1"/>
  <c r="D618" i="1"/>
  <c r="E618" i="1" s="1"/>
  <c r="D645" i="1"/>
  <c r="E645" i="1" s="1"/>
  <c r="D608" i="1"/>
  <c r="E608" i="1" s="1"/>
  <c r="D628" i="1"/>
  <c r="E628" i="1" s="1"/>
  <c r="D651" i="1"/>
  <c r="E651" i="1" s="1"/>
  <c r="D615" i="1"/>
  <c r="E615" i="1" s="1"/>
  <c r="D642" i="1"/>
  <c r="E642" i="1" s="1"/>
  <c r="D625" i="1"/>
  <c r="E625" i="1" s="1"/>
  <c r="D605" i="1"/>
  <c r="E605" i="1" s="1"/>
  <c r="D633" i="1"/>
  <c r="E633" i="1" s="1"/>
  <c r="D646" i="1"/>
  <c r="E646" i="1" s="1"/>
  <c r="D629" i="1"/>
  <c r="E629" i="1" s="1"/>
  <c r="D609" i="1"/>
  <c r="E609" i="1" s="1"/>
  <c r="D619" i="1"/>
  <c r="E619" i="1" s="1"/>
  <c r="D637" i="1"/>
  <c r="E637" i="1" s="1"/>
  <c r="D643" i="1"/>
  <c r="E643" i="1" s="1"/>
  <c r="D626" i="1"/>
  <c r="E626" i="1" s="1"/>
  <c r="D606" i="1"/>
  <c r="E606" i="1" s="1"/>
  <c r="D634" i="1"/>
  <c r="E634" i="1" s="1"/>
  <c r="D652" i="1"/>
  <c r="E652" i="1" s="1"/>
  <c r="D616" i="1"/>
  <c r="E616" i="1" s="1"/>
  <c r="D607" i="1"/>
  <c r="E607" i="1" s="1"/>
  <c r="D653" i="1"/>
  <c r="E653" i="1" s="1"/>
  <c r="D635" i="1"/>
  <c r="E635" i="1" s="1"/>
  <c r="D617" i="1"/>
  <c r="E617" i="1" s="1"/>
  <c r="D644" i="1"/>
  <c r="E644" i="1" s="1"/>
  <c r="D627" i="1"/>
  <c r="E627" i="1" s="1"/>
  <c r="D23" i="1"/>
  <c r="E23" i="1" s="1"/>
  <c r="D597" i="1"/>
  <c r="E597" i="1" s="1"/>
  <c r="D587" i="1"/>
  <c r="E587" i="1" s="1"/>
  <c r="D595" i="1"/>
  <c r="E595" i="1" s="1"/>
  <c r="D585" i="1"/>
  <c r="E585" i="1" s="1"/>
  <c r="D131" i="1"/>
  <c r="E131" i="1" s="1"/>
  <c r="D599" i="1"/>
  <c r="E599" i="1" s="1"/>
  <c r="D589" i="1"/>
  <c r="E589" i="1" s="1"/>
  <c r="D596" i="1"/>
  <c r="E596" i="1" s="1"/>
  <c r="D586" i="1"/>
  <c r="E586" i="1" s="1"/>
  <c r="D588" i="1"/>
  <c r="E588" i="1" s="1"/>
  <c r="D598" i="1"/>
  <c r="E598" i="1" s="1"/>
  <c r="D11" i="1"/>
  <c r="E11" i="1" s="1"/>
  <c r="D65" i="1"/>
  <c r="E65" i="1" s="1"/>
  <c r="D558" i="1"/>
  <c r="E558" i="1" s="1"/>
  <c r="D537" i="1"/>
  <c r="E537" i="1" s="1"/>
  <c r="D526" i="1"/>
  <c r="E526" i="1" s="1"/>
  <c r="D578" i="1"/>
  <c r="E578" i="1" s="1"/>
  <c r="D568" i="1"/>
  <c r="E568" i="1" s="1"/>
  <c r="D548" i="1"/>
  <c r="E548" i="1" s="1"/>
  <c r="D515" i="1"/>
  <c r="E515" i="1" s="1"/>
  <c r="D504" i="1"/>
  <c r="E504" i="1" s="1"/>
  <c r="D493" i="1"/>
  <c r="E493" i="1" s="1"/>
  <c r="D238" i="1"/>
  <c r="E238" i="1" s="1"/>
  <c r="D341" i="1"/>
  <c r="E341" i="1" s="1"/>
  <c r="D565" i="1"/>
  <c r="E565" i="1" s="1"/>
  <c r="D534" i="1"/>
  <c r="E534" i="1" s="1"/>
  <c r="D575" i="1"/>
  <c r="E575" i="1" s="1"/>
  <c r="D545" i="1"/>
  <c r="E545" i="1" s="1"/>
  <c r="D523" i="1"/>
  <c r="E523" i="1" s="1"/>
  <c r="D501" i="1"/>
  <c r="E501" i="1" s="1"/>
  <c r="D555" i="1"/>
  <c r="E555" i="1" s="1"/>
  <c r="D512" i="1"/>
  <c r="E512" i="1" s="1"/>
  <c r="D490" i="1"/>
  <c r="E490" i="1" s="1"/>
  <c r="D296" i="1"/>
  <c r="E296" i="1" s="1"/>
  <c r="D550" i="1"/>
  <c r="E550" i="1" s="1"/>
  <c r="D506" i="1"/>
  <c r="E506" i="1" s="1"/>
  <c r="D495" i="1"/>
  <c r="E495" i="1" s="1"/>
  <c r="D560" i="1"/>
  <c r="E560" i="1" s="1"/>
  <c r="D528" i="1"/>
  <c r="E528" i="1" s="1"/>
  <c r="D539" i="1"/>
  <c r="E539" i="1" s="1"/>
  <c r="D517" i="1"/>
  <c r="E517" i="1" s="1"/>
  <c r="D70" i="1"/>
  <c r="E70" i="1" s="1"/>
  <c r="D179" i="1"/>
  <c r="E179" i="1" s="1"/>
  <c r="D393" i="1"/>
  <c r="E393" i="1" s="1"/>
  <c r="D527" i="1"/>
  <c r="E527" i="1" s="1"/>
  <c r="D538" i="1"/>
  <c r="E538" i="1" s="1"/>
  <c r="D516" i="1"/>
  <c r="E516" i="1" s="1"/>
  <c r="D494" i="1"/>
  <c r="E494" i="1" s="1"/>
  <c r="D579" i="1"/>
  <c r="E579" i="1" s="1"/>
  <c r="D569" i="1"/>
  <c r="E569" i="1" s="1"/>
  <c r="D549" i="1"/>
  <c r="E549" i="1" s="1"/>
  <c r="D505" i="1"/>
  <c r="E505" i="1" s="1"/>
  <c r="D559" i="1"/>
  <c r="E559" i="1" s="1"/>
  <c r="D101" i="1"/>
  <c r="E101" i="1" s="1"/>
  <c r="D345" i="1"/>
  <c r="E345" i="1" s="1"/>
  <c r="D268" i="1"/>
  <c r="E268" i="1" s="1"/>
  <c r="D535" i="1"/>
  <c r="E535" i="1" s="1"/>
  <c r="D576" i="1"/>
  <c r="E576" i="1" s="1"/>
  <c r="D546" i="1"/>
  <c r="E546" i="1" s="1"/>
  <c r="D524" i="1"/>
  <c r="E524" i="1" s="1"/>
  <c r="D502" i="1"/>
  <c r="E502" i="1" s="1"/>
  <c r="D566" i="1"/>
  <c r="E566" i="1" s="1"/>
  <c r="D556" i="1"/>
  <c r="E556" i="1" s="1"/>
  <c r="D513" i="1"/>
  <c r="E513" i="1" s="1"/>
  <c r="D491" i="1"/>
  <c r="E491" i="1" s="1"/>
  <c r="D343" i="1"/>
  <c r="E343" i="1" s="1"/>
  <c r="D577" i="1"/>
  <c r="E577" i="1" s="1"/>
  <c r="D547" i="1"/>
  <c r="E547" i="1" s="1"/>
  <c r="D514" i="1"/>
  <c r="E514" i="1" s="1"/>
  <c r="D503" i="1"/>
  <c r="E503" i="1" s="1"/>
  <c r="D492" i="1"/>
  <c r="E492" i="1" s="1"/>
  <c r="D567" i="1"/>
  <c r="E567" i="1" s="1"/>
  <c r="D557" i="1"/>
  <c r="E557" i="1" s="1"/>
  <c r="D536" i="1"/>
  <c r="E536" i="1" s="1"/>
  <c r="D525" i="1"/>
  <c r="E525" i="1" s="1"/>
  <c r="D155" i="1"/>
  <c r="E155" i="1" s="1"/>
  <c r="D54" i="1"/>
  <c r="E54" i="1" s="1"/>
  <c r="D30" i="1"/>
  <c r="E30" i="1" s="1"/>
  <c r="D120" i="1"/>
  <c r="E120" i="1" s="1"/>
  <c r="D207" i="1"/>
  <c r="E207" i="1" s="1"/>
  <c r="D286" i="1"/>
  <c r="E286" i="1" s="1"/>
  <c r="D323" i="1"/>
  <c r="E323" i="1" s="1"/>
  <c r="D331" i="1"/>
  <c r="E331" i="1" s="1"/>
  <c r="D367" i="1"/>
  <c r="E367" i="1" s="1"/>
  <c r="D395" i="1"/>
  <c r="E395" i="1" s="1"/>
  <c r="D13" i="1"/>
  <c r="E13" i="1" s="1"/>
  <c r="D25" i="1"/>
  <c r="E25" i="1" s="1"/>
  <c r="D103" i="1"/>
  <c r="E103" i="1" s="1"/>
  <c r="D159" i="1"/>
  <c r="E159" i="1" s="1"/>
  <c r="D183" i="1"/>
  <c r="E183" i="1" s="1"/>
  <c r="D231" i="1"/>
  <c r="E231" i="1" s="1"/>
  <c r="D7" i="1"/>
  <c r="E7" i="1" s="1"/>
  <c r="D15" i="1"/>
  <c r="E15" i="1" s="1"/>
  <c r="D27" i="1"/>
  <c r="E27" i="1" s="1"/>
  <c r="D42" i="1"/>
  <c r="E42" i="1" s="1"/>
  <c r="D83" i="1"/>
  <c r="E83" i="1" s="1"/>
  <c r="D105" i="1"/>
  <c r="E105" i="1" s="1"/>
  <c r="D134" i="1"/>
  <c r="E134" i="1" s="1"/>
  <c r="D211" i="1"/>
  <c r="E211" i="1" s="1"/>
  <c r="D235" i="1"/>
  <c r="E235" i="1" s="1"/>
  <c r="D257" i="1"/>
  <c r="E257" i="1" s="1"/>
  <c r="D279" i="1"/>
  <c r="E279" i="1" s="1"/>
  <c r="D293" i="1"/>
  <c r="E293" i="1" s="1"/>
  <c r="D334" i="1"/>
  <c r="E334" i="1" s="1"/>
  <c r="D403" i="1"/>
  <c r="E403" i="1" s="1"/>
  <c r="D9" i="1"/>
  <c r="E9" i="1" s="1"/>
  <c r="D21" i="1"/>
  <c r="E21" i="1" s="1"/>
  <c r="D29" i="1"/>
  <c r="E29" i="1" s="1"/>
  <c r="D107" i="1"/>
  <c r="E107" i="1" s="1"/>
  <c r="D127" i="1"/>
  <c r="E127" i="1" s="1"/>
  <c r="D261" i="1"/>
  <c r="E261" i="1" s="1"/>
  <c r="D283" i="1"/>
  <c r="E283" i="1" s="1"/>
  <c r="D309" i="1"/>
  <c r="E309" i="1" s="1"/>
  <c r="D355" i="1"/>
  <c r="E355" i="1" s="1"/>
  <c r="D379" i="1"/>
  <c r="E379" i="1" s="1"/>
  <c r="D482" i="1"/>
  <c r="E482" i="1" s="1"/>
  <c r="D471" i="1"/>
  <c r="E471" i="1" s="1"/>
  <c r="D460" i="1"/>
  <c r="E460" i="1" s="1"/>
  <c r="D449" i="1"/>
  <c r="E449" i="1" s="1"/>
  <c r="D438" i="1"/>
  <c r="E438" i="1" s="1"/>
  <c r="D427" i="1"/>
  <c r="E427" i="1" s="1"/>
  <c r="D416" i="1"/>
  <c r="E416" i="1" s="1"/>
  <c r="D344" i="1"/>
  <c r="E344" i="1" s="1"/>
  <c r="D282" i="1"/>
  <c r="E282" i="1" s="1"/>
  <c r="D234" i="1"/>
  <c r="E234" i="1" s="1"/>
  <c r="D182" i="1"/>
  <c r="E182" i="1" s="1"/>
  <c r="D130" i="1"/>
  <c r="E130" i="1" s="1"/>
  <c r="D10" i="1"/>
  <c r="E10" i="1" s="1"/>
  <c r="D78" i="1"/>
  <c r="E78" i="1" s="1"/>
  <c r="D392" i="1"/>
  <c r="E392" i="1" s="1"/>
  <c r="D307" i="1"/>
  <c r="E307" i="1" s="1"/>
  <c r="D270" i="1"/>
  <c r="E270" i="1" s="1"/>
  <c r="D221" i="1"/>
  <c r="E221" i="1" s="1"/>
  <c r="D169" i="1"/>
  <c r="E169" i="1" s="1"/>
  <c r="D404" i="1"/>
  <c r="E404" i="1" s="1"/>
  <c r="D380" i="1"/>
  <c r="E380" i="1" s="1"/>
  <c r="D368" i="1"/>
  <c r="E368" i="1" s="1"/>
  <c r="D356" i="1"/>
  <c r="E356" i="1" s="1"/>
  <c r="D332" i="1"/>
  <c r="E332" i="1" s="1"/>
  <c r="D320" i="1"/>
  <c r="E320" i="1" s="1"/>
  <c r="D294" i="1"/>
  <c r="E294" i="1" s="1"/>
  <c r="D258" i="1"/>
  <c r="E258" i="1" s="1"/>
  <c r="D208" i="1"/>
  <c r="E208" i="1" s="1"/>
  <c r="D156" i="1"/>
  <c r="E156" i="1" s="1"/>
  <c r="D104" i="1"/>
  <c r="E104" i="1" s="1"/>
  <c r="D24" i="1"/>
  <c r="E24" i="1" s="1"/>
  <c r="D274" i="1"/>
  <c r="E274" i="1" s="1"/>
  <c r="D225" i="1"/>
  <c r="E225" i="1" s="1"/>
  <c r="D173" i="1"/>
  <c r="E173" i="1" s="1"/>
  <c r="D121" i="1"/>
  <c r="E121" i="1" s="1"/>
  <c r="D14" i="1"/>
  <c r="E14" i="1" s="1"/>
  <c r="D82" i="1"/>
  <c r="E82" i="1" s="1"/>
  <c r="D262" i="1"/>
  <c r="E262" i="1" s="1"/>
  <c r="D212" i="1"/>
  <c r="E212" i="1" s="1"/>
  <c r="D160" i="1"/>
  <c r="E160" i="1" s="1"/>
  <c r="D108" i="1"/>
  <c r="E108" i="1" s="1"/>
  <c r="D250" i="1"/>
  <c r="E250" i="1" s="1"/>
  <c r="D199" i="1"/>
  <c r="E199" i="1" s="1"/>
  <c r="D147" i="1"/>
  <c r="E147" i="1" s="1"/>
  <c r="D28" i="1"/>
  <c r="E28" i="1" s="1"/>
  <c r="D36" i="1"/>
  <c r="E36" i="1" s="1"/>
  <c r="D56" i="1"/>
  <c r="E56" i="1" s="1"/>
  <c r="D67" i="1"/>
  <c r="E67" i="1" s="1"/>
  <c r="D76" i="1"/>
  <c r="E76" i="1" s="1"/>
  <c r="D91" i="1"/>
  <c r="E91" i="1" s="1"/>
  <c r="D143" i="1"/>
  <c r="E143" i="1" s="1"/>
  <c r="D195" i="1"/>
  <c r="E195" i="1" s="1"/>
  <c r="D246" i="1"/>
  <c r="E246" i="1" s="1"/>
  <c r="D38" i="1"/>
  <c r="E38" i="1" s="1"/>
  <c r="D50" i="1"/>
  <c r="E50" i="1" s="1"/>
  <c r="D69" i="1"/>
  <c r="E69" i="1" s="1"/>
  <c r="D80" i="1"/>
  <c r="E80" i="1" s="1"/>
  <c r="D95" i="1"/>
  <c r="E95" i="1" s="1"/>
  <c r="D117" i="1"/>
  <c r="E117" i="1" s="1"/>
  <c r="D167" i="1"/>
  <c r="E167" i="1" s="1"/>
  <c r="D219" i="1"/>
  <c r="E219" i="1" s="1"/>
  <c r="D480" i="1"/>
  <c r="E480" i="1" s="1"/>
  <c r="D469" i="1"/>
  <c r="E469" i="1" s="1"/>
  <c r="D447" i="1"/>
  <c r="E447" i="1" s="1"/>
  <c r="D425" i="1"/>
  <c r="E425" i="1" s="1"/>
  <c r="D458" i="1"/>
  <c r="E458" i="1" s="1"/>
  <c r="D436" i="1"/>
  <c r="E436" i="1" s="1"/>
  <c r="D414" i="1"/>
  <c r="E414" i="1" s="1"/>
  <c r="D402" i="1"/>
  <c r="E402" i="1" s="1"/>
  <c r="D390" i="1"/>
  <c r="E390" i="1" s="1"/>
  <c r="D378" i="1"/>
  <c r="E378" i="1" s="1"/>
  <c r="D366" i="1"/>
  <c r="E366" i="1" s="1"/>
  <c r="D354" i="1"/>
  <c r="E354" i="1" s="1"/>
  <c r="D318" i="1"/>
  <c r="E318" i="1" s="1"/>
  <c r="D256" i="1"/>
  <c r="E256" i="1" s="1"/>
  <c r="D206" i="1"/>
  <c r="E206" i="1" s="1"/>
  <c r="D154" i="1"/>
  <c r="E154" i="1" s="1"/>
  <c r="D102" i="1"/>
  <c r="E102" i="1" s="1"/>
  <c r="D22" i="1"/>
  <c r="E22" i="1" s="1"/>
  <c r="D330" i="1"/>
  <c r="E330" i="1" s="1"/>
  <c r="D292" i="1"/>
  <c r="E292" i="1" s="1"/>
  <c r="D244" i="1"/>
  <c r="E244" i="1" s="1"/>
  <c r="D193" i="1"/>
  <c r="E193" i="1" s="1"/>
  <c r="D141" i="1"/>
  <c r="E141" i="1" s="1"/>
  <c r="D89" i="1"/>
  <c r="E89" i="1" s="1"/>
  <c r="D342" i="1"/>
  <c r="E342" i="1" s="1"/>
  <c r="D280" i="1"/>
  <c r="E280" i="1" s="1"/>
  <c r="D232" i="1"/>
  <c r="E232" i="1" s="1"/>
  <c r="D180" i="1"/>
  <c r="E180" i="1" s="1"/>
  <c r="D128" i="1"/>
  <c r="E128" i="1" s="1"/>
  <c r="D115" i="1"/>
  <c r="E115" i="1" s="1"/>
  <c r="D8" i="1"/>
  <c r="E8" i="1" s="1"/>
  <c r="D462" i="1"/>
  <c r="E462" i="1" s="1"/>
  <c r="D429" i="1"/>
  <c r="E429" i="1" s="1"/>
  <c r="D418" i="1"/>
  <c r="E418" i="1" s="1"/>
  <c r="D473" i="1"/>
  <c r="E473" i="1" s="1"/>
  <c r="D451" i="1"/>
  <c r="E451" i="1" s="1"/>
  <c r="D484" i="1"/>
  <c r="E484" i="1" s="1"/>
  <c r="D440" i="1"/>
  <c r="E440" i="1" s="1"/>
  <c r="D406" i="1"/>
  <c r="E406" i="1" s="1"/>
  <c r="D382" i="1"/>
  <c r="E382" i="1" s="1"/>
  <c r="D370" i="1"/>
  <c r="E370" i="1" s="1"/>
  <c r="D358" i="1"/>
  <c r="E358" i="1" s="1"/>
  <c r="D322" i="1"/>
  <c r="E322" i="1" s="1"/>
  <c r="D260" i="1"/>
  <c r="E260" i="1" s="1"/>
  <c r="D210" i="1"/>
  <c r="E210" i="1" s="1"/>
  <c r="D158" i="1"/>
  <c r="E158" i="1" s="1"/>
  <c r="D119" i="1"/>
  <c r="E119" i="1" s="1"/>
  <c r="D106" i="1"/>
  <c r="E106" i="1" s="1"/>
  <c r="D26" i="1"/>
  <c r="E26" i="1" s="1"/>
  <c r="D93" i="1"/>
  <c r="E93" i="1" s="1"/>
  <c r="D248" i="1"/>
  <c r="E248" i="1" s="1"/>
  <c r="D197" i="1"/>
  <c r="E197" i="1" s="1"/>
  <c r="D145" i="1"/>
  <c r="E145" i="1" s="1"/>
  <c r="D394" i="1"/>
  <c r="E394" i="1" s="1"/>
  <c r="D346" i="1"/>
  <c r="E346" i="1" s="1"/>
  <c r="D284" i="1"/>
  <c r="E284" i="1" s="1"/>
  <c r="D236" i="1"/>
  <c r="E236" i="1" s="1"/>
  <c r="D184" i="1"/>
  <c r="E184" i="1" s="1"/>
  <c r="D132" i="1"/>
  <c r="E132" i="1" s="1"/>
  <c r="D12" i="1"/>
  <c r="E12" i="1" s="1"/>
  <c r="D40" i="1"/>
  <c r="E40" i="1" s="1"/>
  <c r="D52" i="1"/>
  <c r="E52" i="1" s="1"/>
  <c r="D63" i="1"/>
  <c r="E63" i="1" s="1"/>
  <c r="D171" i="1"/>
  <c r="E171" i="1" s="1"/>
  <c r="D223" i="1"/>
  <c r="E223" i="1" s="1"/>
  <c r="D272" i="1"/>
  <c r="E272" i="1" s="1"/>
  <c r="D305" i="1"/>
  <c r="E305" i="1" s="1"/>
  <c r="D468" i="1"/>
  <c r="E468" i="1" s="1"/>
  <c r="D457" i="1"/>
  <c r="E457" i="1" s="1"/>
  <c r="D446" i="1"/>
  <c r="E446" i="1" s="1"/>
  <c r="D435" i="1"/>
  <c r="E435" i="1" s="1"/>
  <c r="D424" i="1"/>
  <c r="E424" i="1" s="1"/>
  <c r="D413" i="1"/>
  <c r="E413" i="1" s="1"/>
  <c r="D479" i="1"/>
  <c r="E479" i="1" s="1"/>
  <c r="D483" i="1"/>
  <c r="E483" i="1" s="1"/>
  <c r="D472" i="1"/>
  <c r="E472" i="1" s="1"/>
  <c r="D461" i="1"/>
  <c r="E461" i="1" s="1"/>
  <c r="D450" i="1"/>
  <c r="E450" i="1" s="1"/>
  <c r="D439" i="1"/>
  <c r="E439" i="1" s="1"/>
  <c r="D428" i="1"/>
  <c r="E428" i="1" s="1"/>
  <c r="D417" i="1"/>
  <c r="E417" i="1" s="1"/>
  <c r="D35" i="1"/>
  <c r="E35" i="1" s="1"/>
  <c r="D39" i="1"/>
  <c r="E39" i="1" s="1"/>
  <c r="D43" i="1"/>
  <c r="E43" i="1" s="1"/>
  <c r="D51" i="1"/>
  <c r="E51" i="1" s="1"/>
  <c r="D55" i="1"/>
  <c r="E55" i="1" s="1"/>
  <c r="D62" i="1"/>
  <c r="E62" i="1" s="1"/>
  <c r="D66" i="1"/>
  <c r="E66" i="1" s="1"/>
  <c r="D77" i="1"/>
  <c r="E77" i="1" s="1"/>
  <c r="D81" i="1"/>
  <c r="E81" i="1" s="1"/>
  <c r="D88" i="1"/>
  <c r="E88" i="1" s="1"/>
  <c r="D92" i="1"/>
  <c r="E92" i="1" s="1"/>
  <c r="D118" i="1"/>
  <c r="E118" i="1" s="1"/>
  <c r="D140" i="1"/>
  <c r="E140" i="1" s="1"/>
  <c r="D144" i="1"/>
  <c r="E144" i="1" s="1"/>
  <c r="D168" i="1"/>
  <c r="E168" i="1" s="1"/>
  <c r="D172" i="1"/>
  <c r="E172" i="1" s="1"/>
  <c r="D192" i="1"/>
  <c r="E192" i="1" s="1"/>
  <c r="D196" i="1"/>
  <c r="E196" i="1" s="1"/>
  <c r="D220" i="1"/>
  <c r="E220" i="1" s="1"/>
  <c r="D224" i="1"/>
  <c r="E224" i="1" s="1"/>
  <c r="D243" i="1"/>
  <c r="E243" i="1" s="1"/>
  <c r="D247" i="1"/>
  <c r="E247" i="1" s="1"/>
  <c r="D269" i="1"/>
  <c r="E269" i="1" s="1"/>
  <c r="D273" i="1"/>
  <c r="E273" i="1" s="1"/>
  <c r="D291" i="1"/>
  <c r="E291" i="1" s="1"/>
  <c r="D306" i="1"/>
  <c r="E306" i="1" s="1"/>
  <c r="D310" i="1"/>
  <c r="E310" i="1" s="1"/>
  <c r="D329" i="1"/>
  <c r="E329" i="1" s="1"/>
  <c r="D359" i="1"/>
  <c r="E359" i="1" s="1"/>
  <c r="D371" i="1"/>
  <c r="E371" i="1" s="1"/>
  <c r="D383" i="1"/>
  <c r="E383" i="1" s="1"/>
  <c r="D391" i="1"/>
  <c r="E391" i="1" s="1"/>
  <c r="D407" i="1"/>
  <c r="E407" i="1" s="1"/>
  <c r="D116" i="1"/>
  <c r="E116" i="1" s="1"/>
  <c r="D129" i="1"/>
  <c r="E129" i="1" s="1"/>
  <c r="D133" i="1"/>
  <c r="E133" i="1" s="1"/>
  <c r="D153" i="1"/>
  <c r="E153" i="1" s="1"/>
  <c r="D157" i="1"/>
  <c r="E157" i="1" s="1"/>
  <c r="D181" i="1"/>
  <c r="E181" i="1" s="1"/>
  <c r="D185" i="1"/>
  <c r="E185" i="1" s="1"/>
  <c r="D205" i="1"/>
  <c r="E205" i="1" s="1"/>
  <c r="D209" i="1"/>
  <c r="E209" i="1" s="1"/>
  <c r="D233" i="1"/>
  <c r="E233" i="1" s="1"/>
  <c r="D237" i="1"/>
  <c r="E237" i="1" s="1"/>
  <c r="D255" i="1"/>
  <c r="E255" i="1" s="1"/>
  <c r="D259" i="1"/>
  <c r="E259" i="1" s="1"/>
  <c r="D281" i="1"/>
  <c r="E281" i="1" s="1"/>
  <c r="D285" i="1"/>
  <c r="E285" i="1" s="1"/>
  <c r="D317" i="1"/>
  <c r="E317" i="1" s="1"/>
  <c r="D321" i="1"/>
  <c r="E321" i="1" s="1"/>
  <c r="D353" i="1"/>
  <c r="E353" i="1" s="1"/>
  <c r="D357" i="1"/>
  <c r="E357" i="1" s="1"/>
  <c r="D365" i="1"/>
  <c r="E365" i="1" s="1"/>
  <c r="D369" i="1"/>
  <c r="E369" i="1" s="1"/>
  <c r="D377" i="1"/>
  <c r="E377" i="1" s="1"/>
  <c r="D381" i="1"/>
  <c r="E381" i="1" s="1"/>
  <c r="D389" i="1"/>
  <c r="E389" i="1" s="1"/>
  <c r="D401" i="1"/>
  <c r="E401" i="1" s="1"/>
  <c r="D405" i="1"/>
  <c r="E405" i="1" s="1"/>
  <c r="D470" i="1"/>
  <c r="E470" i="1" s="1"/>
  <c r="D459" i="1"/>
  <c r="E459" i="1" s="1"/>
  <c r="D448" i="1"/>
  <c r="E448" i="1" s="1"/>
  <c r="D437" i="1"/>
  <c r="E437" i="1" s="1"/>
  <c r="D426" i="1"/>
  <c r="E426" i="1" s="1"/>
  <c r="D415" i="1"/>
  <c r="E415" i="1" s="1"/>
  <c r="D481" i="1"/>
  <c r="E481" i="1" s="1"/>
  <c r="D463" i="1"/>
  <c r="E463" i="1" s="1"/>
  <c r="D452" i="1"/>
  <c r="E452" i="1" s="1"/>
  <c r="D441" i="1"/>
  <c r="E441" i="1" s="1"/>
  <c r="D430" i="1"/>
  <c r="E430" i="1" s="1"/>
  <c r="D419" i="1"/>
  <c r="E419" i="1" s="1"/>
  <c r="D37" i="1"/>
  <c r="E37" i="1" s="1"/>
  <c r="D41" i="1"/>
  <c r="E41" i="1" s="1"/>
  <c r="D49" i="1"/>
  <c r="E49" i="1" s="1"/>
  <c r="D53" i="1"/>
  <c r="E53" i="1" s="1"/>
  <c r="D64" i="1"/>
  <c r="E64" i="1" s="1"/>
  <c r="D68" i="1"/>
  <c r="E68" i="1" s="1"/>
  <c r="D75" i="1"/>
  <c r="E75" i="1" s="1"/>
  <c r="D79" i="1"/>
  <c r="E79" i="1" s="1"/>
  <c r="D90" i="1"/>
  <c r="E90" i="1" s="1"/>
  <c r="D94" i="1"/>
  <c r="E94" i="1" s="1"/>
  <c r="D114" i="1"/>
  <c r="E114" i="1" s="1"/>
  <c r="D142" i="1"/>
  <c r="E142" i="1" s="1"/>
  <c r="D146" i="1"/>
  <c r="E146" i="1" s="1"/>
  <c r="D166" i="1"/>
  <c r="E166" i="1" s="1"/>
  <c r="D170" i="1"/>
  <c r="E170" i="1" s="1"/>
  <c r="D194" i="1"/>
  <c r="E194" i="1" s="1"/>
  <c r="D198" i="1"/>
  <c r="E198" i="1" s="1"/>
  <c r="D218" i="1"/>
  <c r="E218" i="1" s="1"/>
  <c r="D222" i="1"/>
  <c r="E222" i="1" s="1"/>
  <c r="D245" i="1"/>
  <c r="E245" i="1" s="1"/>
  <c r="D249" i="1"/>
  <c r="E249" i="1" s="1"/>
  <c r="D267" i="1"/>
  <c r="E267" i="1" s="1"/>
  <c r="D271" i="1"/>
  <c r="E271" i="1" s="1"/>
  <c r="D295" i="1"/>
  <c r="E295" i="1" s="1"/>
  <c r="D304" i="1"/>
  <c r="E304" i="1" s="1"/>
  <c r="D308" i="1"/>
  <c r="E308" i="1" s="1"/>
  <c r="D333" i="1"/>
  <c r="E333" i="1" s="1"/>
  <c r="D335" i="1"/>
  <c r="E335" i="1" s="1"/>
  <c r="D347" i="1"/>
  <c r="E347" i="1" s="1"/>
  <c r="E1701" i="1" l="1"/>
  <c r="E1719" i="1"/>
  <c r="E1743" i="1"/>
  <c r="E1379" i="1"/>
  <c r="E1731" i="1"/>
  <c r="E1235" i="1"/>
  <c r="E772" i="1"/>
  <c r="E1349" i="1"/>
  <c r="E1295" i="1"/>
  <c r="E1325" i="1"/>
  <c r="E1289" i="1"/>
  <c r="E1373" i="1"/>
  <c r="E1313" i="1"/>
  <c r="E1331" i="1"/>
  <c r="E1319" i="1"/>
  <c r="E1391" i="1"/>
  <c r="E1265" i="1"/>
  <c r="E1343" i="1"/>
  <c r="E1402" i="1"/>
  <c r="E1414" i="1"/>
  <c r="E1385" i="1"/>
  <c r="E1337" i="1"/>
  <c r="E1397" i="1"/>
  <c r="E1307" i="1"/>
  <c r="E1161" i="1"/>
  <c r="E1076" i="1"/>
  <c r="E1211" i="1"/>
  <c r="E971" i="1"/>
  <c r="E1140" i="1"/>
  <c r="E868" i="1"/>
  <c r="E876" i="1"/>
  <c r="E728" i="1"/>
  <c r="E929" i="1"/>
  <c r="E852" i="1"/>
  <c r="E755" i="1"/>
  <c r="E1283" i="1"/>
  <c r="E1277" i="1"/>
  <c r="E1271" i="1"/>
  <c r="E1367" i="1"/>
  <c r="E1355" i="1"/>
  <c r="E1301" i="1"/>
  <c r="E1408" i="1"/>
  <c r="E1361" i="1"/>
  <c r="E1205" i="1"/>
  <c r="E1223" i="1"/>
  <c r="E1048" i="1"/>
  <c r="E1241" i="1"/>
  <c r="E1104" i="1"/>
  <c r="E1125" i="1"/>
  <c r="E1013" i="1"/>
  <c r="E964" i="1"/>
  <c r="E1118" i="1"/>
  <c r="E1006" i="1"/>
  <c r="E1111" i="1"/>
  <c r="E828" i="1"/>
  <c r="E836" i="1"/>
  <c r="E737" i="1"/>
  <c r="E844" i="1"/>
  <c r="E950" i="1"/>
  <c r="E922" i="1"/>
  <c r="E820" i="1"/>
  <c r="E719" i="1"/>
  <c r="E1253" i="1"/>
  <c r="E1041" i="1"/>
  <c r="E1034" i="1"/>
  <c r="E1259" i="1"/>
  <c r="E1193" i="1"/>
  <c r="E860" i="1"/>
  <c r="E1132" i="1"/>
  <c r="E1229" i="1"/>
  <c r="E892" i="1"/>
  <c r="E1097" i="1"/>
  <c r="E985" i="1"/>
  <c r="E957" i="1"/>
  <c r="E1090" i="1"/>
  <c r="E999" i="1"/>
  <c r="E1083" i="1"/>
  <c r="E746" i="1"/>
  <c r="E804" i="1"/>
  <c r="E992" i="1"/>
  <c r="E812" i="1"/>
  <c r="E943" i="1"/>
  <c r="E915" i="1"/>
  <c r="E796" i="1"/>
  <c r="E1154" i="1"/>
  <c r="E1147" i="1"/>
  <c r="E1027" i="1"/>
  <c r="E1247" i="1"/>
  <c r="E1187" i="1"/>
  <c r="E1199" i="1"/>
  <c r="E1020" i="1"/>
  <c r="E1217" i="1"/>
  <c r="E1181" i="1"/>
  <c r="E1069" i="1"/>
  <c r="E978" i="1"/>
  <c r="E1175" i="1"/>
  <c r="E1062" i="1"/>
  <c r="E1168" i="1"/>
  <c r="E1055" i="1"/>
  <c r="E900" i="1"/>
  <c r="E788" i="1"/>
  <c r="E908" i="1"/>
  <c r="E764" i="1"/>
  <c r="E936" i="1"/>
  <c r="E884" i="1"/>
  <c r="E780" i="1"/>
  <c r="E674" i="1"/>
  <c r="E665" i="1"/>
  <c r="E701" i="1"/>
  <c r="E692" i="1"/>
  <c r="E656" i="1"/>
  <c r="E710" i="1"/>
  <c r="E683" i="1"/>
  <c r="E630" i="1"/>
  <c r="E409" i="1"/>
  <c r="E397" i="1"/>
  <c r="E581" i="1"/>
  <c r="E601" i="1"/>
  <c r="E325" i="1"/>
  <c r="E299" i="1"/>
  <c r="E486" i="1"/>
  <c r="E541" i="1"/>
  <c r="E337" i="1"/>
  <c r="E497" i="1"/>
  <c r="E530" i="1"/>
  <c r="E571" i="1"/>
  <c r="E611" i="1"/>
  <c r="E312" i="1"/>
  <c r="E373" i="1"/>
  <c r="E508" i="1"/>
  <c r="E621" i="1"/>
  <c r="E385" i="1"/>
  <c r="E361" i="1"/>
  <c r="E475" i="1"/>
  <c r="E519" i="1"/>
  <c r="E349" i="1"/>
  <c r="E591" i="1"/>
  <c r="E227" i="1"/>
  <c r="E72" i="1"/>
  <c r="E175" i="1"/>
  <c r="E214" i="1"/>
  <c r="E201" i="1"/>
  <c r="E188" i="1"/>
  <c r="E136" i="1"/>
  <c r="E162" i="1"/>
  <c r="E149" i="1"/>
  <c r="E45" i="1"/>
  <c r="E59" i="1"/>
  <c r="E110" i="1"/>
  <c r="E123" i="1"/>
  <c r="E97" i="1"/>
  <c r="E638" i="1"/>
  <c r="E647" i="1"/>
  <c r="E17" i="1"/>
  <c r="E561" i="1"/>
  <c r="E263" i="1"/>
  <c r="E551" i="1"/>
  <c r="E31" i="1"/>
  <c r="E275" i="1"/>
  <c r="E84" i="1"/>
  <c r="E287" i="1"/>
  <c r="E239" i="1"/>
  <c r="E251" i="1"/>
  <c r="E420" i="1"/>
  <c r="E464" i="1"/>
  <c r="E431" i="1"/>
  <c r="E453" i="1"/>
  <c r="E442" i="1"/>
</calcChain>
</file>

<file path=xl/sharedStrings.xml><?xml version="1.0" encoding="utf-8"?>
<sst xmlns="http://schemas.openxmlformats.org/spreadsheetml/2006/main" count="3385" uniqueCount="71">
  <si>
    <t>NCD#</t>
  </si>
  <si>
    <t>Year</t>
  </si>
  <si>
    <t>Coupon</t>
  </si>
  <si>
    <t>PVF</t>
  </si>
  <si>
    <t>Present Value</t>
  </si>
  <si>
    <t>Time to Maturity</t>
  </si>
  <si>
    <t>Face Value</t>
  </si>
  <si>
    <t>Redeemable</t>
  </si>
  <si>
    <t>Coupon Rate</t>
  </si>
  <si>
    <t>Number of Debentures</t>
  </si>
  <si>
    <t>CCIL Rates as at 18th January, 2019</t>
  </si>
  <si>
    <t>Maturity</t>
  </si>
  <si>
    <t>Rate</t>
  </si>
  <si>
    <t>2018-19</t>
  </si>
  <si>
    <t>2019-20</t>
  </si>
  <si>
    <t>2020-21</t>
  </si>
  <si>
    <t>2021-22</t>
  </si>
  <si>
    <t>2022-23</t>
  </si>
  <si>
    <t>2023-24</t>
  </si>
  <si>
    <t>2024-25</t>
  </si>
  <si>
    <t>2025-26</t>
  </si>
  <si>
    <t>2026-27</t>
  </si>
  <si>
    <t>2027-28</t>
  </si>
  <si>
    <t xml:space="preserve">  </t>
  </si>
  <si>
    <t xml:space="preserve"> </t>
  </si>
  <si>
    <t>ZCD#</t>
  </si>
  <si>
    <t>NCD</t>
  </si>
  <si>
    <t>Interest Rate</t>
  </si>
  <si>
    <t>Time To Maturity (years)</t>
  </si>
  <si>
    <t>ZCD</t>
  </si>
  <si>
    <t>Market Cap</t>
  </si>
  <si>
    <t>Market Value of Debt</t>
  </si>
  <si>
    <t>Implied Volatility</t>
  </si>
  <si>
    <t>T - t</t>
  </si>
  <si>
    <t>r</t>
  </si>
  <si>
    <t>Value of equity</t>
  </si>
  <si>
    <t>rate/ yield on bond</t>
  </si>
  <si>
    <t>Govt bond risk free rate</t>
  </si>
  <si>
    <t>Credit Spread =</t>
  </si>
  <si>
    <t>CRISIL Rating</t>
  </si>
  <si>
    <t>WX</t>
  </si>
  <si>
    <t>W</t>
  </si>
  <si>
    <t>Tenure</t>
  </si>
  <si>
    <t>NCL</t>
  </si>
  <si>
    <t>Time to Maturity (in years)</t>
  </si>
  <si>
    <t>Present Value (Total)</t>
  </si>
  <si>
    <t>Weighted Average</t>
  </si>
  <si>
    <t>1a.</t>
  </si>
  <si>
    <t>1b.</t>
  </si>
  <si>
    <t>1c.</t>
  </si>
  <si>
    <t>1d.</t>
  </si>
  <si>
    <t>2a</t>
  </si>
  <si>
    <t>2b</t>
  </si>
  <si>
    <t>2c</t>
  </si>
  <si>
    <t>3a</t>
  </si>
  <si>
    <t>3b</t>
  </si>
  <si>
    <t xml:space="preserve">3c </t>
  </si>
  <si>
    <t>SB</t>
  </si>
  <si>
    <t>SB#</t>
  </si>
  <si>
    <t>UT#</t>
  </si>
  <si>
    <t>UT</t>
  </si>
  <si>
    <t>Total</t>
  </si>
  <si>
    <t xml:space="preserve">Market Value of the Company </t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</si>
  <si>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</si>
  <si>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</si>
  <si>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t>B(t) = F(t)-E(t)</t>
  </si>
  <si>
    <t>Risk-neutral probability of default</t>
  </si>
  <si>
    <t>Calculations</t>
  </si>
  <si>
    <r>
      <t>ϕ(d</t>
    </r>
    <r>
      <rPr>
        <vertAlign val="subscript"/>
        <sz val="11"/>
        <color rgb="FF262626"/>
        <rFont val="Calibri"/>
        <family val="2"/>
        <scheme val="minor"/>
      </rPr>
      <t>1</t>
    </r>
    <r>
      <rPr>
        <sz val="11"/>
        <color rgb="FF262626"/>
        <rFont val="Calibri"/>
        <family val="2"/>
        <scheme val="minor"/>
      </rPr>
      <t>)</t>
    </r>
  </si>
  <si>
    <r>
      <t>ϕ(d</t>
    </r>
    <r>
      <rPr>
        <vertAlign val="subscript"/>
        <sz val="11"/>
        <color rgb="FF262626"/>
        <rFont val="Calibri"/>
        <family val="2"/>
        <scheme val="minor"/>
      </rPr>
      <t>2</t>
    </r>
    <r>
      <rPr>
        <sz val="11"/>
        <color rgb="FF262626"/>
        <rFont val="Calibri"/>
        <family val="2"/>
        <scheme val="minor"/>
      </rPr>
      <t>)</t>
    </r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</si>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</sst>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 * #,##0_ ;_ * \-#,##0_ ;_ * &quot;-&quot;??_ ;_ @_ "/>
    <numFmt numFmtId="165" formatCode="_ * #,##0.0000_ ;_ * \-#,##0.0000_ ;_ * &quot;-&quot;??_ ;_ @_ "/>
    <numFmt numFmtId="166" formatCode="_ * #,##0.00000_ ;_ * \-#,##0.00000_ ;_ * &quot;-&quot;??_ ;_ @_ "/>
    <numFmt numFmtId="167" formatCode="_ * #,##0.000000_ ;_ * \-#,##0.0000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262626"/>
      <name val="Calibri"/>
      <family val="2"/>
      <scheme val="minor"/>
    </font>
    <font>
      <vertAlign val="subscript"/>
      <sz val="11"/>
      <color rgb="FF26262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vertical="center"/>
    </xf>
    <xf numFmtId="1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vertical="center"/>
    </xf>
    <xf numFmtId="4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43" fontId="1" fillId="0" borderId="0" xfId="1" applyAlignment="1">
      <alignment horizontal="center" wrapText="1"/>
    </xf>
    <xf numFmtId="43" fontId="0" fillId="0" borderId="1" xfId="0" applyNumberForma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4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43" fontId="3" fillId="0" borderId="1" xfId="1" applyFont="1" applyBorder="1" applyAlignment="1">
      <alignment horizontal="center"/>
    </xf>
    <xf numFmtId="43" fontId="3" fillId="0" borderId="0" xfId="1" applyFont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167" fontId="3" fillId="0" borderId="1" xfId="1" applyNumberFormat="1" applyFont="1" applyBorder="1" applyAlignment="1">
      <alignment horizontal="center"/>
    </xf>
    <xf numFmtId="167" fontId="3" fillId="0" borderId="0" xfId="1" applyNumberFormat="1" applyFont="1" applyAlignment="1">
      <alignment horizontal="center"/>
    </xf>
    <xf numFmtId="43" fontId="4" fillId="2" borderId="1" xfId="1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3" fillId="0" borderId="2" xfId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166" fontId="3" fillId="0" borderId="2" xfId="1" applyNumberFormat="1" applyFont="1" applyBorder="1" applyAlignment="1">
      <alignment horizontal="center"/>
    </xf>
    <xf numFmtId="0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0" fontId="2" fillId="2" borderId="1" xfId="1" applyNumberFormat="1" applyFont="1" applyFill="1" applyBorder="1"/>
    <xf numFmtId="0" fontId="4" fillId="2" borderId="1" xfId="1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</cellXfs>
  <cellStyles count="5">
    <cellStyle name="Comma" xfId="1" builtinId="3"/>
    <cellStyle name="Comma 2" xfId="4"/>
    <cellStyle name="Comma 3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3"/>
  <sheetViews>
    <sheetView tabSelected="1" zoomScale="90" zoomScaleNormal="55" workbookViewId="0">
      <selection sqref="A1:K1"/>
    </sheetView>
  </sheetViews>
  <sheetFormatPr defaultColWidth="9.140625" defaultRowHeight="15" x14ac:dyDescent="0.25"/>
  <cols>
    <col min="1" max="1" width="9.140625" style="1"/>
    <col min="2" max="2" width="15.140625" style="1" bestFit="1" customWidth="1"/>
    <col min="3" max="3" width="10.85546875" style="1" bestFit="1" customWidth="1"/>
    <col min="4" max="4" width="9.85546875" style="1" bestFit="1" customWidth="1"/>
    <col min="5" max="5" width="15.42578125" style="1" bestFit="1" customWidth="1"/>
    <col min="6" max="7" width="9.140625" style="1"/>
    <col min="8" max="8" width="16.7109375" style="1" bestFit="1" customWidth="1"/>
    <col min="9" max="9" width="11.42578125" style="1" bestFit="1" customWidth="1"/>
    <col min="10" max="10" width="16.5703125" style="1" bestFit="1" customWidth="1"/>
    <col min="11" max="11" width="13.28515625" style="1" bestFit="1" customWidth="1"/>
    <col min="12" max="12" width="22.7109375" style="1" bestFit="1" customWidth="1"/>
    <col min="13" max="13" width="13.28515625" style="1" bestFit="1" customWidth="1"/>
    <col min="14" max="14" width="22.7109375" style="1" bestFit="1" customWidth="1"/>
    <col min="15" max="16384" width="9.140625" style="1"/>
  </cols>
  <sheetData>
    <row r="1" spans="1:12" x14ac:dyDescent="0.25">
      <c r="A1" s="41" t="s">
        <v>10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2" x14ac:dyDescent="0.25">
      <c r="A2" s="3" t="s">
        <v>11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</row>
    <row r="3" spans="1:12" x14ac:dyDescent="0.25">
      <c r="A3" s="5" t="s">
        <v>12</v>
      </c>
      <c r="B3" s="6">
        <f>6.79/100</f>
        <v>6.7900000000000002E-2</v>
      </c>
      <c r="C3" s="6">
        <f>6.98/100</f>
        <v>6.9800000000000001E-2</v>
      </c>
      <c r="D3" s="7">
        <f>7.14/100</f>
        <v>7.1399999999999991E-2</v>
      </c>
      <c r="E3" s="6">
        <f>7.26/100</f>
        <v>7.2599999999999998E-2</v>
      </c>
      <c r="F3" s="6">
        <f>7.36/100</f>
        <v>7.3599999999999999E-2</v>
      </c>
      <c r="G3" s="6">
        <f>7.44/100</f>
        <v>7.4400000000000008E-2</v>
      </c>
      <c r="H3" s="6">
        <f>7.5/100</f>
        <v>7.4999999999999997E-2</v>
      </c>
      <c r="I3" s="6">
        <f>7.55/100</f>
        <v>7.5499999999999998E-2</v>
      </c>
      <c r="J3" s="6">
        <f>7.59/100</f>
        <v>7.5899999999999995E-2</v>
      </c>
      <c r="K3" s="6">
        <f>7.63/100</f>
        <v>7.6299999999999993E-2</v>
      </c>
    </row>
    <row r="4" spans="1:12" x14ac:dyDescent="0.25">
      <c r="A4" s="8"/>
      <c r="B4" s="9"/>
      <c r="C4" s="9"/>
      <c r="D4" s="10"/>
      <c r="E4" s="9"/>
      <c r="F4" s="9"/>
      <c r="G4" s="9"/>
      <c r="H4" s="9"/>
      <c r="I4" s="9"/>
      <c r="J4" s="9"/>
      <c r="K4" s="9"/>
    </row>
    <row r="5" spans="1:12" x14ac:dyDescent="0.25">
      <c r="A5" s="8"/>
      <c r="B5" s="9"/>
      <c r="C5" s="9"/>
      <c r="D5" s="10"/>
      <c r="E5" s="9"/>
      <c r="F5" s="9"/>
      <c r="G5" s="9"/>
      <c r="H5" s="9"/>
      <c r="I5" s="9"/>
      <c r="J5" s="9"/>
      <c r="K5" s="9"/>
    </row>
    <row r="6" spans="1:12" x14ac:dyDescent="0.25">
      <c r="A6" s="1" t="s">
        <v>0</v>
      </c>
      <c r="B6" t="s">
        <v>1</v>
      </c>
      <c r="C6" t="s">
        <v>2</v>
      </c>
      <c r="D6" t="s">
        <v>3</v>
      </c>
      <c r="E6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</row>
    <row r="7" spans="1:12" x14ac:dyDescent="0.25">
      <c r="A7" s="1">
        <v>1</v>
      </c>
      <c r="B7" s="1" t="s">
        <v>13</v>
      </c>
      <c r="C7" s="1">
        <f>$I$7*$K$7</f>
        <v>79500</v>
      </c>
      <c r="D7" s="11">
        <f>1/(1+$B$3)^1</f>
        <v>0.93641726753441323</v>
      </c>
      <c r="E7" s="11">
        <f t="shared" ref="E7:E16" si="0">C7*D7</f>
        <v>74445.172768985853</v>
      </c>
      <c r="H7" s="1">
        <v>10</v>
      </c>
      <c r="I7" s="1">
        <v>1000000</v>
      </c>
      <c r="J7" s="1">
        <v>2028</v>
      </c>
      <c r="K7" s="1">
        <v>7.9500000000000001E-2</v>
      </c>
      <c r="L7" s="1">
        <v>14770</v>
      </c>
    </row>
    <row r="8" spans="1:12" x14ac:dyDescent="0.25">
      <c r="B8" s="1" t="s">
        <v>14</v>
      </c>
      <c r="C8" s="1">
        <f t="shared" ref="C8:C15" si="1">$I$7*$K$7</f>
        <v>79500</v>
      </c>
      <c r="D8" s="11">
        <f>1/(1+$C$3)^2</f>
        <v>0.87376533899421416</v>
      </c>
      <c r="E8" s="11">
        <f t="shared" si="0"/>
        <v>69464.344450040022</v>
      </c>
    </row>
    <row r="9" spans="1:12" x14ac:dyDescent="0.25">
      <c r="B9" s="1" t="s">
        <v>15</v>
      </c>
      <c r="C9" s="1">
        <f t="shared" si="1"/>
        <v>79500</v>
      </c>
      <c r="D9" s="11">
        <f>1/(1+$D$3)^3</f>
        <v>0.81310208346911228</v>
      </c>
      <c r="E9" s="11">
        <f t="shared" si="0"/>
        <v>64641.615635794427</v>
      </c>
    </row>
    <row r="10" spans="1:12" x14ac:dyDescent="0.25">
      <c r="B10" s="1" t="s">
        <v>16</v>
      </c>
      <c r="C10" s="1">
        <f t="shared" si="1"/>
        <v>79500</v>
      </c>
      <c r="D10" s="11">
        <f>1/(1+$E$3)^4</f>
        <v>0.75552498253350464</v>
      </c>
      <c r="E10" s="11">
        <f t="shared" si="0"/>
        <v>60064.236111413622</v>
      </c>
    </row>
    <row r="11" spans="1:12" x14ac:dyDescent="0.25">
      <c r="B11" s="1" t="s">
        <v>17</v>
      </c>
      <c r="C11" s="1">
        <f t="shared" si="1"/>
        <v>79500</v>
      </c>
      <c r="D11" s="11">
        <f>1/(1+$F$3)^5</f>
        <v>0.70111213796389138</v>
      </c>
      <c r="E11" s="11">
        <f t="shared" si="0"/>
        <v>55738.414968129364</v>
      </c>
    </row>
    <row r="12" spans="1:12" x14ac:dyDescent="0.25">
      <c r="B12" s="1" t="s">
        <v>18</v>
      </c>
      <c r="C12" s="1">
        <f t="shared" si="1"/>
        <v>79500</v>
      </c>
      <c r="D12" s="11">
        <f>1/(1+$G$3)^6</f>
        <v>0.6501356813343464</v>
      </c>
      <c r="E12" s="11">
        <f t="shared" si="0"/>
        <v>51685.786666080538</v>
      </c>
    </row>
    <row r="13" spans="1:12" x14ac:dyDescent="0.25">
      <c r="B13" s="1" t="s">
        <v>19</v>
      </c>
      <c r="C13" s="1">
        <f t="shared" si="1"/>
        <v>79500</v>
      </c>
      <c r="D13" s="11">
        <f>1/(1+$H$3)^7</f>
        <v>0.60275490089788319</v>
      </c>
      <c r="E13" s="11">
        <f t="shared" si="0"/>
        <v>47919.014621381713</v>
      </c>
    </row>
    <row r="14" spans="1:12" x14ac:dyDescent="0.25">
      <c r="B14" s="1" t="s">
        <v>20</v>
      </c>
      <c r="C14" s="1">
        <f t="shared" si="1"/>
        <v>79500</v>
      </c>
      <c r="D14" s="11">
        <f>1/(1+$I$3)^8</f>
        <v>0.55862025948554017</v>
      </c>
      <c r="E14" s="11">
        <f t="shared" si="0"/>
        <v>44410.310629100444</v>
      </c>
    </row>
    <row r="15" spans="1:12" x14ac:dyDescent="0.25">
      <c r="B15" s="1" t="s">
        <v>21</v>
      </c>
      <c r="C15" s="1">
        <f t="shared" si="1"/>
        <v>79500</v>
      </c>
      <c r="D15" s="11">
        <f>1/(1+$J$3)^9</f>
        <v>0.51766980318848843</v>
      </c>
      <c r="E15" s="11">
        <f t="shared" si="0"/>
        <v>41154.749353484833</v>
      </c>
    </row>
    <row r="16" spans="1:12" x14ac:dyDescent="0.25">
      <c r="B16" s="1" t="s">
        <v>22</v>
      </c>
      <c r="C16" s="1">
        <f>$I$7*$K$7+I7</f>
        <v>1079500</v>
      </c>
      <c r="D16" s="11">
        <f>1/(1+$K$3)^10</f>
        <v>0.4793653042494575</v>
      </c>
      <c r="E16" s="11">
        <f t="shared" si="0"/>
        <v>517474.84593728936</v>
      </c>
    </row>
    <row r="17" spans="1:12" x14ac:dyDescent="0.25">
      <c r="E17" s="11">
        <f>SUM(E7:E16)</f>
        <v>1026998.4911417002</v>
      </c>
    </row>
    <row r="20" spans="1:12" x14ac:dyDescent="0.25">
      <c r="A20" s="1" t="s">
        <v>0</v>
      </c>
      <c r="B20" t="s">
        <v>1</v>
      </c>
      <c r="C20" t="s">
        <v>2</v>
      </c>
      <c r="D20" t="s">
        <v>3</v>
      </c>
      <c r="E20" t="s">
        <v>4</v>
      </c>
      <c r="H20" s="2" t="s">
        <v>5</v>
      </c>
      <c r="I20" s="2" t="s">
        <v>6</v>
      </c>
      <c r="J20" s="2" t="s">
        <v>7</v>
      </c>
      <c r="K20" s="2" t="s">
        <v>8</v>
      </c>
      <c r="L20" s="2" t="s">
        <v>9</v>
      </c>
    </row>
    <row r="21" spans="1:12" x14ac:dyDescent="0.25">
      <c r="A21" s="1">
        <v>2</v>
      </c>
      <c r="B21" s="1" t="s">
        <v>13</v>
      </c>
      <c r="C21" s="1">
        <f>$I$21*$K$21</f>
        <v>79000</v>
      </c>
      <c r="D21" s="11">
        <f>1/(1+$B$3)^1</f>
        <v>0.93641726753441323</v>
      </c>
      <c r="E21" s="11">
        <f t="shared" ref="E21:E30" si="2">C21*D21</f>
        <v>73976.964135218645</v>
      </c>
      <c r="H21" s="1">
        <v>10</v>
      </c>
      <c r="I21" s="1">
        <v>1000000</v>
      </c>
      <c r="J21" s="1">
        <v>2028</v>
      </c>
      <c r="K21" s="1">
        <v>7.9000000000000001E-2</v>
      </c>
      <c r="L21" s="1">
        <v>2500</v>
      </c>
    </row>
    <row r="22" spans="1:12" x14ac:dyDescent="0.25">
      <c r="B22" s="1" t="s">
        <v>14</v>
      </c>
      <c r="C22" s="1">
        <f t="shared" ref="C22:C29" si="3">$I$21*$K$21</f>
        <v>79000</v>
      </c>
      <c r="D22" s="11">
        <f>1/(1+$C$3)^2</f>
        <v>0.87376533899421416</v>
      </c>
      <c r="E22" s="11">
        <f t="shared" si="2"/>
        <v>69027.461780542915</v>
      </c>
    </row>
    <row r="23" spans="1:12" x14ac:dyDescent="0.25">
      <c r="B23" s="1" t="s">
        <v>15</v>
      </c>
      <c r="C23" s="1">
        <f t="shared" si="3"/>
        <v>79000</v>
      </c>
      <c r="D23" s="11">
        <f>1/(1+$D$3)^3</f>
        <v>0.81310208346911228</v>
      </c>
      <c r="E23" s="11">
        <f t="shared" si="2"/>
        <v>64235.06459405987</v>
      </c>
    </row>
    <row r="24" spans="1:12" x14ac:dyDescent="0.25">
      <c r="B24" s="1" t="s">
        <v>16</v>
      </c>
      <c r="C24" s="1">
        <f t="shared" si="3"/>
        <v>79000</v>
      </c>
      <c r="D24" s="11">
        <f>1/(1+$E$3)^4</f>
        <v>0.75552498253350464</v>
      </c>
      <c r="E24" s="11">
        <f t="shared" si="2"/>
        <v>59686.47362014687</v>
      </c>
    </row>
    <row r="25" spans="1:12" x14ac:dyDescent="0.25">
      <c r="B25" s="1" t="s">
        <v>17</v>
      </c>
      <c r="C25" s="1">
        <f t="shared" si="3"/>
        <v>79000</v>
      </c>
      <c r="D25" s="11">
        <f>1/(1+$F$3)^5</f>
        <v>0.70111213796389138</v>
      </c>
      <c r="E25" s="11">
        <f t="shared" si="2"/>
        <v>55387.858899147417</v>
      </c>
    </row>
    <row r="26" spans="1:12" x14ac:dyDescent="0.25">
      <c r="B26" s="1" t="s">
        <v>18</v>
      </c>
      <c r="C26" s="1">
        <f t="shared" si="3"/>
        <v>79000</v>
      </c>
      <c r="D26" s="11">
        <f>1/(1+$G$3)^6</f>
        <v>0.6501356813343464</v>
      </c>
      <c r="E26" s="11">
        <f t="shared" si="2"/>
        <v>51360.718825413365</v>
      </c>
    </row>
    <row r="27" spans="1:12" x14ac:dyDescent="0.25">
      <c r="B27" s="1" t="s">
        <v>19</v>
      </c>
      <c r="C27" s="1">
        <f t="shared" si="3"/>
        <v>79000</v>
      </c>
      <c r="D27" s="11">
        <f>1/(1+$H$3)^7</f>
        <v>0.60275490089788319</v>
      </c>
      <c r="E27" s="11">
        <f t="shared" si="2"/>
        <v>47617.637170932772</v>
      </c>
    </row>
    <row r="28" spans="1:12" x14ac:dyDescent="0.25">
      <c r="B28" s="1" t="s">
        <v>20</v>
      </c>
      <c r="C28" s="1">
        <f t="shared" si="3"/>
        <v>79000</v>
      </c>
      <c r="D28" s="11">
        <f>1/(1+$I$3)^8</f>
        <v>0.55862025948554017</v>
      </c>
      <c r="E28" s="11">
        <f t="shared" si="2"/>
        <v>44131.000499357673</v>
      </c>
    </row>
    <row r="29" spans="1:12" x14ac:dyDescent="0.25">
      <c r="B29" s="1" t="s">
        <v>21</v>
      </c>
      <c r="C29" s="1">
        <f t="shared" si="3"/>
        <v>79000</v>
      </c>
      <c r="D29" s="11">
        <f>1/(1+$J$3)^9</f>
        <v>0.51766980318848843</v>
      </c>
      <c r="E29" s="11">
        <f t="shared" si="2"/>
        <v>40895.914451890589</v>
      </c>
    </row>
    <row r="30" spans="1:12" x14ac:dyDescent="0.25">
      <c r="B30" s="1" t="s">
        <v>22</v>
      </c>
      <c r="C30" s="1">
        <f>$I$21*$K$21+I21</f>
        <v>1079000</v>
      </c>
      <c r="D30" s="11">
        <f>1/(1+$K$3)^10</f>
        <v>0.4793653042494575</v>
      </c>
      <c r="E30" s="11">
        <f t="shared" si="2"/>
        <v>517235.16328516463</v>
      </c>
    </row>
    <row r="31" spans="1:12" x14ac:dyDescent="0.25">
      <c r="E31" s="11">
        <f>SUM(E21:E30)</f>
        <v>1023554.2572618749</v>
      </c>
    </row>
    <row r="34" spans="1:12" x14ac:dyDescent="0.25">
      <c r="A34" s="1" t="s">
        <v>0</v>
      </c>
      <c r="B34" t="s">
        <v>1</v>
      </c>
      <c r="C34" t="s">
        <v>2</v>
      </c>
      <c r="D34" t="s">
        <v>3</v>
      </c>
      <c r="E34" t="s">
        <v>4</v>
      </c>
      <c r="H34" s="2" t="s">
        <v>5</v>
      </c>
      <c r="I34" s="2" t="s">
        <v>6</v>
      </c>
      <c r="J34" s="2" t="s">
        <v>7</v>
      </c>
      <c r="K34" s="2" t="s">
        <v>8</v>
      </c>
      <c r="L34" s="2" t="s">
        <v>9</v>
      </c>
    </row>
    <row r="35" spans="1:12" x14ac:dyDescent="0.25">
      <c r="A35" s="1">
        <v>3</v>
      </c>
      <c r="B35" s="1" t="s">
        <v>13</v>
      </c>
      <c r="C35" s="1">
        <f>$I$35*$K$35</f>
        <v>77500</v>
      </c>
      <c r="D35" s="11">
        <f>1/(1+$B$3)^1</f>
        <v>0.93641726753441323</v>
      </c>
      <c r="E35" s="11">
        <f t="shared" ref="E35:E44" si="4">C35*D35</f>
        <v>72572.33823391702</v>
      </c>
      <c r="H35" s="1">
        <v>10</v>
      </c>
      <c r="I35" s="1">
        <v>1000000</v>
      </c>
      <c r="J35" s="1">
        <v>2028</v>
      </c>
      <c r="K35" s="1">
        <v>7.7499999999999999E-2</v>
      </c>
      <c r="L35" s="1">
        <v>5300</v>
      </c>
    </row>
    <row r="36" spans="1:12" x14ac:dyDescent="0.25">
      <c r="B36" s="1" t="s">
        <v>14</v>
      </c>
      <c r="C36" s="1">
        <f t="shared" ref="C36:C43" si="5">$I$35*$K$35</f>
        <v>77500</v>
      </c>
      <c r="D36" s="11">
        <f>1/(1+$C$3)^2</f>
        <v>0.87376533899421416</v>
      </c>
      <c r="E36" s="11">
        <f t="shared" si="4"/>
        <v>67716.813772051595</v>
      </c>
    </row>
    <row r="37" spans="1:12" x14ac:dyDescent="0.25">
      <c r="B37" s="1" t="s">
        <v>15</v>
      </c>
      <c r="C37" s="1">
        <f t="shared" si="5"/>
        <v>77500</v>
      </c>
      <c r="D37" s="11">
        <f>1/(1+$D$3)^3</f>
        <v>0.81310208346911228</v>
      </c>
      <c r="E37" s="11">
        <f t="shared" si="4"/>
        <v>63015.411468856204</v>
      </c>
    </row>
    <row r="38" spans="1:12" x14ac:dyDescent="0.25">
      <c r="B38" s="1" t="s">
        <v>16</v>
      </c>
      <c r="C38" s="1">
        <f t="shared" si="5"/>
        <v>77500</v>
      </c>
      <c r="D38" s="11">
        <f>1/(1+$E$3)^4</f>
        <v>0.75552498253350464</v>
      </c>
      <c r="E38" s="11">
        <f t="shared" si="4"/>
        <v>58553.186146346612</v>
      </c>
    </row>
    <row r="39" spans="1:12" x14ac:dyDescent="0.25">
      <c r="B39" s="1" t="s">
        <v>17</v>
      </c>
      <c r="C39" s="1">
        <f t="shared" si="5"/>
        <v>77500</v>
      </c>
      <c r="D39" s="11">
        <f>1/(1+$F$3)^5</f>
        <v>0.70111213796389138</v>
      </c>
      <c r="E39" s="11">
        <f t="shared" si="4"/>
        <v>54336.190692201584</v>
      </c>
    </row>
    <row r="40" spans="1:12" x14ac:dyDescent="0.25">
      <c r="B40" s="1" t="s">
        <v>18</v>
      </c>
      <c r="C40" s="1">
        <f t="shared" si="5"/>
        <v>77500</v>
      </c>
      <c r="D40" s="11">
        <f>1/(1+$G$3)^6</f>
        <v>0.6501356813343464</v>
      </c>
      <c r="E40" s="11">
        <f t="shared" si="4"/>
        <v>50385.515303411848</v>
      </c>
    </row>
    <row r="41" spans="1:12" x14ac:dyDescent="0.25">
      <c r="B41" s="1" t="s">
        <v>19</v>
      </c>
      <c r="C41" s="1">
        <f t="shared" si="5"/>
        <v>77500</v>
      </c>
      <c r="D41" s="11">
        <f>1/(1+$H$3)^7</f>
        <v>0.60275490089788319</v>
      </c>
      <c r="E41" s="11">
        <f t="shared" si="4"/>
        <v>46713.504819585949</v>
      </c>
    </row>
    <row r="42" spans="1:12" x14ac:dyDescent="0.25">
      <c r="B42" s="1" t="s">
        <v>20</v>
      </c>
      <c r="C42" s="1">
        <f t="shared" si="5"/>
        <v>77500</v>
      </c>
      <c r="D42" s="11">
        <f>1/(1+$I$3)^8</f>
        <v>0.55862025948554017</v>
      </c>
      <c r="E42" s="11">
        <f t="shared" si="4"/>
        <v>43293.07011012936</v>
      </c>
    </row>
    <row r="43" spans="1:12" x14ac:dyDescent="0.25">
      <c r="B43" s="1" t="s">
        <v>21</v>
      </c>
      <c r="C43" s="1">
        <f t="shared" si="5"/>
        <v>77500</v>
      </c>
      <c r="D43" s="11">
        <f>1/(1+$J$3)^9</f>
        <v>0.51766980318848843</v>
      </c>
      <c r="E43" s="11">
        <f t="shared" si="4"/>
        <v>40119.409747107857</v>
      </c>
    </row>
    <row r="44" spans="1:12" x14ac:dyDescent="0.25">
      <c r="B44" s="1" t="s">
        <v>22</v>
      </c>
      <c r="C44" s="1">
        <f>$I$35*$K$35+I35</f>
        <v>1077500</v>
      </c>
      <c r="D44" s="11">
        <f>1/(1+$K$3)^10</f>
        <v>0.4793653042494575</v>
      </c>
      <c r="E44" s="11">
        <f t="shared" si="4"/>
        <v>516516.11532879045</v>
      </c>
    </row>
    <row r="45" spans="1:12" x14ac:dyDescent="0.25">
      <c r="D45" s="11"/>
      <c r="E45" s="11">
        <f>SUM(E35:E44)</f>
        <v>1013221.5556223986</v>
      </c>
    </row>
    <row r="48" spans="1:12" x14ac:dyDescent="0.25">
      <c r="A48" s="1" t="s">
        <v>0</v>
      </c>
      <c r="B48" t="s">
        <v>1</v>
      </c>
      <c r="C48" t="s">
        <v>2</v>
      </c>
      <c r="D48" t="s">
        <v>3</v>
      </c>
      <c r="E48" t="s">
        <v>4</v>
      </c>
      <c r="H48" s="2" t="s">
        <v>5</v>
      </c>
      <c r="I48" s="2" t="s">
        <v>6</v>
      </c>
      <c r="J48" s="2" t="s">
        <v>7</v>
      </c>
      <c r="K48" s="2" t="s">
        <v>8</v>
      </c>
      <c r="L48" s="2" t="s">
        <v>9</v>
      </c>
    </row>
    <row r="49" spans="1:12" x14ac:dyDescent="0.25">
      <c r="A49" s="1">
        <v>4</v>
      </c>
      <c r="B49" s="1" t="s">
        <v>13</v>
      </c>
      <c r="C49" s="1">
        <f>$I$49*$K$49</f>
        <v>75600</v>
      </c>
      <c r="D49" s="11">
        <f>1/(1+$B$3)^1</f>
        <v>0.93641726753441323</v>
      </c>
      <c r="E49" s="11">
        <f t="shared" ref="E49:E58" si="6">C49*D49</f>
        <v>70793.145425601644</v>
      </c>
      <c r="H49" s="1">
        <v>10</v>
      </c>
      <c r="I49" s="1">
        <v>1000000</v>
      </c>
      <c r="J49" s="1">
        <v>2028</v>
      </c>
      <c r="K49" s="1">
        <v>7.5600000000000001E-2</v>
      </c>
      <c r="L49" s="1">
        <v>5000</v>
      </c>
    </row>
    <row r="50" spans="1:12" x14ac:dyDescent="0.25">
      <c r="B50" s="1" t="s">
        <v>14</v>
      </c>
      <c r="C50" s="1">
        <f t="shared" ref="C50:C57" si="7">$I$49*$K$49</f>
        <v>75600</v>
      </c>
      <c r="D50" s="11">
        <f>1/(1+$C$3)^2</f>
        <v>0.87376533899421416</v>
      </c>
      <c r="E50" s="11">
        <f t="shared" si="6"/>
        <v>66056.659627962596</v>
      </c>
    </row>
    <row r="51" spans="1:12" x14ac:dyDescent="0.25">
      <c r="B51" s="1" t="s">
        <v>15</v>
      </c>
      <c r="C51" s="1">
        <f t="shared" si="7"/>
        <v>75600</v>
      </c>
      <c r="D51" s="11">
        <f>1/(1+$D$3)^3</f>
        <v>0.81310208346911228</v>
      </c>
      <c r="E51" s="11">
        <f t="shared" si="6"/>
        <v>61470.517510264886</v>
      </c>
    </row>
    <row r="52" spans="1:12" x14ac:dyDescent="0.25">
      <c r="B52" s="1" t="s">
        <v>16</v>
      </c>
      <c r="C52" s="1">
        <f t="shared" si="7"/>
        <v>75600</v>
      </c>
      <c r="D52" s="11">
        <f>1/(1+$E$3)^4</f>
        <v>0.75552498253350464</v>
      </c>
      <c r="E52" s="11">
        <f t="shared" si="6"/>
        <v>57117.688679532948</v>
      </c>
    </row>
    <row r="53" spans="1:12" x14ac:dyDescent="0.25">
      <c r="B53" s="1" t="s">
        <v>17</v>
      </c>
      <c r="C53" s="1">
        <f t="shared" si="7"/>
        <v>75600</v>
      </c>
      <c r="D53" s="11">
        <f>1/(1+$F$3)^5</f>
        <v>0.70111213796389138</v>
      </c>
      <c r="E53" s="11">
        <f t="shared" si="6"/>
        <v>53004.077630070191</v>
      </c>
    </row>
    <row r="54" spans="1:12" x14ac:dyDescent="0.25">
      <c r="B54" s="1" t="s">
        <v>18</v>
      </c>
      <c r="C54" s="1">
        <f t="shared" si="7"/>
        <v>75600</v>
      </c>
      <c r="D54" s="11">
        <f>1/(1+$G$3)^6</f>
        <v>0.6501356813343464</v>
      </c>
      <c r="E54" s="11">
        <f t="shared" si="6"/>
        <v>49150.257508876588</v>
      </c>
    </row>
    <row r="55" spans="1:12" x14ac:dyDescent="0.25">
      <c r="B55" s="1" t="s">
        <v>19</v>
      </c>
      <c r="C55" s="1">
        <f t="shared" si="7"/>
        <v>75600</v>
      </c>
      <c r="D55" s="11">
        <f>1/(1+$H$3)^7</f>
        <v>0.60275490089788319</v>
      </c>
      <c r="E55" s="11">
        <f t="shared" si="6"/>
        <v>45568.27050787997</v>
      </c>
    </row>
    <row r="56" spans="1:12" x14ac:dyDescent="0.25">
      <c r="B56" s="1" t="s">
        <v>20</v>
      </c>
      <c r="C56" s="1">
        <f t="shared" si="7"/>
        <v>75600</v>
      </c>
      <c r="D56" s="11">
        <f>1/(1+$I$3)^8</f>
        <v>0.55862025948554017</v>
      </c>
      <c r="E56" s="11">
        <f t="shared" si="6"/>
        <v>42231.691617106837</v>
      </c>
    </row>
    <row r="57" spans="1:12" x14ac:dyDescent="0.25">
      <c r="B57" s="1" t="s">
        <v>21</v>
      </c>
      <c r="C57" s="1">
        <f t="shared" si="7"/>
        <v>75600</v>
      </c>
      <c r="D57" s="11">
        <f>1/(1+$J$3)^9</f>
        <v>0.51766980318848843</v>
      </c>
      <c r="E57" s="11">
        <f t="shared" si="6"/>
        <v>39135.837121049728</v>
      </c>
    </row>
    <row r="58" spans="1:12" x14ac:dyDescent="0.25">
      <c r="B58" s="1" t="s">
        <v>22</v>
      </c>
      <c r="C58" s="1">
        <f>$I$49*$K$49+I49</f>
        <v>1075600</v>
      </c>
      <c r="D58" s="11">
        <f>1/(1+$K$3)^10</f>
        <v>0.4793653042494575</v>
      </c>
      <c r="E58" s="11">
        <f t="shared" si="6"/>
        <v>515605.32125071652</v>
      </c>
    </row>
    <row r="59" spans="1:12" x14ac:dyDescent="0.25">
      <c r="D59" s="11"/>
      <c r="E59" s="11">
        <f>SUM(E49:E58)</f>
        <v>1000133.4668790619</v>
      </c>
    </row>
    <row r="61" spans="1:12" x14ac:dyDescent="0.25">
      <c r="A61" s="1" t="s">
        <v>0</v>
      </c>
      <c r="B61" t="s">
        <v>1</v>
      </c>
      <c r="C61" t="s">
        <v>2</v>
      </c>
      <c r="D61" t="s">
        <v>3</v>
      </c>
      <c r="E61" t="s">
        <v>4</v>
      </c>
      <c r="H61" s="2" t="s">
        <v>5</v>
      </c>
      <c r="I61" s="2" t="s">
        <v>6</v>
      </c>
      <c r="J61" s="2" t="s">
        <v>7</v>
      </c>
      <c r="K61" s="2" t="s">
        <v>8</v>
      </c>
      <c r="L61" s="2" t="s">
        <v>9</v>
      </c>
    </row>
    <row r="62" spans="1:12" x14ac:dyDescent="0.25">
      <c r="A62" s="1">
        <v>5</v>
      </c>
      <c r="B62" s="1" t="s">
        <v>13</v>
      </c>
      <c r="C62" s="1">
        <f>$I$62*$K$62</f>
        <v>78600</v>
      </c>
      <c r="D62" s="11">
        <f>1/(1+$B$3)^1</f>
        <v>0.93641726753441323</v>
      </c>
      <c r="E62" s="11">
        <f t="shared" ref="E62:E71" si="8">C62*D62</f>
        <v>73602.397228204878</v>
      </c>
      <c r="H62" s="1">
        <v>10</v>
      </c>
      <c r="I62" s="1">
        <v>1000000</v>
      </c>
      <c r="J62" s="1">
        <v>2028</v>
      </c>
      <c r="K62" s="1">
        <v>7.8600000000000003E-2</v>
      </c>
      <c r="L62" s="1">
        <v>7000</v>
      </c>
    </row>
    <row r="63" spans="1:12" x14ac:dyDescent="0.25">
      <c r="B63" s="1" t="s">
        <v>14</v>
      </c>
      <c r="C63" s="1">
        <f t="shared" ref="C63:C70" si="9">$I$62*$K$62</f>
        <v>78600</v>
      </c>
      <c r="D63" s="11">
        <f>1/(1+$C$3)^2</f>
        <v>0.87376533899421416</v>
      </c>
      <c r="E63" s="11">
        <f t="shared" si="8"/>
        <v>68677.955644945236</v>
      </c>
    </row>
    <row r="64" spans="1:12" x14ac:dyDescent="0.25">
      <c r="B64" s="1" t="s">
        <v>15</v>
      </c>
      <c r="C64" s="1">
        <f t="shared" si="9"/>
        <v>78600</v>
      </c>
      <c r="D64" s="11">
        <f>1/(1+$D$3)^3</f>
        <v>0.81310208346911228</v>
      </c>
      <c r="E64" s="11">
        <f t="shared" si="8"/>
        <v>63909.823760672225</v>
      </c>
    </row>
    <row r="65" spans="1:12" x14ac:dyDescent="0.25">
      <c r="B65" s="1" t="s">
        <v>16</v>
      </c>
      <c r="C65" s="1">
        <f t="shared" si="9"/>
        <v>78600</v>
      </c>
      <c r="D65" s="11">
        <f>1/(1+$E$3)^4</f>
        <v>0.75552498253350464</v>
      </c>
      <c r="E65" s="11">
        <f t="shared" si="8"/>
        <v>59384.263627133463</v>
      </c>
    </row>
    <row r="66" spans="1:12" x14ac:dyDescent="0.25">
      <c r="B66" s="1" t="s">
        <v>17</v>
      </c>
      <c r="C66" s="1">
        <f t="shared" si="9"/>
        <v>78600</v>
      </c>
      <c r="D66" s="11">
        <f>1/(1+$F$3)^5</f>
        <v>0.70111213796389138</v>
      </c>
      <c r="E66" s="11">
        <f t="shared" si="8"/>
        <v>55107.414043961864</v>
      </c>
    </row>
    <row r="67" spans="1:12" x14ac:dyDescent="0.25">
      <c r="B67" s="1" t="s">
        <v>18</v>
      </c>
      <c r="C67" s="1">
        <f t="shared" si="9"/>
        <v>78600</v>
      </c>
      <c r="D67" s="11">
        <f>1/(1+$G$3)^6</f>
        <v>0.6501356813343464</v>
      </c>
      <c r="E67" s="11">
        <f t="shared" si="8"/>
        <v>51100.664552879629</v>
      </c>
    </row>
    <row r="68" spans="1:12" x14ac:dyDescent="0.25">
      <c r="B68" s="1" t="s">
        <v>19</v>
      </c>
      <c r="C68" s="1">
        <f t="shared" si="9"/>
        <v>78600</v>
      </c>
      <c r="D68" s="11">
        <f>1/(1+$H$3)^7</f>
        <v>0.60275490089788319</v>
      </c>
      <c r="E68" s="11">
        <f t="shared" si="8"/>
        <v>47376.535210573616</v>
      </c>
    </row>
    <row r="69" spans="1:12" x14ac:dyDescent="0.25">
      <c r="B69" s="1" t="s">
        <v>20</v>
      </c>
      <c r="C69" s="1">
        <f t="shared" si="9"/>
        <v>78600</v>
      </c>
      <c r="D69" s="11">
        <f>1/(1+$I$3)^8</f>
        <v>0.55862025948554017</v>
      </c>
      <c r="E69" s="11">
        <f t="shared" si="8"/>
        <v>43907.552395563456</v>
      </c>
    </row>
    <row r="70" spans="1:12" x14ac:dyDescent="0.25">
      <c r="B70" s="1" t="s">
        <v>21</v>
      </c>
      <c r="C70" s="1">
        <f t="shared" si="9"/>
        <v>78600</v>
      </c>
      <c r="D70" s="11">
        <f>1/(1+$J$3)^9</f>
        <v>0.51766980318848843</v>
      </c>
      <c r="E70" s="11">
        <f t="shared" si="8"/>
        <v>40688.846530615192</v>
      </c>
    </row>
    <row r="71" spans="1:12" x14ac:dyDescent="0.25">
      <c r="B71" s="1" t="s">
        <v>22</v>
      </c>
      <c r="C71" s="1">
        <f>$I$62*$K$62+I62</f>
        <v>1078600</v>
      </c>
      <c r="D71" s="11">
        <f>1/(1+$K$3)^10</f>
        <v>0.4793653042494575</v>
      </c>
      <c r="E71" s="11">
        <f t="shared" si="8"/>
        <v>517043.41716346488</v>
      </c>
    </row>
    <row r="72" spans="1:12" x14ac:dyDescent="0.25">
      <c r="D72" s="11"/>
      <c r="E72" s="11">
        <f>SUM(E62:E71)</f>
        <v>1020798.8701580144</v>
      </c>
    </row>
    <row r="74" spans="1:12" x14ac:dyDescent="0.25">
      <c r="A74" s="1" t="s">
        <v>0</v>
      </c>
      <c r="B74" t="s">
        <v>1</v>
      </c>
      <c r="C74" t="s">
        <v>2</v>
      </c>
      <c r="D74" t="s">
        <v>3</v>
      </c>
      <c r="E74" t="s">
        <v>4</v>
      </c>
      <c r="H74" s="2" t="s">
        <v>5</v>
      </c>
      <c r="I74" s="2" t="s">
        <v>6</v>
      </c>
      <c r="J74" s="2" t="s">
        <v>7</v>
      </c>
      <c r="K74" s="2" t="s">
        <v>8</v>
      </c>
      <c r="L74" s="2" t="s">
        <v>9</v>
      </c>
    </row>
    <row r="75" spans="1:12" x14ac:dyDescent="0.25">
      <c r="A75" s="1">
        <v>6</v>
      </c>
      <c r="B75" s="1" t="s">
        <v>13</v>
      </c>
      <c r="C75" s="1">
        <f>$I$75*$K$75</f>
        <v>79500</v>
      </c>
      <c r="D75" s="11">
        <f>1/(1+$B$3)^1</f>
        <v>0.93641726753441323</v>
      </c>
      <c r="E75" s="11">
        <f t="shared" ref="E75:E83" si="10">C75*D75</f>
        <v>74445.172768985853</v>
      </c>
      <c r="H75" s="1">
        <v>9</v>
      </c>
      <c r="I75" s="1">
        <v>1000000</v>
      </c>
      <c r="J75" s="1">
        <v>2027</v>
      </c>
      <c r="K75" s="1">
        <v>7.9500000000000001E-2</v>
      </c>
      <c r="L75" s="1">
        <v>6000</v>
      </c>
    </row>
    <row r="76" spans="1:12" x14ac:dyDescent="0.25">
      <c r="B76" s="1" t="s">
        <v>14</v>
      </c>
      <c r="C76" s="1">
        <f t="shared" ref="C76:C82" si="11">$I$75*$K$75</f>
        <v>79500</v>
      </c>
      <c r="D76" s="11">
        <f>1/(1+$C$3)^2</f>
        <v>0.87376533899421416</v>
      </c>
      <c r="E76" s="11">
        <f t="shared" si="10"/>
        <v>69464.344450040022</v>
      </c>
    </row>
    <row r="77" spans="1:12" x14ac:dyDescent="0.25">
      <c r="B77" s="1" t="s">
        <v>15</v>
      </c>
      <c r="C77" s="1">
        <f t="shared" si="11"/>
        <v>79500</v>
      </c>
      <c r="D77" s="11">
        <f>1/(1+$D$3)^3</f>
        <v>0.81310208346911228</v>
      </c>
      <c r="E77" s="11">
        <f t="shared" si="10"/>
        <v>64641.615635794427</v>
      </c>
    </row>
    <row r="78" spans="1:12" x14ac:dyDescent="0.25">
      <c r="B78" s="1" t="s">
        <v>16</v>
      </c>
      <c r="C78" s="1">
        <f t="shared" si="11"/>
        <v>79500</v>
      </c>
      <c r="D78" s="11">
        <f>1/(1+$E$3)^4</f>
        <v>0.75552498253350464</v>
      </c>
      <c r="E78" s="11">
        <f t="shared" si="10"/>
        <v>60064.236111413622</v>
      </c>
    </row>
    <row r="79" spans="1:12" x14ac:dyDescent="0.25">
      <c r="B79" s="1" t="s">
        <v>17</v>
      </c>
      <c r="C79" s="1">
        <f t="shared" si="11"/>
        <v>79500</v>
      </c>
      <c r="D79" s="11">
        <f>1/(1+$F$3)^5</f>
        <v>0.70111213796389138</v>
      </c>
      <c r="E79" s="11">
        <f t="shared" si="10"/>
        <v>55738.414968129364</v>
      </c>
    </row>
    <row r="80" spans="1:12" x14ac:dyDescent="0.25">
      <c r="B80" s="1" t="s">
        <v>18</v>
      </c>
      <c r="C80" s="1">
        <f t="shared" si="11"/>
        <v>79500</v>
      </c>
      <c r="D80" s="11">
        <f>1/(1+$G$3)^6</f>
        <v>0.6501356813343464</v>
      </c>
      <c r="E80" s="11">
        <f t="shared" si="10"/>
        <v>51685.786666080538</v>
      </c>
    </row>
    <row r="81" spans="1:12" x14ac:dyDescent="0.25">
      <c r="B81" s="1" t="s">
        <v>19</v>
      </c>
      <c r="C81" s="1">
        <f t="shared" si="11"/>
        <v>79500</v>
      </c>
      <c r="D81" s="11">
        <f>1/(1+$H$3)^7</f>
        <v>0.60275490089788319</v>
      </c>
      <c r="E81" s="11">
        <f t="shared" si="10"/>
        <v>47919.014621381713</v>
      </c>
    </row>
    <row r="82" spans="1:12" x14ac:dyDescent="0.25">
      <c r="B82" s="1" t="s">
        <v>20</v>
      </c>
      <c r="C82" s="1">
        <f t="shared" si="11"/>
        <v>79500</v>
      </c>
      <c r="D82" s="11">
        <f>1/(1+$I$3)^8</f>
        <v>0.55862025948554017</v>
      </c>
      <c r="E82" s="11">
        <f t="shared" si="10"/>
        <v>44410.310629100444</v>
      </c>
    </row>
    <row r="83" spans="1:12" x14ac:dyDescent="0.25">
      <c r="B83" s="1" t="s">
        <v>21</v>
      </c>
      <c r="C83" s="1">
        <f>$I$75*$K$75+I75</f>
        <v>1079500</v>
      </c>
      <c r="D83" s="11">
        <f>1/(1+$J$3)^9</f>
        <v>0.51766980318848843</v>
      </c>
      <c r="E83" s="11">
        <f t="shared" si="10"/>
        <v>558824.5525419733</v>
      </c>
    </row>
    <row r="84" spans="1:12" x14ac:dyDescent="0.25">
      <c r="D84" s="11"/>
      <c r="E84" s="11">
        <f>SUM(E75:E83)</f>
        <v>1027193.4483928992</v>
      </c>
    </row>
    <row r="87" spans="1:12" x14ac:dyDescent="0.25">
      <c r="A87" s="1" t="s">
        <v>0</v>
      </c>
      <c r="B87" t="s">
        <v>1</v>
      </c>
      <c r="C87" t="s">
        <v>2</v>
      </c>
      <c r="D87" t="s">
        <v>3</v>
      </c>
      <c r="E87" t="s">
        <v>4</v>
      </c>
      <c r="H87" s="2" t="s">
        <v>5</v>
      </c>
      <c r="I87" s="2" t="s">
        <v>6</v>
      </c>
      <c r="J87" s="2" t="s">
        <v>7</v>
      </c>
      <c r="K87" s="2" t="s">
        <v>8</v>
      </c>
      <c r="L87" s="2" t="s">
        <v>9</v>
      </c>
    </row>
    <row r="88" spans="1:12" x14ac:dyDescent="0.25">
      <c r="A88" s="1">
        <v>7</v>
      </c>
      <c r="B88" s="1" t="s">
        <v>13</v>
      </c>
      <c r="C88" s="1">
        <f>$I$88*$K$88</f>
        <v>71600</v>
      </c>
      <c r="D88" s="11">
        <f>1/(1+$B$3)^1</f>
        <v>0.93641726753441323</v>
      </c>
      <c r="E88" s="11">
        <f t="shared" ref="E88:E96" si="12">C88*D88</f>
        <v>67047.476355463994</v>
      </c>
      <c r="H88" s="1">
        <v>9</v>
      </c>
      <c r="I88" s="1">
        <v>1000000</v>
      </c>
      <c r="J88" s="1">
        <v>2027</v>
      </c>
      <c r="K88" s="1">
        <v>7.1599999999999997E-2</v>
      </c>
      <c r="L88" s="1">
        <v>10000</v>
      </c>
    </row>
    <row r="89" spans="1:12" x14ac:dyDescent="0.25">
      <c r="B89" s="1" t="s">
        <v>14</v>
      </c>
      <c r="C89" s="1">
        <f t="shared" ref="C89:C95" si="13">$I$88*$K$88</f>
        <v>71600</v>
      </c>
      <c r="D89" s="11">
        <f>1/(1+$C$3)^2</f>
        <v>0.87376533899421416</v>
      </c>
      <c r="E89" s="11">
        <f t="shared" si="12"/>
        <v>62561.598271985735</v>
      </c>
    </row>
    <row r="90" spans="1:12" x14ac:dyDescent="0.25">
      <c r="B90" s="1" t="s">
        <v>15</v>
      </c>
      <c r="C90" s="1">
        <f t="shared" si="13"/>
        <v>71600</v>
      </c>
      <c r="D90" s="11">
        <f>1/(1+$D$3)^3</f>
        <v>0.81310208346911228</v>
      </c>
      <c r="E90" s="11">
        <f t="shared" si="12"/>
        <v>58218.10917638844</v>
      </c>
    </row>
    <row r="91" spans="1:12" x14ac:dyDescent="0.25">
      <c r="B91" s="1" t="s">
        <v>16</v>
      </c>
      <c r="C91" s="1">
        <f t="shared" si="13"/>
        <v>71600</v>
      </c>
      <c r="D91" s="11">
        <f>1/(1+$E$3)^4</f>
        <v>0.75552498253350464</v>
      </c>
      <c r="E91" s="11">
        <f t="shared" si="12"/>
        <v>54095.588749398936</v>
      </c>
    </row>
    <row r="92" spans="1:12" x14ac:dyDescent="0.25">
      <c r="B92" s="1" t="s">
        <v>17</v>
      </c>
      <c r="C92" s="1">
        <f t="shared" si="13"/>
        <v>71600</v>
      </c>
      <c r="D92" s="11">
        <f>1/(1+$F$3)^5</f>
        <v>0.70111213796389138</v>
      </c>
      <c r="E92" s="11">
        <f t="shared" si="12"/>
        <v>50199.629078214624</v>
      </c>
    </row>
    <row r="93" spans="1:12" x14ac:dyDescent="0.25">
      <c r="B93" s="1" t="s">
        <v>18</v>
      </c>
      <c r="C93" s="1">
        <f t="shared" si="13"/>
        <v>71600</v>
      </c>
      <c r="D93" s="11">
        <f>1/(1+$G$3)^6</f>
        <v>0.6501356813343464</v>
      </c>
      <c r="E93" s="11">
        <f t="shared" si="12"/>
        <v>46549.714783539202</v>
      </c>
    </row>
    <row r="94" spans="1:12" x14ac:dyDescent="0.25">
      <c r="B94" s="1" t="s">
        <v>19</v>
      </c>
      <c r="C94" s="1">
        <f t="shared" si="13"/>
        <v>71600</v>
      </c>
      <c r="D94" s="11">
        <f>1/(1+$H$3)^7</f>
        <v>0.60275490089788319</v>
      </c>
      <c r="E94" s="11">
        <f t="shared" si="12"/>
        <v>43157.250904288434</v>
      </c>
    </row>
    <row r="95" spans="1:12" x14ac:dyDescent="0.25">
      <c r="B95" s="1" t="s">
        <v>20</v>
      </c>
      <c r="C95" s="1">
        <f t="shared" si="13"/>
        <v>71600</v>
      </c>
      <c r="D95" s="11">
        <f>1/(1+$I$3)^8</f>
        <v>0.55862025948554017</v>
      </c>
      <c r="E95" s="11">
        <f t="shared" si="12"/>
        <v>39997.210579164675</v>
      </c>
    </row>
    <row r="96" spans="1:12" x14ac:dyDescent="0.25">
      <c r="B96" s="1" t="s">
        <v>21</v>
      </c>
      <c r="C96" s="1">
        <f>$I$88*$K$88+I88</f>
        <v>1071600</v>
      </c>
      <c r="D96" s="11">
        <f>1/(1+$J$3)^9</f>
        <v>0.51766980318848843</v>
      </c>
      <c r="E96" s="11">
        <f t="shared" si="12"/>
        <v>554734.96109678422</v>
      </c>
    </row>
    <row r="97" spans="1:12" x14ac:dyDescent="0.25">
      <c r="D97" s="11"/>
      <c r="E97" s="11">
        <f>SUM(E88:E96)</f>
        <v>976561.53899522824</v>
      </c>
    </row>
    <row r="98" spans="1:12" x14ac:dyDescent="0.25">
      <c r="D98" s="11"/>
    </row>
    <row r="100" spans="1:12" x14ac:dyDescent="0.25">
      <c r="A100" s="1" t="s">
        <v>0</v>
      </c>
      <c r="B100" t="s">
        <v>1</v>
      </c>
      <c r="C100" t="s">
        <v>2</v>
      </c>
      <c r="D100" t="s">
        <v>3</v>
      </c>
      <c r="E100" t="s">
        <v>4</v>
      </c>
      <c r="H100" s="2" t="s">
        <v>5</v>
      </c>
      <c r="I100" s="2" t="s">
        <v>6</v>
      </c>
      <c r="J100" s="2" t="s">
        <v>7</v>
      </c>
      <c r="K100" s="2" t="s">
        <v>8</v>
      </c>
      <c r="L100" s="2" t="s">
        <v>9</v>
      </c>
    </row>
    <row r="101" spans="1:12" x14ac:dyDescent="0.25">
      <c r="A101" s="1">
        <v>8</v>
      </c>
      <c r="B101" s="1" t="s">
        <v>13</v>
      </c>
      <c r="C101" s="1">
        <f>$I$101*$K$101</f>
        <v>74800</v>
      </c>
      <c r="D101" s="11">
        <f>1/(1+$B$3)^1</f>
        <v>0.93641726753441323</v>
      </c>
      <c r="E101" s="11">
        <f t="shared" ref="E101:E109" si="14">C101*D101</f>
        <v>70044.011611574111</v>
      </c>
      <c r="H101" s="1">
        <v>9</v>
      </c>
      <c r="I101" s="1">
        <v>1000000</v>
      </c>
      <c r="J101" s="1">
        <v>2027</v>
      </c>
      <c r="K101" s="1">
        <v>7.4800000000000005E-2</v>
      </c>
      <c r="L101" s="1">
        <v>10000</v>
      </c>
    </row>
    <row r="102" spans="1:12" x14ac:dyDescent="0.25">
      <c r="B102" s="1" t="s">
        <v>14</v>
      </c>
      <c r="C102" s="1">
        <f t="shared" ref="C102:C108" si="15">$I$101*$K$101</f>
        <v>74800</v>
      </c>
      <c r="D102" s="11">
        <f>1/(1+$C$3)^2</f>
        <v>0.87376533899421416</v>
      </c>
      <c r="E102" s="11">
        <f t="shared" si="14"/>
        <v>65357.647356767222</v>
      </c>
    </row>
    <row r="103" spans="1:12" x14ac:dyDescent="0.25">
      <c r="B103" s="1" t="s">
        <v>15</v>
      </c>
      <c r="C103" s="1">
        <f t="shared" si="15"/>
        <v>74800</v>
      </c>
      <c r="D103" s="11">
        <f>1/(1+$D$3)^3</f>
        <v>0.81310208346911228</v>
      </c>
      <c r="E103" s="11">
        <f t="shared" si="14"/>
        <v>60820.035843489597</v>
      </c>
    </row>
    <row r="104" spans="1:12" x14ac:dyDescent="0.25">
      <c r="B104" s="1" t="s">
        <v>16</v>
      </c>
      <c r="C104" s="1">
        <f t="shared" si="15"/>
        <v>74800</v>
      </c>
      <c r="D104" s="11">
        <f>1/(1+$E$3)^4</f>
        <v>0.75552498253350464</v>
      </c>
      <c r="E104" s="11">
        <f t="shared" si="14"/>
        <v>56513.26869350615</v>
      </c>
    </row>
    <row r="105" spans="1:12" x14ac:dyDescent="0.25">
      <c r="B105" s="1" t="s">
        <v>17</v>
      </c>
      <c r="C105" s="1">
        <f t="shared" si="15"/>
        <v>74800</v>
      </c>
      <c r="D105" s="11">
        <f>1/(1+$F$3)^5</f>
        <v>0.70111213796389138</v>
      </c>
      <c r="E105" s="11">
        <f t="shared" si="14"/>
        <v>52443.187919699078</v>
      </c>
    </row>
    <row r="106" spans="1:12" x14ac:dyDescent="0.25">
      <c r="B106" s="1" t="s">
        <v>18</v>
      </c>
      <c r="C106" s="1">
        <f t="shared" si="15"/>
        <v>74800</v>
      </c>
      <c r="D106" s="11">
        <f>1/(1+$G$3)^6</f>
        <v>0.6501356813343464</v>
      </c>
      <c r="E106" s="11">
        <f t="shared" si="14"/>
        <v>48630.148963809108</v>
      </c>
    </row>
    <row r="107" spans="1:12" x14ac:dyDescent="0.25">
      <c r="B107" s="1" t="s">
        <v>19</v>
      </c>
      <c r="C107" s="1">
        <f t="shared" si="15"/>
        <v>74800</v>
      </c>
      <c r="D107" s="11">
        <f>1/(1+$H$3)^7</f>
        <v>0.60275490089788319</v>
      </c>
      <c r="E107" s="11">
        <f t="shared" si="14"/>
        <v>45086.066587161666</v>
      </c>
    </row>
    <row r="108" spans="1:12" x14ac:dyDescent="0.25">
      <c r="B108" s="1" t="s">
        <v>20</v>
      </c>
      <c r="C108" s="1">
        <f t="shared" si="15"/>
        <v>74800</v>
      </c>
      <c r="D108" s="11">
        <f>1/(1+$I$3)^8</f>
        <v>0.55862025948554017</v>
      </c>
      <c r="E108" s="11">
        <f t="shared" si="14"/>
        <v>41784.795409518403</v>
      </c>
    </row>
    <row r="109" spans="1:12" x14ac:dyDescent="0.25">
      <c r="B109" s="1" t="s">
        <v>21</v>
      </c>
      <c r="C109" s="1">
        <f>$I$101*$K$101+I101</f>
        <v>1074800</v>
      </c>
      <c r="D109" s="11">
        <f>1/(1+$J$3)^9</f>
        <v>0.51766980318848843</v>
      </c>
      <c r="E109" s="11">
        <f t="shared" si="14"/>
        <v>556391.50446698733</v>
      </c>
    </row>
    <row r="110" spans="1:12" x14ac:dyDescent="0.25">
      <c r="D110" s="11"/>
      <c r="E110" s="11">
        <f>SUM(E101:E109)</f>
        <v>997070.66685251263</v>
      </c>
    </row>
    <row r="113" spans="1:12" x14ac:dyDescent="0.25">
      <c r="A113" s="1" t="s">
        <v>0</v>
      </c>
      <c r="B113" t="s">
        <v>1</v>
      </c>
      <c r="C113" t="s">
        <v>2</v>
      </c>
      <c r="D113" t="s">
        <v>3</v>
      </c>
      <c r="E113" t="s">
        <v>4</v>
      </c>
      <c r="H113" s="2" t="s">
        <v>5</v>
      </c>
      <c r="I113" s="2" t="s">
        <v>6</v>
      </c>
      <c r="J113" s="2" t="s">
        <v>7</v>
      </c>
      <c r="K113" s="2" t="s">
        <v>8</v>
      </c>
      <c r="L113" s="2" t="s">
        <v>9</v>
      </c>
    </row>
    <row r="114" spans="1:12" x14ac:dyDescent="0.25">
      <c r="A114" s="1">
        <v>9</v>
      </c>
      <c r="B114" s="1" t="s">
        <v>13</v>
      </c>
      <c r="C114" s="1">
        <f>$I$114*$K$114</f>
        <v>78300</v>
      </c>
      <c r="D114" s="11">
        <f>1/(1+$B$3)^1</f>
        <v>0.93641726753441323</v>
      </c>
      <c r="E114" s="11">
        <f t="shared" ref="E114:E122" si="16">C114*D114</f>
        <v>73321.472047944553</v>
      </c>
      <c r="H114" s="1">
        <v>9</v>
      </c>
      <c r="I114" s="1">
        <v>1000000</v>
      </c>
      <c r="J114" s="1">
        <v>2027</v>
      </c>
      <c r="K114" s="1">
        <v>7.8299999999999995E-2</v>
      </c>
      <c r="L114" s="1">
        <v>5000</v>
      </c>
    </row>
    <row r="115" spans="1:12" x14ac:dyDescent="0.25">
      <c r="B115" s="1" t="s">
        <v>14</v>
      </c>
      <c r="C115" s="1">
        <f t="shared" ref="C115:C121" si="17">$I$114*$K$114</f>
        <v>78300</v>
      </c>
      <c r="D115" s="11">
        <f>1/(1+$C$3)^2</f>
        <v>0.87376533899421416</v>
      </c>
      <c r="E115" s="11">
        <f t="shared" si="16"/>
        <v>68415.826043246969</v>
      </c>
    </row>
    <row r="116" spans="1:12" x14ac:dyDescent="0.25">
      <c r="B116" s="1" t="s">
        <v>15</v>
      </c>
      <c r="C116" s="1">
        <f t="shared" si="17"/>
        <v>78300</v>
      </c>
      <c r="D116" s="11">
        <f>1/(1+$D$3)^3</f>
        <v>0.81310208346911228</v>
      </c>
      <c r="E116" s="11">
        <f t="shared" si="16"/>
        <v>63665.893135631493</v>
      </c>
    </row>
    <row r="117" spans="1:12" x14ac:dyDescent="0.25">
      <c r="B117" s="1" t="s">
        <v>16</v>
      </c>
      <c r="C117" s="1">
        <f t="shared" si="17"/>
        <v>78300</v>
      </c>
      <c r="D117" s="11">
        <f>1/(1+$E$3)^4</f>
        <v>0.75552498253350464</v>
      </c>
      <c r="E117" s="11">
        <f t="shared" si="16"/>
        <v>59157.60613237341</v>
      </c>
    </row>
    <row r="118" spans="1:12" x14ac:dyDescent="0.25">
      <c r="B118" s="1" t="s">
        <v>17</v>
      </c>
      <c r="C118" s="1">
        <f t="shared" si="17"/>
        <v>78300</v>
      </c>
      <c r="D118" s="11">
        <f>1/(1+$F$3)^5</f>
        <v>0.70111213796389138</v>
      </c>
      <c r="E118" s="11">
        <f t="shared" si="16"/>
        <v>54897.080402572697</v>
      </c>
    </row>
    <row r="119" spans="1:12" x14ac:dyDescent="0.25">
      <c r="B119" s="1" t="s">
        <v>18</v>
      </c>
      <c r="C119" s="1">
        <f t="shared" si="17"/>
        <v>78300</v>
      </c>
      <c r="D119" s="11">
        <f>1/(1+$G$3)^6</f>
        <v>0.6501356813343464</v>
      </c>
      <c r="E119" s="11">
        <f t="shared" si="16"/>
        <v>50905.623848479321</v>
      </c>
    </row>
    <row r="120" spans="1:12" x14ac:dyDescent="0.25">
      <c r="B120" s="1" t="s">
        <v>19</v>
      </c>
      <c r="C120" s="1">
        <f t="shared" si="17"/>
        <v>78300</v>
      </c>
      <c r="D120" s="11">
        <f>1/(1+$H$3)^7</f>
        <v>0.60275490089788319</v>
      </c>
      <c r="E120" s="11">
        <f t="shared" si="16"/>
        <v>47195.708740304253</v>
      </c>
    </row>
    <row r="121" spans="1:12" x14ac:dyDescent="0.25">
      <c r="B121" s="1" t="s">
        <v>20</v>
      </c>
      <c r="C121" s="1">
        <f t="shared" si="17"/>
        <v>78300</v>
      </c>
      <c r="D121" s="11">
        <f>1/(1+$I$3)^8</f>
        <v>0.55862025948554017</v>
      </c>
      <c r="E121" s="11">
        <f t="shared" si="16"/>
        <v>43739.966317717794</v>
      </c>
    </row>
    <row r="122" spans="1:12" x14ac:dyDescent="0.25">
      <c r="B122" s="1" t="s">
        <v>21</v>
      </c>
      <c r="C122" s="1">
        <f>$I$114*$K$114+I114</f>
        <v>1078300</v>
      </c>
      <c r="D122" s="11">
        <f>1/(1+$J$3)^9</f>
        <v>0.51766980318848843</v>
      </c>
      <c r="E122" s="11">
        <f t="shared" si="16"/>
        <v>558203.34877814702</v>
      </c>
    </row>
    <row r="123" spans="1:12" x14ac:dyDescent="0.25">
      <c r="D123" s="11"/>
      <c r="E123" s="11">
        <f>SUM(E114:E122)</f>
        <v>1019502.5254464175</v>
      </c>
    </row>
    <row r="126" spans="1:12" x14ac:dyDescent="0.25">
      <c r="A126" s="1" t="s">
        <v>0</v>
      </c>
      <c r="B126" t="s">
        <v>1</v>
      </c>
      <c r="C126" t="s">
        <v>2</v>
      </c>
      <c r="D126" t="s">
        <v>3</v>
      </c>
      <c r="E126" t="s">
        <v>4</v>
      </c>
      <c r="H126" s="2" t="s">
        <v>5</v>
      </c>
      <c r="I126" s="2" t="s">
        <v>6</v>
      </c>
      <c r="J126" s="2" t="s">
        <v>7</v>
      </c>
      <c r="K126" s="2" t="s">
        <v>8</v>
      </c>
      <c r="L126" s="2" t="s">
        <v>9</v>
      </c>
    </row>
    <row r="127" spans="1:12" x14ac:dyDescent="0.25">
      <c r="A127" s="1">
        <v>10</v>
      </c>
      <c r="B127" s="1" t="s">
        <v>13</v>
      </c>
      <c r="C127" s="1">
        <f>$I$127*$K$127</f>
        <v>79000</v>
      </c>
      <c r="D127" s="11">
        <f>1/(1+$B$3)^1</f>
        <v>0.93641726753441323</v>
      </c>
      <c r="E127" s="11">
        <f t="shared" ref="E127:E135" si="18">C127*D127</f>
        <v>73976.964135218645</v>
      </c>
      <c r="H127" s="1">
        <v>9</v>
      </c>
      <c r="I127" s="1">
        <v>1000000</v>
      </c>
      <c r="J127" s="1">
        <v>2027</v>
      </c>
      <c r="K127" s="1">
        <v>7.9000000000000001E-2</v>
      </c>
      <c r="L127" s="1">
        <v>2000</v>
      </c>
    </row>
    <row r="128" spans="1:12" x14ac:dyDescent="0.25">
      <c r="B128" s="1" t="s">
        <v>14</v>
      </c>
      <c r="C128" s="1">
        <f t="shared" ref="C128:C134" si="19">$I$127*$K$127</f>
        <v>79000</v>
      </c>
      <c r="D128" s="11">
        <f>1/(1+$C$3)^2</f>
        <v>0.87376533899421416</v>
      </c>
      <c r="E128" s="11">
        <f t="shared" si="18"/>
        <v>69027.461780542915</v>
      </c>
    </row>
    <row r="129" spans="1:12" x14ac:dyDescent="0.25">
      <c r="B129" s="1" t="s">
        <v>15</v>
      </c>
      <c r="C129" s="1">
        <f t="shared" si="19"/>
        <v>79000</v>
      </c>
      <c r="D129" s="11">
        <f>1/(1+$D$3)^3</f>
        <v>0.81310208346911228</v>
      </c>
      <c r="E129" s="11">
        <f t="shared" si="18"/>
        <v>64235.06459405987</v>
      </c>
    </row>
    <row r="130" spans="1:12" x14ac:dyDescent="0.25">
      <c r="B130" s="1" t="s">
        <v>16</v>
      </c>
      <c r="C130" s="1">
        <f t="shared" si="19"/>
        <v>79000</v>
      </c>
      <c r="D130" s="11">
        <f>1/(1+$E$3)^4</f>
        <v>0.75552498253350464</v>
      </c>
      <c r="E130" s="11">
        <f t="shared" si="18"/>
        <v>59686.47362014687</v>
      </c>
    </row>
    <row r="131" spans="1:12" x14ac:dyDescent="0.25">
      <c r="B131" s="1" t="s">
        <v>17</v>
      </c>
      <c r="C131" s="1">
        <f t="shared" si="19"/>
        <v>79000</v>
      </c>
      <c r="D131" s="11">
        <f>1/(1+$F$3)^5</f>
        <v>0.70111213796389138</v>
      </c>
      <c r="E131" s="11">
        <f t="shared" si="18"/>
        <v>55387.858899147417</v>
      </c>
    </row>
    <row r="132" spans="1:12" x14ac:dyDescent="0.25">
      <c r="B132" s="1" t="s">
        <v>18</v>
      </c>
      <c r="C132" s="1">
        <f t="shared" si="19"/>
        <v>79000</v>
      </c>
      <c r="D132" s="11">
        <f>1/(1+$G$3)^6</f>
        <v>0.6501356813343464</v>
      </c>
      <c r="E132" s="11">
        <f t="shared" si="18"/>
        <v>51360.718825413365</v>
      </c>
    </row>
    <row r="133" spans="1:12" x14ac:dyDescent="0.25">
      <c r="B133" s="1" t="s">
        <v>19</v>
      </c>
      <c r="C133" s="1">
        <f t="shared" si="19"/>
        <v>79000</v>
      </c>
      <c r="D133" s="11">
        <f>1/(1+$H$3)^7</f>
        <v>0.60275490089788319</v>
      </c>
      <c r="E133" s="11">
        <f t="shared" si="18"/>
        <v>47617.637170932772</v>
      </c>
    </row>
    <row r="134" spans="1:12" x14ac:dyDescent="0.25">
      <c r="B134" s="1" t="s">
        <v>20</v>
      </c>
      <c r="C134" s="1">
        <f t="shared" si="19"/>
        <v>79000</v>
      </c>
      <c r="D134" s="11">
        <f>1/(1+$I$3)^8</f>
        <v>0.55862025948554017</v>
      </c>
      <c r="E134" s="11">
        <f t="shared" si="18"/>
        <v>44131.000499357673</v>
      </c>
    </row>
    <row r="135" spans="1:12" x14ac:dyDescent="0.25">
      <c r="B135" s="1" t="s">
        <v>21</v>
      </c>
      <c r="C135" s="1">
        <f>$I$127*$K$127+I127</f>
        <v>1079000</v>
      </c>
      <c r="D135" s="11">
        <f>1/(1+$J$3)^9</f>
        <v>0.51766980318848843</v>
      </c>
      <c r="E135" s="11">
        <f t="shared" si="18"/>
        <v>558565.71764037898</v>
      </c>
    </row>
    <row r="136" spans="1:12" x14ac:dyDescent="0.25">
      <c r="D136" s="11"/>
      <c r="E136" s="11">
        <f>SUM(E127:E135)</f>
        <v>1023988.8971651986</v>
      </c>
    </row>
    <row r="139" spans="1:12" x14ac:dyDescent="0.25">
      <c r="A139" s="1" t="s">
        <v>0</v>
      </c>
      <c r="B139" t="s">
        <v>1</v>
      </c>
      <c r="C139" t="s">
        <v>2</v>
      </c>
      <c r="D139" t="s">
        <v>3</v>
      </c>
      <c r="E139" t="s">
        <v>4</v>
      </c>
      <c r="H139" s="2" t="s">
        <v>5</v>
      </c>
      <c r="I139" s="2" t="s">
        <v>6</v>
      </c>
      <c r="J139" s="2" t="s">
        <v>7</v>
      </c>
      <c r="K139" s="2" t="s">
        <v>8</v>
      </c>
      <c r="L139" s="2" t="s">
        <v>9</v>
      </c>
    </row>
    <row r="140" spans="1:12" x14ac:dyDescent="0.25">
      <c r="A140" s="1">
        <v>11</v>
      </c>
      <c r="B140" s="1" t="s">
        <v>13</v>
      </c>
      <c r="C140" s="1">
        <f>$I$140*$K$140</f>
        <v>84300</v>
      </c>
      <c r="D140" s="11">
        <f>1/(1+$B$3)^1</f>
        <v>0.93641726753441323</v>
      </c>
      <c r="E140" s="11">
        <f t="shared" ref="E140:E148" si="20">C140*D140</f>
        <v>78939.975653151036</v>
      </c>
      <c r="H140" s="1">
        <v>9</v>
      </c>
      <c r="I140" s="1">
        <v>1000000</v>
      </c>
      <c r="J140" s="1">
        <v>2027</v>
      </c>
      <c r="K140" s="1">
        <v>8.43E-2</v>
      </c>
      <c r="L140" s="1">
        <v>4750</v>
      </c>
    </row>
    <row r="141" spans="1:12" x14ac:dyDescent="0.25">
      <c r="B141" s="1" t="s">
        <v>14</v>
      </c>
      <c r="C141" s="1">
        <f t="shared" ref="C141:C147" si="21">$I$140*$K$140</f>
        <v>84300</v>
      </c>
      <c r="D141" s="11">
        <f>1/(1+$C$3)^2</f>
        <v>0.87376533899421416</v>
      </c>
      <c r="E141" s="11">
        <f t="shared" si="20"/>
        <v>73658.418077212249</v>
      </c>
    </row>
    <row r="142" spans="1:12" x14ac:dyDescent="0.25">
      <c r="B142" s="1" t="s">
        <v>15</v>
      </c>
      <c r="C142" s="1">
        <f t="shared" si="21"/>
        <v>84300</v>
      </c>
      <c r="D142" s="11">
        <f>1/(1+$D$3)^3</f>
        <v>0.81310208346911228</v>
      </c>
      <c r="E142" s="11">
        <f t="shared" si="20"/>
        <v>68544.505636446163</v>
      </c>
    </row>
    <row r="143" spans="1:12" x14ac:dyDescent="0.25">
      <c r="B143" s="1" t="s">
        <v>16</v>
      </c>
      <c r="C143" s="1">
        <f t="shared" si="21"/>
        <v>84300</v>
      </c>
      <c r="D143" s="11">
        <f>1/(1+$E$3)^4</f>
        <v>0.75552498253350464</v>
      </c>
      <c r="E143" s="11">
        <f t="shared" si="20"/>
        <v>63690.75602757444</v>
      </c>
    </row>
    <row r="144" spans="1:12" x14ac:dyDescent="0.25">
      <c r="B144" s="1" t="s">
        <v>17</v>
      </c>
      <c r="C144" s="1">
        <f t="shared" si="21"/>
        <v>84300</v>
      </c>
      <c r="D144" s="11">
        <f>1/(1+$F$3)^5</f>
        <v>0.70111213796389138</v>
      </c>
      <c r="E144" s="11">
        <f t="shared" si="20"/>
        <v>59103.753230356044</v>
      </c>
    </row>
    <row r="145" spans="1:12" x14ac:dyDescent="0.25">
      <c r="B145" s="1" t="s">
        <v>18</v>
      </c>
      <c r="C145" s="1">
        <f t="shared" si="21"/>
        <v>84300</v>
      </c>
      <c r="D145" s="11">
        <f>1/(1+$G$3)^6</f>
        <v>0.6501356813343464</v>
      </c>
      <c r="E145" s="11">
        <f t="shared" si="20"/>
        <v>54806.437936485403</v>
      </c>
    </row>
    <row r="146" spans="1:12" x14ac:dyDescent="0.25">
      <c r="B146" s="1" t="s">
        <v>19</v>
      </c>
      <c r="C146" s="1">
        <f t="shared" si="21"/>
        <v>84300</v>
      </c>
      <c r="D146" s="11">
        <f>1/(1+$H$3)^7</f>
        <v>0.60275490089788319</v>
      </c>
      <c r="E146" s="11">
        <f t="shared" si="20"/>
        <v>50812.238145691554</v>
      </c>
    </row>
    <row r="147" spans="1:12" x14ac:dyDescent="0.25">
      <c r="B147" s="1" t="s">
        <v>20</v>
      </c>
      <c r="C147" s="1">
        <f t="shared" si="21"/>
        <v>84300</v>
      </c>
      <c r="D147" s="11">
        <f>1/(1+$I$3)^8</f>
        <v>0.55862025948554017</v>
      </c>
      <c r="E147" s="11">
        <f t="shared" si="20"/>
        <v>47091.687874631039</v>
      </c>
    </row>
    <row r="148" spans="1:12" x14ac:dyDescent="0.25">
      <c r="B148" s="1" t="s">
        <v>21</v>
      </c>
      <c r="C148" s="1">
        <f>$I$140*$K$140+I140</f>
        <v>1084300</v>
      </c>
      <c r="D148" s="11">
        <f>1/(1+$J$3)^9</f>
        <v>0.51766980318848843</v>
      </c>
      <c r="E148" s="11">
        <f t="shared" si="20"/>
        <v>561309.36759727797</v>
      </c>
    </row>
    <row r="149" spans="1:12" x14ac:dyDescent="0.25">
      <c r="D149" s="11"/>
      <c r="E149" s="11">
        <f>SUM(E140:E148)</f>
        <v>1057957.1401788259</v>
      </c>
    </row>
    <row r="152" spans="1:12" x14ac:dyDescent="0.25">
      <c r="A152" s="1" t="s">
        <v>0</v>
      </c>
      <c r="B152" t="s">
        <v>1</v>
      </c>
      <c r="C152" t="s">
        <v>2</v>
      </c>
      <c r="D152" t="s">
        <v>3</v>
      </c>
      <c r="E152" t="s">
        <v>4</v>
      </c>
      <c r="H152" s="2" t="s">
        <v>5</v>
      </c>
      <c r="I152" s="2" t="s">
        <v>6</v>
      </c>
      <c r="J152" s="2" t="s">
        <v>7</v>
      </c>
      <c r="K152" s="2" t="s">
        <v>8</v>
      </c>
      <c r="L152" s="2" t="s">
        <v>9</v>
      </c>
    </row>
    <row r="153" spans="1:12" x14ac:dyDescent="0.25">
      <c r="A153" s="1">
        <v>12</v>
      </c>
      <c r="B153" s="1" t="s">
        <v>13</v>
      </c>
      <c r="C153" s="1">
        <f>$I$153*$K$153</f>
        <v>84800</v>
      </c>
      <c r="D153" s="11">
        <f>1/(1+$B$3)^1</f>
        <v>0.93641726753441323</v>
      </c>
      <c r="E153" s="11">
        <f t="shared" ref="E153:E161" si="22">C153*D153</f>
        <v>79408.184286918244</v>
      </c>
      <c r="H153" s="1">
        <v>9</v>
      </c>
      <c r="I153" s="1">
        <v>1000000</v>
      </c>
      <c r="J153" s="1">
        <v>2027</v>
      </c>
      <c r="K153" s="1">
        <v>8.48E-2</v>
      </c>
      <c r="L153" s="1">
        <v>5000</v>
      </c>
    </row>
    <row r="154" spans="1:12" x14ac:dyDescent="0.25">
      <c r="B154" s="1" t="s">
        <v>14</v>
      </c>
      <c r="C154" s="1">
        <f t="shared" ref="C154:C160" si="23">$I$153*$K$153</f>
        <v>84800</v>
      </c>
      <c r="D154" s="11">
        <f>1/(1+$C$3)^2</f>
        <v>0.87376533899421416</v>
      </c>
      <c r="E154" s="11">
        <f t="shared" si="22"/>
        <v>74095.300746709356</v>
      </c>
    </row>
    <row r="155" spans="1:12" x14ac:dyDescent="0.25">
      <c r="B155" s="1" t="s">
        <v>15</v>
      </c>
      <c r="C155" s="1">
        <f t="shared" si="23"/>
        <v>84800</v>
      </c>
      <c r="D155" s="11">
        <f>1/(1+$D$3)^3</f>
        <v>0.81310208346911228</v>
      </c>
      <c r="E155" s="11">
        <f t="shared" si="22"/>
        <v>68951.056678180728</v>
      </c>
    </row>
    <row r="156" spans="1:12" x14ac:dyDescent="0.25">
      <c r="B156" s="1" t="s">
        <v>16</v>
      </c>
      <c r="C156" s="1">
        <f t="shared" si="23"/>
        <v>84800</v>
      </c>
      <c r="D156" s="11">
        <f>1/(1+$E$3)^4</f>
        <v>0.75552498253350464</v>
      </c>
      <c r="E156" s="11">
        <f t="shared" si="22"/>
        <v>64068.518518841192</v>
      </c>
    </row>
    <row r="157" spans="1:12" x14ac:dyDescent="0.25">
      <c r="B157" s="1" t="s">
        <v>17</v>
      </c>
      <c r="C157" s="1">
        <f t="shared" si="23"/>
        <v>84800</v>
      </c>
      <c r="D157" s="11">
        <f>1/(1+$F$3)^5</f>
        <v>0.70111213796389138</v>
      </c>
      <c r="E157" s="11">
        <f t="shared" si="22"/>
        <v>59454.309299337991</v>
      </c>
    </row>
    <row r="158" spans="1:12" x14ac:dyDescent="0.25">
      <c r="B158" s="1" t="s">
        <v>18</v>
      </c>
      <c r="C158" s="1">
        <f t="shared" si="23"/>
        <v>84800</v>
      </c>
      <c r="D158" s="11">
        <f>1/(1+$G$3)^6</f>
        <v>0.6501356813343464</v>
      </c>
      <c r="E158" s="11">
        <f t="shared" si="22"/>
        <v>55131.505777152575</v>
      </c>
    </row>
    <row r="159" spans="1:12" x14ac:dyDescent="0.25">
      <c r="B159" s="1" t="s">
        <v>19</v>
      </c>
      <c r="C159" s="1">
        <f t="shared" si="23"/>
        <v>84800</v>
      </c>
      <c r="D159" s="11">
        <f>1/(1+$H$3)^7</f>
        <v>0.60275490089788319</v>
      </c>
      <c r="E159" s="11">
        <f t="shared" si="22"/>
        <v>51113.615596140495</v>
      </c>
    </row>
    <row r="160" spans="1:12" x14ac:dyDescent="0.25">
      <c r="B160" s="1" t="s">
        <v>20</v>
      </c>
      <c r="C160" s="1">
        <f t="shared" si="23"/>
        <v>84800</v>
      </c>
      <c r="D160" s="11">
        <f>1/(1+$I$3)^8</f>
        <v>0.55862025948554017</v>
      </c>
      <c r="E160" s="11">
        <f t="shared" si="22"/>
        <v>47370.998004373803</v>
      </c>
    </row>
    <row r="161" spans="1:12" x14ac:dyDescent="0.25">
      <c r="B161" s="1" t="s">
        <v>21</v>
      </c>
      <c r="C161" s="1">
        <f>$I$153*$K$153+I153</f>
        <v>1084800</v>
      </c>
      <c r="D161" s="11">
        <f>1/(1+$J$3)^9</f>
        <v>0.51766980318848843</v>
      </c>
      <c r="E161" s="11">
        <f t="shared" si="22"/>
        <v>561568.2024988723</v>
      </c>
    </row>
    <row r="162" spans="1:12" x14ac:dyDescent="0.25">
      <c r="D162" s="11"/>
      <c r="E162" s="11">
        <f>SUM(E153:E161)</f>
        <v>1061161.6914065266</v>
      </c>
    </row>
    <row r="165" spans="1:12" x14ac:dyDescent="0.25">
      <c r="A165" s="1" t="s">
        <v>0</v>
      </c>
      <c r="B165" t="s">
        <v>1</v>
      </c>
      <c r="C165" t="s">
        <v>2</v>
      </c>
      <c r="D165" t="s">
        <v>3</v>
      </c>
      <c r="E165" t="s">
        <v>4</v>
      </c>
      <c r="H165" s="2" t="s">
        <v>5</v>
      </c>
      <c r="I165" s="2" t="s">
        <v>6</v>
      </c>
      <c r="J165" s="2" t="s">
        <v>7</v>
      </c>
      <c r="K165" s="2" t="s">
        <v>8</v>
      </c>
      <c r="L165" s="2" t="s">
        <v>9</v>
      </c>
    </row>
    <row r="166" spans="1:12" x14ac:dyDescent="0.25">
      <c r="A166" s="1">
        <v>13</v>
      </c>
      <c r="B166" s="1" t="s">
        <v>13</v>
      </c>
      <c r="C166" s="1">
        <f>$I$166*$K$166</f>
        <v>84800</v>
      </c>
      <c r="D166" s="11">
        <f>1/(1+$B$3)^1</f>
        <v>0.93641726753441323</v>
      </c>
      <c r="E166" s="11">
        <f t="shared" ref="E166:E174" si="24">C166*D166</f>
        <v>79408.184286918244</v>
      </c>
      <c r="H166" s="1">
        <v>9</v>
      </c>
      <c r="I166" s="1">
        <v>1000000</v>
      </c>
      <c r="J166" s="1">
        <v>2027</v>
      </c>
      <c r="K166" s="1">
        <v>8.48E-2</v>
      </c>
      <c r="L166" s="1">
        <v>5000</v>
      </c>
    </row>
    <row r="167" spans="1:12" x14ac:dyDescent="0.25">
      <c r="B167" s="1" t="s">
        <v>14</v>
      </c>
      <c r="C167" s="1">
        <f t="shared" ref="C167:C173" si="25">$I$166*$K$166</f>
        <v>84800</v>
      </c>
      <c r="D167" s="11">
        <f>1/(1+$C$3)^2</f>
        <v>0.87376533899421416</v>
      </c>
      <c r="E167" s="11">
        <f t="shared" si="24"/>
        <v>74095.300746709356</v>
      </c>
    </row>
    <row r="168" spans="1:12" x14ac:dyDescent="0.25">
      <c r="B168" s="1" t="s">
        <v>15</v>
      </c>
      <c r="C168" s="1">
        <f t="shared" si="25"/>
        <v>84800</v>
      </c>
      <c r="D168" s="11">
        <f>1/(1+$D$3)^3</f>
        <v>0.81310208346911228</v>
      </c>
      <c r="E168" s="11">
        <f t="shared" si="24"/>
        <v>68951.056678180728</v>
      </c>
    </row>
    <row r="169" spans="1:12" x14ac:dyDescent="0.25">
      <c r="B169" s="1" t="s">
        <v>16</v>
      </c>
      <c r="C169" s="1">
        <f t="shared" si="25"/>
        <v>84800</v>
      </c>
      <c r="D169" s="11">
        <f>1/(1+$E$3)^4</f>
        <v>0.75552498253350464</v>
      </c>
      <c r="E169" s="11">
        <f t="shared" si="24"/>
        <v>64068.518518841192</v>
      </c>
    </row>
    <row r="170" spans="1:12" x14ac:dyDescent="0.25">
      <c r="B170" s="1" t="s">
        <v>17</v>
      </c>
      <c r="C170" s="1">
        <f t="shared" si="25"/>
        <v>84800</v>
      </c>
      <c r="D170" s="11">
        <f>1/(1+$F$3)^5</f>
        <v>0.70111213796389138</v>
      </c>
      <c r="E170" s="11">
        <f t="shared" si="24"/>
        <v>59454.309299337991</v>
      </c>
    </row>
    <row r="171" spans="1:12" x14ac:dyDescent="0.25">
      <c r="B171" s="1" t="s">
        <v>18</v>
      </c>
      <c r="C171" s="1">
        <f t="shared" si="25"/>
        <v>84800</v>
      </c>
      <c r="D171" s="11">
        <f>1/(1+$G$3)^6</f>
        <v>0.6501356813343464</v>
      </c>
      <c r="E171" s="11">
        <f t="shared" si="24"/>
        <v>55131.505777152575</v>
      </c>
    </row>
    <row r="172" spans="1:12" x14ac:dyDescent="0.25">
      <c r="B172" s="1" t="s">
        <v>19</v>
      </c>
      <c r="C172" s="1">
        <f t="shared" si="25"/>
        <v>84800</v>
      </c>
      <c r="D172" s="11">
        <f>1/(1+$H$3)^7</f>
        <v>0.60275490089788319</v>
      </c>
      <c r="E172" s="11">
        <f t="shared" si="24"/>
        <v>51113.615596140495</v>
      </c>
    </row>
    <row r="173" spans="1:12" x14ac:dyDescent="0.25">
      <c r="B173" s="1" t="s">
        <v>20</v>
      </c>
      <c r="C173" s="1">
        <f t="shared" si="25"/>
        <v>84800</v>
      </c>
      <c r="D173" s="11">
        <f>1/(1+$I$3)^8</f>
        <v>0.55862025948554017</v>
      </c>
      <c r="E173" s="11">
        <f t="shared" si="24"/>
        <v>47370.998004373803</v>
      </c>
    </row>
    <row r="174" spans="1:12" x14ac:dyDescent="0.25">
      <c r="B174" s="1" t="s">
        <v>21</v>
      </c>
      <c r="C174" s="1">
        <f>$I$166*$K$166+I166</f>
        <v>1084800</v>
      </c>
      <c r="D174" s="11">
        <f>1/(1+$J$3)^9</f>
        <v>0.51766980318848843</v>
      </c>
      <c r="E174" s="11">
        <f t="shared" si="24"/>
        <v>561568.2024988723</v>
      </c>
    </row>
    <row r="175" spans="1:12" x14ac:dyDescent="0.25">
      <c r="D175" s="11"/>
      <c r="E175" s="11">
        <f>SUM(E166:E174)</f>
        <v>1061161.6914065266</v>
      </c>
    </row>
    <row r="178" spans="1:12" x14ac:dyDescent="0.25">
      <c r="A178" s="1" t="s">
        <v>0</v>
      </c>
      <c r="B178" t="s">
        <v>1</v>
      </c>
      <c r="C178" t="s">
        <v>2</v>
      </c>
      <c r="D178" t="s">
        <v>3</v>
      </c>
      <c r="E178" t="s">
        <v>4</v>
      </c>
      <c r="H178" s="2" t="s">
        <v>5</v>
      </c>
      <c r="I178" s="2" t="s">
        <v>6</v>
      </c>
      <c r="J178" s="2" t="s">
        <v>7</v>
      </c>
      <c r="K178" s="2" t="s">
        <v>8</v>
      </c>
      <c r="L178" s="2" t="s">
        <v>9</v>
      </c>
    </row>
    <row r="179" spans="1:12" x14ac:dyDescent="0.25">
      <c r="A179" s="1">
        <v>14</v>
      </c>
      <c r="B179" s="1" t="s">
        <v>13</v>
      </c>
      <c r="C179" s="1">
        <f>$I$179*$K$179</f>
        <v>84700</v>
      </c>
      <c r="D179" s="11">
        <f>1/(1+$B$3)^1</f>
        <v>0.93641726753441323</v>
      </c>
      <c r="E179" s="11">
        <f t="shared" ref="E179:E187" si="26">C179*D179</f>
        <v>79314.542560164802</v>
      </c>
      <c r="H179" s="1">
        <v>9</v>
      </c>
      <c r="I179" s="1">
        <v>1000000</v>
      </c>
      <c r="J179" s="1">
        <v>2027</v>
      </c>
      <c r="K179" s="1">
        <v>8.4699999999999998E-2</v>
      </c>
      <c r="L179" s="1">
        <v>3700</v>
      </c>
    </row>
    <row r="180" spans="1:12" x14ac:dyDescent="0.25">
      <c r="B180" s="1" t="s">
        <v>14</v>
      </c>
      <c r="C180" s="1">
        <f t="shared" ref="C180:C186" si="27">$I$179*$K$179</f>
        <v>84700</v>
      </c>
      <c r="D180" s="11">
        <f>1/(1+$C$3)^2</f>
        <v>0.87376533899421416</v>
      </c>
      <c r="E180" s="11">
        <f t="shared" si="26"/>
        <v>74007.924212809943</v>
      </c>
    </row>
    <row r="181" spans="1:12" x14ac:dyDescent="0.25">
      <c r="B181" s="1" t="s">
        <v>15</v>
      </c>
      <c r="C181" s="1">
        <f t="shared" si="27"/>
        <v>84700</v>
      </c>
      <c r="D181" s="11">
        <f>1/(1+$D$3)^3</f>
        <v>0.81310208346911228</v>
      </c>
      <c r="E181" s="11">
        <f t="shared" si="26"/>
        <v>68869.746469833815</v>
      </c>
    </row>
    <row r="182" spans="1:12" x14ac:dyDescent="0.25">
      <c r="B182" s="1" t="s">
        <v>16</v>
      </c>
      <c r="C182" s="1">
        <f t="shared" si="27"/>
        <v>84700</v>
      </c>
      <c r="D182" s="11">
        <f>1/(1+$E$3)^4</f>
        <v>0.75552498253350464</v>
      </c>
      <c r="E182" s="11">
        <f t="shared" si="26"/>
        <v>63992.966020587846</v>
      </c>
    </row>
    <row r="183" spans="1:12" x14ac:dyDescent="0.25">
      <c r="B183" s="1" t="s">
        <v>17</v>
      </c>
      <c r="C183" s="1">
        <f t="shared" si="27"/>
        <v>84700</v>
      </c>
      <c r="D183" s="11">
        <f>1/(1+$F$3)^5</f>
        <v>0.70111213796389138</v>
      </c>
      <c r="E183" s="11">
        <f t="shared" si="26"/>
        <v>59384.198085541597</v>
      </c>
    </row>
    <row r="184" spans="1:12" x14ac:dyDescent="0.25">
      <c r="B184" s="1" t="s">
        <v>18</v>
      </c>
      <c r="C184" s="1">
        <f t="shared" si="27"/>
        <v>84700</v>
      </c>
      <c r="D184" s="11">
        <f>1/(1+$G$3)^6</f>
        <v>0.6501356813343464</v>
      </c>
      <c r="E184" s="11">
        <f t="shared" si="26"/>
        <v>55066.492209019139</v>
      </c>
    </row>
    <row r="185" spans="1:12" x14ac:dyDescent="0.25">
      <c r="B185" s="1" t="s">
        <v>19</v>
      </c>
      <c r="C185" s="1">
        <f t="shared" si="27"/>
        <v>84700</v>
      </c>
      <c r="D185" s="11">
        <f>1/(1+$H$3)^7</f>
        <v>0.60275490089788319</v>
      </c>
      <c r="E185" s="11">
        <f t="shared" si="26"/>
        <v>51053.340106050709</v>
      </c>
    </row>
    <row r="186" spans="1:12" x14ac:dyDescent="0.25">
      <c r="B186" s="1" t="s">
        <v>20</v>
      </c>
      <c r="C186" s="1">
        <f t="shared" si="27"/>
        <v>84700</v>
      </c>
      <c r="D186" s="11">
        <f>1/(1+$I$3)^8</f>
        <v>0.55862025948554017</v>
      </c>
      <c r="E186" s="11">
        <f t="shared" si="26"/>
        <v>47315.135978425249</v>
      </c>
    </row>
    <row r="187" spans="1:12" x14ac:dyDescent="0.25">
      <c r="B187" s="1" t="s">
        <v>21</v>
      </c>
      <c r="C187" s="1">
        <f>$I$179*$K$179+I179</f>
        <v>1084700</v>
      </c>
      <c r="D187" s="11">
        <f>1/(1+$J$3)^9</f>
        <v>0.51766980318848843</v>
      </c>
      <c r="E187" s="11">
        <f t="shared" si="26"/>
        <v>561516.43551855336</v>
      </c>
    </row>
    <row r="188" spans="1:12" x14ac:dyDescent="0.25">
      <c r="D188" s="11"/>
      <c r="E188" s="11">
        <f>SUM(E179:E187)</f>
        <v>1060520.7811609865</v>
      </c>
    </row>
    <row r="191" spans="1:12" x14ac:dyDescent="0.25">
      <c r="A191" s="1" t="s">
        <v>0</v>
      </c>
      <c r="B191" t="s">
        <v>1</v>
      </c>
      <c r="C191" t="s">
        <v>2</v>
      </c>
      <c r="D191" t="s">
        <v>3</v>
      </c>
      <c r="E191" t="s">
        <v>4</v>
      </c>
      <c r="H191" s="2" t="s">
        <v>5</v>
      </c>
      <c r="I191" s="2" t="s">
        <v>6</v>
      </c>
      <c r="J191" s="2" t="s">
        <v>7</v>
      </c>
      <c r="K191" s="2" t="s">
        <v>8</v>
      </c>
      <c r="L191" s="2" t="s">
        <v>9</v>
      </c>
    </row>
    <row r="192" spans="1:12" x14ac:dyDescent="0.25">
      <c r="A192" s="1">
        <v>15</v>
      </c>
      <c r="B192" s="1" t="s">
        <v>13</v>
      </c>
      <c r="C192" s="1">
        <f>$I$192*$K$192</f>
        <v>84700</v>
      </c>
      <c r="D192" s="11">
        <f>1/(1+$B$3)^1</f>
        <v>0.93641726753441323</v>
      </c>
      <c r="E192" s="11">
        <f t="shared" ref="E192:E200" si="28">C192*D192</f>
        <v>79314.542560164802</v>
      </c>
      <c r="H192" s="1">
        <v>9</v>
      </c>
      <c r="I192" s="1">
        <v>1000000</v>
      </c>
      <c r="J192" s="1">
        <v>2027</v>
      </c>
      <c r="K192" s="1">
        <v>8.4699999999999998E-2</v>
      </c>
      <c r="L192" s="1">
        <v>5000</v>
      </c>
    </row>
    <row r="193" spans="1:12" x14ac:dyDescent="0.25">
      <c r="B193" s="1" t="s">
        <v>14</v>
      </c>
      <c r="C193" s="1">
        <f t="shared" ref="C193:C199" si="29">$I$192*$K$192</f>
        <v>84700</v>
      </c>
      <c r="D193" s="11">
        <f>1/(1+$C$3)^2</f>
        <v>0.87376533899421416</v>
      </c>
      <c r="E193" s="11">
        <f t="shared" si="28"/>
        <v>74007.924212809943</v>
      </c>
    </row>
    <row r="194" spans="1:12" x14ac:dyDescent="0.25">
      <c r="B194" s="1" t="s">
        <v>15</v>
      </c>
      <c r="C194" s="1">
        <f t="shared" si="29"/>
        <v>84700</v>
      </c>
      <c r="D194" s="11">
        <f>1/(1+$D$3)^3</f>
        <v>0.81310208346911228</v>
      </c>
      <c r="E194" s="11">
        <f t="shared" si="28"/>
        <v>68869.746469833815</v>
      </c>
    </row>
    <row r="195" spans="1:12" x14ac:dyDescent="0.25">
      <c r="B195" s="1" t="s">
        <v>16</v>
      </c>
      <c r="C195" s="1">
        <f t="shared" si="29"/>
        <v>84700</v>
      </c>
      <c r="D195" s="11">
        <f>1/(1+$E$3)^4</f>
        <v>0.75552498253350464</v>
      </c>
      <c r="E195" s="11">
        <f t="shared" si="28"/>
        <v>63992.966020587846</v>
      </c>
    </row>
    <row r="196" spans="1:12" x14ac:dyDescent="0.25">
      <c r="B196" s="1" t="s">
        <v>17</v>
      </c>
      <c r="C196" s="1">
        <f t="shared" si="29"/>
        <v>84700</v>
      </c>
      <c r="D196" s="11">
        <f>1/(1+$F$3)^5</f>
        <v>0.70111213796389138</v>
      </c>
      <c r="E196" s="11">
        <f t="shared" si="28"/>
        <v>59384.198085541597</v>
      </c>
    </row>
    <row r="197" spans="1:12" x14ac:dyDescent="0.25">
      <c r="B197" s="1" t="s">
        <v>18</v>
      </c>
      <c r="C197" s="1">
        <f t="shared" si="29"/>
        <v>84700</v>
      </c>
      <c r="D197" s="11">
        <f>1/(1+$G$3)^6</f>
        <v>0.6501356813343464</v>
      </c>
      <c r="E197" s="11">
        <f t="shared" si="28"/>
        <v>55066.492209019139</v>
      </c>
    </row>
    <row r="198" spans="1:12" x14ac:dyDescent="0.25">
      <c r="B198" s="1" t="s">
        <v>19</v>
      </c>
      <c r="C198" s="1">
        <f t="shared" si="29"/>
        <v>84700</v>
      </c>
      <c r="D198" s="11">
        <f>1/(1+$H$3)^7</f>
        <v>0.60275490089788319</v>
      </c>
      <c r="E198" s="11">
        <f t="shared" si="28"/>
        <v>51053.340106050709</v>
      </c>
    </row>
    <row r="199" spans="1:12" x14ac:dyDescent="0.25">
      <c r="B199" s="1" t="s">
        <v>20</v>
      </c>
      <c r="C199" s="1">
        <f t="shared" si="29"/>
        <v>84700</v>
      </c>
      <c r="D199" s="11">
        <f>1/(1+$I$3)^8</f>
        <v>0.55862025948554017</v>
      </c>
      <c r="E199" s="11">
        <f t="shared" si="28"/>
        <v>47315.135978425249</v>
      </c>
    </row>
    <row r="200" spans="1:12" x14ac:dyDescent="0.25">
      <c r="B200" s="1" t="s">
        <v>21</v>
      </c>
      <c r="C200" s="1">
        <f>$I$192*$K$192+I192</f>
        <v>1084700</v>
      </c>
      <c r="D200" s="11">
        <f>1/(1+$J$3)^9</f>
        <v>0.51766980318848843</v>
      </c>
      <c r="E200" s="11">
        <f t="shared" si="28"/>
        <v>561516.43551855336</v>
      </c>
    </row>
    <row r="201" spans="1:12" x14ac:dyDescent="0.25">
      <c r="D201" s="11"/>
      <c r="E201" s="11">
        <f>SUM(E192:E200)</f>
        <v>1060520.7811609865</v>
      </c>
    </row>
    <row r="204" spans="1:12" x14ac:dyDescent="0.25">
      <c r="A204" s="1" t="s">
        <v>0</v>
      </c>
      <c r="B204" t="s">
        <v>1</v>
      </c>
      <c r="C204" t="s">
        <v>2</v>
      </c>
      <c r="D204" t="s">
        <v>3</v>
      </c>
      <c r="E204" t="s">
        <v>4</v>
      </c>
      <c r="H204" s="2" t="s">
        <v>5</v>
      </c>
      <c r="I204" s="2" t="s">
        <v>6</v>
      </c>
      <c r="J204" s="2" t="s">
        <v>7</v>
      </c>
      <c r="K204" s="2" t="s">
        <v>8</v>
      </c>
      <c r="L204" s="2" t="s">
        <v>9</v>
      </c>
    </row>
    <row r="205" spans="1:12" x14ac:dyDescent="0.25">
      <c r="A205" s="1">
        <v>16</v>
      </c>
      <c r="B205" s="1" t="s">
        <v>13</v>
      </c>
      <c r="C205" s="1">
        <f>$I$205*$K$205</f>
        <v>84500</v>
      </c>
      <c r="D205" s="11">
        <f>1/(1+$B$3)^1</f>
        <v>0.93641726753441323</v>
      </c>
      <c r="E205" s="11">
        <f t="shared" ref="E205:E213" si="30">C205*D205</f>
        <v>79127.259106657919</v>
      </c>
      <c r="H205" s="1">
        <v>9</v>
      </c>
      <c r="I205" s="1">
        <v>1000000</v>
      </c>
      <c r="J205" s="1">
        <v>2027</v>
      </c>
      <c r="K205" s="1">
        <v>8.4500000000000006E-2</v>
      </c>
      <c r="L205" s="1">
        <v>5350</v>
      </c>
    </row>
    <row r="206" spans="1:12" x14ac:dyDescent="0.25">
      <c r="B206" s="1" t="s">
        <v>14</v>
      </c>
      <c r="C206" s="1">
        <f t="shared" ref="C206:C212" si="31">$I$205*$K$205</f>
        <v>84500</v>
      </c>
      <c r="D206" s="11">
        <f>1/(1+$C$3)^2</f>
        <v>0.87376533899421416</v>
      </c>
      <c r="E206" s="11">
        <f t="shared" si="30"/>
        <v>73833.171145011103</v>
      </c>
    </row>
    <row r="207" spans="1:12" x14ac:dyDescent="0.25">
      <c r="B207" s="1" t="s">
        <v>15</v>
      </c>
      <c r="C207" s="1">
        <f t="shared" si="31"/>
        <v>84500</v>
      </c>
      <c r="D207" s="11">
        <f>1/(1+$D$3)^3</f>
        <v>0.81310208346911228</v>
      </c>
      <c r="E207" s="11">
        <f t="shared" si="30"/>
        <v>68707.126053139989</v>
      </c>
    </row>
    <row r="208" spans="1:12" x14ac:dyDescent="0.25">
      <c r="B208" s="1" t="s">
        <v>16</v>
      </c>
      <c r="C208" s="1">
        <f t="shared" si="31"/>
        <v>84500</v>
      </c>
      <c r="D208" s="11">
        <f>1/(1+$E$3)^4</f>
        <v>0.75552498253350464</v>
      </c>
      <c r="E208" s="11">
        <f t="shared" si="30"/>
        <v>63841.861024081139</v>
      </c>
    </row>
    <row r="209" spans="1:12" x14ac:dyDescent="0.25">
      <c r="B209" s="1" t="s">
        <v>17</v>
      </c>
      <c r="C209" s="1">
        <f t="shared" si="31"/>
        <v>84500</v>
      </c>
      <c r="D209" s="11">
        <f>1/(1+$F$3)^5</f>
        <v>0.70111213796389138</v>
      </c>
      <c r="E209" s="11">
        <f t="shared" si="30"/>
        <v>59243.975657948824</v>
      </c>
    </row>
    <row r="210" spans="1:12" x14ac:dyDescent="0.25">
      <c r="B210" s="1" t="s">
        <v>18</v>
      </c>
      <c r="C210" s="1">
        <f t="shared" si="31"/>
        <v>84500</v>
      </c>
      <c r="D210" s="11">
        <f>1/(1+$G$3)^6</f>
        <v>0.6501356813343464</v>
      </c>
      <c r="E210" s="11">
        <f t="shared" si="30"/>
        <v>54936.465072752268</v>
      </c>
    </row>
    <row r="211" spans="1:12" x14ac:dyDescent="0.25">
      <c r="B211" s="1" t="s">
        <v>19</v>
      </c>
      <c r="C211" s="1">
        <f t="shared" si="31"/>
        <v>84500</v>
      </c>
      <c r="D211" s="11">
        <f>1/(1+$H$3)^7</f>
        <v>0.60275490089788319</v>
      </c>
      <c r="E211" s="11">
        <f t="shared" si="30"/>
        <v>50932.789125871132</v>
      </c>
    </row>
    <row r="212" spans="1:12" x14ac:dyDescent="0.25">
      <c r="B212" s="1" t="s">
        <v>20</v>
      </c>
      <c r="C212" s="1">
        <f t="shared" si="31"/>
        <v>84500</v>
      </c>
      <c r="D212" s="11">
        <f>1/(1+$I$3)^8</f>
        <v>0.55862025948554017</v>
      </c>
      <c r="E212" s="11">
        <f t="shared" si="30"/>
        <v>47203.411926528148</v>
      </c>
    </row>
    <row r="213" spans="1:12" x14ac:dyDescent="0.25">
      <c r="B213" s="1" t="s">
        <v>21</v>
      </c>
      <c r="C213" s="1">
        <f>$I$205*$K$205+I205</f>
        <v>1084500</v>
      </c>
      <c r="D213" s="11">
        <f>1/(1+$J$3)^9</f>
        <v>0.51766980318848843</v>
      </c>
      <c r="E213" s="11">
        <f t="shared" si="30"/>
        <v>561412.90155791573</v>
      </c>
    </row>
    <row r="214" spans="1:12" x14ac:dyDescent="0.25">
      <c r="D214" s="11"/>
      <c r="E214" s="11">
        <f>SUM(E205:E213)</f>
        <v>1059238.9606699063</v>
      </c>
    </row>
    <row r="217" spans="1:12" x14ac:dyDescent="0.25">
      <c r="A217" s="1" t="s">
        <v>0</v>
      </c>
      <c r="B217" t="s">
        <v>1</v>
      </c>
      <c r="C217" t="s">
        <v>2</v>
      </c>
      <c r="D217" t="s">
        <v>3</v>
      </c>
      <c r="E217" t="s">
        <v>4</v>
      </c>
      <c r="H217" s="2" t="s">
        <v>5</v>
      </c>
      <c r="I217" s="2" t="s">
        <v>6</v>
      </c>
      <c r="J217" s="2" t="s">
        <v>7</v>
      </c>
      <c r="K217" s="2" t="s">
        <v>8</v>
      </c>
      <c r="L217" s="2" t="s">
        <v>9</v>
      </c>
    </row>
    <row r="218" spans="1:12" x14ac:dyDescent="0.25">
      <c r="A218" s="1">
        <v>17</v>
      </c>
      <c r="B218" s="1" t="s">
        <v>13</v>
      </c>
      <c r="C218" s="1">
        <f>$I$218*$K$218</f>
        <v>83200</v>
      </c>
      <c r="D218" s="11">
        <f>1/(1+$B$3)^1</f>
        <v>0.93641726753441323</v>
      </c>
      <c r="E218" s="11">
        <f t="shared" ref="E218:E226" si="32">C218*D218</f>
        <v>77909.916658863178</v>
      </c>
      <c r="H218" s="1">
        <v>9</v>
      </c>
      <c r="I218" s="1">
        <v>1000000</v>
      </c>
      <c r="J218" s="1">
        <v>2027</v>
      </c>
      <c r="K218" s="1">
        <v>8.3199999999999996E-2</v>
      </c>
      <c r="L218" s="1">
        <v>3000</v>
      </c>
    </row>
    <row r="219" spans="1:12" x14ac:dyDescent="0.25">
      <c r="B219" s="1" t="s">
        <v>14</v>
      </c>
      <c r="C219" s="1">
        <f t="shared" ref="C219:C225" si="33">$I$218*$K$218</f>
        <v>83200</v>
      </c>
      <c r="D219" s="11">
        <f>1/(1+$C$3)^2</f>
        <v>0.87376533899421416</v>
      </c>
      <c r="E219" s="11">
        <f t="shared" si="32"/>
        <v>72697.276204318623</v>
      </c>
    </row>
    <row r="220" spans="1:12" x14ac:dyDescent="0.25">
      <c r="B220" s="1" t="s">
        <v>15</v>
      </c>
      <c r="C220" s="1">
        <f t="shared" si="33"/>
        <v>83200</v>
      </c>
      <c r="D220" s="11">
        <f>1/(1+$D$3)^3</f>
        <v>0.81310208346911228</v>
      </c>
      <c r="E220" s="11">
        <f t="shared" si="32"/>
        <v>67650.093344630135</v>
      </c>
    </row>
    <row r="221" spans="1:12" x14ac:dyDescent="0.25">
      <c r="B221" s="1" t="s">
        <v>16</v>
      </c>
      <c r="C221" s="1">
        <f t="shared" si="33"/>
        <v>83200</v>
      </c>
      <c r="D221" s="11">
        <f>1/(1+$E$3)^4</f>
        <v>0.75552498253350464</v>
      </c>
      <c r="E221" s="11">
        <f t="shared" si="32"/>
        <v>62859.678546787589</v>
      </c>
    </row>
    <row r="222" spans="1:12" x14ac:dyDescent="0.25">
      <c r="B222" s="1" t="s">
        <v>17</v>
      </c>
      <c r="C222" s="1">
        <f t="shared" si="33"/>
        <v>83200</v>
      </c>
      <c r="D222" s="11">
        <f>1/(1+$F$3)^5</f>
        <v>0.70111213796389138</v>
      </c>
      <c r="E222" s="11">
        <f t="shared" si="32"/>
        <v>58332.529878595764</v>
      </c>
    </row>
    <row r="223" spans="1:12" x14ac:dyDescent="0.25">
      <c r="B223" s="1" t="s">
        <v>18</v>
      </c>
      <c r="C223" s="1">
        <f t="shared" si="33"/>
        <v>83200</v>
      </c>
      <c r="D223" s="11">
        <f>1/(1+$G$3)^6</f>
        <v>0.6501356813343464</v>
      </c>
      <c r="E223" s="11">
        <f t="shared" si="32"/>
        <v>54091.288687017623</v>
      </c>
    </row>
    <row r="224" spans="1:12" x14ac:dyDescent="0.25">
      <c r="B224" s="1" t="s">
        <v>19</v>
      </c>
      <c r="C224" s="1">
        <f t="shared" si="33"/>
        <v>83200</v>
      </c>
      <c r="D224" s="11">
        <f>1/(1+$H$3)^7</f>
        <v>0.60275490089788319</v>
      </c>
      <c r="E224" s="11">
        <f t="shared" si="32"/>
        <v>50149.207754703879</v>
      </c>
    </row>
    <row r="225" spans="1:12" x14ac:dyDescent="0.25">
      <c r="B225" s="1" t="s">
        <v>20</v>
      </c>
      <c r="C225" s="1">
        <f t="shared" si="33"/>
        <v>83200</v>
      </c>
      <c r="D225" s="11">
        <f>1/(1+$I$3)^8</f>
        <v>0.55862025948554017</v>
      </c>
      <c r="E225" s="11">
        <f t="shared" si="32"/>
        <v>46477.205589196943</v>
      </c>
    </row>
    <row r="226" spans="1:12" x14ac:dyDescent="0.25">
      <c r="B226" s="1" t="s">
        <v>21</v>
      </c>
      <c r="C226" s="1">
        <f>$I$218*$K$218+$I$218</f>
        <v>1083200</v>
      </c>
      <c r="D226" s="11">
        <f>1/(1+$J$3)^9</f>
        <v>0.51766980318848843</v>
      </c>
      <c r="E226" s="11">
        <f t="shared" si="32"/>
        <v>560739.93081377062</v>
      </c>
    </row>
    <row r="227" spans="1:12" x14ac:dyDescent="0.25">
      <c r="D227" s="11"/>
      <c r="E227" s="11">
        <f>SUM(E218:E226)</f>
        <v>1050907.1274778843</v>
      </c>
    </row>
    <row r="230" spans="1:12" x14ac:dyDescent="0.25">
      <c r="A230" s="1" t="s">
        <v>0</v>
      </c>
      <c r="B230" t="s">
        <v>1</v>
      </c>
      <c r="C230" t="s">
        <v>2</v>
      </c>
      <c r="D230" t="s">
        <v>3</v>
      </c>
      <c r="E230" t="s">
        <v>4</v>
      </c>
      <c r="H230" s="2" t="s">
        <v>5</v>
      </c>
      <c r="I230" s="2" t="s">
        <v>6</v>
      </c>
      <c r="J230" s="2" t="s">
        <v>7</v>
      </c>
      <c r="K230" s="2" t="s">
        <v>8</v>
      </c>
      <c r="L230" s="2" t="s">
        <v>9</v>
      </c>
    </row>
    <row r="231" spans="1:12" x14ac:dyDescent="0.25">
      <c r="A231" s="1">
        <v>18</v>
      </c>
      <c r="B231" s="1" t="s">
        <v>13</v>
      </c>
      <c r="C231" s="1">
        <f>$I$231*$K$231</f>
        <v>85700</v>
      </c>
      <c r="D231" s="11">
        <f>1/(1+$B$3)^1</f>
        <v>0.93641726753441323</v>
      </c>
      <c r="E231" s="11">
        <f t="shared" ref="E231:E238" si="34">C231*D231</f>
        <v>80250.959827699218</v>
      </c>
      <c r="H231" s="1">
        <v>8</v>
      </c>
      <c r="I231" s="1">
        <v>1000000</v>
      </c>
      <c r="J231" s="1">
        <v>2026</v>
      </c>
      <c r="K231" s="1">
        <v>8.5699999999999998E-2</v>
      </c>
      <c r="L231" s="1">
        <v>10000</v>
      </c>
    </row>
    <row r="232" spans="1:12" x14ac:dyDescent="0.25">
      <c r="B232" s="1" t="s">
        <v>14</v>
      </c>
      <c r="C232" s="1">
        <f t="shared" ref="C232:C237" si="35">$I$231*$K$231</f>
        <v>85700</v>
      </c>
      <c r="D232" s="11">
        <f>1/(1+$C$3)^2</f>
        <v>0.87376533899421416</v>
      </c>
      <c r="E232" s="11">
        <f t="shared" si="34"/>
        <v>74881.689551804157</v>
      </c>
    </row>
    <row r="233" spans="1:12" x14ac:dyDescent="0.25">
      <c r="B233" s="1" t="s">
        <v>15</v>
      </c>
      <c r="C233" s="1">
        <f t="shared" si="35"/>
        <v>85700</v>
      </c>
      <c r="D233" s="11">
        <f>1/(1+$D$3)^3</f>
        <v>0.81310208346911228</v>
      </c>
      <c r="E233" s="11">
        <f t="shared" si="34"/>
        <v>69682.848553302916</v>
      </c>
    </row>
    <row r="234" spans="1:12" x14ac:dyDescent="0.25">
      <c r="B234" s="1" t="s">
        <v>16</v>
      </c>
      <c r="C234" s="1">
        <f t="shared" si="35"/>
        <v>85700</v>
      </c>
      <c r="D234" s="11">
        <f>1/(1+$E$3)^4</f>
        <v>0.75552498253350464</v>
      </c>
      <c r="E234" s="11">
        <f t="shared" si="34"/>
        <v>64748.491003121351</v>
      </c>
    </row>
    <row r="235" spans="1:12" x14ac:dyDescent="0.25">
      <c r="B235" s="1" t="s">
        <v>17</v>
      </c>
      <c r="C235" s="1">
        <f t="shared" si="35"/>
        <v>85700</v>
      </c>
      <c r="D235" s="11">
        <f>1/(1+$F$3)^5</f>
        <v>0.70111213796389138</v>
      </c>
      <c r="E235" s="11">
        <f t="shared" si="34"/>
        <v>60085.31022350549</v>
      </c>
    </row>
    <row r="236" spans="1:12" x14ac:dyDescent="0.25">
      <c r="B236" s="1" t="s">
        <v>18</v>
      </c>
      <c r="C236" s="1">
        <f t="shared" si="35"/>
        <v>85700</v>
      </c>
      <c r="D236" s="11">
        <f>1/(1+$G$3)^6</f>
        <v>0.6501356813343464</v>
      </c>
      <c r="E236" s="11">
        <f t="shared" si="34"/>
        <v>55716.627890353484</v>
      </c>
    </row>
    <row r="237" spans="1:12" x14ac:dyDescent="0.25">
      <c r="B237" s="1" t="s">
        <v>19</v>
      </c>
      <c r="C237" s="1">
        <f t="shared" si="35"/>
        <v>85700</v>
      </c>
      <c r="D237" s="11">
        <f>1/(1+$H$3)^7</f>
        <v>0.60275490089788319</v>
      </c>
      <c r="E237" s="11">
        <f t="shared" si="34"/>
        <v>51656.095006948592</v>
      </c>
    </row>
    <row r="238" spans="1:12" x14ac:dyDescent="0.25">
      <c r="B238" s="1" t="s">
        <v>20</v>
      </c>
      <c r="C238" s="1">
        <f>$I$231*$K$231+I231</f>
        <v>1085700</v>
      </c>
      <c r="D238" s="11">
        <f>1/(1+$I$3)^8</f>
        <v>0.55862025948554017</v>
      </c>
      <c r="E238" s="11">
        <f t="shared" si="34"/>
        <v>606494.01572345092</v>
      </c>
    </row>
    <row r="239" spans="1:12" x14ac:dyDescent="0.25">
      <c r="D239" s="11"/>
      <c r="E239" s="11">
        <f>SUM(E231:E238)</f>
        <v>1063516.0377801862</v>
      </c>
    </row>
    <row r="242" spans="1:12" x14ac:dyDescent="0.25">
      <c r="A242" s="1" t="s">
        <v>0</v>
      </c>
      <c r="B242" t="s">
        <v>1</v>
      </c>
      <c r="C242" t="s">
        <v>2</v>
      </c>
      <c r="D242" t="s">
        <v>3</v>
      </c>
      <c r="E242" t="s">
        <v>4</v>
      </c>
      <c r="H242" s="2" t="s">
        <v>5</v>
      </c>
      <c r="I242" s="2" t="s">
        <v>6</v>
      </c>
      <c r="J242" s="2" t="s">
        <v>7</v>
      </c>
      <c r="K242" s="2" t="s">
        <v>8</v>
      </c>
      <c r="L242" s="2" t="s">
        <v>9</v>
      </c>
    </row>
    <row r="243" spans="1:12" x14ac:dyDescent="0.25">
      <c r="A243" s="1">
        <v>19</v>
      </c>
      <c r="B243" s="1" t="s">
        <v>13</v>
      </c>
      <c r="C243" s="1">
        <f>$I$243*$K$243</f>
        <v>85300</v>
      </c>
      <c r="D243" s="11">
        <f>1/(1+$B$3)^1</f>
        <v>0.93641726753441323</v>
      </c>
      <c r="E243" s="11">
        <f t="shared" ref="E243:E250" si="36">C243*D243</f>
        <v>79876.392920685452</v>
      </c>
      <c r="H243" s="1">
        <v>8</v>
      </c>
      <c r="I243" s="1">
        <v>1000000</v>
      </c>
      <c r="J243" s="1">
        <v>2026</v>
      </c>
      <c r="K243" s="1">
        <v>8.5300000000000001E-2</v>
      </c>
      <c r="L243" s="1">
        <v>5000</v>
      </c>
    </row>
    <row r="244" spans="1:12" x14ac:dyDescent="0.25">
      <c r="B244" s="1" t="s">
        <v>14</v>
      </c>
      <c r="C244" s="1">
        <f t="shared" ref="C244:C249" si="37">$I$243*$K$243</f>
        <v>85300</v>
      </c>
      <c r="D244" s="11">
        <f>1/(1+$C$3)^2</f>
        <v>0.87376533899421416</v>
      </c>
      <c r="E244" s="11">
        <f t="shared" si="36"/>
        <v>74532.183416206462</v>
      </c>
    </row>
    <row r="245" spans="1:12" x14ac:dyDescent="0.25">
      <c r="B245" s="1" t="s">
        <v>15</v>
      </c>
      <c r="C245" s="1">
        <f t="shared" si="37"/>
        <v>85300</v>
      </c>
      <c r="D245" s="11">
        <f>1/(1+$D$3)^3</f>
        <v>0.81310208346911228</v>
      </c>
      <c r="E245" s="11">
        <f t="shared" si="36"/>
        <v>69357.607719915279</v>
      </c>
    </row>
    <row r="246" spans="1:12" x14ac:dyDescent="0.25">
      <c r="B246" s="1" t="s">
        <v>16</v>
      </c>
      <c r="C246" s="1">
        <f t="shared" si="37"/>
        <v>85300</v>
      </c>
      <c r="D246" s="11">
        <f>1/(1+$E$3)^4</f>
        <v>0.75552498253350464</v>
      </c>
      <c r="E246" s="11">
        <f t="shared" si="36"/>
        <v>64446.281010107945</v>
      </c>
    </row>
    <row r="247" spans="1:12" x14ac:dyDescent="0.25">
      <c r="B247" s="1" t="s">
        <v>17</v>
      </c>
      <c r="C247" s="1">
        <f t="shared" si="37"/>
        <v>85300</v>
      </c>
      <c r="D247" s="11">
        <f>1/(1+$F$3)^5</f>
        <v>0.70111213796389138</v>
      </c>
      <c r="E247" s="11">
        <f t="shared" si="36"/>
        <v>59804.865368319937</v>
      </c>
    </row>
    <row r="248" spans="1:12" x14ac:dyDescent="0.25">
      <c r="B248" s="1" t="s">
        <v>18</v>
      </c>
      <c r="C248" s="1">
        <f t="shared" si="37"/>
        <v>85300</v>
      </c>
      <c r="D248" s="11">
        <f>1/(1+$G$3)^6</f>
        <v>0.6501356813343464</v>
      </c>
      <c r="E248" s="11">
        <f t="shared" si="36"/>
        <v>55456.573617819748</v>
      </c>
    </row>
    <row r="249" spans="1:12" x14ac:dyDescent="0.25">
      <c r="B249" s="1" t="s">
        <v>19</v>
      </c>
      <c r="C249" s="1">
        <f t="shared" si="37"/>
        <v>85300</v>
      </c>
      <c r="D249" s="11">
        <f>1/(1+$H$3)^7</f>
        <v>0.60275490089788319</v>
      </c>
      <c r="E249" s="11">
        <f t="shared" si="36"/>
        <v>51414.993046589436</v>
      </c>
    </row>
    <row r="250" spans="1:12" x14ac:dyDescent="0.25">
      <c r="B250" s="1" t="s">
        <v>20</v>
      </c>
      <c r="C250" s="1">
        <f>$I$243*$K$243+I243</f>
        <v>1085300</v>
      </c>
      <c r="D250" s="11">
        <f>1/(1+$I$3)^8</f>
        <v>0.55862025948554017</v>
      </c>
      <c r="E250" s="11">
        <f t="shared" si="36"/>
        <v>606270.56761965679</v>
      </c>
    </row>
    <row r="251" spans="1:12" x14ac:dyDescent="0.25">
      <c r="D251" s="11"/>
      <c r="E251" s="11">
        <f>SUM(E243:E250)</f>
        <v>1061159.4647193011</v>
      </c>
    </row>
    <row r="254" spans="1:12" x14ac:dyDescent="0.25">
      <c r="A254" s="1" t="s">
        <v>0</v>
      </c>
      <c r="B254" t="s">
        <v>1</v>
      </c>
      <c r="C254" t="s">
        <v>2</v>
      </c>
      <c r="D254" t="s">
        <v>3</v>
      </c>
      <c r="E254" t="s">
        <v>4</v>
      </c>
      <c r="H254" s="2" t="s">
        <v>5</v>
      </c>
      <c r="I254" s="2" t="s">
        <v>6</v>
      </c>
      <c r="J254" s="2" t="s">
        <v>7</v>
      </c>
      <c r="K254" s="2" t="s">
        <v>8</v>
      </c>
      <c r="L254" s="2" t="s">
        <v>9</v>
      </c>
    </row>
    <row r="255" spans="1:12" x14ac:dyDescent="0.25">
      <c r="A255" s="1">
        <v>20</v>
      </c>
      <c r="B255" s="1" t="s">
        <v>13</v>
      </c>
      <c r="C255" s="1">
        <f>$I$255*$K$255</f>
        <v>84200</v>
      </c>
      <c r="D255" s="11">
        <f>1/(1+$B$3)^1</f>
        <v>0.93641726753441323</v>
      </c>
      <c r="E255" s="11">
        <f t="shared" ref="E255:E262" si="38">C255*D255</f>
        <v>78846.333926397594</v>
      </c>
      <c r="H255" s="1">
        <v>8</v>
      </c>
      <c r="I255" s="1">
        <v>1000000</v>
      </c>
      <c r="J255" s="1">
        <v>2026</v>
      </c>
      <c r="K255" s="1">
        <v>8.4199999999999997E-2</v>
      </c>
      <c r="L255" s="1">
        <v>7500</v>
      </c>
    </row>
    <row r="256" spans="1:12" x14ac:dyDescent="0.25">
      <c r="B256" s="1" t="s">
        <v>14</v>
      </c>
      <c r="C256" s="1">
        <f t="shared" ref="C256:C261" si="39">$I$255*$K$255</f>
        <v>84200</v>
      </c>
      <c r="D256" s="11">
        <f>1/(1+$C$3)^2</f>
        <v>0.87376533899421416</v>
      </c>
      <c r="E256" s="11">
        <f t="shared" si="38"/>
        <v>73571.041543312836</v>
      </c>
    </row>
    <row r="257" spans="1:12" x14ac:dyDescent="0.25">
      <c r="B257" s="1" t="s">
        <v>15</v>
      </c>
      <c r="C257" s="1">
        <f t="shared" si="39"/>
        <v>84200</v>
      </c>
      <c r="D257" s="11">
        <f>1/(1+$D$3)^3</f>
        <v>0.81310208346911228</v>
      </c>
      <c r="E257" s="11">
        <f t="shared" si="38"/>
        <v>68463.19542809925</v>
      </c>
    </row>
    <row r="258" spans="1:12" x14ac:dyDescent="0.25">
      <c r="B258" s="1" t="s">
        <v>16</v>
      </c>
      <c r="C258" s="1">
        <f t="shared" si="39"/>
        <v>84200</v>
      </c>
      <c r="D258" s="11">
        <f>1/(1+$E$3)^4</f>
        <v>0.75552498253350464</v>
      </c>
      <c r="E258" s="11">
        <f t="shared" si="38"/>
        <v>63615.203529321094</v>
      </c>
    </row>
    <row r="259" spans="1:12" x14ac:dyDescent="0.25">
      <c r="B259" s="1" t="s">
        <v>17</v>
      </c>
      <c r="C259" s="1">
        <f t="shared" si="39"/>
        <v>84200</v>
      </c>
      <c r="D259" s="11">
        <f>1/(1+$F$3)^5</f>
        <v>0.70111213796389138</v>
      </c>
      <c r="E259" s="11">
        <f t="shared" si="38"/>
        <v>59033.642016559657</v>
      </c>
    </row>
    <row r="260" spans="1:12" x14ac:dyDescent="0.25">
      <c r="B260" s="1" t="s">
        <v>18</v>
      </c>
      <c r="C260" s="1">
        <f t="shared" si="39"/>
        <v>84200</v>
      </c>
      <c r="D260" s="11">
        <f>1/(1+$G$3)^6</f>
        <v>0.6501356813343464</v>
      </c>
      <c r="E260" s="11">
        <f t="shared" si="38"/>
        <v>54741.424368351967</v>
      </c>
    </row>
    <row r="261" spans="1:12" x14ac:dyDescent="0.25">
      <c r="B261" s="1" t="s">
        <v>19</v>
      </c>
      <c r="C261" s="1">
        <f t="shared" si="39"/>
        <v>84200</v>
      </c>
      <c r="D261" s="11">
        <f>1/(1+$H$3)^7</f>
        <v>0.60275490089788319</v>
      </c>
      <c r="E261" s="11">
        <f t="shared" si="38"/>
        <v>50751.962655601768</v>
      </c>
    </row>
    <row r="262" spans="1:12" x14ac:dyDescent="0.25">
      <c r="B262" s="1" t="s">
        <v>20</v>
      </c>
      <c r="C262" s="1">
        <f>$I$255*$K$255+I255</f>
        <v>1084200</v>
      </c>
      <c r="D262" s="11">
        <f>1/(1+$I$3)^8</f>
        <v>0.55862025948554017</v>
      </c>
      <c r="E262" s="11">
        <f t="shared" si="38"/>
        <v>605656.08533422265</v>
      </c>
    </row>
    <row r="263" spans="1:12" x14ac:dyDescent="0.25">
      <c r="D263" s="11"/>
      <c r="E263" s="11">
        <f>SUM(E255:E262)</f>
        <v>1054678.8888018669</v>
      </c>
    </row>
    <row r="266" spans="1:12" x14ac:dyDescent="0.25">
      <c r="A266" s="1" t="s">
        <v>0</v>
      </c>
      <c r="B266" t="s">
        <v>1</v>
      </c>
      <c r="C266" t="s">
        <v>2</v>
      </c>
      <c r="D266" t="s">
        <v>3</v>
      </c>
      <c r="E266" t="s">
        <v>4</v>
      </c>
      <c r="H266" s="2" t="s">
        <v>5</v>
      </c>
      <c r="I266" s="2" t="s">
        <v>6</v>
      </c>
      <c r="J266" s="2" t="s">
        <v>7</v>
      </c>
      <c r="K266" s="2" t="s">
        <v>8</v>
      </c>
      <c r="L266" s="2" t="s">
        <v>9</v>
      </c>
    </row>
    <row r="267" spans="1:12" x14ac:dyDescent="0.25">
      <c r="A267" s="1">
        <v>21</v>
      </c>
      <c r="B267" s="1" t="s">
        <v>13</v>
      </c>
      <c r="C267" s="1">
        <f>$I$267*$K$267</f>
        <v>84300</v>
      </c>
      <c r="D267" s="11">
        <f>1/(1+$B$3)^1</f>
        <v>0.93641726753441323</v>
      </c>
      <c r="E267" s="11">
        <f t="shared" ref="E267:E274" si="40">C267*D267</f>
        <v>78939.975653151036</v>
      </c>
      <c r="H267" s="1">
        <v>8</v>
      </c>
      <c r="I267" s="1">
        <v>1000000</v>
      </c>
      <c r="J267" s="1">
        <v>2026</v>
      </c>
      <c r="K267" s="1">
        <v>8.43E-2</v>
      </c>
      <c r="L267" s="1">
        <v>7500</v>
      </c>
    </row>
    <row r="268" spans="1:12" x14ac:dyDescent="0.25">
      <c r="B268" s="1" t="s">
        <v>14</v>
      </c>
      <c r="C268" s="1">
        <f t="shared" ref="C268:C273" si="41">$I$267*$K$267</f>
        <v>84300</v>
      </c>
      <c r="D268" s="11">
        <f>1/(1+$C$3)^2</f>
        <v>0.87376533899421416</v>
      </c>
      <c r="E268" s="11">
        <f t="shared" si="40"/>
        <v>73658.418077212249</v>
      </c>
    </row>
    <row r="269" spans="1:12" x14ac:dyDescent="0.25">
      <c r="B269" s="1" t="s">
        <v>15</v>
      </c>
      <c r="C269" s="1">
        <f t="shared" si="41"/>
        <v>84300</v>
      </c>
      <c r="D269" s="11">
        <f>1/(1+$D$3)^3</f>
        <v>0.81310208346911228</v>
      </c>
      <c r="E269" s="11">
        <f t="shared" si="40"/>
        <v>68544.505636446163</v>
      </c>
    </row>
    <row r="270" spans="1:12" x14ac:dyDescent="0.25">
      <c r="B270" s="1" t="s">
        <v>16</v>
      </c>
      <c r="C270" s="1">
        <f t="shared" si="41"/>
        <v>84300</v>
      </c>
      <c r="D270" s="11">
        <f>1/(1+$E$3)^4</f>
        <v>0.75552498253350464</v>
      </c>
      <c r="E270" s="11">
        <f t="shared" si="40"/>
        <v>63690.75602757444</v>
      </c>
    </row>
    <row r="271" spans="1:12" x14ac:dyDescent="0.25">
      <c r="B271" s="1" t="s">
        <v>17</v>
      </c>
      <c r="C271" s="1">
        <f t="shared" si="41"/>
        <v>84300</v>
      </c>
      <c r="D271" s="11">
        <f>1/(1+$F$3)^5</f>
        <v>0.70111213796389138</v>
      </c>
      <c r="E271" s="11">
        <f t="shared" si="40"/>
        <v>59103.753230356044</v>
      </c>
    </row>
    <row r="272" spans="1:12" x14ac:dyDescent="0.25">
      <c r="B272" s="1" t="s">
        <v>18</v>
      </c>
      <c r="C272" s="1">
        <f t="shared" si="41"/>
        <v>84300</v>
      </c>
      <c r="D272" s="11">
        <f>1/(1+$G$3)^6</f>
        <v>0.6501356813343464</v>
      </c>
      <c r="E272" s="11">
        <f t="shared" si="40"/>
        <v>54806.437936485403</v>
      </c>
    </row>
    <row r="273" spans="1:12" x14ac:dyDescent="0.25">
      <c r="B273" s="1" t="s">
        <v>19</v>
      </c>
      <c r="C273" s="1">
        <f t="shared" si="41"/>
        <v>84300</v>
      </c>
      <c r="D273" s="11">
        <f>1/(1+$H$3)^7</f>
        <v>0.60275490089788319</v>
      </c>
      <c r="E273" s="11">
        <f t="shared" si="40"/>
        <v>50812.238145691554</v>
      </c>
    </row>
    <row r="274" spans="1:12" x14ac:dyDescent="0.25">
      <c r="B274" s="1" t="s">
        <v>20</v>
      </c>
      <c r="C274" s="1">
        <f>$I$267*$K$267+I267</f>
        <v>1084300</v>
      </c>
      <c r="D274" s="11">
        <f>1/(1+$I$3)^8</f>
        <v>0.55862025948554017</v>
      </c>
      <c r="E274" s="11">
        <f t="shared" si="40"/>
        <v>605711.94736017124</v>
      </c>
    </row>
    <row r="275" spans="1:12" x14ac:dyDescent="0.25">
      <c r="D275" s="11"/>
      <c r="E275" s="11">
        <f>SUM(E267:E274)</f>
        <v>1055268.0320670882</v>
      </c>
    </row>
    <row r="278" spans="1:12" x14ac:dyDescent="0.25">
      <c r="A278" s="1" t="s">
        <v>0</v>
      </c>
      <c r="B278" t="s">
        <v>1</v>
      </c>
      <c r="C278" t="s">
        <v>2</v>
      </c>
      <c r="D278" t="s">
        <v>3</v>
      </c>
      <c r="E278" t="s">
        <v>4</v>
      </c>
      <c r="H278" s="2" t="s">
        <v>5</v>
      </c>
      <c r="I278" s="2" t="s">
        <v>6</v>
      </c>
      <c r="J278" s="2" t="s">
        <v>7</v>
      </c>
      <c r="K278" s="2" t="s">
        <v>8</v>
      </c>
      <c r="L278" s="2" t="s">
        <v>9</v>
      </c>
    </row>
    <row r="279" spans="1:12" x14ac:dyDescent="0.25">
      <c r="A279" s="1">
        <v>22</v>
      </c>
      <c r="B279" s="1" t="s">
        <v>13</v>
      </c>
      <c r="C279" s="1">
        <f>$I$279*$K$279</f>
        <v>84000</v>
      </c>
      <c r="D279" s="11">
        <f>1/(1+$B$3)^1</f>
        <v>0.93641726753441323</v>
      </c>
      <c r="E279" s="11">
        <f t="shared" ref="E279:E286" si="42">C279*D279</f>
        <v>78659.050472890711</v>
      </c>
      <c r="H279" s="1">
        <v>8</v>
      </c>
      <c r="I279" s="1">
        <v>1000000</v>
      </c>
      <c r="J279" s="1">
        <v>2026</v>
      </c>
      <c r="K279" s="1">
        <v>8.4000000000000005E-2</v>
      </c>
      <c r="L279" s="1">
        <v>10000</v>
      </c>
    </row>
    <row r="280" spans="1:12" x14ac:dyDescent="0.25">
      <c r="B280" s="1" t="s">
        <v>14</v>
      </c>
      <c r="C280" s="1">
        <f t="shared" ref="C280:C285" si="43">$I$279*$K$279</f>
        <v>84000</v>
      </c>
      <c r="D280" s="11">
        <f>1/(1+$C$3)^2</f>
        <v>0.87376533899421416</v>
      </c>
      <c r="E280" s="11">
        <f t="shared" si="42"/>
        <v>73396.288475513982</v>
      </c>
    </row>
    <row r="281" spans="1:12" x14ac:dyDescent="0.25">
      <c r="B281" s="1" t="s">
        <v>15</v>
      </c>
      <c r="C281" s="1">
        <f t="shared" si="43"/>
        <v>84000</v>
      </c>
      <c r="D281" s="11">
        <f>1/(1+$D$3)^3</f>
        <v>0.81310208346911228</v>
      </c>
      <c r="E281" s="11">
        <f t="shared" si="42"/>
        <v>68300.575011405424</v>
      </c>
    </row>
    <row r="282" spans="1:12" x14ac:dyDescent="0.25">
      <c r="B282" s="1" t="s">
        <v>16</v>
      </c>
      <c r="C282" s="1">
        <f t="shared" si="43"/>
        <v>84000</v>
      </c>
      <c r="D282" s="11">
        <f>1/(1+$E$3)^4</f>
        <v>0.75552498253350464</v>
      </c>
      <c r="E282" s="11">
        <f t="shared" si="42"/>
        <v>63464.098532814387</v>
      </c>
    </row>
    <row r="283" spans="1:12" x14ac:dyDescent="0.25">
      <c r="B283" s="1" t="s">
        <v>17</v>
      </c>
      <c r="C283" s="1">
        <f t="shared" si="43"/>
        <v>84000</v>
      </c>
      <c r="D283" s="11">
        <f>1/(1+$F$3)^5</f>
        <v>0.70111213796389138</v>
      </c>
      <c r="E283" s="11">
        <f t="shared" si="42"/>
        <v>58893.419588966877</v>
      </c>
    </row>
    <row r="284" spans="1:12" x14ac:dyDescent="0.25">
      <c r="B284" s="1" t="s">
        <v>18</v>
      </c>
      <c r="C284" s="1">
        <f t="shared" si="43"/>
        <v>84000</v>
      </c>
      <c r="D284" s="11">
        <f>1/(1+$G$3)^6</f>
        <v>0.6501356813343464</v>
      </c>
      <c r="E284" s="11">
        <f t="shared" si="42"/>
        <v>54611.397232085095</v>
      </c>
    </row>
    <row r="285" spans="1:12" x14ac:dyDescent="0.25">
      <c r="B285" s="1" t="s">
        <v>19</v>
      </c>
      <c r="C285" s="1">
        <f t="shared" si="43"/>
        <v>84000</v>
      </c>
      <c r="D285" s="11">
        <f>1/(1+$H$3)^7</f>
        <v>0.60275490089788319</v>
      </c>
      <c r="E285" s="11">
        <f t="shared" si="42"/>
        <v>50631.41167542219</v>
      </c>
    </row>
    <row r="286" spans="1:12" x14ac:dyDescent="0.25">
      <c r="B286" s="1" t="s">
        <v>20</v>
      </c>
      <c r="C286" s="1">
        <f>$I$279*$K$279+I279</f>
        <v>1084000</v>
      </c>
      <c r="D286" s="11">
        <f>1/(1+$I$3)^8</f>
        <v>0.55862025948554017</v>
      </c>
      <c r="E286" s="11">
        <f t="shared" si="42"/>
        <v>605544.36128232558</v>
      </c>
    </row>
    <row r="287" spans="1:12" x14ac:dyDescent="0.25">
      <c r="D287" s="11"/>
      <c r="E287" s="11">
        <f>SUM(E279:E286)</f>
        <v>1053500.6022714241</v>
      </c>
      <c r="J287" s="11"/>
      <c r="K287" s="11"/>
    </row>
    <row r="290" spans="1:12" x14ac:dyDescent="0.25">
      <c r="A290" s="1" t="s">
        <v>0</v>
      </c>
      <c r="B290" t="s">
        <v>1</v>
      </c>
      <c r="C290" t="s">
        <v>2</v>
      </c>
      <c r="D290" t="s">
        <v>3</v>
      </c>
      <c r="E290" t="s">
        <v>4</v>
      </c>
      <c r="H290" s="2" t="s">
        <v>5</v>
      </c>
      <c r="I290" s="2" t="s">
        <v>6</v>
      </c>
      <c r="J290" s="2" t="s">
        <v>7</v>
      </c>
      <c r="K290" s="2" t="s">
        <v>8</v>
      </c>
      <c r="L290" s="2" t="s">
        <v>9</v>
      </c>
    </row>
    <row r="291" spans="1:12" x14ac:dyDescent="0.25">
      <c r="A291" s="1">
        <v>23</v>
      </c>
      <c r="B291" s="1" t="s">
        <v>13</v>
      </c>
      <c r="C291" s="1">
        <f>$I$291*$K$291</f>
        <v>82000</v>
      </c>
      <c r="D291" s="11">
        <f>1/(1+$B$3)^1</f>
        <v>0.93641726753441323</v>
      </c>
      <c r="E291" s="11">
        <f t="shared" ref="E291:E298" si="44">C291*D291</f>
        <v>76786.215937821878</v>
      </c>
      <c r="H291" s="1">
        <v>8</v>
      </c>
      <c r="I291" s="1">
        <v>1000000</v>
      </c>
      <c r="J291" s="1">
        <v>2026</v>
      </c>
      <c r="K291" s="1">
        <v>8.2000000000000003E-2</v>
      </c>
      <c r="L291" s="1">
        <v>10000</v>
      </c>
    </row>
    <row r="292" spans="1:12" x14ac:dyDescent="0.25">
      <c r="B292" s="1" t="s">
        <v>14</v>
      </c>
      <c r="C292" s="1">
        <f t="shared" ref="C292:C297" si="45">$I$291*$K$291</f>
        <v>82000</v>
      </c>
      <c r="D292" s="11">
        <f>1/(1+$C$3)^2</f>
        <v>0.87376533899421416</v>
      </c>
      <c r="E292" s="11">
        <f t="shared" si="44"/>
        <v>71648.757797525555</v>
      </c>
    </row>
    <row r="293" spans="1:12" x14ac:dyDescent="0.25">
      <c r="B293" s="1" t="s">
        <v>15</v>
      </c>
      <c r="C293" s="1">
        <f t="shared" si="45"/>
        <v>82000</v>
      </c>
      <c r="D293" s="11">
        <f>1/(1+$D$3)^3</f>
        <v>0.81310208346911228</v>
      </c>
      <c r="E293" s="11">
        <f t="shared" si="44"/>
        <v>66674.370844467208</v>
      </c>
    </row>
    <row r="294" spans="1:12" x14ac:dyDescent="0.25">
      <c r="B294" s="1" t="s">
        <v>16</v>
      </c>
      <c r="C294" s="1">
        <f t="shared" si="45"/>
        <v>82000</v>
      </c>
      <c r="D294" s="11">
        <f>1/(1+$E$3)^4</f>
        <v>0.75552498253350464</v>
      </c>
      <c r="E294" s="11">
        <f t="shared" si="44"/>
        <v>61953.048567747377</v>
      </c>
    </row>
    <row r="295" spans="1:12" x14ac:dyDescent="0.25">
      <c r="B295" s="1" t="s">
        <v>17</v>
      </c>
      <c r="C295" s="1">
        <f t="shared" si="45"/>
        <v>82000</v>
      </c>
      <c r="D295" s="11">
        <f>1/(1+$F$3)^5</f>
        <v>0.70111213796389138</v>
      </c>
      <c r="E295" s="11">
        <f t="shared" si="44"/>
        <v>57491.19531303909</v>
      </c>
    </row>
    <row r="296" spans="1:12" x14ac:dyDescent="0.25">
      <c r="B296" s="1" t="s">
        <v>18</v>
      </c>
      <c r="C296" s="1">
        <f t="shared" si="45"/>
        <v>82000</v>
      </c>
      <c r="D296" s="11">
        <f>1/(1+$G$3)^6</f>
        <v>0.6501356813343464</v>
      </c>
      <c r="E296" s="11">
        <f t="shared" si="44"/>
        <v>53311.125869416406</v>
      </c>
    </row>
    <row r="297" spans="1:12" x14ac:dyDescent="0.25">
      <c r="B297" s="1" t="s">
        <v>19</v>
      </c>
      <c r="C297" s="1">
        <f t="shared" si="45"/>
        <v>82000</v>
      </c>
      <c r="D297" s="11">
        <f>1/(1+$H$3)^7</f>
        <v>0.60275490089788319</v>
      </c>
      <c r="E297" s="11">
        <f t="shared" si="44"/>
        <v>49425.901873626419</v>
      </c>
    </row>
    <row r="298" spans="1:12" x14ac:dyDescent="0.25">
      <c r="B298" s="1" t="s">
        <v>20</v>
      </c>
      <c r="C298" s="1">
        <f>$I$291*$K$291+I291</f>
        <v>1082000</v>
      </c>
      <c r="D298" s="11">
        <f>1/(1+$I$3)^8</f>
        <v>0.55862025948554017</v>
      </c>
      <c r="E298" s="11">
        <f t="shared" si="44"/>
        <v>604427.12076335447</v>
      </c>
    </row>
    <row r="299" spans="1:12" x14ac:dyDescent="0.25">
      <c r="D299" s="11"/>
      <c r="E299" s="11">
        <f>SUM(E291:E298)</f>
        <v>1041717.7369669984</v>
      </c>
    </row>
    <row r="300" spans="1:12" x14ac:dyDescent="0.25">
      <c r="D300" s="11"/>
      <c r="E300" s="11"/>
    </row>
    <row r="303" spans="1:12" x14ac:dyDescent="0.25">
      <c r="A303" s="1" t="s">
        <v>0</v>
      </c>
      <c r="B303" t="s">
        <v>1</v>
      </c>
      <c r="C303" t="s">
        <v>2</v>
      </c>
      <c r="D303" t="s">
        <v>3</v>
      </c>
      <c r="E303" t="s">
        <v>4</v>
      </c>
      <c r="H303" s="2" t="s">
        <v>5</v>
      </c>
      <c r="I303" s="2" t="s">
        <v>6</v>
      </c>
      <c r="J303" s="2" t="s">
        <v>7</v>
      </c>
      <c r="K303" s="2" t="s">
        <v>8</v>
      </c>
      <c r="L303" s="2" t="s">
        <v>9</v>
      </c>
    </row>
    <row r="304" spans="1:12" x14ac:dyDescent="0.25">
      <c r="A304" s="1">
        <v>24</v>
      </c>
      <c r="B304" s="1" t="s">
        <v>13</v>
      </c>
      <c r="C304" s="1">
        <f>$I$304*$K$304</f>
        <v>82500</v>
      </c>
      <c r="D304" s="11">
        <f>1/(1+$B$3)^1</f>
        <v>0.93641726753441323</v>
      </c>
      <c r="E304" s="11">
        <f t="shared" ref="E304:E311" si="46">C304*D304</f>
        <v>77254.424571589087</v>
      </c>
      <c r="H304" s="1">
        <v>8</v>
      </c>
      <c r="I304" s="1">
        <v>1000000</v>
      </c>
      <c r="J304" s="1">
        <v>2026</v>
      </c>
      <c r="K304" s="1">
        <v>8.2500000000000004E-2</v>
      </c>
      <c r="L304" s="1">
        <v>5000</v>
      </c>
    </row>
    <row r="305" spans="1:12" x14ac:dyDescent="0.25">
      <c r="B305" s="1" t="s">
        <v>14</v>
      </c>
      <c r="C305" s="1">
        <f t="shared" ref="C305:C310" si="47">$I$304*$K$304</f>
        <v>82500</v>
      </c>
      <c r="D305" s="11">
        <f>1/(1+$C$3)^2</f>
        <v>0.87376533899421416</v>
      </c>
      <c r="E305" s="11">
        <f t="shared" si="46"/>
        <v>72085.640467022662</v>
      </c>
    </row>
    <row r="306" spans="1:12" x14ac:dyDescent="0.25">
      <c r="B306" s="1" t="s">
        <v>15</v>
      </c>
      <c r="C306" s="1">
        <f t="shared" si="47"/>
        <v>82500</v>
      </c>
      <c r="D306" s="11">
        <f>1/(1+$D$3)^3</f>
        <v>0.81310208346911228</v>
      </c>
      <c r="E306" s="11">
        <f t="shared" si="46"/>
        <v>67080.921886201759</v>
      </c>
    </row>
    <row r="307" spans="1:12" x14ac:dyDescent="0.25">
      <c r="B307" s="1" t="s">
        <v>16</v>
      </c>
      <c r="C307" s="1">
        <f t="shared" si="47"/>
        <v>82500</v>
      </c>
      <c r="D307" s="11">
        <f>1/(1+$E$3)^4</f>
        <v>0.75552498253350464</v>
      </c>
      <c r="E307" s="11">
        <f t="shared" si="46"/>
        <v>62330.81105901413</v>
      </c>
    </row>
    <row r="308" spans="1:12" x14ac:dyDescent="0.25">
      <c r="B308" s="1" t="s">
        <v>17</v>
      </c>
      <c r="C308" s="1">
        <f t="shared" si="47"/>
        <v>82500</v>
      </c>
      <c r="D308" s="11">
        <f>1/(1+$F$3)^5</f>
        <v>0.70111213796389138</v>
      </c>
      <c r="E308" s="11">
        <f t="shared" si="46"/>
        <v>57841.751382021037</v>
      </c>
    </row>
    <row r="309" spans="1:12" x14ac:dyDescent="0.25">
      <c r="B309" s="1" t="s">
        <v>18</v>
      </c>
      <c r="C309" s="1">
        <f t="shared" si="47"/>
        <v>82500</v>
      </c>
      <c r="D309" s="11">
        <f>1/(1+$G$3)^6</f>
        <v>0.6501356813343464</v>
      </c>
      <c r="E309" s="11">
        <f t="shared" si="46"/>
        <v>53636.193710083578</v>
      </c>
    </row>
    <row r="310" spans="1:12" x14ac:dyDescent="0.25">
      <c r="B310" s="1" t="s">
        <v>19</v>
      </c>
      <c r="C310" s="1">
        <f t="shared" si="47"/>
        <v>82500</v>
      </c>
      <c r="D310" s="11">
        <f>1/(1+$H$3)^7</f>
        <v>0.60275490089788319</v>
      </c>
      <c r="E310" s="11">
        <f t="shared" si="46"/>
        <v>49727.279324075367</v>
      </c>
    </row>
    <row r="311" spans="1:12" x14ac:dyDescent="0.25">
      <c r="B311" s="1" t="s">
        <v>20</v>
      </c>
      <c r="C311" s="1">
        <f>$I$304*$K$304+I304</f>
        <v>1082500</v>
      </c>
      <c r="D311" s="11">
        <f>1/(1+$I$3)^8</f>
        <v>0.55862025948554017</v>
      </c>
      <c r="E311" s="11">
        <f t="shared" si="46"/>
        <v>604706.43089309719</v>
      </c>
    </row>
    <row r="312" spans="1:12" x14ac:dyDescent="0.25">
      <c r="D312" s="11"/>
      <c r="E312" s="11">
        <f>SUM(E304:E311)</f>
        <v>1044663.4532931049</v>
      </c>
    </row>
    <row r="313" spans="1:12" x14ac:dyDescent="0.25">
      <c r="D313" s="11"/>
      <c r="E313" s="11"/>
    </row>
    <row r="316" spans="1:12" x14ac:dyDescent="0.25">
      <c r="A316" s="1" t="s">
        <v>0</v>
      </c>
      <c r="B316" t="s">
        <v>1</v>
      </c>
      <c r="C316" t="s">
        <v>2</v>
      </c>
      <c r="D316" t="s">
        <v>3</v>
      </c>
      <c r="E316" t="s">
        <v>4</v>
      </c>
      <c r="H316" s="2" t="s">
        <v>5</v>
      </c>
      <c r="I316" s="2" t="s">
        <v>6</v>
      </c>
      <c r="J316" s="2" t="s">
        <v>7</v>
      </c>
      <c r="K316" s="2" t="s">
        <v>8</v>
      </c>
      <c r="L316" s="2" t="s">
        <v>9</v>
      </c>
    </row>
    <row r="317" spans="1:12" x14ac:dyDescent="0.25">
      <c r="A317" s="1">
        <v>25</v>
      </c>
      <c r="B317" s="1" t="s">
        <v>13</v>
      </c>
      <c r="C317" s="1">
        <f>$I$317*$K$317</f>
        <v>83400</v>
      </c>
      <c r="D317" s="11">
        <f>1/(1+$B$3)^1</f>
        <v>0.93641726753441323</v>
      </c>
      <c r="E317" s="11">
        <f t="shared" ref="E317:E324" si="48">C317*D317</f>
        <v>78097.200112370061</v>
      </c>
      <c r="H317" s="1">
        <v>8</v>
      </c>
      <c r="I317" s="1">
        <v>1000000</v>
      </c>
      <c r="J317" s="1">
        <v>2026</v>
      </c>
      <c r="K317" s="1">
        <v>8.3400000000000002E-2</v>
      </c>
      <c r="L317" s="1">
        <v>2100</v>
      </c>
    </row>
    <row r="318" spans="1:12" x14ac:dyDescent="0.25">
      <c r="B318" s="1" t="s">
        <v>14</v>
      </c>
      <c r="C318" s="1">
        <f t="shared" ref="C318:C323" si="49">$I$317*$K$317</f>
        <v>83400</v>
      </c>
      <c r="D318" s="11">
        <f>1/(1+$C$3)^2</f>
        <v>0.87376533899421416</v>
      </c>
      <c r="E318" s="11">
        <f t="shared" si="48"/>
        <v>72872.029272117463</v>
      </c>
    </row>
    <row r="319" spans="1:12" x14ac:dyDescent="0.25">
      <c r="B319" s="1" t="s">
        <v>15</v>
      </c>
      <c r="C319" s="1">
        <f t="shared" si="49"/>
        <v>83400</v>
      </c>
      <c r="D319" s="11">
        <f>1/(1+$D$3)^3</f>
        <v>0.81310208346911228</v>
      </c>
      <c r="E319" s="11">
        <f t="shared" si="48"/>
        <v>67812.713761323961</v>
      </c>
    </row>
    <row r="320" spans="1:12" x14ac:dyDescent="0.25">
      <c r="B320" s="1" t="s">
        <v>16</v>
      </c>
      <c r="C320" s="1">
        <f t="shared" si="49"/>
        <v>83400</v>
      </c>
      <c r="D320" s="11">
        <f>1/(1+$E$3)^4</f>
        <v>0.75552498253350464</v>
      </c>
      <c r="E320" s="11">
        <f t="shared" si="48"/>
        <v>63010.783543294288</v>
      </c>
    </row>
    <row r="321" spans="1:12" x14ac:dyDescent="0.25">
      <c r="B321" s="1" t="s">
        <v>17</v>
      </c>
      <c r="C321" s="1">
        <f t="shared" si="49"/>
        <v>83400</v>
      </c>
      <c r="D321" s="11">
        <f>1/(1+$F$3)^5</f>
        <v>0.70111213796389138</v>
      </c>
      <c r="E321" s="11">
        <f t="shared" si="48"/>
        <v>58472.752306188544</v>
      </c>
    </row>
    <row r="322" spans="1:12" x14ac:dyDescent="0.25">
      <c r="B322" s="1" t="s">
        <v>18</v>
      </c>
      <c r="C322" s="1">
        <f t="shared" si="49"/>
        <v>83400</v>
      </c>
      <c r="D322" s="11">
        <f>1/(1+$G$3)^6</f>
        <v>0.6501356813343464</v>
      </c>
      <c r="E322" s="11">
        <f t="shared" si="48"/>
        <v>54221.315823284487</v>
      </c>
    </row>
    <row r="323" spans="1:12" x14ac:dyDescent="0.25">
      <c r="B323" s="1" t="s">
        <v>19</v>
      </c>
      <c r="C323" s="1">
        <f t="shared" si="49"/>
        <v>83400</v>
      </c>
      <c r="D323" s="11">
        <f>1/(1+$H$3)^7</f>
        <v>0.60275490089788319</v>
      </c>
      <c r="E323" s="11">
        <f t="shared" si="48"/>
        <v>50269.758734883457</v>
      </c>
    </row>
    <row r="324" spans="1:12" x14ac:dyDescent="0.25">
      <c r="B324" s="1" t="s">
        <v>20</v>
      </c>
      <c r="C324" s="1">
        <f>$I$317*$K$317+I317</f>
        <v>1083400</v>
      </c>
      <c r="D324" s="11">
        <f>1/(1+$I$3)^8</f>
        <v>0.55862025948554017</v>
      </c>
      <c r="E324" s="11">
        <f t="shared" si="48"/>
        <v>605209.18912663427</v>
      </c>
    </row>
    <row r="325" spans="1:12" x14ac:dyDescent="0.25">
      <c r="D325" s="11"/>
      <c r="E325" s="11">
        <f>SUM(E317:E324)</f>
        <v>1049965.7426800965</v>
      </c>
    </row>
    <row r="326" spans="1:12" x14ac:dyDescent="0.25">
      <c r="D326" s="11"/>
      <c r="E326" s="11"/>
    </row>
    <row r="328" spans="1:12" x14ac:dyDescent="0.25">
      <c r="A328" s="1" t="s">
        <v>0</v>
      </c>
      <c r="B328" t="s">
        <v>1</v>
      </c>
      <c r="C328" t="s">
        <v>2</v>
      </c>
      <c r="D328" t="s">
        <v>3</v>
      </c>
      <c r="E328" t="s">
        <v>4</v>
      </c>
      <c r="H328" s="2" t="s">
        <v>5</v>
      </c>
      <c r="I328" s="2" t="s">
        <v>6</v>
      </c>
      <c r="J328" s="2" t="s">
        <v>7</v>
      </c>
      <c r="K328" s="2" t="s">
        <v>8</v>
      </c>
      <c r="L328" s="2" t="s">
        <v>9</v>
      </c>
    </row>
    <row r="329" spans="1:12" x14ac:dyDescent="0.25">
      <c r="A329" s="1">
        <v>26</v>
      </c>
      <c r="B329" s="1" t="s">
        <v>13</v>
      </c>
      <c r="C329" s="1">
        <f>$I$329*$K$329</f>
        <v>85000</v>
      </c>
      <c r="D329" s="11">
        <f>1/(1+$B$3)^1</f>
        <v>0.93641726753441323</v>
      </c>
      <c r="E329" s="11">
        <f t="shared" ref="E329:E336" si="50">C329*D329</f>
        <v>79595.467740425127</v>
      </c>
      <c r="H329" s="1">
        <v>8</v>
      </c>
      <c r="I329" s="1">
        <v>1000000</v>
      </c>
      <c r="J329" s="1">
        <v>2026</v>
      </c>
      <c r="K329" s="1">
        <v>8.5000000000000006E-2</v>
      </c>
      <c r="L329" s="1">
        <v>3000</v>
      </c>
    </row>
    <row r="330" spans="1:12" x14ac:dyDescent="0.25">
      <c r="B330" s="1" t="s">
        <v>14</v>
      </c>
      <c r="C330" s="1">
        <f t="shared" ref="C330:C335" si="51">$I$329*$K$329</f>
        <v>85000</v>
      </c>
      <c r="D330" s="11">
        <f>1/(1+$C$3)^2</f>
        <v>0.87376533899421416</v>
      </c>
      <c r="E330" s="11">
        <f t="shared" si="50"/>
        <v>74270.05381450821</v>
      </c>
    </row>
    <row r="331" spans="1:12" x14ac:dyDescent="0.25">
      <c r="B331" s="1" t="s">
        <v>15</v>
      </c>
      <c r="C331" s="1">
        <f t="shared" si="51"/>
        <v>85000</v>
      </c>
      <c r="D331" s="11">
        <f>1/(1+$D$3)^3</f>
        <v>0.81310208346911228</v>
      </c>
      <c r="E331" s="11">
        <f t="shared" si="50"/>
        <v>69113.67709487454</v>
      </c>
    </row>
    <row r="332" spans="1:12" x14ac:dyDescent="0.25">
      <c r="B332" s="1" t="s">
        <v>16</v>
      </c>
      <c r="C332" s="1">
        <f t="shared" si="51"/>
        <v>85000</v>
      </c>
      <c r="D332" s="11">
        <f>1/(1+$E$3)^4</f>
        <v>0.75552498253350464</v>
      </c>
      <c r="E332" s="11">
        <f t="shared" si="50"/>
        <v>64219.623515347892</v>
      </c>
    </row>
    <row r="333" spans="1:12" x14ac:dyDescent="0.25">
      <c r="B333" s="1" t="s">
        <v>17</v>
      </c>
      <c r="C333" s="1">
        <f t="shared" si="51"/>
        <v>85000</v>
      </c>
      <c r="D333" s="11">
        <f>1/(1+$F$3)^5</f>
        <v>0.70111213796389138</v>
      </c>
      <c r="E333" s="11">
        <f t="shared" si="50"/>
        <v>59594.531726930771</v>
      </c>
    </row>
    <row r="334" spans="1:12" x14ac:dyDescent="0.25">
      <c r="B334" s="1" t="s">
        <v>18</v>
      </c>
      <c r="C334" s="1">
        <f t="shared" si="51"/>
        <v>85000</v>
      </c>
      <c r="D334" s="11">
        <f>1/(1+$G$3)^6</f>
        <v>0.6501356813343464</v>
      </c>
      <c r="E334" s="11">
        <f t="shared" si="50"/>
        <v>55261.532913419447</v>
      </c>
    </row>
    <row r="335" spans="1:12" x14ac:dyDescent="0.25">
      <c r="B335" s="1" t="s">
        <v>19</v>
      </c>
      <c r="C335" s="1">
        <f t="shared" si="51"/>
        <v>85000</v>
      </c>
      <c r="D335" s="11">
        <f>1/(1+$H$3)^7</f>
        <v>0.60275490089788319</v>
      </c>
      <c r="E335" s="11">
        <f t="shared" si="50"/>
        <v>51234.166576320073</v>
      </c>
    </row>
    <row r="336" spans="1:12" x14ac:dyDescent="0.25">
      <c r="B336" s="1" t="s">
        <v>20</v>
      </c>
      <c r="C336" s="1">
        <f>$I$329*$K$329+I329</f>
        <v>1085000</v>
      </c>
      <c r="D336" s="11">
        <f>1/(1+$I$3)^8</f>
        <v>0.55862025948554017</v>
      </c>
      <c r="E336" s="11">
        <f t="shared" si="50"/>
        <v>606102.98154181114</v>
      </c>
    </row>
    <row r="337" spans="1:12" x14ac:dyDescent="0.25">
      <c r="D337" s="11"/>
      <c r="E337" s="11">
        <f>SUM(E329:E336)</f>
        <v>1059392.0349236373</v>
      </c>
    </row>
    <row r="340" spans="1:12" x14ac:dyDescent="0.25">
      <c r="A340" s="1" t="s">
        <v>0</v>
      </c>
      <c r="B340" t="s">
        <v>1</v>
      </c>
      <c r="C340" t="s">
        <v>2</v>
      </c>
      <c r="D340" t="s">
        <v>3</v>
      </c>
      <c r="E340" t="s">
        <v>4</v>
      </c>
      <c r="H340" s="2" t="s">
        <v>5</v>
      </c>
      <c r="I340" s="2" t="s">
        <v>6</v>
      </c>
      <c r="J340" s="2" t="s">
        <v>7</v>
      </c>
      <c r="K340" s="2" t="s">
        <v>8</v>
      </c>
      <c r="L340" s="2" t="s">
        <v>9</v>
      </c>
    </row>
    <row r="341" spans="1:12" x14ac:dyDescent="0.25">
      <c r="A341" s="1">
        <v>27</v>
      </c>
      <c r="B341" s="1" t="s">
        <v>13</v>
      </c>
      <c r="C341" s="1">
        <f>$I$341*$K$341</f>
        <v>84800</v>
      </c>
      <c r="D341" s="11">
        <f>1/(1+$B$3)^1</f>
        <v>0.93641726753441323</v>
      </c>
      <c r="E341" s="11">
        <f t="shared" ref="E341:E348" si="52">C341*D341</f>
        <v>79408.184286918244</v>
      </c>
      <c r="H341" s="1">
        <v>8</v>
      </c>
      <c r="I341" s="1">
        <v>1000000</v>
      </c>
      <c r="J341" s="1">
        <v>2026</v>
      </c>
      <c r="K341" s="1">
        <v>8.48E-2</v>
      </c>
      <c r="L341" s="1">
        <v>2000</v>
      </c>
    </row>
    <row r="342" spans="1:12" x14ac:dyDescent="0.25">
      <c r="B342" s="1" t="s">
        <v>14</v>
      </c>
      <c r="C342" s="1">
        <f t="shared" ref="C342:C347" si="53">$I$341*$K$341</f>
        <v>84800</v>
      </c>
      <c r="D342" s="11">
        <f>1/(1+$C$3)^2</f>
        <v>0.87376533899421416</v>
      </c>
      <c r="E342" s="11">
        <f t="shared" si="52"/>
        <v>74095.300746709356</v>
      </c>
    </row>
    <row r="343" spans="1:12" x14ac:dyDescent="0.25">
      <c r="B343" s="1" t="s">
        <v>15</v>
      </c>
      <c r="C343" s="1">
        <f t="shared" si="53"/>
        <v>84800</v>
      </c>
      <c r="D343" s="11">
        <f>1/(1+$D$3)^3</f>
        <v>0.81310208346911228</v>
      </c>
      <c r="E343" s="11">
        <f t="shared" si="52"/>
        <v>68951.056678180728</v>
      </c>
    </row>
    <row r="344" spans="1:12" x14ac:dyDescent="0.25">
      <c r="B344" s="1" t="s">
        <v>16</v>
      </c>
      <c r="C344" s="1">
        <f t="shared" si="53"/>
        <v>84800</v>
      </c>
      <c r="D344" s="11">
        <f>1/(1+$E$3)^4</f>
        <v>0.75552498253350464</v>
      </c>
      <c r="E344" s="11">
        <f t="shared" si="52"/>
        <v>64068.518518841192</v>
      </c>
    </row>
    <row r="345" spans="1:12" x14ac:dyDescent="0.25">
      <c r="B345" s="1" t="s">
        <v>17</v>
      </c>
      <c r="C345" s="1">
        <f t="shared" si="53"/>
        <v>84800</v>
      </c>
      <c r="D345" s="11">
        <f>1/(1+$F$3)^5</f>
        <v>0.70111213796389138</v>
      </c>
      <c r="E345" s="11">
        <f t="shared" si="52"/>
        <v>59454.309299337991</v>
      </c>
    </row>
    <row r="346" spans="1:12" x14ac:dyDescent="0.25">
      <c r="B346" s="1" t="s">
        <v>18</v>
      </c>
      <c r="C346" s="1">
        <f t="shared" si="53"/>
        <v>84800</v>
      </c>
      <c r="D346" s="11">
        <f>1/(1+$G$3)^6</f>
        <v>0.6501356813343464</v>
      </c>
      <c r="E346" s="11">
        <f t="shared" si="52"/>
        <v>55131.505777152575</v>
      </c>
    </row>
    <row r="347" spans="1:12" x14ac:dyDescent="0.25">
      <c r="B347" s="1" t="s">
        <v>19</v>
      </c>
      <c r="C347" s="1">
        <f t="shared" si="53"/>
        <v>84800</v>
      </c>
      <c r="D347" s="11">
        <f>1/(1+$H$3)^7</f>
        <v>0.60275490089788319</v>
      </c>
      <c r="E347" s="11">
        <f t="shared" si="52"/>
        <v>51113.615596140495</v>
      </c>
    </row>
    <row r="348" spans="1:12" x14ac:dyDescent="0.25">
      <c r="B348" s="1" t="s">
        <v>20</v>
      </c>
      <c r="C348" s="1">
        <f>$I$341*$K$341+I341</f>
        <v>1084800</v>
      </c>
      <c r="D348" s="11">
        <f>1/(1+$I$3)^8</f>
        <v>0.55862025948554017</v>
      </c>
      <c r="E348" s="11">
        <f t="shared" si="52"/>
        <v>605991.25748991396</v>
      </c>
    </row>
    <row r="349" spans="1:12" x14ac:dyDescent="0.25">
      <c r="D349" s="11"/>
      <c r="E349" s="11">
        <f>SUM(E341:E348)</f>
        <v>1058213.7483931945</v>
      </c>
    </row>
    <row r="352" spans="1:12" x14ac:dyDescent="0.25">
      <c r="A352" s="1" t="s">
        <v>0</v>
      </c>
      <c r="B352" t="s">
        <v>1</v>
      </c>
      <c r="C352" t="s">
        <v>2</v>
      </c>
      <c r="D352" t="s">
        <v>3</v>
      </c>
      <c r="E352" t="s">
        <v>4</v>
      </c>
      <c r="H352" s="2" t="s">
        <v>5</v>
      </c>
      <c r="I352" s="2" t="s">
        <v>6</v>
      </c>
      <c r="J352" s="2" t="s">
        <v>7</v>
      </c>
      <c r="K352" s="2" t="s">
        <v>8</v>
      </c>
      <c r="L352" s="2" t="s">
        <v>9</v>
      </c>
    </row>
    <row r="353" spans="1:12" x14ac:dyDescent="0.25">
      <c r="A353" s="1">
        <v>28</v>
      </c>
      <c r="B353" s="1" t="s">
        <v>13</v>
      </c>
      <c r="C353" s="1">
        <f>$I$353*$K$353</f>
        <v>85500</v>
      </c>
      <c r="D353" s="11">
        <f>1/(1+$B$3)^1</f>
        <v>0.93641726753441323</v>
      </c>
      <c r="E353" s="11">
        <f t="shared" ref="E353:E360" si="54">C353*D353</f>
        <v>80063.676374192335</v>
      </c>
      <c r="H353" s="1">
        <v>8</v>
      </c>
      <c r="I353" s="1">
        <v>1000000</v>
      </c>
      <c r="J353" s="1">
        <v>2026</v>
      </c>
      <c r="K353" s="1">
        <v>8.5500000000000007E-2</v>
      </c>
      <c r="L353" s="1">
        <v>5000</v>
      </c>
    </row>
    <row r="354" spans="1:12" x14ac:dyDescent="0.25">
      <c r="B354" s="1" t="s">
        <v>14</v>
      </c>
      <c r="C354" s="1">
        <f t="shared" ref="C354:C359" si="55">$I$353*$K$353</f>
        <v>85500</v>
      </c>
      <c r="D354" s="11">
        <f>1/(1+$C$3)^2</f>
        <v>0.87376533899421416</v>
      </c>
      <c r="E354" s="11">
        <f t="shared" si="54"/>
        <v>74706.936484005317</v>
      </c>
    </row>
    <row r="355" spans="1:12" x14ac:dyDescent="0.25">
      <c r="B355" s="1" t="s">
        <v>15</v>
      </c>
      <c r="C355" s="1">
        <f t="shared" si="55"/>
        <v>85500</v>
      </c>
      <c r="D355" s="11">
        <f>1/(1+$D$3)^3</f>
        <v>0.81310208346911228</v>
      </c>
      <c r="E355" s="11">
        <f t="shared" si="54"/>
        <v>69520.228136609105</v>
      </c>
    </row>
    <row r="356" spans="1:12" x14ac:dyDescent="0.25">
      <c r="B356" s="1" t="s">
        <v>16</v>
      </c>
      <c r="C356" s="1">
        <f t="shared" si="55"/>
        <v>85500</v>
      </c>
      <c r="D356" s="11">
        <f>1/(1+$E$3)^4</f>
        <v>0.75552498253350464</v>
      </c>
      <c r="E356" s="11">
        <f t="shared" si="54"/>
        <v>64597.386006614644</v>
      </c>
    </row>
    <row r="357" spans="1:12" x14ac:dyDescent="0.25">
      <c r="B357" s="1" t="s">
        <v>17</v>
      </c>
      <c r="C357" s="1">
        <f t="shared" si="55"/>
        <v>85500</v>
      </c>
      <c r="D357" s="11">
        <f>1/(1+$F$3)^5</f>
        <v>0.70111213796389138</v>
      </c>
      <c r="E357" s="11">
        <f t="shared" si="54"/>
        <v>59945.08779591271</v>
      </c>
    </row>
    <row r="358" spans="1:12" x14ac:dyDescent="0.25">
      <c r="B358" s="1" t="s">
        <v>18</v>
      </c>
      <c r="C358" s="1">
        <f t="shared" si="55"/>
        <v>85500</v>
      </c>
      <c r="D358" s="11">
        <f>1/(1+$G$3)^6</f>
        <v>0.6501356813343464</v>
      </c>
      <c r="E358" s="11">
        <f t="shared" si="54"/>
        <v>55586.600754086619</v>
      </c>
    </row>
    <row r="359" spans="1:12" x14ac:dyDescent="0.25">
      <c r="B359" s="1" t="s">
        <v>19</v>
      </c>
      <c r="C359" s="1">
        <f t="shared" si="55"/>
        <v>85500</v>
      </c>
      <c r="D359" s="11">
        <f>1/(1+$H$3)^7</f>
        <v>0.60275490089788319</v>
      </c>
      <c r="E359" s="11">
        <f t="shared" si="54"/>
        <v>51535.544026769014</v>
      </c>
    </row>
    <row r="360" spans="1:12" x14ac:dyDescent="0.25">
      <c r="B360" s="1" t="s">
        <v>20</v>
      </c>
      <c r="C360" s="1">
        <f>$I$353*$K$353+I353</f>
        <v>1085500</v>
      </c>
      <c r="D360" s="11">
        <f>1/(1+$I$3)^8</f>
        <v>0.55862025948554017</v>
      </c>
      <c r="E360" s="11">
        <f t="shared" si="54"/>
        <v>606382.29167155386</v>
      </c>
    </row>
    <row r="361" spans="1:12" x14ac:dyDescent="0.25">
      <c r="D361" s="11"/>
      <c r="E361" s="11">
        <f>SUM(E353:E360)</f>
        <v>1062337.7512497436</v>
      </c>
    </row>
    <row r="364" spans="1:12" x14ac:dyDescent="0.25">
      <c r="A364" s="1" t="s">
        <v>0</v>
      </c>
      <c r="B364" t="s">
        <v>1</v>
      </c>
      <c r="C364" t="s">
        <v>2</v>
      </c>
      <c r="D364" t="s">
        <v>3</v>
      </c>
      <c r="E364" t="s">
        <v>4</v>
      </c>
      <c r="H364" s="2" t="s">
        <v>5</v>
      </c>
      <c r="I364" s="2" t="s">
        <v>6</v>
      </c>
      <c r="J364" s="2" t="s">
        <v>7</v>
      </c>
      <c r="K364" s="2" t="s">
        <v>8</v>
      </c>
      <c r="L364" s="2" t="s">
        <v>9</v>
      </c>
    </row>
    <row r="365" spans="1:12" x14ac:dyDescent="0.25">
      <c r="A365" s="1">
        <v>29</v>
      </c>
      <c r="B365" s="1" t="s">
        <v>13</v>
      </c>
      <c r="C365" s="1">
        <f>$I$365*$K$365</f>
        <v>85800</v>
      </c>
      <c r="D365" s="11">
        <f>1/(1+$B$3)^1</f>
        <v>0.93641726753441323</v>
      </c>
      <c r="E365" s="11">
        <f t="shared" ref="E365:E372" si="56">C365*D365</f>
        <v>80344.60155445266</v>
      </c>
      <c r="H365" s="1">
        <v>8</v>
      </c>
      <c r="I365" s="1">
        <v>1000000</v>
      </c>
      <c r="J365" s="1">
        <v>2026</v>
      </c>
      <c r="K365" s="1">
        <v>8.5800000000000001E-2</v>
      </c>
      <c r="L365" s="1">
        <v>3000</v>
      </c>
    </row>
    <row r="366" spans="1:12" x14ac:dyDescent="0.25">
      <c r="B366" s="1" t="s">
        <v>14</v>
      </c>
      <c r="C366" s="1">
        <f t="shared" ref="C366:C371" si="57">$I$365*$K$365</f>
        <v>85800</v>
      </c>
      <c r="D366" s="11">
        <f>1/(1+$C$3)^2</f>
        <v>0.87376533899421416</v>
      </c>
      <c r="E366" s="11">
        <f t="shared" si="56"/>
        <v>74969.066085703569</v>
      </c>
    </row>
    <row r="367" spans="1:12" x14ac:dyDescent="0.25">
      <c r="B367" s="1" t="s">
        <v>15</v>
      </c>
      <c r="C367" s="1">
        <f t="shared" si="57"/>
        <v>85800</v>
      </c>
      <c r="D367" s="11">
        <f>1/(1+$D$3)^3</f>
        <v>0.81310208346911228</v>
      </c>
      <c r="E367" s="11">
        <f t="shared" si="56"/>
        <v>69764.158761649829</v>
      </c>
    </row>
    <row r="368" spans="1:12" x14ac:dyDescent="0.25">
      <c r="B368" s="1" t="s">
        <v>16</v>
      </c>
      <c r="C368" s="1">
        <f t="shared" si="57"/>
        <v>85800</v>
      </c>
      <c r="D368" s="11">
        <f>1/(1+$E$3)^4</f>
        <v>0.75552498253350464</v>
      </c>
      <c r="E368" s="11">
        <f t="shared" si="56"/>
        <v>64824.043501374697</v>
      </c>
    </row>
    <row r="369" spans="1:12" x14ac:dyDescent="0.25">
      <c r="B369" s="1" t="s">
        <v>17</v>
      </c>
      <c r="C369" s="1">
        <f t="shared" si="57"/>
        <v>85800</v>
      </c>
      <c r="D369" s="11">
        <f>1/(1+$F$3)^5</f>
        <v>0.70111213796389138</v>
      </c>
      <c r="E369" s="11">
        <f t="shared" si="56"/>
        <v>60155.421437301884</v>
      </c>
    </row>
    <row r="370" spans="1:12" x14ac:dyDescent="0.25">
      <c r="B370" s="1" t="s">
        <v>18</v>
      </c>
      <c r="C370" s="1">
        <f t="shared" si="57"/>
        <v>85800</v>
      </c>
      <c r="D370" s="11">
        <f>1/(1+$G$3)^6</f>
        <v>0.6501356813343464</v>
      </c>
      <c r="E370" s="11">
        <f t="shared" si="56"/>
        <v>55781.64145848692</v>
      </c>
    </row>
    <row r="371" spans="1:12" x14ac:dyDescent="0.25">
      <c r="B371" s="1" t="s">
        <v>19</v>
      </c>
      <c r="C371" s="1">
        <f t="shared" si="57"/>
        <v>85800</v>
      </c>
      <c r="D371" s="11">
        <f>1/(1+$H$3)^7</f>
        <v>0.60275490089788319</v>
      </c>
      <c r="E371" s="11">
        <f t="shared" si="56"/>
        <v>51716.370497038377</v>
      </c>
    </row>
    <row r="372" spans="1:12" x14ac:dyDescent="0.25">
      <c r="B372" s="1" t="s">
        <v>20</v>
      </c>
      <c r="C372" s="1">
        <f>$I$365*$K$365+I365</f>
        <v>1085800</v>
      </c>
      <c r="D372" s="11">
        <f>1/(1+$I$3)^8</f>
        <v>0.55862025948554017</v>
      </c>
      <c r="E372" s="11">
        <f t="shared" si="56"/>
        <v>606549.87774939951</v>
      </c>
    </row>
    <row r="373" spans="1:12" x14ac:dyDescent="0.25">
      <c r="D373" s="11"/>
      <c r="E373" s="11">
        <f>SUM(E365:E372)</f>
        <v>1064105.1810454074</v>
      </c>
    </row>
    <row r="376" spans="1:12" x14ac:dyDescent="0.25">
      <c r="A376" s="1" t="s">
        <v>0</v>
      </c>
      <c r="B376" t="s">
        <v>1</v>
      </c>
      <c r="C376" t="s">
        <v>2</v>
      </c>
      <c r="D376" t="s">
        <v>3</v>
      </c>
      <c r="E376" t="s">
        <v>4</v>
      </c>
      <c r="H376" s="2" t="s">
        <v>5</v>
      </c>
      <c r="I376" s="2" t="s">
        <v>6</v>
      </c>
      <c r="J376" s="2" t="s">
        <v>7</v>
      </c>
      <c r="K376" s="2" t="s">
        <v>8</v>
      </c>
      <c r="L376" s="2" t="s">
        <v>9</v>
      </c>
    </row>
    <row r="377" spans="1:12" x14ac:dyDescent="0.25">
      <c r="A377" s="1">
        <v>30</v>
      </c>
      <c r="B377" s="1" t="s">
        <v>13</v>
      </c>
      <c r="C377" s="1">
        <f>$I$377*$K$377</f>
        <v>85700</v>
      </c>
      <c r="D377" s="11">
        <f>1/(1+$B$3)^1</f>
        <v>0.93641726753441323</v>
      </c>
      <c r="E377" s="11">
        <f t="shared" ref="E377:E384" si="58">C377*D377</f>
        <v>80250.959827699218</v>
      </c>
      <c r="H377" s="1">
        <v>8</v>
      </c>
      <c r="I377" s="1">
        <v>1000000</v>
      </c>
      <c r="J377" s="1">
        <v>2026</v>
      </c>
      <c r="K377" s="1">
        <v>8.5699999999999998E-2</v>
      </c>
      <c r="L377" s="1">
        <v>2000</v>
      </c>
    </row>
    <row r="378" spans="1:12" x14ac:dyDescent="0.25">
      <c r="B378" s="1" t="s">
        <v>14</v>
      </c>
      <c r="C378" s="1">
        <f t="shared" ref="C378:C383" si="59">$I$377*$K$377</f>
        <v>85700</v>
      </c>
      <c r="D378" s="11">
        <f>1/(1+$C$3)^2</f>
        <v>0.87376533899421416</v>
      </c>
      <c r="E378" s="11">
        <f t="shared" si="58"/>
        <v>74881.689551804157</v>
      </c>
    </row>
    <row r="379" spans="1:12" x14ac:dyDescent="0.25">
      <c r="B379" s="1" t="s">
        <v>15</v>
      </c>
      <c r="C379" s="1">
        <f t="shared" si="59"/>
        <v>85700</v>
      </c>
      <c r="D379" s="11">
        <f>1/(1+$D$3)^3</f>
        <v>0.81310208346911228</v>
      </c>
      <c r="E379" s="11">
        <f t="shared" si="58"/>
        <v>69682.848553302916</v>
      </c>
    </row>
    <row r="380" spans="1:12" x14ac:dyDescent="0.25">
      <c r="B380" s="1" t="s">
        <v>16</v>
      </c>
      <c r="C380" s="1">
        <f t="shared" si="59"/>
        <v>85700</v>
      </c>
      <c r="D380" s="11">
        <f>1/(1+$E$3)^4</f>
        <v>0.75552498253350464</v>
      </c>
      <c r="E380" s="11">
        <f t="shared" si="58"/>
        <v>64748.491003121351</v>
      </c>
    </row>
    <row r="381" spans="1:12" x14ac:dyDescent="0.25">
      <c r="B381" s="1" t="s">
        <v>17</v>
      </c>
      <c r="C381" s="1">
        <f t="shared" si="59"/>
        <v>85700</v>
      </c>
      <c r="D381" s="11">
        <f>1/(1+$F$3)^5</f>
        <v>0.70111213796389138</v>
      </c>
      <c r="E381" s="11">
        <f t="shared" si="58"/>
        <v>60085.31022350549</v>
      </c>
    </row>
    <row r="382" spans="1:12" x14ac:dyDescent="0.25">
      <c r="B382" s="1" t="s">
        <v>18</v>
      </c>
      <c r="C382" s="1">
        <f t="shared" si="59"/>
        <v>85700</v>
      </c>
      <c r="D382" s="11">
        <f>1/(1+$G$3)^6</f>
        <v>0.6501356813343464</v>
      </c>
      <c r="E382" s="11">
        <f t="shared" si="58"/>
        <v>55716.627890353484</v>
      </c>
    </row>
    <row r="383" spans="1:12" x14ac:dyDescent="0.25">
      <c r="B383" s="1" t="s">
        <v>19</v>
      </c>
      <c r="C383" s="1">
        <f t="shared" si="59"/>
        <v>85700</v>
      </c>
      <c r="D383" s="11">
        <f>1/(1+$H$3)^7</f>
        <v>0.60275490089788319</v>
      </c>
      <c r="E383" s="11">
        <f t="shared" si="58"/>
        <v>51656.095006948592</v>
      </c>
    </row>
    <row r="384" spans="1:12" x14ac:dyDescent="0.25">
      <c r="B384" s="1" t="s">
        <v>20</v>
      </c>
      <c r="C384" s="1">
        <f>$I$377*$K$377+I377</f>
        <v>1085700</v>
      </c>
      <c r="D384" s="11">
        <f>1/(1+$I$3)^8</f>
        <v>0.55862025948554017</v>
      </c>
      <c r="E384" s="11">
        <f t="shared" si="58"/>
        <v>606494.01572345092</v>
      </c>
    </row>
    <row r="385" spans="1:12" x14ac:dyDescent="0.25">
      <c r="D385" s="11"/>
      <c r="E385" s="11">
        <f>SUM(E377:E384)</f>
        <v>1063516.0377801862</v>
      </c>
    </row>
    <row r="388" spans="1:12" x14ac:dyDescent="0.25">
      <c r="A388" s="1" t="s">
        <v>0</v>
      </c>
      <c r="B388" t="s">
        <v>1</v>
      </c>
      <c r="C388" t="s">
        <v>2</v>
      </c>
      <c r="D388" t="s">
        <v>3</v>
      </c>
      <c r="E388" t="s">
        <v>4</v>
      </c>
      <c r="H388" s="2" t="s">
        <v>5</v>
      </c>
      <c r="I388" s="2" t="s">
        <v>6</v>
      </c>
      <c r="J388" s="2" t="s">
        <v>7</v>
      </c>
      <c r="K388" s="2" t="s">
        <v>8</v>
      </c>
      <c r="L388" s="2" t="s">
        <v>9</v>
      </c>
    </row>
    <row r="389" spans="1:12" x14ac:dyDescent="0.25">
      <c r="A389" s="1">
        <v>31</v>
      </c>
      <c r="B389" s="1" t="s">
        <v>13</v>
      </c>
      <c r="C389" s="1">
        <f>$I$389*$K$389</f>
        <v>85000</v>
      </c>
      <c r="D389" s="11">
        <f>1/(1+$B$3)^1</f>
        <v>0.93641726753441323</v>
      </c>
      <c r="E389" s="11">
        <f t="shared" ref="E389:E396" si="60">C389*D389</f>
        <v>79595.467740425127</v>
      </c>
      <c r="H389" s="1">
        <v>8</v>
      </c>
      <c r="I389" s="1">
        <v>1000000</v>
      </c>
      <c r="J389" s="1">
        <v>2026</v>
      </c>
      <c r="K389" s="1">
        <v>8.5000000000000006E-2</v>
      </c>
      <c r="L389" s="1">
        <v>2050</v>
      </c>
    </row>
    <row r="390" spans="1:12" x14ac:dyDescent="0.25">
      <c r="B390" s="1" t="s">
        <v>14</v>
      </c>
      <c r="C390" s="1">
        <f t="shared" ref="C390:C395" si="61">$I$389*$K$389</f>
        <v>85000</v>
      </c>
      <c r="D390" s="11">
        <f>1/(1+$C$3)^2</f>
        <v>0.87376533899421416</v>
      </c>
      <c r="E390" s="11">
        <f t="shared" si="60"/>
        <v>74270.05381450821</v>
      </c>
    </row>
    <row r="391" spans="1:12" x14ac:dyDescent="0.25">
      <c r="B391" s="1" t="s">
        <v>15</v>
      </c>
      <c r="C391" s="1">
        <f t="shared" si="61"/>
        <v>85000</v>
      </c>
      <c r="D391" s="11">
        <f>1/(1+$D$3)^3</f>
        <v>0.81310208346911228</v>
      </c>
      <c r="E391" s="11">
        <f t="shared" si="60"/>
        <v>69113.67709487454</v>
      </c>
    </row>
    <row r="392" spans="1:12" x14ac:dyDescent="0.25">
      <c r="B392" s="1" t="s">
        <v>16</v>
      </c>
      <c r="C392" s="1">
        <f t="shared" si="61"/>
        <v>85000</v>
      </c>
      <c r="D392" s="11">
        <f>1/(1+$E$3)^4</f>
        <v>0.75552498253350464</v>
      </c>
      <c r="E392" s="11">
        <f t="shared" si="60"/>
        <v>64219.623515347892</v>
      </c>
    </row>
    <row r="393" spans="1:12" x14ac:dyDescent="0.25">
      <c r="B393" s="1" t="s">
        <v>17</v>
      </c>
      <c r="C393" s="1">
        <f t="shared" si="61"/>
        <v>85000</v>
      </c>
      <c r="D393" s="11">
        <f>1/(1+$F$3)^5</f>
        <v>0.70111213796389138</v>
      </c>
      <c r="E393" s="11">
        <f t="shared" si="60"/>
        <v>59594.531726930771</v>
      </c>
    </row>
    <row r="394" spans="1:12" x14ac:dyDescent="0.25">
      <c r="B394" s="1" t="s">
        <v>18</v>
      </c>
      <c r="C394" s="1">
        <f t="shared" si="61"/>
        <v>85000</v>
      </c>
      <c r="D394" s="11">
        <f>1/(1+$G$3)^6</f>
        <v>0.6501356813343464</v>
      </c>
      <c r="E394" s="11">
        <f t="shared" si="60"/>
        <v>55261.532913419447</v>
      </c>
    </row>
    <row r="395" spans="1:12" x14ac:dyDescent="0.25">
      <c r="B395" s="1" t="s">
        <v>19</v>
      </c>
      <c r="C395" s="1">
        <f t="shared" si="61"/>
        <v>85000</v>
      </c>
      <c r="D395" s="11">
        <f>1/(1+$H$3)^7</f>
        <v>0.60275490089788319</v>
      </c>
      <c r="E395" s="11">
        <f t="shared" si="60"/>
        <v>51234.166576320073</v>
      </c>
    </row>
    <row r="396" spans="1:12" x14ac:dyDescent="0.25">
      <c r="B396" s="1" t="s">
        <v>20</v>
      </c>
      <c r="C396" s="1">
        <f>$I$389*$K$389+I389</f>
        <v>1085000</v>
      </c>
      <c r="D396" s="11">
        <f>1/(1+$I$3)^8</f>
        <v>0.55862025948554017</v>
      </c>
      <c r="E396" s="11">
        <f t="shared" si="60"/>
        <v>606102.98154181114</v>
      </c>
    </row>
    <row r="397" spans="1:12" x14ac:dyDescent="0.25">
      <c r="D397" s="11"/>
      <c r="E397" s="11">
        <f>SUM(E389:E396)</f>
        <v>1059392.0349236373</v>
      </c>
    </row>
    <row r="400" spans="1:12" x14ac:dyDescent="0.25">
      <c r="A400" s="1" t="s">
        <v>0</v>
      </c>
      <c r="B400" t="s">
        <v>1</v>
      </c>
      <c r="C400" t="s">
        <v>2</v>
      </c>
      <c r="D400" t="s">
        <v>3</v>
      </c>
      <c r="E400" t="s">
        <v>4</v>
      </c>
      <c r="H400" s="2" t="s">
        <v>5</v>
      </c>
      <c r="I400" s="2" t="s">
        <v>6</v>
      </c>
      <c r="J400" s="2" t="s">
        <v>7</v>
      </c>
      <c r="K400" s="2" t="s">
        <v>8</v>
      </c>
      <c r="L400" s="2" t="s">
        <v>9</v>
      </c>
    </row>
    <row r="401" spans="1:12" x14ac:dyDescent="0.25">
      <c r="A401" s="1">
        <v>32</v>
      </c>
      <c r="B401" s="1" t="s">
        <v>13</v>
      </c>
      <c r="C401" s="1">
        <f>$I$401*$K$401</f>
        <v>85500</v>
      </c>
      <c r="D401" s="11">
        <f>1/(1+$B$3)^1</f>
        <v>0.93641726753441323</v>
      </c>
      <c r="E401" s="11">
        <f t="shared" ref="E401:E408" si="62">C401*D401</f>
        <v>80063.676374192335</v>
      </c>
      <c r="H401" s="1">
        <v>8</v>
      </c>
      <c r="I401" s="1">
        <v>1000000</v>
      </c>
      <c r="J401" s="1">
        <v>2026</v>
      </c>
      <c r="K401" s="1">
        <v>8.5500000000000007E-2</v>
      </c>
      <c r="L401" s="1">
        <v>10000</v>
      </c>
    </row>
    <row r="402" spans="1:12" x14ac:dyDescent="0.25">
      <c r="B402" s="1" t="s">
        <v>14</v>
      </c>
      <c r="C402" s="1">
        <f t="shared" ref="C402:C407" si="63">$I$401*$K$401</f>
        <v>85500</v>
      </c>
      <c r="D402" s="11">
        <f>1/(1+$C$3)^2</f>
        <v>0.87376533899421416</v>
      </c>
      <c r="E402" s="11">
        <f t="shared" si="62"/>
        <v>74706.936484005317</v>
      </c>
    </row>
    <row r="403" spans="1:12" x14ac:dyDescent="0.25">
      <c r="B403" s="1" t="s">
        <v>15</v>
      </c>
      <c r="C403" s="1">
        <f t="shared" si="63"/>
        <v>85500</v>
      </c>
      <c r="D403" s="11">
        <f>1/(1+$D$3)^3</f>
        <v>0.81310208346911228</v>
      </c>
      <c r="E403" s="11">
        <f t="shared" si="62"/>
        <v>69520.228136609105</v>
      </c>
    </row>
    <row r="404" spans="1:12" x14ac:dyDescent="0.25">
      <c r="B404" s="1" t="s">
        <v>16</v>
      </c>
      <c r="C404" s="1">
        <f t="shared" si="63"/>
        <v>85500</v>
      </c>
      <c r="D404" s="11">
        <f>1/(1+$E$3)^4</f>
        <v>0.75552498253350464</v>
      </c>
      <c r="E404" s="11">
        <f t="shared" si="62"/>
        <v>64597.386006614644</v>
      </c>
    </row>
    <row r="405" spans="1:12" x14ac:dyDescent="0.25">
      <c r="B405" s="1" t="s">
        <v>17</v>
      </c>
      <c r="C405" s="1">
        <f t="shared" si="63"/>
        <v>85500</v>
      </c>
      <c r="D405" s="11">
        <f>1/(1+$F$3)^5</f>
        <v>0.70111213796389138</v>
      </c>
      <c r="E405" s="11">
        <f t="shared" si="62"/>
        <v>59945.08779591271</v>
      </c>
    </row>
    <row r="406" spans="1:12" x14ac:dyDescent="0.25">
      <c r="B406" s="1" t="s">
        <v>18</v>
      </c>
      <c r="C406" s="1">
        <f t="shared" si="63"/>
        <v>85500</v>
      </c>
      <c r="D406" s="11">
        <f>1/(1+$G$3)^6</f>
        <v>0.6501356813343464</v>
      </c>
      <c r="E406" s="11">
        <f t="shared" si="62"/>
        <v>55586.600754086619</v>
      </c>
    </row>
    <row r="407" spans="1:12" x14ac:dyDescent="0.25">
      <c r="B407" s="1" t="s">
        <v>19</v>
      </c>
      <c r="C407" s="1">
        <f t="shared" si="63"/>
        <v>85500</v>
      </c>
      <c r="D407" s="11">
        <f>1/(1+$H$3)^7</f>
        <v>0.60275490089788319</v>
      </c>
      <c r="E407" s="11">
        <f t="shared" si="62"/>
        <v>51535.544026769014</v>
      </c>
    </row>
    <row r="408" spans="1:12" x14ac:dyDescent="0.25">
      <c r="B408" s="1" t="s">
        <v>20</v>
      </c>
      <c r="C408" s="1">
        <f>$I$401*$K$401+I401</f>
        <v>1085500</v>
      </c>
      <c r="D408" s="11">
        <f>1/(1+$I$3)^8</f>
        <v>0.55862025948554017</v>
      </c>
      <c r="E408" s="11">
        <f t="shared" si="62"/>
        <v>606382.29167155386</v>
      </c>
    </row>
    <row r="409" spans="1:12" x14ac:dyDescent="0.25">
      <c r="D409" s="11"/>
      <c r="E409" s="11">
        <f>SUM(E401:E408)</f>
        <v>1062337.7512497436</v>
      </c>
    </row>
    <row r="412" spans="1:12" x14ac:dyDescent="0.25">
      <c r="A412" s="1" t="s">
        <v>0</v>
      </c>
      <c r="B412" t="s">
        <v>1</v>
      </c>
      <c r="C412" t="s">
        <v>2</v>
      </c>
      <c r="D412" t="s">
        <v>3</v>
      </c>
      <c r="E412" t="s">
        <v>4</v>
      </c>
      <c r="H412" s="2" t="s">
        <v>5</v>
      </c>
      <c r="I412" s="2" t="s">
        <v>6</v>
      </c>
      <c r="J412" s="2" t="s">
        <v>7</v>
      </c>
      <c r="K412" s="2" t="s">
        <v>8</v>
      </c>
      <c r="L412" s="2" t="s">
        <v>9</v>
      </c>
    </row>
    <row r="413" spans="1:12" x14ac:dyDescent="0.25">
      <c r="A413" s="1">
        <v>33</v>
      </c>
      <c r="B413" s="1" t="s">
        <v>13</v>
      </c>
      <c r="C413" s="1">
        <f>$I$413*$K$413</f>
        <v>82200</v>
      </c>
      <c r="D413" s="11">
        <f>1/(1+$B$3)^1</f>
        <v>0.93641726753441323</v>
      </c>
      <c r="E413" s="11">
        <f t="shared" ref="E413:E419" si="64">C413*D413</f>
        <v>76973.499391328762</v>
      </c>
      <c r="H413" s="1">
        <v>7</v>
      </c>
      <c r="I413" s="1">
        <v>1000000</v>
      </c>
      <c r="J413" s="1">
        <v>2025</v>
      </c>
      <c r="K413" s="1">
        <v>8.2199999999999995E-2</v>
      </c>
      <c r="L413" s="1">
        <v>10000</v>
      </c>
    </row>
    <row r="414" spans="1:12" x14ac:dyDescent="0.25">
      <c r="B414" s="1" t="s">
        <v>14</v>
      </c>
      <c r="C414" s="1">
        <f t="shared" ref="C414:C418" si="65">$I$413*$K$413</f>
        <v>82200</v>
      </c>
      <c r="D414" s="11">
        <f>1/(1+$C$3)^2</f>
        <v>0.87376533899421416</v>
      </c>
      <c r="E414" s="11">
        <f t="shared" si="64"/>
        <v>71823.51086532441</v>
      </c>
    </row>
    <row r="415" spans="1:12" x14ac:dyDescent="0.25">
      <c r="B415" s="1" t="s">
        <v>15</v>
      </c>
      <c r="C415" s="1">
        <f t="shared" si="65"/>
        <v>82200</v>
      </c>
      <c r="D415" s="11">
        <f>1/(1+$D$3)^3</f>
        <v>0.81310208346911228</v>
      </c>
      <c r="E415" s="11">
        <f t="shared" si="64"/>
        <v>66836.991261161034</v>
      </c>
    </row>
    <row r="416" spans="1:12" x14ac:dyDescent="0.25">
      <c r="B416" s="1" t="s">
        <v>16</v>
      </c>
      <c r="C416" s="1">
        <f t="shared" si="65"/>
        <v>82200</v>
      </c>
      <c r="D416" s="11">
        <f>1/(1+$E$3)^4</f>
        <v>0.75552498253350464</v>
      </c>
      <c r="E416" s="11">
        <f t="shared" si="64"/>
        <v>62104.153564254084</v>
      </c>
    </row>
    <row r="417" spans="1:12" x14ac:dyDescent="0.25">
      <c r="B417" s="1" t="s">
        <v>17</v>
      </c>
      <c r="C417" s="1">
        <f t="shared" si="65"/>
        <v>82200</v>
      </c>
      <c r="D417" s="11">
        <f>1/(1+$F$3)^5</f>
        <v>0.70111213796389138</v>
      </c>
      <c r="E417" s="11">
        <f t="shared" si="64"/>
        <v>57631.41774063187</v>
      </c>
    </row>
    <row r="418" spans="1:12" x14ac:dyDescent="0.25">
      <c r="B418" s="1" t="s">
        <v>18</v>
      </c>
      <c r="C418" s="1">
        <f t="shared" si="65"/>
        <v>82200</v>
      </c>
      <c r="D418" s="11">
        <f>1/(1+$G$3)^6</f>
        <v>0.6501356813343464</v>
      </c>
      <c r="E418" s="11">
        <f t="shared" si="64"/>
        <v>53441.153005683278</v>
      </c>
    </row>
    <row r="419" spans="1:12" x14ac:dyDescent="0.25">
      <c r="B419" s="1" t="s">
        <v>19</v>
      </c>
      <c r="C419" s="1">
        <f>$I$413*$K$413+I413</f>
        <v>1082200</v>
      </c>
      <c r="D419" s="11">
        <f>1/(1+$H$3)^7</f>
        <v>0.60275490089788319</v>
      </c>
      <c r="E419" s="11">
        <f t="shared" si="64"/>
        <v>652301.3537516892</v>
      </c>
    </row>
    <row r="420" spans="1:12" x14ac:dyDescent="0.25">
      <c r="D420" s="11"/>
      <c r="E420" s="11">
        <f>SUM(E413:E419)</f>
        <v>1041112.0795800725</v>
      </c>
    </row>
    <row r="423" spans="1:12" x14ac:dyDescent="0.25">
      <c r="A423" s="1" t="s">
        <v>0</v>
      </c>
      <c r="B423" t="s">
        <v>1</v>
      </c>
      <c r="C423" t="s">
        <v>2</v>
      </c>
      <c r="D423" t="s">
        <v>3</v>
      </c>
      <c r="E423" t="s">
        <v>4</v>
      </c>
      <c r="H423" s="2" t="s">
        <v>5</v>
      </c>
      <c r="I423" s="2" t="s">
        <v>6</v>
      </c>
      <c r="J423" s="2" t="s">
        <v>7</v>
      </c>
      <c r="K423" s="2" t="s">
        <v>8</v>
      </c>
      <c r="L423" s="2" t="s">
        <v>9</v>
      </c>
    </row>
    <row r="424" spans="1:12" x14ac:dyDescent="0.25">
      <c r="A424" s="1">
        <v>34</v>
      </c>
      <c r="B424" s="1" t="s">
        <v>13</v>
      </c>
      <c r="C424" s="1">
        <f>$I$424*$K$424</f>
        <v>85200</v>
      </c>
      <c r="D424" s="11">
        <f>1/(1+$B$3)^1</f>
        <v>0.93641726753441323</v>
      </c>
      <c r="E424" s="11">
        <f t="shared" ref="E424:E430" si="66">C424*D424</f>
        <v>79782.75119393201</v>
      </c>
      <c r="H424" s="1">
        <v>7</v>
      </c>
      <c r="I424" s="1">
        <v>1000000</v>
      </c>
      <c r="J424" s="1">
        <v>2025</v>
      </c>
      <c r="K424" s="1">
        <v>8.5199999999999998E-2</v>
      </c>
      <c r="L424" s="1">
        <v>4250</v>
      </c>
    </row>
    <row r="425" spans="1:12" x14ac:dyDescent="0.25">
      <c r="B425" s="1" t="s">
        <v>14</v>
      </c>
      <c r="C425" s="1">
        <f t="shared" ref="C425:C429" si="67">$I$424*$K$424</f>
        <v>85200</v>
      </c>
      <c r="D425" s="11">
        <f>1/(1+$C$3)^2</f>
        <v>0.87376533899421416</v>
      </c>
      <c r="E425" s="11">
        <f t="shared" si="66"/>
        <v>74444.80688230705</v>
      </c>
    </row>
    <row r="426" spans="1:12" x14ac:dyDescent="0.25">
      <c r="B426" s="1" t="s">
        <v>15</v>
      </c>
      <c r="C426" s="1">
        <f t="shared" si="67"/>
        <v>85200</v>
      </c>
      <c r="D426" s="11">
        <f>1/(1+$D$3)^3</f>
        <v>0.81310208346911228</v>
      </c>
      <c r="E426" s="11">
        <f t="shared" si="66"/>
        <v>69276.297511568366</v>
      </c>
    </row>
    <row r="427" spans="1:12" x14ac:dyDescent="0.25">
      <c r="B427" s="1" t="s">
        <v>16</v>
      </c>
      <c r="C427" s="1">
        <f t="shared" si="67"/>
        <v>85200</v>
      </c>
      <c r="D427" s="11">
        <f>1/(1+$E$3)^4</f>
        <v>0.75552498253350464</v>
      </c>
      <c r="E427" s="11">
        <f t="shared" si="66"/>
        <v>64370.728511854599</v>
      </c>
    </row>
    <row r="428" spans="1:12" x14ac:dyDescent="0.25">
      <c r="B428" s="1" t="s">
        <v>17</v>
      </c>
      <c r="C428" s="1">
        <f t="shared" si="67"/>
        <v>85200</v>
      </c>
      <c r="D428" s="11">
        <f>1/(1+$F$3)^5</f>
        <v>0.70111213796389138</v>
      </c>
      <c r="E428" s="11">
        <f t="shared" si="66"/>
        <v>59734.754154523544</v>
      </c>
    </row>
    <row r="429" spans="1:12" x14ac:dyDescent="0.25">
      <c r="B429" s="1" t="s">
        <v>18</v>
      </c>
      <c r="C429" s="1">
        <f t="shared" si="67"/>
        <v>85200</v>
      </c>
      <c r="D429" s="11">
        <f>1/(1+$G$3)^6</f>
        <v>0.6501356813343464</v>
      </c>
      <c r="E429" s="11">
        <f t="shared" si="66"/>
        <v>55391.560049686312</v>
      </c>
    </row>
    <row r="430" spans="1:12" x14ac:dyDescent="0.25">
      <c r="B430" s="1" t="s">
        <v>19</v>
      </c>
      <c r="C430" s="1">
        <f>$I$424*$K$424+I424</f>
        <v>1085200</v>
      </c>
      <c r="D430" s="11">
        <f>1/(1+$H$3)^7</f>
        <v>0.60275490089788319</v>
      </c>
      <c r="E430" s="11">
        <f t="shared" si="66"/>
        <v>654109.61845438287</v>
      </c>
    </row>
    <row r="431" spans="1:12" x14ac:dyDescent="0.25">
      <c r="D431" s="11"/>
      <c r="E431" s="11">
        <f>SUM(E424:E430)</f>
        <v>1057110.5167582547</v>
      </c>
    </row>
    <row r="434" spans="1:12" x14ac:dyDescent="0.25">
      <c r="A434" s="1" t="s">
        <v>0</v>
      </c>
      <c r="B434" t="s">
        <v>1</v>
      </c>
      <c r="C434" t="s">
        <v>2</v>
      </c>
      <c r="D434" t="s">
        <v>3</v>
      </c>
      <c r="E434" t="s">
        <v>4</v>
      </c>
      <c r="H434" s="2" t="s">
        <v>5</v>
      </c>
      <c r="I434" s="2" t="s">
        <v>6</v>
      </c>
      <c r="J434" s="2" t="s">
        <v>7</v>
      </c>
      <c r="K434" s="2" t="s">
        <v>8</v>
      </c>
      <c r="L434" s="2" t="s">
        <v>9</v>
      </c>
    </row>
    <row r="435" spans="1:12" x14ac:dyDescent="0.25">
      <c r="A435" s="1">
        <v>35</v>
      </c>
      <c r="B435" s="1" t="s">
        <v>13</v>
      </c>
      <c r="C435" s="1">
        <f>$I$435*$K$435</f>
        <v>85000</v>
      </c>
      <c r="D435" s="11">
        <f>1/(1+$B$3)^1</f>
        <v>0.93641726753441323</v>
      </c>
      <c r="E435" s="11">
        <f t="shared" ref="E435:E441" si="68">C435*D435</f>
        <v>79595.467740425127</v>
      </c>
      <c r="H435" s="1">
        <v>7</v>
      </c>
      <c r="I435" s="1">
        <v>1000000</v>
      </c>
      <c r="J435" s="1">
        <v>2025</v>
      </c>
      <c r="K435" s="1">
        <v>8.5000000000000006E-2</v>
      </c>
      <c r="L435" s="1">
        <v>6000</v>
      </c>
    </row>
    <row r="436" spans="1:12" x14ac:dyDescent="0.25">
      <c r="B436" s="1" t="s">
        <v>14</v>
      </c>
      <c r="C436" s="1">
        <f t="shared" ref="C436:C440" si="69">$I$435*$K$435</f>
        <v>85000</v>
      </c>
      <c r="D436" s="11">
        <f>1/(1+$C$3)^2</f>
        <v>0.87376533899421416</v>
      </c>
      <c r="E436" s="11">
        <f t="shared" si="68"/>
        <v>74270.05381450821</v>
      </c>
    </row>
    <row r="437" spans="1:12" x14ac:dyDescent="0.25">
      <c r="B437" s="1" t="s">
        <v>15</v>
      </c>
      <c r="C437" s="1">
        <f t="shared" si="69"/>
        <v>85000</v>
      </c>
      <c r="D437" s="11">
        <f>1/(1+$D$3)^3</f>
        <v>0.81310208346911228</v>
      </c>
      <c r="E437" s="11">
        <f t="shared" si="68"/>
        <v>69113.67709487454</v>
      </c>
    </row>
    <row r="438" spans="1:12" x14ac:dyDescent="0.25">
      <c r="B438" s="1" t="s">
        <v>16</v>
      </c>
      <c r="C438" s="1">
        <f t="shared" si="69"/>
        <v>85000</v>
      </c>
      <c r="D438" s="11">
        <f>1/(1+$E$3)^4</f>
        <v>0.75552498253350464</v>
      </c>
      <c r="E438" s="11">
        <f t="shared" si="68"/>
        <v>64219.623515347892</v>
      </c>
    </row>
    <row r="439" spans="1:12" x14ac:dyDescent="0.25">
      <c r="B439" s="1" t="s">
        <v>17</v>
      </c>
      <c r="C439" s="1">
        <f t="shared" si="69"/>
        <v>85000</v>
      </c>
      <c r="D439" s="11">
        <f>1/(1+$F$3)^5</f>
        <v>0.70111213796389138</v>
      </c>
      <c r="E439" s="11">
        <f t="shared" si="68"/>
        <v>59594.531726930771</v>
      </c>
    </row>
    <row r="440" spans="1:12" x14ac:dyDescent="0.25">
      <c r="B440" s="1" t="s">
        <v>18</v>
      </c>
      <c r="C440" s="1">
        <f t="shared" si="69"/>
        <v>85000</v>
      </c>
      <c r="D440" s="11">
        <f>1/(1+$G$3)^6</f>
        <v>0.6501356813343464</v>
      </c>
      <c r="E440" s="11">
        <f t="shared" si="68"/>
        <v>55261.532913419447</v>
      </c>
    </row>
    <row r="441" spans="1:12" x14ac:dyDescent="0.25">
      <c r="B441" s="1" t="s">
        <v>19</v>
      </c>
      <c r="C441" s="1">
        <f>$I$435*$K$435+I435</f>
        <v>1085000</v>
      </c>
      <c r="D441" s="11">
        <f>1/(1+$H$3)^7</f>
        <v>0.60275490089788319</v>
      </c>
      <c r="E441" s="11">
        <f t="shared" si="68"/>
        <v>653989.0674742033</v>
      </c>
    </row>
    <row r="442" spans="1:12" x14ac:dyDescent="0.25">
      <c r="D442" s="11"/>
      <c r="E442" s="11">
        <f>SUM(E435:E441)</f>
        <v>1056043.9542797091</v>
      </c>
    </row>
    <row r="445" spans="1:12" x14ac:dyDescent="0.25">
      <c r="A445" s="1" t="s">
        <v>0</v>
      </c>
      <c r="B445" t="s">
        <v>1</v>
      </c>
      <c r="C445" t="s">
        <v>2</v>
      </c>
      <c r="D445" t="s">
        <v>3</v>
      </c>
      <c r="E445" t="s">
        <v>4</v>
      </c>
      <c r="H445" s="2" t="s">
        <v>5</v>
      </c>
      <c r="I445" s="2" t="s">
        <v>6</v>
      </c>
      <c r="J445" s="2" t="s">
        <v>7</v>
      </c>
      <c r="K445" s="2" t="s">
        <v>8</v>
      </c>
      <c r="L445" s="2" t="s">
        <v>9</v>
      </c>
    </row>
    <row r="446" spans="1:12" x14ac:dyDescent="0.25">
      <c r="A446" s="1">
        <v>36</v>
      </c>
      <c r="B446" s="1" t="s">
        <v>13</v>
      </c>
      <c r="C446" s="1">
        <f>$I$446*$K$446</f>
        <v>84000</v>
      </c>
      <c r="D446" s="11">
        <f>1/(1+$B$3)^1</f>
        <v>0.93641726753441323</v>
      </c>
      <c r="E446" s="11">
        <f t="shared" ref="E446:E452" si="70">C446*D446</f>
        <v>78659.050472890711</v>
      </c>
      <c r="H446" s="1">
        <v>7</v>
      </c>
      <c r="I446" s="1">
        <v>1000000</v>
      </c>
      <c r="J446" s="1">
        <v>2025</v>
      </c>
      <c r="K446" s="1">
        <v>8.4000000000000005E-2</v>
      </c>
      <c r="L446" s="1">
        <v>100</v>
      </c>
    </row>
    <row r="447" spans="1:12" x14ac:dyDescent="0.25">
      <c r="B447" s="1" t="s">
        <v>14</v>
      </c>
      <c r="C447" s="1">
        <f t="shared" ref="C447:C451" si="71">$I$446*$K$446</f>
        <v>84000</v>
      </c>
      <c r="D447" s="11">
        <f>1/(1+$C$3)^2</f>
        <v>0.87376533899421416</v>
      </c>
      <c r="E447" s="11">
        <f t="shared" si="70"/>
        <v>73396.288475513982</v>
      </c>
    </row>
    <row r="448" spans="1:12" x14ac:dyDescent="0.25">
      <c r="B448" s="1" t="s">
        <v>15</v>
      </c>
      <c r="C448" s="1">
        <f t="shared" si="71"/>
        <v>84000</v>
      </c>
      <c r="D448" s="11">
        <f>1/(1+$D$3)^3</f>
        <v>0.81310208346911228</v>
      </c>
      <c r="E448" s="11">
        <f t="shared" si="70"/>
        <v>68300.575011405424</v>
      </c>
    </row>
    <row r="449" spans="1:12" x14ac:dyDescent="0.25">
      <c r="B449" s="1" t="s">
        <v>16</v>
      </c>
      <c r="C449" s="1">
        <f t="shared" si="71"/>
        <v>84000</v>
      </c>
      <c r="D449" s="11">
        <f>1/(1+$E$3)^4</f>
        <v>0.75552498253350464</v>
      </c>
      <c r="E449" s="11">
        <f t="shared" si="70"/>
        <v>63464.098532814387</v>
      </c>
    </row>
    <row r="450" spans="1:12" x14ac:dyDescent="0.25">
      <c r="B450" s="1" t="s">
        <v>17</v>
      </c>
      <c r="C450" s="1">
        <f t="shared" si="71"/>
        <v>84000</v>
      </c>
      <c r="D450" s="11">
        <f>1/(1+$F$3)^5</f>
        <v>0.70111213796389138</v>
      </c>
      <c r="E450" s="11">
        <f t="shared" si="70"/>
        <v>58893.419588966877</v>
      </c>
    </row>
    <row r="451" spans="1:12" x14ac:dyDescent="0.25">
      <c r="B451" s="1" t="s">
        <v>18</v>
      </c>
      <c r="C451" s="1">
        <f t="shared" si="71"/>
        <v>84000</v>
      </c>
      <c r="D451" s="11">
        <f>1/(1+$G$3)^6</f>
        <v>0.6501356813343464</v>
      </c>
      <c r="E451" s="11">
        <f t="shared" si="70"/>
        <v>54611.397232085095</v>
      </c>
    </row>
    <row r="452" spans="1:12" x14ac:dyDescent="0.25">
      <c r="B452" s="1" t="s">
        <v>19</v>
      </c>
      <c r="C452" s="1">
        <f>$I$446*$K$446+I446</f>
        <v>1084000</v>
      </c>
      <c r="D452" s="11">
        <f>1/(1+$H$3)^7</f>
        <v>0.60275490089788319</v>
      </c>
      <c r="E452" s="11">
        <f t="shared" si="70"/>
        <v>653386.31257330533</v>
      </c>
    </row>
    <row r="453" spans="1:12" x14ac:dyDescent="0.25">
      <c r="D453" s="11"/>
      <c r="E453" s="11">
        <f>SUM(E446:E452)</f>
        <v>1050711.1418869819</v>
      </c>
    </row>
    <row r="456" spans="1:12" x14ac:dyDescent="0.25">
      <c r="A456" s="1" t="s">
        <v>0</v>
      </c>
      <c r="B456" t="s">
        <v>1</v>
      </c>
      <c r="C456" t="s">
        <v>2</v>
      </c>
      <c r="D456" t="s">
        <v>3</v>
      </c>
      <c r="E456" t="s">
        <v>4</v>
      </c>
      <c r="H456" s="2" t="s">
        <v>5</v>
      </c>
      <c r="I456" s="2" t="s">
        <v>6</v>
      </c>
      <c r="J456" s="2" t="s">
        <v>7</v>
      </c>
      <c r="K456" s="2" t="s">
        <v>8</v>
      </c>
      <c r="L456" s="2" t="s">
        <v>9</v>
      </c>
    </row>
    <row r="457" spans="1:12" x14ac:dyDescent="0.25">
      <c r="A457" s="1">
        <v>37</v>
      </c>
      <c r="B457" s="1" t="s">
        <v>13</v>
      </c>
      <c r="C457" s="1">
        <f>$I$457*$K$457</f>
        <v>86100</v>
      </c>
      <c r="D457" s="11">
        <f>1/(1+$B$3)^1</f>
        <v>0.93641726753441323</v>
      </c>
      <c r="E457" s="11">
        <f t="shared" ref="E457:E463" si="72">C457*D457</f>
        <v>80625.526734712985</v>
      </c>
      <c r="H457" s="1">
        <v>7</v>
      </c>
      <c r="I457" s="1">
        <v>1000000</v>
      </c>
      <c r="J457" s="1">
        <v>2025</v>
      </c>
      <c r="K457" s="1">
        <v>8.6099999999999996E-2</v>
      </c>
      <c r="L457" s="1">
        <v>10000</v>
      </c>
    </row>
    <row r="458" spans="1:12" x14ac:dyDescent="0.25">
      <c r="B458" s="1" t="s">
        <v>14</v>
      </c>
      <c r="C458" s="1">
        <f t="shared" ref="C458:C462" si="73">$I$457*$K$457</f>
        <v>86100</v>
      </c>
      <c r="D458" s="11">
        <f>1/(1+$C$3)^2</f>
        <v>0.87376533899421416</v>
      </c>
      <c r="E458" s="11">
        <f t="shared" si="72"/>
        <v>75231.195687401836</v>
      </c>
    </row>
    <row r="459" spans="1:12" x14ac:dyDescent="0.25">
      <c r="B459" s="1" t="s">
        <v>15</v>
      </c>
      <c r="C459" s="1">
        <f t="shared" si="73"/>
        <v>86100</v>
      </c>
      <c r="D459" s="11">
        <f>1/(1+$D$3)^3</f>
        <v>0.81310208346911228</v>
      </c>
      <c r="E459" s="11">
        <f t="shared" si="72"/>
        <v>70008.089386690568</v>
      </c>
    </row>
    <row r="460" spans="1:12" x14ac:dyDescent="0.25">
      <c r="B460" s="1" t="s">
        <v>16</v>
      </c>
      <c r="C460" s="1">
        <f t="shared" si="73"/>
        <v>86100</v>
      </c>
      <c r="D460" s="11">
        <f>1/(1+$E$3)^4</f>
        <v>0.75552498253350464</v>
      </c>
      <c r="E460" s="11">
        <f t="shared" si="72"/>
        <v>65050.70099613475</v>
      </c>
    </row>
    <row r="461" spans="1:12" x14ac:dyDescent="0.25">
      <c r="B461" s="1" t="s">
        <v>17</v>
      </c>
      <c r="C461" s="1">
        <f t="shared" si="73"/>
        <v>86100</v>
      </c>
      <c r="D461" s="11">
        <f>1/(1+$F$3)^5</f>
        <v>0.70111213796389138</v>
      </c>
      <c r="E461" s="11">
        <f t="shared" si="72"/>
        <v>60365.755078691051</v>
      </c>
    </row>
    <row r="462" spans="1:12" x14ac:dyDescent="0.25">
      <c r="B462" s="1" t="s">
        <v>18</v>
      </c>
      <c r="C462" s="1">
        <f t="shared" si="73"/>
        <v>86100</v>
      </c>
      <c r="D462" s="11">
        <f>1/(1+$G$3)^6</f>
        <v>0.6501356813343464</v>
      </c>
      <c r="E462" s="11">
        <f t="shared" si="72"/>
        <v>55976.682162887228</v>
      </c>
    </row>
    <row r="463" spans="1:12" x14ac:dyDescent="0.25">
      <c r="B463" s="1" t="s">
        <v>19</v>
      </c>
      <c r="C463" s="1">
        <f>$I$457*$K$457+I457</f>
        <v>1086100</v>
      </c>
      <c r="D463" s="11">
        <f>1/(1+$H$3)^7</f>
        <v>0.60275490089788319</v>
      </c>
      <c r="E463" s="11">
        <f t="shared" si="72"/>
        <v>654652.09786519094</v>
      </c>
    </row>
    <row r="464" spans="1:12" x14ac:dyDescent="0.25">
      <c r="D464" s="11"/>
      <c r="E464" s="11">
        <f>SUM(E457:E463)</f>
        <v>1061910.0479117094</v>
      </c>
    </row>
    <row r="467" spans="1:12" x14ac:dyDescent="0.25">
      <c r="A467" s="1" t="s">
        <v>0</v>
      </c>
      <c r="B467" t="s">
        <v>1</v>
      </c>
      <c r="C467" t="s">
        <v>2</v>
      </c>
      <c r="D467" t="s">
        <v>3</v>
      </c>
      <c r="E467" t="s">
        <v>4</v>
      </c>
      <c r="H467" s="2" t="s">
        <v>5</v>
      </c>
      <c r="I467" s="2" t="s">
        <v>6</v>
      </c>
      <c r="J467" s="2" t="s">
        <v>7</v>
      </c>
      <c r="K467" s="2" t="s">
        <v>8</v>
      </c>
      <c r="L467" s="2" t="s">
        <v>9</v>
      </c>
    </row>
    <row r="468" spans="1:12" x14ac:dyDescent="0.25">
      <c r="A468" s="1">
        <v>38</v>
      </c>
      <c r="B468" s="1" t="s">
        <v>13</v>
      </c>
      <c r="C468" s="1">
        <f>$I$468*$K$468</f>
        <v>92200</v>
      </c>
      <c r="D468" s="11">
        <f>1/(1+$B$3)^1</f>
        <v>0.93641726753441323</v>
      </c>
      <c r="E468" s="11">
        <f t="shared" ref="E468:E474" si="74">C468*D468</f>
        <v>86337.672066672894</v>
      </c>
      <c r="H468" s="1">
        <v>7</v>
      </c>
      <c r="I468" s="1">
        <v>1000000</v>
      </c>
      <c r="J468" s="1">
        <v>2025</v>
      </c>
      <c r="K468" s="1">
        <v>9.2200000000000004E-2</v>
      </c>
      <c r="L468" s="1">
        <v>5000</v>
      </c>
    </row>
    <row r="469" spans="1:12" x14ac:dyDescent="0.25">
      <c r="B469" s="1" t="s">
        <v>14</v>
      </c>
      <c r="C469" s="1">
        <f t="shared" ref="C469:C473" si="75">$I$468*$K$468</f>
        <v>92200</v>
      </c>
      <c r="D469" s="11">
        <f>1/(1+$C$3)^2</f>
        <v>0.87376533899421416</v>
      </c>
      <c r="E469" s="11">
        <f t="shared" si="74"/>
        <v>80561.164255266543</v>
      </c>
    </row>
    <row r="470" spans="1:12" x14ac:dyDescent="0.25">
      <c r="B470" s="1" t="s">
        <v>15</v>
      </c>
      <c r="C470" s="1">
        <f t="shared" si="75"/>
        <v>92200</v>
      </c>
      <c r="D470" s="11">
        <f>1/(1+$D$3)^3</f>
        <v>0.81310208346911228</v>
      </c>
      <c r="E470" s="11">
        <f t="shared" si="74"/>
        <v>74968.012095852158</v>
      </c>
    </row>
    <row r="471" spans="1:12" x14ac:dyDescent="0.25">
      <c r="B471" s="1" t="s">
        <v>16</v>
      </c>
      <c r="C471" s="1">
        <f t="shared" si="75"/>
        <v>92200</v>
      </c>
      <c r="D471" s="11">
        <f>1/(1+$E$3)^4</f>
        <v>0.75552498253350464</v>
      </c>
      <c r="E471" s="11">
        <f t="shared" si="74"/>
        <v>69659.403389589133</v>
      </c>
    </row>
    <row r="472" spans="1:12" x14ac:dyDescent="0.25">
      <c r="B472" s="1" t="s">
        <v>17</v>
      </c>
      <c r="C472" s="1">
        <f t="shared" si="75"/>
        <v>92200</v>
      </c>
      <c r="D472" s="11">
        <f>1/(1+$F$3)^5</f>
        <v>0.70111213796389138</v>
      </c>
      <c r="E472" s="11">
        <f t="shared" si="74"/>
        <v>64642.539120270783</v>
      </c>
    </row>
    <row r="473" spans="1:12" x14ac:dyDescent="0.25">
      <c r="B473" s="1" t="s">
        <v>18</v>
      </c>
      <c r="C473" s="1">
        <f t="shared" si="75"/>
        <v>92200</v>
      </c>
      <c r="D473" s="11">
        <f>1/(1+$G$3)^6</f>
        <v>0.6501356813343464</v>
      </c>
      <c r="E473" s="11">
        <f t="shared" si="74"/>
        <v>59942.509819026738</v>
      </c>
    </row>
    <row r="474" spans="1:12" x14ac:dyDescent="0.25">
      <c r="B474" s="1" t="s">
        <v>19</v>
      </c>
      <c r="C474" s="1">
        <f>$I$468*$K$468+I468</f>
        <v>1092200</v>
      </c>
      <c r="D474" s="11">
        <f>1/(1+$H$3)^7</f>
        <v>0.60275490089788319</v>
      </c>
      <c r="E474" s="11">
        <f t="shared" si="74"/>
        <v>658328.90276066808</v>
      </c>
    </row>
    <row r="475" spans="1:12" x14ac:dyDescent="0.25">
      <c r="D475" s="11"/>
      <c r="E475" s="11">
        <f>SUM(E468:E474)</f>
        <v>1094440.2035073463</v>
      </c>
    </row>
    <row r="478" spans="1:12" x14ac:dyDescent="0.25">
      <c r="A478" s="1" t="s">
        <v>0</v>
      </c>
      <c r="B478" t="s">
        <v>1</v>
      </c>
      <c r="C478" t="s">
        <v>2</v>
      </c>
      <c r="D478" t="s">
        <v>3</v>
      </c>
      <c r="E478" t="s">
        <v>4</v>
      </c>
      <c r="H478" s="2" t="s">
        <v>5</v>
      </c>
      <c r="I478" s="2" t="s">
        <v>6</v>
      </c>
      <c r="J478" s="2" t="s">
        <v>7</v>
      </c>
      <c r="K478" s="2" t="s">
        <v>8</v>
      </c>
      <c r="L478" s="2" t="s">
        <v>9</v>
      </c>
    </row>
    <row r="479" spans="1:12" x14ac:dyDescent="0.25">
      <c r="A479" s="1">
        <v>39</v>
      </c>
      <c r="B479" s="1" t="s">
        <v>13</v>
      </c>
      <c r="C479" s="1">
        <f>$I$479*$K$479</f>
        <v>92400</v>
      </c>
      <c r="D479" s="11">
        <f>1/(1+$B$3)^1</f>
        <v>0.93641726753441323</v>
      </c>
      <c r="E479" s="11">
        <f t="shared" ref="E479:E485" si="76">C479*D479</f>
        <v>86524.955520179778</v>
      </c>
      <c r="H479" s="1">
        <v>7</v>
      </c>
      <c r="I479" s="1">
        <v>1000000</v>
      </c>
      <c r="J479" s="1">
        <v>2025</v>
      </c>
      <c r="K479" s="1">
        <v>9.2399999999999996E-2</v>
      </c>
      <c r="L479" s="1">
        <v>6500</v>
      </c>
    </row>
    <row r="480" spans="1:12" x14ac:dyDescent="0.25">
      <c r="B480" s="1" t="s">
        <v>14</v>
      </c>
      <c r="C480" s="1">
        <f t="shared" ref="C480:C484" si="77">$I$479*$K$479</f>
        <v>92400</v>
      </c>
      <c r="D480" s="11">
        <f>1/(1+$C$3)^2</f>
        <v>0.87376533899421416</v>
      </c>
      <c r="E480" s="11">
        <f t="shared" si="76"/>
        <v>80735.917323065383</v>
      </c>
    </row>
    <row r="481" spans="1:12" x14ac:dyDescent="0.25">
      <c r="B481" s="1" t="s">
        <v>15</v>
      </c>
      <c r="C481" s="1">
        <f t="shared" si="77"/>
        <v>92400</v>
      </c>
      <c r="D481" s="11">
        <f>1/(1+$D$3)^3</f>
        <v>0.81310208346911228</v>
      </c>
      <c r="E481" s="11">
        <f t="shared" si="76"/>
        <v>75130.63251254597</v>
      </c>
    </row>
    <row r="482" spans="1:12" x14ac:dyDescent="0.25">
      <c r="B482" s="1" t="s">
        <v>16</v>
      </c>
      <c r="C482" s="1">
        <f t="shared" si="77"/>
        <v>92400</v>
      </c>
      <c r="D482" s="11">
        <f>1/(1+$E$3)^4</f>
        <v>0.75552498253350464</v>
      </c>
      <c r="E482" s="11">
        <f t="shared" si="76"/>
        <v>69810.508386095826</v>
      </c>
    </row>
    <row r="483" spans="1:12" x14ac:dyDescent="0.25">
      <c r="B483" s="1" t="s">
        <v>17</v>
      </c>
      <c r="C483" s="1">
        <f t="shared" si="77"/>
        <v>92400</v>
      </c>
      <c r="D483" s="11">
        <f>1/(1+$F$3)^5</f>
        <v>0.70111213796389138</v>
      </c>
      <c r="E483" s="11">
        <f t="shared" si="76"/>
        <v>64782.761547863563</v>
      </c>
    </row>
    <row r="484" spans="1:12" x14ac:dyDescent="0.25">
      <c r="B484" s="1" t="s">
        <v>18</v>
      </c>
      <c r="C484" s="1">
        <f t="shared" si="77"/>
        <v>92400</v>
      </c>
      <c r="D484" s="11">
        <f>1/(1+$G$3)^6</f>
        <v>0.6501356813343464</v>
      </c>
      <c r="E484" s="11">
        <f t="shared" si="76"/>
        <v>60072.53695529361</v>
      </c>
    </row>
    <row r="485" spans="1:12" x14ac:dyDescent="0.25">
      <c r="B485" s="1" t="s">
        <v>19</v>
      </c>
      <c r="C485" s="1">
        <f>$I$479*$K$479+I479</f>
        <v>1092400</v>
      </c>
      <c r="D485" s="11">
        <f>1/(1+$H$3)^7</f>
        <v>0.60275490089788319</v>
      </c>
      <c r="E485" s="11">
        <f t="shared" si="76"/>
        <v>658449.45374084765</v>
      </c>
    </row>
    <row r="486" spans="1:12" x14ac:dyDescent="0.25">
      <c r="D486" s="11"/>
      <c r="E486" s="11">
        <f>SUM(E479:E485)</f>
        <v>1095506.7659858917</v>
      </c>
    </row>
    <row r="489" spans="1:12" x14ac:dyDescent="0.25">
      <c r="A489" s="1" t="s">
        <v>0</v>
      </c>
      <c r="B489" t="s">
        <v>1</v>
      </c>
      <c r="C489" t="s">
        <v>2</v>
      </c>
      <c r="D489" t="s">
        <v>3</v>
      </c>
      <c r="E489" t="s">
        <v>4</v>
      </c>
      <c r="H489" s="2" t="s">
        <v>5</v>
      </c>
      <c r="I489" s="2" t="s">
        <v>6</v>
      </c>
      <c r="J489" s="2" t="s">
        <v>7</v>
      </c>
      <c r="K489" s="2" t="s">
        <v>8</v>
      </c>
      <c r="L489" s="2" t="s">
        <v>9</v>
      </c>
    </row>
    <row r="490" spans="1:12" x14ac:dyDescent="0.25">
      <c r="A490" s="1">
        <v>40</v>
      </c>
      <c r="B490" s="1" t="s">
        <v>13</v>
      </c>
      <c r="C490" s="1">
        <f>$I$490*$K$490</f>
        <v>74000</v>
      </c>
      <c r="D490" s="11">
        <f>1/(1+$B$3)^1</f>
        <v>0.93641726753441323</v>
      </c>
      <c r="E490" s="11">
        <f t="shared" ref="E490:E496" si="78">C490*D490</f>
        <v>69294.877797546578</v>
      </c>
      <c r="H490" s="1">
        <v>7</v>
      </c>
      <c r="I490" s="1">
        <v>1000000</v>
      </c>
      <c r="J490" s="1">
        <v>2025</v>
      </c>
      <c r="K490" s="1">
        <v>7.3999999999999996E-2</v>
      </c>
      <c r="L490" s="1">
        <v>10000</v>
      </c>
    </row>
    <row r="491" spans="1:12" x14ac:dyDescent="0.25">
      <c r="B491" s="1" t="s">
        <v>14</v>
      </c>
      <c r="C491" s="1">
        <f t="shared" ref="C491:C495" si="79">$I$490*$K$490</f>
        <v>74000</v>
      </c>
      <c r="D491" s="11">
        <f>1/(1+$C$3)^2</f>
        <v>0.87376533899421416</v>
      </c>
      <c r="E491" s="11">
        <f t="shared" si="78"/>
        <v>64658.635085571848</v>
      </c>
    </row>
    <row r="492" spans="1:12" x14ac:dyDescent="0.25">
      <c r="B492" s="1" t="s">
        <v>15</v>
      </c>
      <c r="C492" s="1">
        <f t="shared" si="79"/>
        <v>74000</v>
      </c>
      <c r="D492" s="11">
        <f>1/(1+$D$3)^3</f>
        <v>0.81310208346911228</v>
      </c>
      <c r="E492" s="11">
        <f t="shared" si="78"/>
        <v>60169.554176714308</v>
      </c>
    </row>
    <row r="493" spans="1:12" x14ac:dyDescent="0.25">
      <c r="B493" s="1" t="s">
        <v>16</v>
      </c>
      <c r="C493" s="1">
        <f t="shared" si="79"/>
        <v>74000</v>
      </c>
      <c r="D493" s="11">
        <f>1/(1+$E$3)^4</f>
        <v>0.75552498253350464</v>
      </c>
      <c r="E493" s="11">
        <f t="shared" si="78"/>
        <v>55908.848707479345</v>
      </c>
    </row>
    <row r="494" spans="1:12" x14ac:dyDescent="0.25">
      <c r="B494" s="1" t="s">
        <v>17</v>
      </c>
      <c r="C494" s="1">
        <f t="shared" si="79"/>
        <v>74000</v>
      </c>
      <c r="D494" s="11">
        <f>1/(1+$F$3)^5</f>
        <v>0.70111213796389138</v>
      </c>
      <c r="E494" s="11">
        <f t="shared" si="78"/>
        <v>51882.298209327964</v>
      </c>
    </row>
    <row r="495" spans="1:12" x14ac:dyDescent="0.25">
      <c r="B495" s="1" t="s">
        <v>18</v>
      </c>
      <c r="C495" s="1">
        <f t="shared" si="79"/>
        <v>74000</v>
      </c>
      <c r="D495" s="11">
        <f>1/(1+$G$3)^6</f>
        <v>0.6501356813343464</v>
      </c>
      <c r="E495" s="11">
        <f t="shared" si="78"/>
        <v>48110.040418741635</v>
      </c>
    </row>
    <row r="496" spans="1:12" x14ac:dyDescent="0.25">
      <c r="B496" s="1" t="s">
        <v>19</v>
      </c>
      <c r="C496" s="1">
        <f>$I$490*$K$490+I490</f>
        <v>1074000</v>
      </c>
      <c r="D496" s="11">
        <f>1/(1+$H$3)^7</f>
        <v>0.60275490089788319</v>
      </c>
      <c r="E496" s="11">
        <f t="shared" si="78"/>
        <v>647358.76356432657</v>
      </c>
    </row>
    <row r="497" spans="1:12" x14ac:dyDescent="0.25">
      <c r="D497" s="11"/>
      <c r="E497" s="11">
        <f>SUM(E490:E496)</f>
        <v>997383.01795970823</v>
      </c>
    </row>
    <row r="500" spans="1:12" x14ac:dyDescent="0.25">
      <c r="A500" s="1" t="s">
        <v>0</v>
      </c>
      <c r="B500" t="s">
        <v>1</v>
      </c>
      <c r="C500" t="s">
        <v>2</v>
      </c>
      <c r="D500" t="s">
        <v>3</v>
      </c>
      <c r="E500" t="s">
        <v>4</v>
      </c>
      <c r="H500" s="2" t="s">
        <v>5</v>
      </c>
      <c r="I500" s="2" t="s">
        <v>6</v>
      </c>
      <c r="J500" s="2" t="s">
        <v>7</v>
      </c>
      <c r="K500" s="2" t="s">
        <v>8</v>
      </c>
      <c r="L500" s="2" t="s">
        <v>9</v>
      </c>
    </row>
    <row r="501" spans="1:12" x14ac:dyDescent="0.25">
      <c r="A501" s="1">
        <v>41</v>
      </c>
      <c r="B501" s="1" t="s">
        <v>13</v>
      </c>
      <c r="C501" s="1">
        <f>$I$501*$K$501</f>
        <v>94700</v>
      </c>
      <c r="D501" s="11">
        <f>1/(1+$B$3)^1</f>
        <v>0.93641726753441323</v>
      </c>
      <c r="E501" s="11">
        <f t="shared" ref="E501:E507" si="80">C501*D501</f>
        <v>88678.715235508935</v>
      </c>
      <c r="H501" s="1">
        <v>7</v>
      </c>
      <c r="I501" s="1">
        <v>1000000</v>
      </c>
      <c r="J501" s="1">
        <v>2025</v>
      </c>
      <c r="K501" s="1">
        <v>9.4700000000000006E-2</v>
      </c>
      <c r="L501" s="1">
        <v>5000</v>
      </c>
    </row>
    <row r="502" spans="1:12" x14ac:dyDescent="0.25">
      <c r="B502" s="1" t="s">
        <v>14</v>
      </c>
      <c r="C502" s="1">
        <f t="shared" ref="C502:C506" si="81">$I$501*$K$501</f>
        <v>94700</v>
      </c>
      <c r="D502" s="11">
        <f>1/(1+$C$3)^2</f>
        <v>0.87376533899421416</v>
      </c>
      <c r="E502" s="11">
        <f t="shared" si="80"/>
        <v>82745.577602752077</v>
      </c>
      <c r="L502" s="1" t="s">
        <v>23</v>
      </c>
    </row>
    <row r="503" spans="1:12" x14ac:dyDescent="0.25">
      <c r="B503" s="1" t="s">
        <v>15</v>
      </c>
      <c r="C503" s="1">
        <f t="shared" si="81"/>
        <v>94700</v>
      </c>
      <c r="D503" s="11">
        <f>1/(1+$D$3)^3</f>
        <v>0.81310208346911228</v>
      </c>
      <c r="E503" s="11">
        <f t="shared" si="80"/>
        <v>77000.767304524939</v>
      </c>
    </row>
    <row r="504" spans="1:12" x14ac:dyDescent="0.25">
      <c r="B504" s="1" t="s">
        <v>16</v>
      </c>
      <c r="C504" s="1">
        <f t="shared" si="81"/>
        <v>94700</v>
      </c>
      <c r="D504" s="11">
        <f>1/(1+$E$3)^4</f>
        <v>0.75552498253350464</v>
      </c>
      <c r="E504" s="11">
        <f t="shared" si="80"/>
        <v>71548.215845922896</v>
      </c>
    </row>
    <row r="505" spans="1:12" x14ac:dyDescent="0.25">
      <c r="B505" s="1" t="s">
        <v>17</v>
      </c>
      <c r="C505" s="1">
        <f t="shared" si="81"/>
        <v>94700</v>
      </c>
      <c r="D505" s="11">
        <f>1/(1+$F$3)^5</f>
        <v>0.70111213796389138</v>
      </c>
      <c r="E505" s="11">
        <f t="shared" si="80"/>
        <v>66395.31946518051</v>
      </c>
    </row>
    <row r="506" spans="1:12" x14ac:dyDescent="0.25">
      <c r="B506" s="1" t="s">
        <v>18</v>
      </c>
      <c r="C506" s="1">
        <f t="shared" si="81"/>
        <v>94700</v>
      </c>
      <c r="D506" s="11">
        <f>1/(1+$G$3)^6</f>
        <v>0.6501356813343464</v>
      </c>
      <c r="E506" s="11">
        <f t="shared" si="80"/>
        <v>61567.849022362607</v>
      </c>
    </row>
    <row r="507" spans="1:12" x14ac:dyDescent="0.25">
      <c r="B507" s="1" t="s">
        <v>19</v>
      </c>
      <c r="C507" s="1">
        <f>$I$501*$K$501+I501</f>
        <v>1094700</v>
      </c>
      <c r="D507" s="11">
        <f>1/(1+$H$3)^7</f>
        <v>0.60275490089788319</v>
      </c>
      <c r="E507" s="11">
        <f t="shared" si="80"/>
        <v>659835.79001291271</v>
      </c>
    </row>
    <row r="508" spans="1:12" x14ac:dyDescent="0.25">
      <c r="D508" s="11"/>
      <c r="E508" s="11">
        <f>SUM(E501:E507)</f>
        <v>1107772.2344891648</v>
      </c>
    </row>
    <row r="511" spans="1:12" x14ac:dyDescent="0.25">
      <c r="A511" s="1" t="s">
        <v>0</v>
      </c>
      <c r="B511" t="s">
        <v>1</v>
      </c>
      <c r="C511" t="s">
        <v>2</v>
      </c>
      <c r="D511" t="s">
        <v>3</v>
      </c>
      <c r="E511" t="s">
        <v>4</v>
      </c>
      <c r="H511" s="2" t="s">
        <v>5</v>
      </c>
      <c r="I511" s="2" t="s">
        <v>6</v>
      </c>
      <c r="J511" s="2" t="s">
        <v>7</v>
      </c>
      <c r="K511" s="2" t="s">
        <v>8</v>
      </c>
      <c r="L511" s="2" t="s">
        <v>9</v>
      </c>
    </row>
    <row r="512" spans="1:12" x14ac:dyDescent="0.25">
      <c r="A512" s="1">
        <v>42</v>
      </c>
      <c r="B512" s="1" t="s">
        <v>13</v>
      </c>
      <c r="C512" s="1">
        <f>$I$512*$K$512</f>
        <v>93900</v>
      </c>
      <c r="D512" s="11">
        <f>1/(1+$B$3)^1</f>
        <v>0.93641726753441323</v>
      </c>
      <c r="E512" s="11">
        <f t="shared" ref="E512:E518" si="82">C512*D512</f>
        <v>87929.581421481402</v>
      </c>
      <c r="H512" s="1">
        <v>7</v>
      </c>
      <c r="I512" s="1">
        <v>1000000</v>
      </c>
      <c r="J512" s="1">
        <v>2025</v>
      </c>
      <c r="K512" s="1">
        <v>9.3899999999999997E-2</v>
      </c>
      <c r="L512" s="1">
        <v>10000</v>
      </c>
    </row>
    <row r="513" spans="1:12" x14ac:dyDescent="0.25">
      <c r="B513" s="1" t="s">
        <v>14</v>
      </c>
      <c r="C513" s="1">
        <f t="shared" ref="C513:C517" si="83">$I$512*$K$512</f>
        <v>93900</v>
      </c>
      <c r="D513" s="11">
        <f>1/(1+$C$3)^2</f>
        <v>0.87376533899421416</v>
      </c>
      <c r="E513" s="11">
        <f t="shared" si="82"/>
        <v>82046.565331556703</v>
      </c>
      <c r="K513" s="1" t="s">
        <v>24</v>
      </c>
      <c r="L513" s="1" t="s">
        <v>23</v>
      </c>
    </row>
    <row r="514" spans="1:12" x14ac:dyDescent="0.25">
      <c r="B514" s="1" t="s">
        <v>15</v>
      </c>
      <c r="C514" s="1">
        <f t="shared" si="83"/>
        <v>93900</v>
      </c>
      <c r="D514" s="11">
        <f>1/(1+$D$3)^3</f>
        <v>0.81310208346911228</v>
      </c>
      <c r="E514" s="11">
        <f t="shared" si="82"/>
        <v>76350.28563774965</v>
      </c>
    </row>
    <row r="515" spans="1:12" x14ac:dyDescent="0.25">
      <c r="B515" s="1" t="s">
        <v>16</v>
      </c>
      <c r="C515" s="1">
        <f t="shared" si="83"/>
        <v>93900</v>
      </c>
      <c r="D515" s="11">
        <f>1/(1+$E$3)^4</f>
        <v>0.75552498253350464</v>
      </c>
      <c r="E515" s="11">
        <f t="shared" si="82"/>
        <v>70943.795859896083</v>
      </c>
    </row>
    <row r="516" spans="1:12" x14ac:dyDescent="0.25">
      <c r="B516" s="1" t="s">
        <v>17</v>
      </c>
      <c r="C516" s="1">
        <f t="shared" si="83"/>
        <v>93900</v>
      </c>
      <c r="D516" s="11">
        <f>1/(1+$F$3)^5</f>
        <v>0.70111213796389138</v>
      </c>
      <c r="E516" s="11">
        <f t="shared" si="82"/>
        <v>65834.429754809404</v>
      </c>
    </row>
    <row r="517" spans="1:12" x14ac:dyDescent="0.25">
      <c r="B517" s="1" t="s">
        <v>18</v>
      </c>
      <c r="C517" s="1">
        <f t="shared" si="83"/>
        <v>93900</v>
      </c>
      <c r="D517" s="11">
        <f>1/(1+$G$3)^6</f>
        <v>0.6501356813343464</v>
      </c>
      <c r="E517" s="11">
        <f t="shared" si="82"/>
        <v>61047.740477295127</v>
      </c>
    </row>
    <row r="518" spans="1:12" x14ac:dyDescent="0.25">
      <c r="B518" s="1" t="s">
        <v>19</v>
      </c>
      <c r="C518" s="1">
        <f>$I$512*$K$512+I512</f>
        <v>1093900</v>
      </c>
      <c r="D518" s="11">
        <f>1/(1+$H$3)^7</f>
        <v>0.60275490089788319</v>
      </c>
      <c r="E518" s="11">
        <f t="shared" si="82"/>
        <v>659353.58609219443</v>
      </c>
    </row>
    <row r="519" spans="1:12" x14ac:dyDescent="0.25">
      <c r="D519" s="11"/>
      <c r="E519" s="11">
        <f>SUM(E512:E518)</f>
        <v>1103505.9845749829</v>
      </c>
    </row>
    <row r="522" spans="1:12" x14ac:dyDescent="0.25">
      <c r="A522" s="1" t="s">
        <v>0</v>
      </c>
      <c r="B522" t="s">
        <v>1</v>
      </c>
      <c r="C522" t="s">
        <v>2</v>
      </c>
      <c r="D522" t="s">
        <v>3</v>
      </c>
      <c r="E522" t="s">
        <v>4</v>
      </c>
      <c r="H522" s="2" t="s">
        <v>5</v>
      </c>
      <c r="I522" s="2" t="s">
        <v>6</v>
      </c>
      <c r="J522" s="2" t="s">
        <v>7</v>
      </c>
      <c r="K522" s="2" t="s">
        <v>8</v>
      </c>
      <c r="L522" s="2" t="s">
        <v>9</v>
      </c>
    </row>
    <row r="523" spans="1:12" x14ac:dyDescent="0.25">
      <c r="A523" s="1">
        <v>43</v>
      </c>
      <c r="B523" s="1" t="s">
        <v>13</v>
      </c>
      <c r="C523" s="1">
        <f>$I$523*$K$523</f>
        <v>92900</v>
      </c>
      <c r="D523" s="11">
        <f>1/(1+$B$3)^1</f>
        <v>0.93641726753441323</v>
      </c>
      <c r="E523" s="11">
        <f t="shared" ref="E523:E529" si="84">C523*D523</f>
        <v>86993.164153946986</v>
      </c>
      <c r="H523" s="1">
        <v>7</v>
      </c>
      <c r="I523" s="1">
        <v>1000000</v>
      </c>
      <c r="J523" s="1">
        <v>2025</v>
      </c>
      <c r="K523" s="1">
        <v>9.2899999999999996E-2</v>
      </c>
      <c r="L523" s="1">
        <v>6050</v>
      </c>
    </row>
    <row r="524" spans="1:12" x14ac:dyDescent="0.25">
      <c r="B524" s="1" t="s">
        <v>14</v>
      </c>
      <c r="C524" s="1">
        <f t="shared" ref="C524:C528" si="85">$I$523*$K$523</f>
        <v>92900</v>
      </c>
      <c r="D524" s="11">
        <f>1/(1+$C$3)^2</f>
        <v>0.87376533899421416</v>
      </c>
      <c r="E524" s="11">
        <f t="shared" si="84"/>
        <v>81172.79999256249</v>
      </c>
      <c r="K524" s="1" t="s">
        <v>24</v>
      </c>
      <c r="L524" s="1" t="s">
        <v>23</v>
      </c>
    </row>
    <row r="525" spans="1:12" x14ac:dyDescent="0.25">
      <c r="B525" s="1" t="s">
        <v>15</v>
      </c>
      <c r="C525" s="1">
        <f t="shared" si="85"/>
        <v>92900</v>
      </c>
      <c r="D525" s="11">
        <f>1/(1+$D$3)^3</f>
        <v>0.81310208346911228</v>
      </c>
      <c r="E525" s="11">
        <f t="shared" si="84"/>
        <v>75537.183554280535</v>
      </c>
    </row>
    <row r="526" spans="1:12" x14ac:dyDescent="0.25">
      <c r="B526" s="1" t="s">
        <v>16</v>
      </c>
      <c r="C526" s="1">
        <f t="shared" si="85"/>
        <v>92900</v>
      </c>
      <c r="D526" s="11">
        <f>1/(1+$E$3)^4</f>
        <v>0.75552498253350464</v>
      </c>
      <c r="E526" s="11">
        <f t="shared" si="84"/>
        <v>70188.270877362578</v>
      </c>
    </row>
    <row r="527" spans="1:12" x14ac:dyDescent="0.25">
      <c r="B527" s="1" t="s">
        <v>17</v>
      </c>
      <c r="C527" s="1">
        <f t="shared" si="85"/>
        <v>92900</v>
      </c>
      <c r="D527" s="11">
        <f>1/(1+$F$3)^5</f>
        <v>0.70111213796389138</v>
      </c>
      <c r="E527" s="11">
        <f t="shared" si="84"/>
        <v>65133.31761684551</v>
      </c>
    </row>
    <row r="528" spans="1:12" x14ac:dyDescent="0.25">
      <c r="B528" s="1" t="s">
        <v>18</v>
      </c>
      <c r="C528" s="1">
        <f t="shared" si="85"/>
        <v>92900</v>
      </c>
      <c r="D528" s="11">
        <f>1/(1+$G$3)^6</f>
        <v>0.6501356813343464</v>
      </c>
      <c r="E528" s="11">
        <f t="shared" si="84"/>
        <v>60397.604795960782</v>
      </c>
    </row>
    <row r="529" spans="1:12" x14ac:dyDescent="0.25">
      <c r="B529" s="1" t="s">
        <v>19</v>
      </c>
      <c r="C529" s="1">
        <f>$I$523*$K$523+I523</f>
        <v>1092900</v>
      </c>
      <c r="D529" s="11">
        <f>1/(1+$H$3)^7</f>
        <v>0.60275490089788319</v>
      </c>
      <c r="E529" s="11">
        <f t="shared" si="84"/>
        <v>658750.83119129657</v>
      </c>
    </row>
    <row r="530" spans="1:12" x14ac:dyDescent="0.25">
      <c r="D530" s="11"/>
      <c r="E530" s="11">
        <f>SUM(E523:E529)</f>
        <v>1098173.1721822554</v>
      </c>
    </row>
    <row r="533" spans="1:12" x14ac:dyDescent="0.25">
      <c r="A533" s="1" t="s">
        <v>0</v>
      </c>
      <c r="B533" t="s">
        <v>1</v>
      </c>
      <c r="C533" t="s">
        <v>2</v>
      </c>
      <c r="D533" t="s">
        <v>3</v>
      </c>
      <c r="E533" t="s">
        <v>4</v>
      </c>
      <c r="H533" s="2" t="s">
        <v>5</v>
      </c>
      <c r="I533" s="2" t="s">
        <v>6</v>
      </c>
      <c r="J533" s="2" t="s">
        <v>7</v>
      </c>
      <c r="K533" s="2" t="s">
        <v>8</v>
      </c>
      <c r="L533" s="2" t="s">
        <v>9</v>
      </c>
    </row>
    <row r="534" spans="1:12" x14ac:dyDescent="0.25">
      <c r="A534" s="1">
        <v>44</v>
      </c>
      <c r="B534" s="1" t="s">
        <v>13</v>
      </c>
      <c r="C534" s="1">
        <f>$I$534*$K$534</f>
        <v>79000</v>
      </c>
      <c r="D534" s="11">
        <f>1/(1+$B$3)^1</f>
        <v>0.93641726753441323</v>
      </c>
      <c r="E534" s="11">
        <f t="shared" ref="E534:E540" si="86">C534*D534</f>
        <v>73976.964135218645</v>
      </c>
      <c r="H534" s="1">
        <v>7</v>
      </c>
      <c r="I534" s="1">
        <v>1000000</v>
      </c>
      <c r="J534" s="1">
        <v>2025</v>
      </c>
      <c r="K534" s="1">
        <v>7.9000000000000001E-2</v>
      </c>
      <c r="L534" s="1">
        <v>2500</v>
      </c>
    </row>
    <row r="535" spans="1:12" x14ac:dyDescent="0.25">
      <c r="B535" s="1" t="s">
        <v>14</v>
      </c>
      <c r="C535" s="1">
        <f t="shared" ref="C535:C539" si="87">$I$534*$K$534</f>
        <v>79000</v>
      </c>
      <c r="D535" s="11">
        <f>1/(1+$C$3)^2</f>
        <v>0.87376533899421416</v>
      </c>
      <c r="E535" s="11">
        <f t="shared" si="86"/>
        <v>69027.461780542915</v>
      </c>
      <c r="K535" s="1" t="s">
        <v>24</v>
      </c>
      <c r="L535" s="1" t="s">
        <v>23</v>
      </c>
    </row>
    <row r="536" spans="1:12" x14ac:dyDescent="0.25">
      <c r="B536" s="1" t="s">
        <v>15</v>
      </c>
      <c r="C536" s="1">
        <f t="shared" si="87"/>
        <v>79000</v>
      </c>
      <c r="D536" s="11">
        <f>1/(1+$D$3)^3</f>
        <v>0.81310208346911228</v>
      </c>
      <c r="E536" s="11">
        <f t="shared" si="86"/>
        <v>64235.06459405987</v>
      </c>
    </row>
    <row r="537" spans="1:12" x14ac:dyDescent="0.25">
      <c r="B537" s="1" t="s">
        <v>16</v>
      </c>
      <c r="C537" s="1">
        <f t="shared" si="87"/>
        <v>79000</v>
      </c>
      <c r="D537" s="11">
        <f>1/(1+$E$3)^4</f>
        <v>0.75552498253350464</v>
      </c>
      <c r="E537" s="11">
        <f t="shared" si="86"/>
        <v>59686.47362014687</v>
      </c>
    </row>
    <row r="538" spans="1:12" x14ac:dyDescent="0.25">
      <c r="B538" s="1" t="s">
        <v>17</v>
      </c>
      <c r="C538" s="1">
        <f t="shared" si="87"/>
        <v>79000</v>
      </c>
      <c r="D538" s="11">
        <f>1/(1+$F$3)^5</f>
        <v>0.70111213796389138</v>
      </c>
      <c r="E538" s="11">
        <f t="shared" si="86"/>
        <v>55387.858899147417</v>
      </c>
    </row>
    <row r="539" spans="1:12" x14ac:dyDescent="0.25">
      <c r="B539" s="1" t="s">
        <v>18</v>
      </c>
      <c r="C539" s="1">
        <f t="shared" si="87"/>
        <v>79000</v>
      </c>
      <c r="D539" s="11">
        <f>1/(1+$G$3)^6</f>
        <v>0.6501356813343464</v>
      </c>
      <c r="E539" s="11">
        <f t="shared" si="86"/>
        <v>51360.718825413365</v>
      </c>
    </row>
    <row r="540" spans="1:12" x14ac:dyDescent="0.25">
      <c r="B540" s="1" t="s">
        <v>19</v>
      </c>
      <c r="C540" s="1">
        <f>$I$534*$K$534+I534</f>
        <v>1079000</v>
      </c>
      <c r="D540" s="11">
        <f>1/(1+$H$3)^7</f>
        <v>0.60275490089788319</v>
      </c>
      <c r="E540" s="11">
        <f t="shared" si="86"/>
        <v>650372.53806881595</v>
      </c>
    </row>
    <row r="541" spans="1:12" x14ac:dyDescent="0.25">
      <c r="D541" s="11"/>
      <c r="E541" s="11">
        <f>SUM(E534:E540)</f>
        <v>1024047.079923345</v>
      </c>
    </row>
    <row r="544" spans="1:12" x14ac:dyDescent="0.25">
      <c r="A544" s="1" t="s">
        <v>0</v>
      </c>
      <c r="B544" t="s">
        <v>1</v>
      </c>
      <c r="C544" t="s">
        <v>2</v>
      </c>
      <c r="D544" t="s">
        <v>3</v>
      </c>
      <c r="E544" t="s">
        <v>4</v>
      </c>
      <c r="H544" s="2" t="s">
        <v>5</v>
      </c>
      <c r="I544" s="2" t="s">
        <v>6</v>
      </c>
      <c r="J544" s="2" t="s">
        <v>7</v>
      </c>
      <c r="K544" s="2" t="s">
        <v>8</v>
      </c>
      <c r="L544" s="2" t="s">
        <v>9</v>
      </c>
    </row>
    <row r="545" spans="1:12" x14ac:dyDescent="0.25">
      <c r="A545" s="1">
        <v>45</v>
      </c>
      <c r="B545" s="1" t="s">
        <v>13</v>
      </c>
      <c r="C545" s="1">
        <f>$I$545*$K$545</f>
        <v>98000</v>
      </c>
      <c r="D545" s="11">
        <f>1/(1+$B$3)^1</f>
        <v>0.93641726753441323</v>
      </c>
      <c r="E545" s="11">
        <f t="shared" ref="E545:E550" si="88">C545*D545</f>
        <v>91768.892218372494</v>
      </c>
      <c r="H545" s="1">
        <v>6</v>
      </c>
      <c r="I545" s="1">
        <v>1000000</v>
      </c>
      <c r="J545" s="1">
        <v>2024</v>
      </c>
      <c r="K545" s="1">
        <v>9.8000000000000004E-2</v>
      </c>
      <c r="L545" s="1">
        <v>10000</v>
      </c>
    </row>
    <row r="546" spans="1:12" x14ac:dyDescent="0.25">
      <c r="B546" s="1" t="s">
        <v>14</v>
      </c>
      <c r="C546" s="1">
        <f t="shared" ref="C546:C549" si="89">$I$545*$K$545</f>
        <v>98000</v>
      </c>
      <c r="D546" s="11">
        <f>1/(1+$C$3)^2</f>
        <v>0.87376533899421416</v>
      </c>
      <c r="E546" s="11">
        <f t="shared" si="88"/>
        <v>85629.003221432984</v>
      </c>
      <c r="K546" s="1" t="s">
        <v>24</v>
      </c>
      <c r="L546" s="1" t="s">
        <v>23</v>
      </c>
    </row>
    <row r="547" spans="1:12" x14ac:dyDescent="0.25">
      <c r="B547" s="1" t="s">
        <v>15</v>
      </c>
      <c r="C547" s="1">
        <f t="shared" si="89"/>
        <v>98000</v>
      </c>
      <c r="D547" s="11">
        <f>1/(1+$D$3)^3</f>
        <v>0.81310208346911228</v>
      </c>
      <c r="E547" s="11">
        <f t="shared" si="88"/>
        <v>79684.00417997301</v>
      </c>
    </row>
    <row r="548" spans="1:12" x14ac:dyDescent="0.25">
      <c r="B548" s="1" t="s">
        <v>16</v>
      </c>
      <c r="C548" s="1">
        <f t="shared" si="89"/>
        <v>98000</v>
      </c>
      <c r="D548" s="11">
        <f>1/(1+$E$3)^4</f>
        <v>0.75552498253350464</v>
      </c>
      <c r="E548" s="11">
        <f t="shared" si="88"/>
        <v>74041.448288283456</v>
      </c>
    </row>
    <row r="549" spans="1:12" x14ac:dyDescent="0.25">
      <c r="B549" s="1" t="s">
        <v>17</v>
      </c>
      <c r="C549" s="1">
        <f t="shared" si="89"/>
        <v>98000</v>
      </c>
      <c r="D549" s="11">
        <f>1/(1+$F$3)^5</f>
        <v>0.70111213796389138</v>
      </c>
      <c r="E549" s="11">
        <f t="shared" si="88"/>
        <v>68708.989520461357</v>
      </c>
    </row>
    <row r="550" spans="1:12" x14ac:dyDescent="0.25">
      <c r="B550" s="1" t="s">
        <v>18</v>
      </c>
      <c r="C550" s="1">
        <f>$I$545*$K$545+I545</f>
        <v>1098000</v>
      </c>
      <c r="D550" s="11">
        <f>1/(1+$G$3)^6</f>
        <v>0.6501356813343464</v>
      </c>
      <c r="E550" s="11">
        <f t="shared" si="88"/>
        <v>713848.97810511233</v>
      </c>
    </row>
    <row r="551" spans="1:12" x14ac:dyDescent="0.25">
      <c r="D551" s="11"/>
      <c r="E551" s="11">
        <f>SUM(E545:E550)</f>
        <v>1113681.3155336357</v>
      </c>
    </row>
    <row r="554" spans="1:12" x14ac:dyDescent="0.25">
      <c r="A554" s="1" t="s">
        <v>0</v>
      </c>
      <c r="B554" t="s">
        <v>1</v>
      </c>
      <c r="C554" t="s">
        <v>2</v>
      </c>
      <c r="D554" t="s">
        <v>3</v>
      </c>
      <c r="E554" t="s">
        <v>4</v>
      </c>
      <c r="H554" s="2" t="s">
        <v>5</v>
      </c>
      <c r="I554" s="2" t="s">
        <v>6</v>
      </c>
      <c r="J554" s="2" t="s">
        <v>7</v>
      </c>
      <c r="K554" s="2" t="s">
        <v>8</v>
      </c>
      <c r="L554" s="2" t="s">
        <v>9</v>
      </c>
    </row>
    <row r="555" spans="1:12" x14ac:dyDescent="0.25">
      <c r="A555" s="1">
        <v>46</v>
      </c>
      <c r="B555" s="1" t="s">
        <v>13</v>
      </c>
      <c r="C555" s="1">
        <f>$I$555*$K$555</f>
        <v>85800</v>
      </c>
      <c r="D555" s="11">
        <f>1/(1+$B$3)^1</f>
        <v>0.93641726753441323</v>
      </c>
      <c r="E555" s="11">
        <f t="shared" ref="E555:E560" si="90">C555*D555</f>
        <v>80344.60155445266</v>
      </c>
      <c r="H555" s="1">
        <v>6</v>
      </c>
      <c r="I555" s="1">
        <v>1000000</v>
      </c>
      <c r="J555" s="1">
        <v>2024</v>
      </c>
      <c r="K555" s="1">
        <v>8.5800000000000001E-2</v>
      </c>
      <c r="L555" s="1">
        <v>2000</v>
      </c>
    </row>
    <row r="556" spans="1:12" x14ac:dyDescent="0.25">
      <c r="B556" s="1" t="s">
        <v>14</v>
      </c>
      <c r="C556" s="1">
        <f t="shared" ref="C556:C559" si="91">$I$555*$K$555</f>
        <v>85800</v>
      </c>
      <c r="D556" s="11">
        <f>1/(1+$C$3)^2</f>
        <v>0.87376533899421416</v>
      </c>
      <c r="E556" s="11">
        <f t="shared" si="90"/>
        <v>74969.066085703569</v>
      </c>
      <c r="K556" s="1" t="s">
        <v>24</v>
      </c>
      <c r="L556" s="1" t="s">
        <v>23</v>
      </c>
    </row>
    <row r="557" spans="1:12" x14ac:dyDescent="0.25">
      <c r="B557" s="1" t="s">
        <v>15</v>
      </c>
      <c r="C557" s="1">
        <f t="shared" si="91"/>
        <v>85800</v>
      </c>
      <c r="D557" s="11">
        <f>1/(1+$D$3)^3</f>
        <v>0.81310208346911228</v>
      </c>
      <c r="E557" s="11">
        <f t="shared" si="90"/>
        <v>69764.158761649829</v>
      </c>
    </row>
    <row r="558" spans="1:12" x14ac:dyDescent="0.25">
      <c r="B558" s="1" t="s">
        <v>16</v>
      </c>
      <c r="C558" s="1">
        <f t="shared" si="91"/>
        <v>85800</v>
      </c>
      <c r="D558" s="11">
        <f>1/(1+$E$3)^4</f>
        <v>0.75552498253350464</v>
      </c>
      <c r="E558" s="11">
        <f t="shared" si="90"/>
        <v>64824.043501374697</v>
      </c>
    </row>
    <row r="559" spans="1:12" x14ac:dyDescent="0.25">
      <c r="B559" s="1" t="s">
        <v>17</v>
      </c>
      <c r="C559" s="1">
        <f t="shared" si="91"/>
        <v>85800</v>
      </c>
      <c r="D559" s="11">
        <f>1/(1+$F$3)^5</f>
        <v>0.70111213796389138</v>
      </c>
      <c r="E559" s="11">
        <f t="shared" si="90"/>
        <v>60155.421437301884</v>
      </c>
    </row>
    <row r="560" spans="1:12" x14ac:dyDescent="0.25">
      <c r="B560" s="1" t="s">
        <v>18</v>
      </c>
      <c r="C560" s="1">
        <f>$I$555*$K$555+I555</f>
        <v>1085800</v>
      </c>
      <c r="D560" s="11">
        <f>1/(1+$G$3)^6</f>
        <v>0.6501356813343464</v>
      </c>
      <c r="E560" s="11">
        <f t="shared" si="90"/>
        <v>705917.32279283332</v>
      </c>
    </row>
    <row r="561" spans="1:12" x14ac:dyDescent="0.25">
      <c r="D561" s="11"/>
      <c r="E561" s="11">
        <f>SUM(E555:E560)</f>
        <v>1055974.6141333161</v>
      </c>
    </row>
    <row r="564" spans="1:12" x14ac:dyDescent="0.25">
      <c r="A564" s="1" t="s">
        <v>0</v>
      </c>
      <c r="B564" t="s">
        <v>1</v>
      </c>
      <c r="C564" t="s">
        <v>2</v>
      </c>
      <c r="D564" t="s">
        <v>3</v>
      </c>
      <c r="E564" t="s">
        <v>4</v>
      </c>
      <c r="H564" s="2" t="s">
        <v>5</v>
      </c>
      <c r="I564" s="2" t="s">
        <v>6</v>
      </c>
      <c r="J564" s="2" t="s">
        <v>7</v>
      </c>
      <c r="K564" s="2" t="s">
        <v>8</v>
      </c>
      <c r="L564" s="2" t="s">
        <v>9</v>
      </c>
    </row>
    <row r="565" spans="1:12" x14ac:dyDescent="0.25">
      <c r="A565" s="1">
        <v>47</v>
      </c>
      <c r="B565" s="1" t="s">
        <v>13</v>
      </c>
      <c r="C565" s="1">
        <f>$I$565*$K$565</f>
        <v>72500</v>
      </c>
      <c r="D565" s="11">
        <f>1/(1+$B$3)^1</f>
        <v>0.93641726753441323</v>
      </c>
      <c r="E565" s="11">
        <f t="shared" ref="E565:E570" si="92">C565*D565</f>
        <v>67890.251896244954</v>
      </c>
      <c r="H565" s="1">
        <v>6</v>
      </c>
      <c r="I565" s="1">
        <v>1000000</v>
      </c>
      <c r="J565" s="1">
        <v>2024</v>
      </c>
      <c r="K565" s="1">
        <v>7.2499999999999995E-2</v>
      </c>
      <c r="L565" s="1">
        <v>1000</v>
      </c>
    </row>
    <row r="566" spans="1:12" x14ac:dyDescent="0.25">
      <c r="B566" s="1" t="s">
        <v>14</v>
      </c>
      <c r="C566" s="1">
        <f t="shared" ref="C566:C569" si="93">$I$565*$K$565</f>
        <v>72500</v>
      </c>
      <c r="D566" s="11">
        <f>1/(1+$C$3)^2</f>
        <v>0.87376533899421416</v>
      </c>
      <c r="E566" s="11">
        <f t="shared" si="92"/>
        <v>63347.987077080528</v>
      </c>
      <c r="K566" s="1" t="s">
        <v>24</v>
      </c>
      <c r="L566" s="1" t="s">
        <v>23</v>
      </c>
    </row>
    <row r="567" spans="1:12" x14ac:dyDescent="0.25">
      <c r="B567" s="1" t="s">
        <v>15</v>
      </c>
      <c r="C567" s="1">
        <f t="shared" si="93"/>
        <v>72500</v>
      </c>
      <c r="D567" s="11">
        <f>1/(1+$D$3)^3</f>
        <v>0.81310208346911228</v>
      </c>
      <c r="E567" s="11">
        <f t="shared" si="92"/>
        <v>58949.901051510642</v>
      </c>
    </row>
    <row r="568" spans="1:12" x14ac:dyDescent="0.25">
      <c r="B568" s="1" t="s">
        <v>16</v>
      </c>
      <c r="C568" s="1">
        <f t="shared" si="93"/>
        <v>72500</v>
      </c>
      <c r="D568" s="11">
        <f>1/(1+$E$3)^4</f>
        <v>0.75552498253350464</v>
      </c>
      <c r="E568" s="11">
        <f t="shared" si="92"/>
        <v>54775.561233679087</v>
      </c>
    </row>
    <row r="569" spans="1:12" x14ac:dyDescent="0.25">
      <c r="B569" s="1" t="s">
        <v>17</v>
      </c>
      <c r="C569" s="1">
        <f t="shared" si="93"/>
        <v>72500</v>
      </c>
      <c r="D569" s="11">
        <f>1/(1+$F$3)^5</f>
        <v>0.70111213796389138</v>
      </c>
      <c r="E569" s="11">
        <f t="shared" si="92"/>
        <v>50830.630002382124</v>
      </c>
    </row>
    <row r="570" spans="1:12" x14ac:dyDescent="0.25">
      <c r="B570" s="1" t="s">
        <v>18</v>
      </c>
      <c r="C570" s="1">
        <f>$I$565*$K$565+I565</f>
        <v>1072500</v>
      </c>
      <c r="D570" s="11">
        <f>1/(1+$G$3)^6</f>
        <v>0.6501356813343464</v>
      </c>
      <c r="E570" s="11">
        <f t="shared" si="92"/>
        <v>697270.51823108655</v>
      </c>
    </row>
    <row r="571" spans="1:12" x14ac:dyDescent="0.25">
      <c r="D571" s="11"/>
      <c r="E571" s="11">
        <f>SUM(E565:E570)</f>
        <v>993064.84949198388</v>
      </c>
    </row>
    <row r="574" spans="1:12" x14ac:dyDescent="0.25">
      <c r="A574" s="1" t="s">
        <v>0</v>
      </c>
      <c r="B574" t="s">
        <v>1</v>
      </c>
      <c r="C574" t="s">
        <v>2</v>
      </c>
      <c r="D574" t="s">
        <v>3</v>
      </c>
      <c r="E574" t="s">
        <v>4</v>
      </c>
      <c r="H574" s="2" t="s">
        <v>5</v>
      </c>
      <c r="I574" s="2" t="s">
        <v>6</v>
      </c>
      <c r="J574" s="2" t="s">
        <v>7</v>
      </c>
      <c r="K574" s="2" t="s">
        <v>8</v>
      </c>
      <c r="L574" s="2" t="s">
        <v>9</v>
      </c>
    </row>
    <row r="575" spans="1:12" x14ac:dyDescent="0.25">
      <c r="A575" s="1">
        <v>48</v>
      </c>
      <c r="B575" s="1" t="s">
        <v>13</v>
      </c>
      <c r="C575" s="1">
        <f>$I$575*$K$575</f>
        <v>78600</v>
      </c>
      <c r="D575" s="11">
        <f>1/(1+$B$3)^1</f>
        <v>0.93641726753441323</v>
      </c>
      <c r="E575" s="11">
        <f t="shared" ref="E575:E580" si="94">C575*D575</f>
        <v>73602.397228204878</v>
      </c>
      <c r="H575" s="1">
        <v>6</v>
      </c>
      <c r="I575" s="1">
        <v>1000000</v>
      </c>
      <c r="J575" s="1">
        <v>2024</v>
      </c>
      <c r="K575" s="1">
        <v>7.8600000000000003E-2</v>
      </c>
      <c r="L575" s="1">
        <v>2000</v>
      </c>
    </row>
    <row r="576" spans="1:12" x14ac:dyDescent="0.25">
      <c r="B576" s="1" t="s">
        <v>14</v>
      </c>
      <c r="C576" s="1">
        <f t="shared" ref="C576:C579" si="95">$I$575*$K$575</f>
        <v>78600</v>
      </c>
      <c r="D576" s="11">
        <f>1/(1+$C$3)^2</f>
        <v>0.87376533899421416</v>
      </c>
      <c r="E576" s="11">
        <f t="shared" si="94"/>
        <v>68677.955644945236</v>
      </c>
      <c r="K576" s="1" t="s">
        <v>24</v>
      </c>
      <c r="L576" s="1" t="s">
        <v>23</v>
      </c>
    </row>
    <row r="577" spans="1:12" x14ac:dyDescent="0.25">
      <c r="B577" s="1" t="s">
        <v>15</v>
      </c>
      <c r="C577" s="1">
        <f t="shared" si="95"/>
        <v>78600</v>
      </c>
      <c r="D577" s="11">
        <f>1/(1+$D$3)^3</f>
        <v>0.81310208346911228</v>
      </c>
      <c r="E577" s="11">
        <f t="shared" si="94"/>
        <v>63909.823760672225</v>
      </c>
    </row>
    <row r="578" spans="1:12" x14ac:dyDescent="0.25">
      <c r="B578" s="1" t="s">
        <v>16</v>
      </c>
      <c r="C578" s="1">
        <f t="shared" si="95"/>
        <v>78600</v>
      </c>
      <c r="D578" s="11">
        <f>1/(1+$E$3)^4</f>
        <v>0.75552498253350464</v>
      </c>
      <c r="E578" s="11">
        <f t="shared" si="94"/>
        <v>59384.263627133463</v>
      </c>
    </row>
    <row r="579" spans="1:12" x14ac:dyDescent="0.25">
      <c r="B579" s="1" t="s">
        <v>17</v>
      </c>
      <c r="C579" s="1">
        <f t="shared" si="95"/>
        <v>78600</v>
      </c>
      <c r="D579" s="11">
        <f>1/(1+$F$3)^5</f>
        <v>0.70111213796389138</v>
      </c>
      <c r="E579" s="11">
        <f t="shared" si="94"/>
        <v>55107.414043961864</v>
      </c>
    </row>
    <row r="580" spans="1:12" x14ac:dyDescent="0.25">
      <c r="B580" s="1" t="s">
        <v>18</v>
      </c>
      <c r="C580" s="1">
        <f>$I$575*$K$575+I575</f>
        <v>1078600</v>
      </c>
      <c r="D580" s="11">
        <f>1/(1+$G$3)^6</f>
        <v>0.6501356813343464</v>
      </c>
      <c r="E580" s="11">
        <f t="shared" si="94"/>
        <v>701236.34588722605</v>
      </c>
    </row>
    <row r="581" spans="1:12" x14ac:dyDescent="0.25">
      <c r="D581" s="11"/>
      <c r="E581" s="11">
        <f>SUM(E575:E580)</f>
        <v>1021918.2001921437</v>
      </c>
    </row>
    <row r="584" spans="1:12" x14ac:dyDescent="0.25">
      <c r="A584" s="1" t="s">
        <v>0</v>
      </c>
      <c r="B584" t="s">
        <v>1</v>
      </c>
      <c r="C584" t="s">
        <v>2</v>
      </c>
      <c r="D584" t="s">
        <v>3</v>
      </c>
      <c r="E584" t="s">
        <v>4</v>
      </c>
      <c r="H584" s="2" t="s">
        <v>5</v>
      </c>
      <c r="I584" s="2" t="s">
        <v>6</v>
      </c>
      <c r="J584" s="2" t="s">
        <v>7</v>
      </c>
      <c r="K584" s="2" t="s">
        <v>8</v>
      </c>
      <c r="L584" s="2" t="s">
        <v>9</v>
      </c>
    </row>
    <row r="585" spans="1:12" x14ac:dyDescent="0.25">
      <c r="A585" s="1">
        <v>49</v>
      </c>
      <c r="B585" s="1" t="s">
        <v>13</v>
      </c>
      <c r="C585" s="1">
        <f>$I$585*$K$585</f>
        <v>84800</v>
      </c>
      <c r="D585" s="11">
        <f>1/(1+$B$3)^1</f>
        <v>0.93641726753441323</v>
      </c>
      <c r="E585" s="11">
        <f t="shared" ref="E585:E590" si="96">C585*D585</f>
        <v>79408.184286918244</v>
      </c>
      <c r="H585" s="1">
        <v>6</v>
      </c>
      <c r="I585" s="1">
        <v>1000000</v>
      </c>
      <c r="J585" s="1">
        <v>2024</v>
      </c>
      <c r="K585" s="1">
        <v>8.48E-2</v>
      </c>
      <c r="L585" s="1">
        <v>2720</v>
      </c>
    </row>
    <row r="586" spans="1:12" x14ac:dyDescent="0.25">
      <c r="B586" s="1" t="s">
        <v>14</v>
      </c>
      <c r="C586" s="1">
        <f t="shared" ref="C586:C589" si="97">$I$585*$K$585</f>
        <v>84800</v>
      </c>
      <c r="D586" s="11">
        <f>1/(1+$C$3)^2</f>
        <v>0.87376533899421416</v>
      </c>
      <c r="E586" s="11">
        <f t="shared" si="96"/>
        <v>74095.300746709356</v>
      </c>
      <c r="K586" s="1" t="s">
        <v>24</v>
      </c>
      <c r="L586" s="1" t="s">
        <v>23</v>
      </c>
    </row>
    <row r="587" spans="1:12" x14ac:dyDescent="0.25">
      <c r="B587" s="1" t="s">
        <v>15</v>
      </c>
      <c r="C587" s="1">
        <f t="shared" si="97"/>
        <v>84800</v>
      </c>
      <c r="D587" s="11">
        <f>1/(1+$D$3)^3</f>
        <v>0.81310208346911228</v>
      </c>
      <c r="E587" s="11">
        <f t="shared" si="96"/>
        <v>68951.056678180728</v>
      </c>
    </row>
    <row r="588" spans="1:12" x14ac:dyDescent="0.25">
      <c r="B588" s="1" t="s">
        <v>16</v>
      </c>
      <c r="C588" s="1">
        <f t="shared" si="97"/>
        <v>84800</v>
      </c>
      <c r="D588" s="11">
        <f>1/(1+$E$3)^4</f>
        <v>0.75552498253350464</v>
      </c>
      <c r="E588" s="11">
        <f t="shared" si="96"/>
        <v>64068.518518841192</v>
      </c>
    </row>
    <row r="589" spans="1:12" x14ac:dyDescent="0.25">
      <c r="B589" s="1" t="s">
        <v>17</v>
      </c>
      <c r="C589" s="1">
        <f t="shared" si="97"/>
        <v>84800</v>
      </c>
      <c r="D589" s="11">
        <f>1/(1+$F$3)^5</f>
        <v>0.70111213796389138</v>
      </c>
      <c r="E589" s="11">
        <f t="shared" si="96"/>
        <v>59454.309299337991</v>
      </c>
    </row>
    <row r="590" spans="1:12" x14ac:dyDescent="0.25">
      <c r="B590" s="1" t="s">
        <v>18</v>
      </c>
      <c r="C590" s="1">
        <f>$I$585*$K$585+I585</f>
        <v>1084800</v>
      </c>
      <c r="D590" s="11">
        <f>1/(1+$G$3)^6</f>
        <v>0.6501356813343464</v>
      </c>
      <c r="E590" s="11">
        <f t="shared" si="96"/>
        <v>705267.18711149902</v>
      </c>
    </row>
    <row r="591" spans="1:12" x14ac:dyDescent="0.25">
      <c r="D591" s="11"/>
      <c r="E591" s="11">
        <f>SUM(E585:E590)</f>
        <v>1051244.5566414865</v>
      </c>
    </row>
    <row r="594" spans="1:12" x14ac:dyDescent="0.25">
      <c r="A594" s="1" t="s">
        <v>0</v>
      </c>
      <c r="B594" t="s">
        <v>1</v>
      </c>
      <c r="C594" t="s">
        <v>2</v>
      </c>
      <c r="D594" t="s">
        <v>3</v>
      </c>
      <c r="E594" t="s">
        <v>4</v>
      </c>
      <c r="H594" s="2" t="s">
        <v>5</v>
      </c>
      <c r="I594" s="2" t="s">
        <v>6</v>
      </c>
      <c r="J594" s="2" t="s">
        <v>7</v>
      </c>
      <c r="K594" s="2" t="s">
        <v>8</v>
      </c>
      <c r="L594" s="2" t="s">
        <v>9</v>
      </c>
    </row>
    <row r="595" spans="1:12" x14ac:dyDescent="0.25">
      <c r="A595" s="1">
        <v>50</v>
      </c>
      <c r="B595" s="1" t="s">
        <v>13</v>
      </c>
      <c r="C595" s="1">
        <f>$I$595*$K$595</f>
        <v>83700</v>
      </c>
      <c r="D595" s="11">
        <f>1/(1+$B$3)^1</f>
        <v>0.93641726753441323</v>
      </c>
      <c r="E595" s="11">
        <f t="shared" ref="E595:E600" si="98">C595*D595</f>
        <v>78378.125292630386</v>
      </c>
      <c r="H595" s="1">
        <v>6</v>
      </c>
      <c r="I595" s="1">
        <v>1000000</v>
      </c>
      <c r="J595" s="1">
        <v>2024</v>
      </c>
      <c r="K595" s="1">
        <v>8.3699999999999997E-2</v>
      </c>
      <c r="L595" s="1">
        <v>9000</v>
      </c>
    </row>
    <row r="596" spans="1:12" x14ac:dyDescent="0.25">
      <c r="B596" s="1" t="s">
        <v>14</v>
      </c>
      <c r="C596" s="1">
        <f t="shared" ref="C596:C599" si="99">$I$595*$K$595</f>
        <v>83700</v>
      </c>
      <c r="D596" s="11">
        <f>1/(1+$C$3)^2</f>
        <v>0.87376533899421416</v>
      </c>
      <c r="E596" s="11">
        <f t="shared" si="98"/>
        <v>73134.15887381573</v>
      </c>
      <c r="K596" s="1" t="s">
        <v>24</v>
      </c>
      <c r="L596" s="1" t="s">
        <v>23</v>
      </c>
    </row>
    <row r="597" spans="1:12" x14ac:dyDescent="0.25">
      <c r="B597" s="1" t="s">
        <v>15</v>
      </c>
      <c r="C597" s="1">
        <f t="shared" si="99"/>
        <v>83700</v>
      </c>
      <c r="D597" s="11">
        <f>1/(1+$D$3)^3</f>
        <v>0.81310208346911228</v>
      </c>
      <c r="E597" s="11">
        <f t="shared" si="98"/>
        <v>68056.6443863647</v>
      </c>
    </row>
    <row r="598" spans="1:12" x14ac:dyDescent="0.25">
      <c r="B598" s="1" t="s">
        <v>16</v>
      </c>
      <c r="C598" s="1">
        <f t="shared" si="99"/>
        <v>83700</v>
      </c>
      <c r="D598" s="11">
        <f>1/(1+$E$3)^4</f>
        <v>0.75552498253350464</v>
      </c>
      <c r="E598" s="11">
        <f t="shared" si="98"/>
        <v>63237.441038054341</v>
      </c>
    </row>
    <row r="599" spans="1:12" x14ac:dyDescent="0.25">
      <c r="B599" s="1" t="s">
        <v>17</v>
      </c>
      <c r="C599" s="1">
        <f t="shared" si="99"/>
        <v>83700</v>
      </c>
      <c r="D599" s="11">
        <f>1/(1+$F$3)^5</f>
        <v>0.70111213796389138</v>
      </c>
      <c r="E599" s="11">
        <f t="shared" si="98"/>
        <v>58683.085947577711</v>
      </c>
    </row>
    <row r="600" spans="1:12" x14ac:dyDescent="0.25">
      <c r="B600" s="1" t="s">
        <v>18</v>
      </c>
      <c r="C600" s="1">
        <f>$I$595*$K$595+I595</f>
        <v>1083700</v>
      </c>
      <c r="D600" s="11">
        <f>1/(1+$G$3)^6</f>
        <v>0.6501356813343464</v>
      </c>
      <c r="E600" s="11">
        <f t="shared" si="98"/>
        <v>704552.03786203125</v>
      </c>
    </row>
    <row r="601" spans="1:12" x14ac:dyDescent="0.25">
      <c r="D601" s="11"/>
      <c r="E601" s="11">
        <f>SUM(E595:E600)</f>
        <v>1046041.4934004741</v>
      </c>
    </row>
    <row r="604" spans="1:12" x14ac:dyDescent="0.25">
      <c r="A604" s="1" t="s">
        <v>0</v>
      </c>
      <c r="B604" t="s">
        <v>1</v>
      </c>
      <c r="C604" t="s">
        <v>2</v>
      </c>
      <c r="D604" t="s">
        <v>3</v>
      </c>
      <c r="E604" t="s">
        <v>4</v>
      </c>
      <c r="H604" s="2" t="s">
        <v>5</v>
      </c>
      <c r="I604" s="2" t="s">
        <v>6</v>
      </c>
      <c r="J604" s="2" t="s">
        <v>7</v>
      </c>
      <c r="K604" s="2" t="s">
        <v>8</v>
      </c>
      <c r="L604" s="2" t="s">
        <v>9</v>
      </c>
    </row>
    <row r="605" spans="1:12" x14ac:dyDescent="0.25">
      <c r="A605" s="1">
        <v>51</v>
      </c>
      <c r="B605" s="1" t="s">
        <v>13</v>
      </c>
      <c r="C605" s="1">
        <f>$I$605*$K$605</f>
        <v>88900</v>
      </c>
      <c r="D605" s="11">
        <f>1/(1+$B$3)^1</f>
        <v>0.93641726753441323</v>
      </c>
      <c r="E605" s="11">
        <f t="shared" ref="E605:E610" si="100">C605*D605</f>
        <v>83247.495083809335</v>
      </c>
      <c r="H605" s="1">
        <v>6</v>
      </c>
      <c r="I605" s="1">
        <v>1000000</v>
      </c>
      <c r="J605" s="1">
        <v>2024</v>
      </c>
      <c r="K605" s="1">
        <v>8.8900000000000007E-2</v>
      </c>
      <c r="L605" s="1">
        <v>5000</v>
      </c>
    </row>
    <row r="606" spans="1:12" x14ac:dyDescent="0.25">
      <c r="B606" s="1" t="s">
        <v>14</v>
      </c>
      <c r="C606" s="1">
        <f t="shared" ref="C606:C609" si="101">$I$605*$K$605</f>
        <v>88900</v>
      </c>
      <c r="D606" s="11">
        <f>1/(1+$C$3)^2</f>
        <v>0.87376533899421416</v>
      </c>
      <c r="E606" s="11">
        <f t="shared" si="100"/>
        <v>77677.738636585636</v>
      </c>
      <c r="K606" s="1" t="s">
        <v>24</v>
      </c>
      <c r="L606" s="1" t="s">
        <v>23</v>
      </c>
    </row>
    <row r="607" spans="1:12" x14ac:dyDescent="0.25">
      <c r="B607" s="1" t="s">
        <v>15</v>
      </c>
      <c r="C607" s="1">
        <f t="shared" si="101"/>
        <v>88900</v>
      </c>
      <c r="D607" s="11">
        <f>1/(1+$D$3)^3</f>
        <v>0.81310208346911228</v>
      </c>
      <c r="E607" s="11">
        <f t="shared" si="100"/>
        <v>72284.775220404088</v>
      </c>
    </row>
    <row r="608" spans="1:12" x14ac:dyDescent="0.25">
      <c r="B608" s="1" t="s">
        <v>16</v>
      </c>
      <c r="C608" s="1">
        <f t="shared" si="101"/>
        <v>88900</v>
      </c>
      <c r="D608" s="11">
        <f>1/(1+$E$3)^4</f>
        <v>0.75552498253350464</v>
      </c>
      <c r="E608" s="11">
        <f t="shared" si="100"/>
        <v>67166.170947228558</v>
      </c>
    </row>
    <row r="609" spans="1:12" x14ac:dyDescent="0.25">
      <c r="B609" s="1" t="s">
        <v>17</v>
      </c>
      <c r="C609" s="1">
        <f t="shared" si="101"/>
        <v>88900</v>
      </c>
      <c r="D609" s="11">
        <f>1/(1+$F$3)^5</f>
        <v>0.70111213796389138</v>
      </c>
      <c r="E609" s="11">
        <f t="shared" si="100"/>
        <v>62328.869064989944</v>
      </c>
    </row>
    <row r="610" spans="1:12" x14ac:dyDescent="0.25">
      <c r="B610" s="1" t="s">
        <v>18</v>
      </c>
      <c r="C610" s="1">
        <f>+I605</f>
        <v>1000000</v>
      </c>
      <c r="D610" s="11">
        <f>1/(1+$G$3)^6</f>
        <v>0.6501356813343464</v>
      </c>
      <c r="E610" s="11">
        <f t="shared" si="100"/>
        <v>650135.68133434642</v>
      </c>
    </row>
    <row r="611" spans="1:12" x14ac:dyDescent="0.25">
      <c r="D611" s="11"/>
      <c r="E611" s="11">
        <f>SUM(E605:E610)</f>
        <v>1012840.730287364</v>
      </c>
    </row>
    <row r="614" spans="1:12" x14ac:dyDescent="0.25">
      <c r="A614" s="1" t="s">
        <v>0</v>
      </c>
      <c r="B614" t="s">
        <v>1</v>
      </c>
      <c r="C614" t="s">
        <v>2</v>
      </c>
      <c r="D614" t="s">
        <v>3</v>
      </c>
      <c r="E614" t="s">
        <v>4</v>
      </c>
      <c r="H614" s="2" t="s">
        <v>5</v>
      </c>
      <c r="I614" s="2" t="s">
        <v>6</v>
      </c>
      <c r="J614" s="2" t="s">
        <v>7</v>
      </c>
      <c r="K614" s="2" t="s">
        <v>8</v>
      </c>
      <c r="L614" s="2" t="s">
        <v>9</v>
      </c>
    </row>
    <row r="615" spans="1:12" x14ac:dyDescent="0.25">
      <c r="A615" s="1">
        <v>52</v>
      </c>
      <c r="B615" s="1" t="s">
        <v>13</v>
      </c>
      <c r="C615" s="1">
        <f>$I$615*$K$615</f>
        <v>90000</v>
      </c>
      <c r="D615" s="11">
        <f>1/(1+$B$3)^1</f>
        <v>0.93641726753441323</v>
      </c>
      <c r="E615" s="11">
        <f t="shared" ref="E615:E620" si="102">C615*D615</f>
        <v>84277.554078097193</v>
      </c>
      <c r="H615" s="1">
        <v>6</v>
      </c>
      <c r="I615" s="1">
        <v>1000000</v>
      </c>
      <c r="J615" s="1">
        <v>2024</v>
      </c>
      <c r="K615" s="1">
        <v>0.09</v>
      </c>
      <c r="L615" s="1">
        <v>5250</v>
      </c>
    </row>
    <row r="616" spans="1:12" x14ac:dyDescent="0.25">
      <c r="B616" s="1" t="s">
        <v>14</v>
      </c>
      <c r="C616" s="1">
        <f t="shared" ref="C616:C619" si="103">$I$615*$K$615</f>
        <v>90000</v>
      </c>
      <c r="D616" s="11">
        <f>1/(1+$C$3)^2</f>
        <v>0.87376533899421416</v>
      </c>
      <c r="E616" s="11">
        <f t="shared" si="102"/>
        <v>78638.880509479277</v>
      </c>
      <c r="K616" s="1" t="s">
        <v>24</v>
      </c>
      <c r="L616" s="1" t="s">
        <v>23</v>
      </c>
    </row>
    <row r="617" spans="1:12" x14ac:dyDescent="0.25">
      <c r="B617" s="1" t="s">
        <v>15</v>
      </c>
      <c r="C617" s="1">
        <f t="shared" si="103"/>
        <v>90000</v>
      </c>
      <c r="D617" s="11">
        <f>1/(1+$D$3)^3</f>
        <v>0.81310208346911228</v>
      </c>
      <c r="E617" s="11">
        <f t="shared" si="102"/>
        <v>73179.187512220102</v>
      </c>
    </row>
    <row r="618" spans="1:12" x14ac:dyDescent="0.25">
      <c r="B618" s="1" t="s">
        <v>16</v>
      </c>
      <c r="C618" s="1">
        <f t="shared" si="103"/>
        <v>90000</v>
      </c>
      <c r="D618" s="11">
        <f>1/(1+$E$3)^4</f>
        <v>0.75552498253350464</v>
      </c>
      <c r="E618" s="11">
        <f t="shared" si="102"/>
        <v>67997.248428015417</v>
      </c>
    </row>
    <row r="619" spans="1:12" x14ac:dyDescent="0.25">
      <c r="B619" s="1" t="s">
        <v>17</v>
      </c>
      <c r="C619" s="1">
        <f t="shared" si="103"/>
        <v>90000</v>
      </c>
      <c r="D619" s="11">
        <f>1/(1+$F$3)^5</f>
        <v>0.70111213796389138</v>
      </c>
      <c r="E619" s="11">
        <f t="shared" si="102"/>
        <v>63100.092416750223</v>
      </c>
    </row>
    <row r="620" spans="1:12" x14ac:dyDescent="0.25">
      <c r="B620" s="1" t="s">
        <v>18</v>
      </c>
      <c r="C620" s="1">
        <f>$I$615*$K$615+I615</f>
        <v>1090000</v>
      </c>
      <c r="D620" s="11">
        <f>1/(1+$G$3)^6</f>
        <v>0.6501356813343464</v>
      </c>
      <c r="E620" s="11">
        <f t="shared" si="102"/>
        <v>708647.89265443757</v>
      </c>
    </row>
    <row r="621" spans="1:12" x14ac:dyDescent="0.25">
      <c r="D621" s="11"/>
      <c r="E621" s="11">
        <f>SUM(E615:E620)</f>
        <v>1075840.8555989999</v>
      </c>
    </row>
    <row r="624" spans="1:12" x14ac:dyDescent="0.25">
      <c r="A624" s="1" t="s">
        <v>0</v>
      </c>
      <c r="B624" t="s">
        <v>1</v>
      </c>
      <c r="C624" t="s">
        <v>2</v>
      </c>
      <c r="D624" t="s">
        <v>3</v>
      </c>
      <c r="E624" t="s">
        <v>4</v>
      </c>
      <c r="H624" s="2" t="s">
        <v>5</v>
      </c>
      <c r="I624" s="2" t="s">
        <v>6</v>
      </c>
      <c r="J624" s="2" t="s">
        <v>7</v>
      </c>
      <c r="K624" s="2" t="s">
        <v>8</v>
      </c>
      <c r="L624" s="2" t="s">
        <v>9</v>
      </c>
    </row>
    <row r="625" spans="1:12" x14ac:dyDescent="0.25">
      <c r="A625" s="1">
        <v>53</v>
      </c>
      <c r="B625" s="1" t="s">
        <v>13</v>
      </c>
      <c r="C625" s="1">
        <f>$I$625*$K$625</f>
        <v>91300</v>
      </c>
      <c r="D625" s="11">
        <f>1/(1+$B$3)^1</f>
        <v>0.93641726753441323</v>
      </c>
      <c r="E625" s="11">
        <f>C625*D625</f>
        <v>85494.896525891934</v>
      </c>
      <c r="H625" s="1">
        <v>5</v>
      </c>
      <c r="I625" s="1">
        <v>1000000</v>
      </c>
      <c r="J625" s="1">
        <v>2023</v>
      </c>
      <c r="K625" s="1">
        <v>9.1300000000000006E-2</v>
      </c>
      <c r="L625" s="1">
        <v>5000</v>
      </c>
    </row>
    <row r="626" spans="1:12" x14ac:dyDescent="0.25">
      <c r="B626" s="1" t="s">
        <v>14</v>
      </c>
      <c r="C626" s="1">
        <f t="shared" ref="C626:C628" si="104">$I$625*$K$625</f>
        <v>91300</v>
      </c>
      <c r="D626" s="11">
        <f>1/(1+$C$3)^2</f>
        <v>0.87376533899421416</v>
      </c>
      <c r="E626" s="11">
        <f>C626*D626</f>
        <v>79774.775450171757</v>
      </c>
      <c r="K626" s="1" t="s">
        <v>24</v>
      </c>
      <c r="L626" s="1" t="s">
        <v>23</v>
      </c>
    </row>
    <row r="627" spans="1:12" x14ac:dyDescent="0.25">
      <c r="B627" s="1" t="s">
        <v>15</v>
      </c>
      <c r="C627" s="1">
        <f t="shared" si="104"/>
        <v>91300</v>
      </c>
      <c r="D627" s="11">
        <f>1/(1+$D$3)^3</f>
        <v>0.81310208346911228</v>
      </c>
      <c r="E627" s="11">
        <f>C627*D627</f>
        <v>74236.220220729956</v>
      </c>
    </row>
    <row r="628" spans="1:12" x14ac:dyDescent="0.25">
      <c r="B628" s="1" t="s">
        <v>16</v>
      </c>
      <c r="C628" s="1">
        <f t="shared" si="104"/>
        <v>91300</v>
      </c>
      <c r="D628" s="11">
        <f>1/(1+$E$3)^4</f>
        <v>0.75552498253350464</v>
      </c>
      <c r="E628" s="11">
        <f>C628*D628</f>
        <v>68979.430905308967</v>
      </c>
    </row>
    <row r="629" spans="1:12" x14ac:dyDescent="0.25">
      <c r="B629" s="1" t="s">
        <v>17</v>
      </c>
      <c r="C629" s="1">
        <f>$I$625*$K$625+I625</f>
        <v>1091300</v>
      </c>
      <c r="D629" s="11">
        <f>1/(1+$F$3)^5</f>
        <v>0.70111213796389138</v>
      </c>
      <c r="E629" s="11">
        <f>C629*D629</f>
        <v>765123.67615999468</v>
      </c>
    </row>
    <row r="630" spans="1:12" x14ac:dyDescent="0.25">
      <c r="E630" s="11">
        <f>SUM(E625:E629)</f>
        <v>1073608.9992620973</v>
      </c>
    </row>
    <row r="632" spans="1:12" x14ac:dyDescent="0.25">
      <c r="A632" s="1" t="s">
        <v>0</v>
      </c>
      <c r="B632" t="s">
        <v>1</v>
      </c>
      <c r="C632" t="s">
        <v>2</v>
      </c>
      <c r="D632" t="s">
        <v>3</v>
      </c>
      <c r="E632" t="s">
        <v>4</v>
      </c>
      <c r="H632" s="2" t="s">
        <v>5</v>
      </c>
      <c r="I632" s="2" t="s">
        <v>6</v>
      </c>
      <c r="J632" s="2" t="s">
        <v>7</v>
      </c>
      <c r="K632" s="2" t="s">
        <v>8</v>
      </c>
      <c r="L632" s="2" t="s">
        <v>9</v>
      </c>
    </row>
    <row r="633" spans="1:12" x14ac:dyDescent="0.25">
      <c r="A633" s="1">
        <v>54</v>
      </c>
      <c r="B633" s="1" t="s">
        <v>13</v>
      </c>
      <c r="C633" s="1">
        <f>$I$633*$K$633</f>
        <v>85800</v>
      </c>
      <c r="D633" s="11">
        <f>1/(1+$B$3)^1</f>
        <v>0.93641726753441323</v>
      </c>
      <c r="E633" s="11">
        <f>C633*D633</f>
        <v>80344.60155445266</v>
      </c>
      <c r="H633" s="1">
        <v>5</v>
      </c>
      <c r="I633" s="1">
        <v>1000000</v>
      </c>
      <c r="J633" s="1">
        <v>2023</v>
      </c>
      <c r="K633" s="1">
        <v>8.5800000000000001E-2</v>
      </c>
      <c r="L633" s="1">
        <v>4900</v>
      </c>
    </row>
    <row r="634" spans="1:12" x14ac:dyDescent="0.25">
      <c r="B634" s="1" t="s">
        <v>14</v>
      </c>
      <c r="C634" s="1">
        <f t="shared" ref="C634:C636" si="105">$I$633*$K$633</f>
        <v>85800</v>
      </c>
      <c r="D634" s="11">
        <f>1/(1+$C$3)^2</f>
        <v>0.87376533899421416</v>
      </c>
      <c r="E634" s="11">
        <f>C634*D634</f>
        <v>74969.066085703569</v>
      </c>
      <c r="K634" s="1" t="s">
        <v>24</v>
      </c>
      <c r="L634" s="1" t="s">
        <v>23</v>
      </c>
    </row>
    <row r="635" spans="1:12" x14ac:dyDescent="0.25">
      <c r="B635" s="1" t="s">
        <v>15</v>
      </c>
      <c r="C635" s="1">
        <f t="shared" si="105"/>
        <v>85800</v>
      </c>
      <c r="D635" s="11">
        <f>1/(1+$D$3)^3</f>
        <v>0.81310208346911228</v>
      </c>
      <c r="E635" s="11">
        <f>C635*D635</f>
        <v>69764.158761649829</v>
      </c>
    </row>
    <row r="636" spans="1:12" x14ac:dyDescent="0.25">
      <c r="B636" s="1" t="s">
        <v>16</v>
      </c>
      <c r="C636" s="1">
        <f t="shared" si="105"/>
        <v>85800</v>
      </c>
      <c r="D636" s="11">
        <f>1/(1+$E$3)^4</f>
        <v>0.75552498253350464</v>
      </c>
      <c r="E636" s="11">
        <f>C636*D636</f>
        <v>64824.043501374697</v>
      </c>
    </row>
    <row r="637" spans="1:12" x14ac:dyDescent="0.25">
      <c r="B637" s="1" t="s">
        <v>17</v>
      </c>
      <c r="C637" s="1">
        <f>$I$633*$K$633+I633</f>
        <v>1085800</v>
      </c>
      <c r="D637" s="11">
        <f>1/(1+$F$3)^5</f>
        <v>0.70111213796389138</v>
      </c>
      <c r="E637" s="11">
        <f>C637*D637</f>
        <v>761267.55940119328</v>
      </c>
    </row>
    <row r="638" spans="1:12" x14ac:dyDescent="0.25">
      <c r="D638" s="11"/>
      <c r="E638" s="11">
        <f>SUM(E633:E637)</f>
        <v>1051169.4293043739</v>
      </c>
    </row>
    <row r="641" spans="1:12" x14ac:dyDescent="0.25">
      <c r="A641" s="1" t="s">
        <v>0</v>
      </c>
      <c r="B641" t="s">
        <v>1</v>
      </c>
      <c r="C641" t="s">
        <v>2</v>
      </c>
      <c r="D641" t="s">
        <v>3</v>
      </c>
      <c r="E641" t="s">
        <v>4</v>
      </c>
      <c r="H641" s="2" t="s">
        <v>5</v>
      </c>
      <c r="I641" s="2" t="s">
        <v>6</v>
      </c>
      <c r="J641" s="2" t="s">
        <v>7</v>
      </c>
      <c r="K641" s="2" t="s">
        <v>8</v>
      </c>
      <c r="L641" s="2" t="s">
        <v>9</v>
      </c>
    </row>
    <row r="642" spans="1:12" x14ac:dyDescent="0.25">
      <c r="A642" s="1">
        <v>55</v>
      </c>
      <c r="B642" s="1" t="s">
        <v>13</v>
      </c>
      <c r="C642" s="1">
        <f>$I$642*$K$642</f>
        <v>92500</v>
      </c>
      <c r="D642" s="11">
        <f>1/(1+$B$3)^1</f>
        <v>0.93641726753441323</v>
      </c>
      <c r="E642" s="11">
        <f>C642*D642</f>
        <v>86618.597246933219</v>
      </c>
      <c r="H642" s="1">
        <v>5</v>
      </c>
      <c r="I642" s="1">
        <v>1000000</v>
      </c>
      <c r="J642" s="1">
        <v>2023</v>
      </c>
      <c r="K642" s="1">
        <v>9.2499999999999999E-2</v>
      </c>
      <c r="L642" s="1">
        <v>7500</v>
      </c>
    </row>
    <row r="643" spans="1:12" x14ac:dyDescent="0.25">
      <c r="B643" s="1" t="s">
        <v>14</v>
      </c>
      <c r="C643" s="1">
        <f t="shared" ref="C643:C645" si="106">$I$642*$K$642</f>
        <v>92500</v>
      </c>
      <c r="D643" s="11">
        <f>1/(1+$C$3)^2</f>
        <v>0.87376533899421416</v>
      </c>
      <c r="E643" s="11">
        <f>C643*D643</f>
        <v>80823.29385696481</v>
      </c>
      <c r="K643" s="1" t="s">
        <v>24</v>
      </c>
      <c r="L643" s="1" t="s">
        <v>23</v>
      </c>
    </row>
    <row r="644" spans="1:12" x14ac:dyDescent="0.25">
      <c r="B644" s="1" t="s">
        <v>15</v>
      </c>
      <c r="C644" s="1">
        <f t="shared" si="106"/>
        <v>92500</v>
      </c>
      <c r="D644" s="11">
        <f>1/(1+$D$3)^3</f>
        <v>0.81310208346911228</v>
      </c>
      <c r="E644" s="11">
        <f>C644*D644</f>
        <v>75211.942720892883</v>
      </c>
    </row>
    <row r="645" spans="1:12" x14ac:dyDescent="0.25">
      <c r="B645" s="1" t="s">
        <v>16</v>
      </c>
      <c r="C645" s="1">
        <f t="shared" si="106"/>
        <v>92500</v>
      </c>
      <c r="D645" s="11">
        <f>1/(1+$E$3)^4</f>
        <v>0.75552498253350464</v>
      </c>
      <c r="E645" s="11">
        <f>C645*D645</f>
        <v>69886.060884349179</v>
      </c>
    </row>
    <row r="646" spans="1:12" x14ac:dyDescent="0.25">
      <c r="B646" s="1" t="s">
        <v>17</v>
      </c>
      <c r="C646" s="1">
        <f>$I$642*$K$642+I642</f>
        <v>1092500</v>
      </c>
      <c r="D646" s="11">
        <f>1/(1+$F$3)^5</f>
        <v>0.70111213796389138</v>
      </c>
      <c r="E646" s="11">
        <f>C646*D646</f>
        <v>765965.01072555128</v>
      </c>
    </row>
    <row r="647" spans="1:12" x14ac:dyDescent="0.25">
      <c r="D647" s="11"/>
      <c r="E647" s="11">
        <f>SUM(E642:E646)</f>
        <v>1078504.9054346913</v>
      </c>
    </row>
    <row r="650" spans="1:12" x14ac:dyDescent="0.25">
      <c r="A650" s="1" t="s">
        <v>0</v>
      </c>
      <c r="B650" t="s">
        <v>1</v>
      </c>
      <c r="C650" t="s">
        <v>2</v>
      </c>
      <c r="D650" t="s">
        <v>3</v>
      </c>
      <c r="E650" t="s">
        <v>4</v>
      </c>
      <c r="H650" s="2" t="s">
        <v>5</v>
      </c>
      <c r="I650" s="2" t="s">
        <v>6</v>
      </c>
      <c r="J650" s="2" t="s">
        <v>7</v>
      </c>
      <c r="K650" s="2" t="s">
        <v>8</v>
      </c>
      <c r="L650" s="2" t="s">
        <v>9</v>
      </c>
    </row>
    <row r="651" spans="1:12" x14ac:dyDescent="0.25">
      <c r="A651" s="1">
        <v>56</v>
      </c>
      <c r="B651" s="1" t="s">
        <v>13</v>
      </c>
      <c r="C651" s="1">
        <f>$I$651*$K$651</f>
        <v>93000</v>
      </c>
      <c r="D651" s="11">
        <f>1/(1+$B$3)^1</f>
        <v>0.93641726753441323</v>
      </c>
      <c r="E651" s="11">
        <f>C651*D651</f>
        <v>87086.805880700427</v>
      </c>
      <c r="H651" s="1">
        <v>5</v>
      </c>
      <c r="I651" s="1">
        <v>1000000</v>
      </c>
      <c r="J651" s="1">
        <v>2023</v>
      </c>
      <c r="K651" s="1">
        <v>9.2999999999999999E-2</v>
      </c>
      <c r="L651" s="1">
        <v>5000</v>
      </c>
    </row>
    <row r="652" spans="1:12" x14ac:dyDescent="0.25">
      <c r="B652" s="1" t="s">
        <v>14</v>
      </c>
      <c r="C652" s="1">
        <f t="shared" ref="C652:C654" si="107">$I$651*$K$651</f>
        <v>93000</v>
      </c>
      <c r="D652" s="11">
        <f>1/(1+$C$3)^2</f>
        <v>0.87376533899421416</v>
      </c>
      <c r="E652" s="11">
        <f>C652*D652</f>
        <v>81260.176526461917</v>
      </c>
      <c r="K652" s="1" t="s">
        <v>24</v>
      </c>
      <c r="L652" s="1" t="s">
        <v>23</v>
      </c>
    </row>
    <row r="653" spans="1:12" x14ac:dyDescent="0.25">
      <c r="B653" s="1" t="s">
        <v>15</v>
      </c>
      <c r="C653" s="1">
        <f t="shared" si="107"/>
        <v>93000</v>
      </c>
      <c r="D653" s="11">
        <f>1/(1+$D$3)^3</f>
        <v>0.81310208346911228</v>
      </c>
      <c r="E653" s="11">
        <f>C653*D653</f>
        <v>75618.493762627448</v>
      </c>
    </row>
    <row r="654" spans="1:12" x14ac:dyDescent="0.25">
      <c r="B654" s="1" t="s">
        <v>16</v>
      </c>
      <c r="C654" s="1">
        <f t="shared" si="107"/>
        <v>93000</v>
      </c>
      <c r="D654" s="11">
        <f>1/(1+$E$3)^4</f>
        <v>0.75552498253350464</v>
      </c>
      <c r="E654" s="11">
        <f>C654*D654</f>
        <v>70263.823375615932</v>
      </c>
    </row>
    <row r="655" spans="1:12" x14ac:dyDescent="0.25">
      <c r="B655" s="1" t="s">
        <v>17</v>
      </c>
      <c r="C655" s="1">
        <f>$I$651*$K$651+I651</f>
        <v>1093000</v>
      </c>
      <c r="D655" s="11">
        <f>1/(1+$G$3)^6</f>
        <v>0.6501356813343464</v>
      </c>
      <c r="E655" s="11">
        <f>C655*D655</f>
        <v>710598.29969844059</v>
      </c>
    </row>
    <row r="656" spans="1:12" x14ac:dyDescent="0.25">
      <c r="D656" s="11"/>
      <c r="E656" s="11">
        <f>SUM(E651:E655)</f>
        <v>1024827.5992438463</v>
      </c>
    </row>
    <row r="659" spans="1:12" x14ac:dyDescent="0.25">
      <c r="A659" s="1" t="s">
        <v>0</v>
      </c>
      <c r="B659" t="s">
        <v>1</v>
      </c>
      <c r="C659" t="s">
        <v>2</v>
      </c>
      <c r="D659" t="s">
        <v>3</v>
      </c>
      <c r="E659" t="s">
        <v>4</v>
      </c>
      <c r="H659" s="2" t="s">
        <v>5</v>
      </c>
      <c r="I659" s="2" t="s">
        <v>6</v>
      </c>
      <c r="J659" s="2" t="s">
        <v>7</v>
      </c>
      <c r="K659" s="2" t="s">
        <v>8</v>
      </c>
      <c r="L659" s="2" t="s">
        <v>9</v>
      </c>
    </row>
    <row r="660" spans="1:12" x14ac:dyDescent="0.25">
      <c r="A660" s="1">
        <v>57</v>
      </c>
      <c r="B660" s="1" t="s">
        <v>13</v>
      </c>
      <c r="C660" s="1">
        <f>$I$660*$K$660</f>
        <v>78500</v>
      </c>
      <c r="D660" s="11">
        <f>1/(1+$B$3)^1</f>
        <v>0.93641726753441323</v>
      </c>
      <c r="E660" s="11">
        <f>C660*D660</f>
        <v>73508.755501451436</v>
      </c>
      <c r="H660" s="1">
        <v>5</v>
      </c>
      <c r="I660" s="1">
        <v>1000000</v>
      </c>
      <c r="J660" s="1">
        <v>2023</v>
      </c>
      <c r="K660" s="1">
        <v>7.85E-2</v>
      </c>
      <c r="L660" s="1">
        <v>12050</v>
      </c>
    </row>
    <row r="661" spans="1:12" x14ac:dyDescent="0.25">
      <c r="B661" s="1" t="s">
        <v>14</v>
      </c>
      <c r="C661" s="1">
        <f t="shared" ref="C661:C663" si="108">$I$660*$K$660</f>
        <v>78500</v>
      </c>
      <c r="D661" s="11">
        <f>1/(1+$C$3)^2</f>
        <v>0.87376533899421416</v>
      </c>
      <c r="E661" s="11">
        <f>C661*D661</f>
        <v>68590.579111045809</v>
      </c>
      <c r="K661" s="1" t="s">
        <v>24</v>
      </c>
      <c r="L661" s="1" t="s">
        <v>23</v>
      </c>
    </row>
    <row r="662" spans="1:12" x14ac:dyDescent="0.25">
      <c r="B662" s="1" t="s">
        <v>15</v>
      </c>
      <c r="C662" s="1">
        <f t="shared" si="108"/>
        <v>78500</v>
      </c>
      <c r="D662" s="11">
        <f>1/(1+$D$3)^3</f>
        <v>0.81310208346911228</v>
      </c>
      <c r="E662" s="11">
        <f>C662*D662</f>
        <v>63828.513552325312</v>
      </c>
    </row>
    <row r="663" spans="1:12" x14ac:dyDescent="0.25">
      <c r="B663" s="1" t="s">
        <v>16</v>
      </c>
      <c r="C663" s="1">
        <f t="shared" si="108"/>
        <v>78500</v>
      </c>
      <c r="D663" s="11">
        <f>1/(1+$E$3)^4</f>
        <v>0.75552498253350464</v>
      </c>
      <c r="E663" s="11">
        <f>C663*D663</f>
        <v>59308.711128880117</v>
      </c>
    </row>
    <row r="664" spans="1:12" x14ac:dyDescent="0.25">
      <c r="B664" s="1" t="s">
        <v>17</v>
      </c>
      <c r="C664" s="1">
        <f>$I$660*$K$660+I660</f>
        <v>1078500</v>
      </c>
      <c r="D664" s="11">
        <f>1/(1+$G$3)^6</f>
        <v>0.6501356813343464</v>
      </c>
      <c r="E664" s="11">
        <f>C664*D664</f>
        <v>701171.33231909259</v>
      </c>
    </row>
    <row r="665" spans="1:12" x14ac:dyDescent="0.25">
      <c r="D665" s="11"/>
      <c r="E665" s="11">
        <f>SUM(E660:E664)</f>
        <v>966407.89161279518</v>
      </c>
    </row>
    <row r="668" spans="1:12" x14ac:dyDescent="0.25">
      <c r="A668" s="1" t="s">
        <v>0</v>
      </c>
      <c r="B668" t="s">
        <v>1</v>
      </c>
      <c r="C668" t="s">
        <v>2</v>
      </c>
      <c r="D668" t="s">
        <v>3</v>
      </c>
      <c r="E668" t="s">
        <v>4</v>
      </c>
      <c r="H668" s="2" t="s">
        <v>5</v>
      </c>
      <c r="I668" s="2" t="s">
        <v>6</v>
      </c>
      <c r="J668" s="2" t="s">
        <v>7</v>
      </c>
      <c r="K668" s="2" t="s">
        <v>8</v>
      </c>
      <c r="L668" s="2" t="s">
        <v>9</v>
      </c>
    </row>
    <row r="669" spans="1:12" x14ac:dyDescent="0.25">
      <c r="A669" s="1">
        <v>58</v>
      </c>
      <c r="B669" s="1" t="s">
        <v>13</v>
      </c>
      <c r="C669" s="1">
        <f>$I$669*$K$669</f>
        <v>92300</v>
      </c>
      <c r="D669" s="11">
        <f>1/(1+$B$3)^1</f>
        <v>0.93641726753441323</v>
      </c>
      <c r="E669" s="11">
        <f>C669*D669</f>
        <v>86431.313793426336</v>
      </c>
      <c r="H669" s="1">
        <v>5</v>
      </c>
      <c r="I669" s="1">
        <v>1000000</v>
      </c>
      <c r="J669" s="1">
        <v>2023</v>
      </c>
      <c r="K669" s="1">
        <v>9.2299999999999993E-2</v>
      </c>
      <c r="L669" s="1">
        <v>2000</v>
      </c>
    </row>
    <row r="670" spans="1:12" x14ac:dyDescent="0.25">
      <c r="B670" s="1" t="s">
        <v>14</v>
      </c>
      <c r="C670" s="1">
        <f t="shared" ref="C670:C672" si="109">$I$669*$K$669</f>
        <v>92300</v>
      </c>
      <c r="D670" s="11">
        <f>1/(1+$C$3)^2</f>
        <v>0.87376533899421416</v>
      </c>
      <c r="E670" s="11">
        <f>C670*D670</f>
        <v>80648.540789165971</v>
      </c>
      <c r="K670" s="1" t="s">
        <v>24</v>
      </c>
      <c r="L670" s="1" t="s">
        <v>23</v>
      </c>
    </row>
    <row r="671" spans="1:12" x14ac:dyDescent="0.25">
      <c r="B671" s="1" t="s">
        <v>15</v>
      </c>
      <c r="C671" s="1">
        <f t="shared" si="109"/>
        <v>92300</v>
      </c>
      <c r="D671" s="11">
        <f>1/(1+$D$3)^3</f>
        <v>0.81310208346911228</v>
      </c>
      <c r="E671" s="11">
        <f>C671*D671</f>
        <v>75049.322304199057</v>
      </c>
    </row>
    <row r="672" spans="1:12" x14ac:dyDescent="0.25">
      <c r="B672" s="1" t="s">
        <v>16</v>
      </c>
      <c r="C672" s="1">
        <f t="shared" si="109"/>
        <v>92300</v>
      </c>
      <c r="D672" s="11">
        <f>1/(1+$E$3)^4</f>
        <v>0.75552498253350464</v>
      </c>
      <c r="E672" s="11">
        <f>C672*D672</f>
        <v>69734.955887842472</v>
      </c>
    </row>
    <row r="673" spans="1:12" x14ac:dyDescent="0.25">
      <c r="B673" s="1" t="s">
        <v>17</v>
      </c>
      <c r="C673" s="1">
        <f>$I$669*$K$669+I669</f>
        <v>1092300</v>
      </c>
      <c r="D673" s="11">
        <f>1/(1+$G$3)^6</f>
        <v>0.6501356813343464</v>
      </c>
      <c r="E673" s="11">
        <f>C673*D673</f>
        <v>710143.20472150657</v>
      </c>
    </row>
    <row r="674" spans="1:12" x14ac:dyDescent="0.25">
      <c r="D674" s="11"/>
      <c r="E674" s="11">
        <f>SUM(E669:E673)</f>
        <v>1022007.3374961404</v>
      </c>
    </row>
    <row r="677" spans="1:12" x14ac:dyDescent="0.25">
      <c r="A677" s="1" t="s">
        <v>0</v>
      </c>
      <c r="B677" t="s">
        <v>1</v>
      </c>
      <c r="C677" t="s">
        <v>2</v>
      </c>
      <c r="D677" t="s">
        <v>3</v>
      </c>
      <c r="E677" t="s">
        <v>4</v>
      </c>
      <c r="H677" s="2" t="s">
        <v>5</v>
      </c>
      <c r="I677" s="2" t="s">
        <v>6</v>
      </c>
      <c r="J677" s="2" t="s">
        <v>7</v>
      </c>
      <c r="K677" s="2" t="s">
        <v>8</v>
      </c>
      <c r="L677" s="2" t="s">
        <v>9</v>
      </c>
    </row>
    <row r="678" spans="1:12" x14ac:dyDescent="0.25">
      <c r="A678" s="1">
        <v>59</v>
      </c>
      <c r="B678" s="1" t="s">
        <v>13</v>
      </c>
      <c r="C678" s="1">
        <f>$I$678*$K$678</f>
        <v>92500</v>
      </c>
      <c r="D678" s="11">
        <f>1/(1+$B$3)^1</f>
        <v>0.93641726753441323</v>
      </c>
      <c r="E678" s="11">
        <f>C678*D678</f>
        <v>86618.597246933219</v>
      </c>
      <c r="H678" s="1">
        <v>5</v>
      </c>
      <c r="I678" s="1">
        <v>1000000</v>
      </c>
      <c r="J678" s="1">
        <v>2023</v>
      </c>
      <c r="K678" s="1">
        <v>9.2499999999999999E-2</v>
      </c>
      <c r="L678" s="1">
        <v>4000</v>
      </c>
    </row>
    <row r="679" spans="1:12" x14ac:dyDescent="0.25">
      <c r="B679" s="1" t="s">
        <v>14</v>
      </c>
      <c r="C679" s="1">
        <f t="shared" ref="C679:C681" si="110">$I$678*$K$678</f>
        <v>92500</v>
      </c>
      <c r="D679" s="11">
        <f>1/(1+$C$3)^2</f>
        <v>0.87376533899421416</v>
      </c>
      <c r="E679" s="11">
        <f>C679*D679</f>
        <v>80823.29385696481</v>
      </c>
      <c r="K679" s="1" t="s">
        <v>24</v>
      </c>
      <c r="L679" s="1" t="s">
        <v>23</v>
      </c>
    </row>
    <row r="680" spans="1:12" x14ac:dyDescent="0.25">
      <c r="B680" s="1" t="s">
        <v>15</v>
      </c>
      <c r="C680" s="1">
        <f t="shared" si="110"/>
        <v>92500</v>
      </c>
      <c r="D680" s="11">
        <f>1/(1+$D$3)^3</f>
        <v>0.81310208346911228</v>
      </c>
      <c r="E680" s="11">
        <f>C680*D680</f>
        <v>75211.942720892883</v>
      </c>
    </row>
    <row r="681" spans="1:12" x14ac:dyDescent="0.25">
      <c r="B681" s="1" t="s">
        <v>16</v>
      </c>
      <c r="C681" s="1">
        <f t="shared" si="110"/>
        <v>92500</v>
      </c>
      <c r="D681" s="11">
        <f>1/(1+$E$3)^4</f>
        <v>0.75552498253350464</v>
      </c>
      <c r="E681" s="11">
        <f>C681*D681</f>
        <v>69886.060884349179</v>
      </c>
    </row>
    <row r="682" spans="1:12" x14ac:dyDescent="0.25">
      <c r="B682" s="1" t="s">
        <v>17</v>
      </c>
      <c r="C682" s="1">
        <f>$I$678*$K$678+I678</f>
        <v>1092500</v>
      </c>
      <c r="D682" s="11">
        <f>1/(1+$G$3)^6</f>
        <v>0.6501356813343464</v>
      </c>
      <c r="E682" s="11">
        <f>C682*D682</f>
        <v>710273.2318577735</v>
      </c>
    </row>
    <row r="683" spans="1:12" x14ac:dyDescent="0.25">
      <c r="D683" s="11"/>
      <c r="E683" s="11">
        <f>SUM(E678:E682)</f>
        <v>1022813.1265669136</v>
      </c>
    </row>
    <row r="686" spans="1:12" x14ac:dyDescent="0.25">
      <c r="A686" s="1" t="s">
        <v>0</v>
      </c>
      <c r="B686" t="s">
        <v>1</v>
      </c>
      <c r="C686" t="s">
        <v>2</v>
      </c>
      <c r="D686" t="s">
        <v>3</v>
      </c>
      <c r="E686" t="s">
        <v>4</v>
      </c>
      <c r="H686" s="2" t="s">
        <v>5</v>
      </c>
      <c r="I686" s="2" t="s">
        <v>6</v>
      </c>
      <c r="J686" s="2" t="s">
        <v>7</v>
      </c>
      <c r="K686" s="2" t="s">
        <v>8</v>
      </c>
      <c r="L686" s="2" t="s">
        <v>9</v>
      </c>
    </row>
    <row r="687" spans="1:12" x14ac:dyDescent="0.25">
      <c r="A687" s="1">
        <v>60</v>
      </c>
      <c r="B687" s="1" t="s">
        <v>13</v>
      </c>
      <c r="C687" s="1">
        <f>$I$687*$K$687</f>
        <v>90500</v>
      </c>
      <c r="D687" s="11">
        <f>1/(1+$B$3)^1</f>
        <v>0.93641726753441323</v>
      </c>
      <c r="E687" s="11">
        <f>C687*D687</f>
        <v>84745.762711864401</v>
      </c>
      <c r="H687" s="1">
        <v>5</v>
      </c>
      <c r="I687" s="1">
        <v>1000000</v>
      </c>
      <c r="J687" s="1">
        <v>2023</v>
      </c>
      <c r="K687" s="1">
        <v>9.0499999999999997E-2</v>
      </c>
      <c r="L687" s="1">
        <v>3350</v>
      </c>
    </row>
    <row r="688" spans="1:12" x14ac:dyDescent="0.25">
      <c r="B688" s="1" t="s">
        <v>14</v>
      </c>
      <c r="C688" s="1">
        <f t="shared" ref="C688:C690" si="111">$I$687*$K$687</f>
        <v>90500</v>
      </c>
      <c r="D688" s="11">
        <f>1/(1+$C$3)^2</f>
        <v>0.87376533899421416</v>
      </c>
      <c r="E688" s="11">
        <f>C688*D688</f>
        <v>79075.763178976384</v>
      </c>
      <c r="K688" s="1" t="s">
        <v>24</v>
      </c>
      <c r="L688" s="1" t="s">
        <v>23</v>
      </c>
    </row>
    <row r="689" spans="1:12" x14ac:dyDescent="0.25">
      <c r="B689" s="1" t="s">
        <v>15</v>
      </c>
      <c r="C689" s="1">
        <f t="shared" si="111"/>
        <v>90500</v>
      </c>
      <c r="D689" s="11">
        <f>1/(1+$D$3)^3</f>
        <v>0.81310208346911228</v>
      </c>
      <c r="E689" s="11">
        <f>C689*D689</f>
        <v>73585.738553954667</v>
      </c>
    </row>
    <row r="690" spans="1:12" x14ac:dyDescent="0.25">
      <c r="B690" s="1" t="s">
        <v>16</v>
      </c>
      <c r="C690" s="1">
        <f t="shared" si="111"/>
        <v>90500</v>
      </c>
      <c r="D690" s="11">
        <f>1/(1+$E$3)^4</f>
        <v>0.75552498253350464</v>
      </c>
      <c r="E690" s="11">
        <f>C690*D690</f>
        <v>68375.010919282169</v>
      </c>
    </row>
    <row r="691" spans="1:12" x14ac:dyDescent="0.25">
      <c r="B691" s="1" t="s">
        <v>17</v>
      </c>
      <c r="C691" s="1">
        <f>$I$687*$K$687+I687</f>
        <v>1090500</v>
      </c>
      <c r="D691" s="11">
        <f>1/(1+$G$3)^6</f>
        <v>0.6501356813343464</v>
      </c>
      <c r="E691" s="11">
        <f>C691*D691</f>
        <v>708972.96049510478</v>
      </c>
    </row>
    <row r="692" spans="1:12" x14ac:dyDescent="0.25">
      <c r="D692" s="11"/>
      <c r="E692" s="11">
        <f>SUM(E687:E691)</f>
        <v>1014755.2358591824</v>
      </c>
    </row>
    <row r="695" spans="1:12" x14ac:dyDescent="0.25">
      <c r="A695" s="1" t="s">
        <v>0</v>
      </c>
      <c r="B695" t="s">
        <v>1</v>
      </c>
      <c r="C695" t="s">
        <v>2</v>
      </c>
      <c r="D695" t="s">
        <v>3</v>
      </c>
      <c r="E695" t="s">
        <v>4</v>
      </c>
      <c r="H695" s="2" t="s">
        <v>5</v>
      </c>
      <c r="I695" s="2" t="s">
        <v>6</v>
      </c>
      <c r="J695" s="2" t="s">
        <v>7</v>
      </c>
      <c r="K695" s="2" t="s">
        <v>8</v>
      </c>
      <c r="L695" s="2" t="s">
        <v>9</v>
      </c>
    </row>
    <row r="696" spans="1:12" x14ac:dyDescent="0.25">
      <c r="A696" s="1">
        <v>61</v>
      </c>
      <c r="B696" s="1" t="s">
        <v>13</v>
      </c>
      <c r="C696" s="1">
        <f>$I$696*$K$696</f>
        <v>74500</v>
      </c>
      <c r="D696" s="11">
        <f>1/(1+$B$3)^1</f>
        <v>0.93641726753441323</v>
      </c>
      <c r="E696" s="11">
        <f>C696*D696</f>
        <v>69763.086431313786</v>
      </c>
      <c r="H696" s="1">
        <v>5</v>
      </c>
      <c r="I696" s="1">
        <v>1000000</v>
      </c>
      <c r="J696" s="1">
        <v>2023</v>
      </c>
      <c r="K696" s="1">
        <v>7.4499999999999997E-2</v>
      </c>
      <c r="L696" s="1">
        <v>10000</v>
      </c>
    </row>
    <row r="697" spans="1:12" x14ac:dyDescent="0.25">
      <c r="B697" s="1" t="s">
        <v>14</v>
      </c>
      <c r="C697" s="1">
        <f t="shared" ref="C697:C699" si="112">$I$696*$K$696</f>
        <v>74500</v>
      </c>
      <c r="D697" s="11">
        <f>1/(1+$C$3)^2</f>
        <v>0.87376533899421416</v>
      </c>
      <c r="E697" s="11">
        <f>C697*D697</f>
        <v>65095.517755068955</v>
      </c>
      <c r="K697" s="1" t="s">
        <v>24</v>
      </c>
      <c r="L697" s="1" t="s">
        <v>23</v>
      </c>
    </row>
    <row r="698" spans="1:12" x14ac:dyDescent="0.25">
      <c r="B698" s="1" t="s">
        <v>15</v>
      </c>
      <c r="C698" s="1">
        <f t="shared" si="112"/>
        <v>74500</v>
      </c>
      <c r="D698" s="11">
        <f>1/(1+$D$3)^3</f>
        <v>0.81310208346911228</v>
      </c>
      <c r="E698" s="11">
        <f>C698*D698</f>
        <v>60576.105218448865</v>
      </c>
    </row>
    <row r="699" spans="1:12" x14ac:dyDescent="0.25">
      <c r="B699" s="1" t="s">
        <v>16</v>
      </c>
      <c r="C699" s="1">
        <f t="shared" si="112"/>
        <v>74500</v>
      </c>
      <c r="D699" s="11">
        <f>1/(1+$E$3)^4</f>
        <v>0.75552498253350464</v>
      </c>
      <c r="E699" s="11">
        <f>C699*D699</f>
        <v>56286.611198746097</v>
      </c>
    </row>
    <row r="700" spans="1:12" x14ac:dyDescent="0.25">
      <c r="B700" s="1" t="s">
        <v>17</v>
      </c>
      <c r="C700" s="1">
        <f>$I$696*$K$696+I696</f>
        <v>1074500</v>
      </c>
      <c r="D700" s="11">
        <f>1/(1+$G$3)^6</f>
        <v>0.6501356813343464</v>
      </c>
      <c r="E700" s="11">
        <f>C700*D700</f>
        <v>698570.78959375527</v>
      </c>
    </row>
    <row r="701" spans="1:12" x14ac:dyDescent="0.25">
      <c r="D701" s="11"/>
      <c r="E701" s="11">
        <f>SUM(E696:E700)</f>
        <v>950292.11019733292</v>
      </c>
    </row>
    <row r="704" spans="1:12" x14ac:dyDescent="0.25">
      <c r="A704" s="1" t="s">
        <v>0</v>
      </c>
      <c r="B704" t="s">
        <v>1</v>
      </c>
      <c r="C704" t="s">
        <v>2</v>
      </c>
      <c r="D704" t="s">
        <v>3</v>
      </c>
      <c r="E704" t="s">
        <v>4</v>
      </c>
      <c r="H704" s="2" t="s">
        <v>5</v>
      </c>
      <c r="I704" s="2" t="s">
        <v>6</v>
      </c>
      <c r="J704" s="2" t="s">
        <v>7</v>
      </c>
      <c r="K704" s="2" t="s">
        <v>8</v>
      </c>
      <c r="L704" s="2" t="s">
        <v>9</v>
      </c>
    </row>
    <row r="705" spans="1:15" x14ac:dyDescent="0.25">
      <c r="A705" s="1">
        <v>62</v>
      </c>
      <c r="B705" s="1" t="s">
        <v>13</v>
      </c>
      <c r="C705" s="1">
        <f>$I$705*$K$705</f>
        <v>93000</v>
      </c>
      <c r="D705" s="11">
        <f>1/(1+$B$3)^1</f>
        <v>0.93641726753441323</v>
      </c>
      <c r="E705" s="11">
        <f>C705*D705</f>
        <v>87086.805880700427</v>
      </c>
      <c r="H705" s="1">
        <v>5</v>
      </c>
      <c r="I705" s="1">
        <v>1000000</v>
      </c>
      <c r="J705" s="1">
        <v>2023</v>
      </c>
      <c r="K705" s="1">
        <v>9.2999999999999999E-2</v>
      </c>
      <c r="L705" s="1">
        <v>5000</v>
      </c>
    </row>
    <row r="706" spans="1:15" x14ac:dyDescent="0.25">
      <c r="B706" s="1" t="s">
        <v>14</v>
      </c>
      <c r="C706" s="1">
        <f t="shared" ref="C706:C708" si="113">$I$705*$K$705</f>
        <v>93000</v>
      </c>
      <c r="D706" s="11">
        <f>1/(1+$C$3)^2</f>
        <v>0.87376533899421416</v>
      </c>
      <c r="E706" s="11">
        <f>C706*D706</f>
        <v>81260.176526461917</v>
      </c>
      <c r="K706" s="1" t="s">
        <v>24</v>
      </c>
      <c r="L706" s="1" t="s">
        <v>23</v>
      </c>
    </row>
    <row r="707" spans="1:15" x14ac:dyDescent="0.25">
      <c r="B707" s="1" t="s">
        <v>15</v>
      </c>
      <c r="C707" s="1">
        <f t="shared" si="113"/>
        <v>93000</v>
      </c>
      <c r="D707" s="11">
        <f>1/(1+$D$3)^3</f>
        <v>0.81310208346911228</v>
      </c>
      <c r="E707" s="11">
        <f>C707*D707</f>
        <v>75618.493762627448</v>
      </c>
    </row>
    <row r="708" spans="1:15" x14ac:dyDescent="0.25">
      <c r="B708" s="1" t="s">
        <v>16</v>
      </c>
      <c r="C708" s="1">
        <f t="shared" si="113"/>
        <v>93000</v>
      </c>
      <c r="D708" s="11">
        <f>1/(1+$E$3)^4</f>
        <v>0.75552498253350464</v>
      </c>
      <c r="E708" s="11">
        <f>C708*D708</f>
        <v>70263.823375615932</v>
      </c>
    </row>
    <row r="709" spans="1:15" x14ac:dyDescent="0.25">
      <c r="B709" s="1" t="s">
        <v>17</v>
      </c>
      <c r="C709" s="1">
        <f>$I$705*$K$705+I705</f>
        <v>1093000</v>
      </c>
      <c r="D709" s="11">
        <f>1/(1+$G$3)^6</f>
        <v>0.6501356813343464</v>
      </c>
      <c r="E709" s="11">
        <f>C709*D709</f>
        <v>710598.29969844059</v>
      </c>
    </row>
    <row r="710" spans="1:15" x14ac:dyDescent="0.25">
      <c r="D710" s="11"/>
      <c r="E710" s="11">
        <f>SUM(E705:E709)</f>
        <v>1024827.5992438463</v>
      </c>
    </row>
    <row r="713" spans="1:15" x14ac:dyDescent="0.25">
      <c r="A713" s="1" t="s">
        <v>0</v>
      </c>
      <c r="B713" t="s">
        <v>1</v>
      </c>
      <c r="C713" t="s">
        <v>2</v>
      </c>
      <c r="D713" t="s">
        <v>3</v>
      </c>
      <c r="E713" t="s">
        <v>4</v>
      </c>
      <c r="H713" s="2" t="s">
        <v>5</v>
      </c>
      <c r="I713" s="2" t="s">
        <v>6</v>
      </c>
      <c r="J713" s="2" t="s">
        <v>7</v>
      </c>
      <c r="K713" s="2" t="s">
        <v>8</v>
      </c>
      <c r="L713" s="2" t="s">
        <v>9</v>
      </c>
      <c r="O713"/>
    </row>
    <row r="714" spans="1:15" x14ac:dyDescent="0.25">
      <c r="A714" s="1">
        <v>63</v>
      </c>
      <c r="B714" s="1" t="s">
        <v>13</v>
      </c>
      <c r="C714" s="1">
        <f>$I$714*$K$714</f>
        <v>73900</v>
      </c>
      <c r="D714" s="11">
        <f>1/(1+'Long Term Borrowings'!$B$3)^1</f>
        <v>0.93641726753441323</v>
      </c>
      <c r="E714" s="11">
        <f>C714*D714</f>
        <v>69201.236070793137</v>
      </c>
      <c r="H714" s="1">
        <v>5</v>
      </c>
      <c r="I714" s="1">
        <v>1000000</v>
      </c>
      <c r="J714" s="1">
        <v>2023</v>
      </c>
      <c r="K714" s="1">
        <v>7.3899999999999993E-2</v>
      </c>
      <c r="L714" s="1">
        <v>10000</v>
      </c>
      <c r="O714"/>
    </row>
    <row r="715" spans="1:15" x14ac:dyDescent="0.25">
      <c r="B715" s="1" t="s">
        <v>14</v>
      </c>
      <c r="C715" s="1">
        <f t="shared" ref="C715:C717" si="114">$I$714*$K$714</f>
        <v>73900</v>
      </c>
      <c r="D715" s="11">
        <f>1/(1+'Long Term Borrowings'!$C$3)^2</f>
        <v>0.87376533899421416</v>
      </c>
      <c r="E715" s="11">
        <f>C715*D715</f>
        <v>64571.258551672428</v>
      </c>
      <c r="K715" s="1" t="s">
        <v>24</v>
      </c>
      <c r="L715" s="1" t="s">
        <v>23</v>
      </c>
      <c r="O715"/>
    </row>
    <row r="716" spans="1:15" x14ac:dyDescent="0.25">
      <c r="B716" s="1" t="s">
        <v>15</v>
      </c>
      <c r="C716" s="1">
        <f t="shared" si="114"/>
        <v>73900</v>
      </c>
      <c r="D716" s="11">
        <f>1/(1+'Long Term Borrowings'!$D$3)^3</f>
        <v>0.81310208346911228</v>
      </c>
      <c r="E716" s="11">
        <f>C716*D716</f>
        <v>60088.243968367395</v>
      </c>
      <c r="O716"/>
    </row>
    <row r="717" spans="1:15" x14ac:dyDescent="0.25">
      <c r="B717" s="1" t="s">
        <v>16</v>
      </c>
      <c r="C717" s="1">
        <f t="shared" si="114"/>
        <v>73900</v>
      </c>
      <c r="D717" s="11">
        <f>1/(1+'Long Term Borrowings'!$E$3)^4</f>
        <v>0.75552498253350464</v>
      </c>
      <c r="E717" s="11">
        <f>C717*D717</f>
        <v>55833.296209225991</v>
      </c>
      <c r="O717"/>
    </row>
    <row r="718" spans="1:15" x14ac:dyDescent="0.25">
      <c r="B718" s="1" t="s">
        <v>17</v>
      </c>
      <c r="C718" s="1">
        <f>$I$714*$K$714+I714</f>
        <v>1073900</v>
      </c>
      <c r="D718" s="11">
        <f>1/(1+'Long Term Borrowings'!$G$3)^6</f>
        <v>0.6501356813343464</v>
      </c>
      <c r="E718" s="11">
        <f>C718*D718</f>
        <v>698180.70818495459</v>
      </c>
      <c r="O718"/>
    </row>
    <row r="719" spans="1:15" x14ac:dyDescent="0.25">
      <c r="D719" s="11"/>
      <c r="E719" s="11">
        <f>SUM(E714:E717)</f>
        <v>249694.03480005896</v>
      </c>
      <c r="O719"/>
    </row>
    <row r="720" spans="1:15" x14ac:dyDescent="0.25">
      <c r="O720"/>
    </row>
    <row r="721" spans="1:15" x14ac:dyDescent="0.25">
      <c r="O721"/>
    </row>
    <row r="722" spans="1:15" x14ac:dyDescent="0.25">
      <c r="A722" s="1" t="s">
        <v>0</v>
      </c>
      <c r="B722" t="s">
        <v>1</v>
      </c>
      <c r="C722" t="s">
        <v>2</v>
      </c>
      <c r="D722" t="s">
        <v>3</v>
      </c>
      <c r="E722" t="s">
        <v>4</v>
      </c>
      <c r="H722" s="2" t="s">
        <v>5</v>
      </c>
      <c r="I722" s="2" t="s">
        <v>6</v>
      </c>
      <c r="J722" s="2" t="s">
        <v>7</v>
      </c>
      <c r="K722" s="2" t="s">
        <v>8</v>
      </c>
      <c r="L722" s="2" t="s">
        <v>9</v>
      </c>
      <c r="O722"/>
    </row>
    <row r="723" spans="1:15" x14ac:dyDescent="0.25">
      <c r="A723" s="1">
        <v>64</v>
      </c>
      <c r="B723" s="1" t="s">
        <v>13</v>
      </c>
      <c r="C723" s="1">
        <f>$I$723*$K$723</f>
        <v>93500</v>
      </c>
      <c r="D723" s="11">
        <f>1/(1+'Long Term Borrowings'!$B$3)^1</f>
        <v>0.93641726753441323</v>
      </c>
      <c r="E723" s="11">
        <f>C723*D723</f>
        <v>87555.014514467635</v>
      </c>
      <c r="H723" s="1">
        <v>5</v>
      </c>
      <c r="I723" s="1">
        <v>1000000</v>
      </c>
      <c r="J723" s="1">
        <v>2023</v>
      </c>
      <c r="K723" s="1">
        <v>9.35E-2</v>
      </c>
      <c r="L723" s="1">
        <v>5000</v>
      </c>
      <c r="O723"/>
    </row>
    <row r="724" spans="1:15" x14ac:dyDescent="0.25">
      <c r="B724" s="1" t="s">
        <v>14</v>
      </c>
      <c r="C724" s="1">
        <f t="shared" ref="C724:C726" si="115">$I$723*$K$723</f>
        <v>93500</v>
      </c>
      <c r="D724" s="11">
        <f>1/(1+'Long Term Borrowings'!$C$3)^2</f>
        <v>0.87376533899421416</v>
      </c>
      <c r="E724" s="11">
        <f>C724*D724</f>
        <v>81697.059195959024</v>
      </c>
      <c r="K724" s="1" t="s">
        <v>24</v>
      </c>
      <c r="L724" s="1" t="s">
        <v>23</v>
      </c>
      <c r="O724"/>
    </row>
    <row r="725" spans="1:15" x14ac:dyDescent="0.25">
      <c r="B725" s="1" t="s">
        <v>15</v>
      </c>
      <c r="C725" s="1">
        <f t="shared" si="115"/>
        <v>93500</v>
      </c>
      <c r="D725" s="11">
        <f>1/(1+'Long Term Borrowings'!$D$3)^3</f>
        <v>0.81310208346911228</v>
      </c>
      <c r="E725" s="11">
        <f>C725*D725</f>
        <v>76025.044804361998</v>
      </c>
      <c r="O725"/>
    </row>
    <row r="726" spans="1:15" x14ac:dyDescent="0.25">
      <c r="B726" s="1" t="s">
        <v>16</v>
      </c>
      <c r="C726" s="1">
        <f t="shared" si="115"/>
        <v>93500</v>
      </c>
      <c r="D726" s="11">
        <f>1/(1+'Long Term Borrowings'!$E$3)^4</f>
        <v>0.75552498253350464</v>
      </c>
      <c r="E726" s="11">
        <f>C726*D726</f>
        <v>70641.585866882684</v>
      </c>
      <c r="O726"/>
    </row>
    <row r="727" spans="1:15" x14ac:dyDescent="0.25">
      <c r="B727" s="1" t="s">
        <v>17</v>
      </c>
      <c r="C727" s="1">
        <f>$I$723*$K$723+I723</f>
        <v>1093500</v>
      </c>
      <c r="D727" s="11">
        <f>1/(1+'Long Term Borrowings'!$G$3)^6</f>
        <v>0.6501356813343464</v>
      </c>
      <c r="E727" s="11">
        <f>C727*D727</f>
        <v>710923.3675391078</v>
      </c>
      <c r="O727"/>
    </row>
    <row r="728" spans="1:15" x14ac:dyDescent="0.25">
      <c r="D728" s="11"/>
      <c r="E728" s="11">
        <f>SUM(E723:E726)</f>
        <v>315918.70438167133</v>
      </c>
      <c r="O728"/>
    </row>
    <row r="729" spans="1:15" x14ac:dyDescent="0.25">
      <c r="O729"/>
    </row>
    <row r="730" spans="1:15" x14ac:dyDescent="0.25">
      <c r="O730"/>
    </row>
    <row r="731" spans="1:15" x14ac:dyDescent="0.25">
      <c r="A731" s="1" t="s">
        <v>0</v>
      </c>
      <c r="B731" t="s">
        <v>1</v>
      </c>
      <c r="C731" t="s">
        <v>2</v>
      </c>
      <c r="D731" t="s">
        <v>3</v>
      </c>
      <c r="E731" t="s">
        <v>4</v>
      </c>
      <c r="H731" s="2" t="s">
        <v>5</v>
      </c>
      <c r="I731" s="2" t="s">
        <v>6</v>
      </c>
      <c r="J731" s="2" t="s">
        <v>7</v>
      </c>
      <c r="K731" s="2" t="s">
        <v>8</v>
      </c>
      <c r="L731" s="2" t="s">
        <v>9</v>
      </c>
      <c r="O731"/>
    </row>
    <row r="732" spans="1:15" x14ac:dyDescent="0.25">
      <c r="A732" s="1">
        <v>65</v>
      </c>
      <c r="B732" s="1" t="s">
        <v>13</v>
      </c>
      <c r="C732" s="1">
        <f>$I$732*$K$732</f>
        <v>74200</v>
      </c>
      <c r="D732" s="11">
        <f>1/(1+'Long Term Borrowings'!$B$3)^1</f>
        <v>0.93641726753441323</v>
      </c>
      <c r="E732" s="11">
        <f>C732*D732</f>
        <v>69482.161251053461</v>
      </c>
      <c r="H732" s="1">
        <v>5</v>
      </c>
      <c r="I732" s="1">
        <v>1000000</v>
      </c>
      <c r="J732" s="1">
        <v>2023</v>
      </c>
      <c r="K732" s="1">
        <v>7.4200000000000002E-2</v>
      </c>
      <c r="L732" s="1">
        <v>11000</v>
      </c>
      <c r="O732"/>
    </row>
    <row r="733" spans="1:15" x14ac:dyDescent="0.25">
      <c r="B733" s="1" t="s">
        <v>14</v>
      </c>
      <c r="C733" s="1">
        <f t="shared" ref="C733:C735" si="116">$I$732*$K$732</f>
        <v>74200</v>
      </c>
      <c r="D733" s="11">
        <f>1/(1+'Long Term Borrowings'!$C$3)^2</f>
        <v>0.87376533899421416</v>
      </c>
      <c r="E733" s="11">
        <f>C733*D733</f>
        <v>64833.388153370688</v>
      </c>
      <c r="K733" s="1" t="s">
        <v>24</v>
      </c>
      <c r="L733" s="1" t="s">
        <v>23</v>
      </c>
      <c r="O733"/>
    </row>
    <row r="734" spans="1:15" x14ac:dyDescent="0.25">
      <c r="B734" s="1" t="s">
        <v>15</v>
      </c>
      <c r="C734" s="1">
        <f t="shared" si="116"/>
        <v>74200</v>
      </c>
      <c r="D734" s="11">
        <f>1/(1+'Long Term Borrowings'!$D$3)^3</f>
        <v>0.81310208346911228</v>
      </c>
      <c r="E734" s="11">
        <f>C734*D734</f>
        <v>60332.174593408134</v>
      </c>
      <c r="O734"/>
    </row>
    <row r="735" spans="1:15" x14ac:dyDescent="0.25">
      <c r="B735" s="1" t="s">
        <v>16</v>
      </c>
      <c r="C735" s="1">
        <f t="shared" si="116"/>
        <v>74200</v>
      </c>
      <c r="D735" s="11">
        <f>1/(1+'Long Term Borrowings'!$E$3)^4</f>
        <v>0.75552498253350464</v>
      </c>
      <c r="E735" s="11">
        <f>C735*D735</f>
        <v>56059.953703986044</v>
      </c>
      <c r="O735"/>
    </row>
    <row r="736" spans="1:15" x14ac:dyDescent="0.25">
      <c r="B736" s="1" t="s">
        <v>17</v>
      </c>
      <c r="C736" s="1">
        <f>$I$732*$K$732+I732</f>
        <v>1074200</v>
      </c>
      <c r="D736" s="11">
        <f>1/(1+'Long Term Borrowings'!$G$3)^6</f>
        <v>0.6501356813343464</v>
      </c>
      <c r="E736" s="11">
        <f>C736*D736</f>
        <v>698375.74888935487</v>
      </c>
      <c r="O736"/>
    </row>
    <row r="737" spans="1:15" x14ac:dyDescent="0.25">
      <c r="D737" s="11"/>
      <c r="E737" s="11">
        <f>SUM(E732:E735)</f>
        <v>250707.67770181832</v>
      </c>
      <c r="O737"/>
    </row>
    <row r="738" spans="1:15" x14ac:dyDescent="0.25">
      <c r="O738"/>
    </row>
    <row r="739" spans="1:15" x14ac:dyDescent="0.25">
      <c r="O739"/>
    </row>
    <row r="740" spans="1:15" x14ac:dyDescent="0.25">
      <c r="A740" s="1" t="s">
        <v>0</v>
      </c>
      <c r="B740" t="s">
        <v>1</v>
      </c>
      <c r="C740" t="s">
        <v>2</v>
      </c>
      <c r="D740" t="s">
        <v>3</v>
      </c>
      <c r="E740" t="s">
        <v>4</v>
      </c>
      <c r="H740" s="2" t="s">
        <v>5</v>
      </c>
      <c r="I740" s="2" t="s">
        <v>6</v>
      </c>
      <c r="J740" s="2" t="s">
        <v>7</v>
      </c>
      <c r="K740" s="2" t="s">
        <v>8</v>
      </c>
      <c r="L740" s="2" t="s">
        <v>9</v>
      </c>
      <c r="O740"/>
    </row>
    <row r="741" spans="1:15" x14ac:dyDescent="0.25">
      <c r="A741" s="1">
        <v>66</v>
      </c>
      <c r="B741" s="1" t="s">
        <v>13</v>
      </c>
      <c r="C741" s="1">
        <f>$I$741*$K$741</f>
        <v>74800</v>
      </c>
      <c r="D741" s="11">
        <f>1/(1+'Long Term Borrowings'!$B$3)^1</f>
        <v>0.93641726753441323</v>
      </c>
      <c r="E741" s="11">
        <f>C741*D741</f>
        <v>70044.011611574111</v>
      </c>
      <c r="H741" s="1">
        <v>5</v>
      </c>
      <c r="I741" s="1">
        <v>1000000</v>
      </c>
      <c r="J741" s="1">
        <v>2023</v>
      </c>
      <c r="K741" s="1">
        <v>7.4800000000000005E-2</v>
      </c>
      <c r="L741" s="1">
        <v>5000</v>
      </c>
      <c r="O741"/>
    </row>
    <row r="742" spans="1:15" x14ac:dyDescent="0.25">
      <c r="B742" s="1" t="s">
        <v>14</v>
      </c>
      <c r="C742" s="1">
        <f t="shared" ref="C742:C744" si="117">$I$741*$K$741</f>
        <v>74800</v>
      </c>
      <c r="D742" s="11">
        <f>1/(1+'Long Term Borrowings'!$C$3)^2</f>
        <v>0.87376533899421416</v>
      </c>
      <c r="E742" s="11">
        <f>C742*D742</f>
        <v>65357.647356767222</v>
      </c>
      <c r="K742" s="1" t="s">
        <v>24</v>
      </c>
      <c r="L742" s="1" t="s">
        <v>23</v>
      </c>
      <c r="O742"/>
    </row>
    <row r="743" spans="1:15" x14ac:dyDescent="0.25">
      <c r="B743" s="1" t="s">
        <v>15</v>
      </c>
      <c r="C743" s="1">
        <f t="shared" si="117"/>
        <v>74800</v>
      </c>
      <c r="D743" s="11">
        <f>1/(1+'Long Term Borrowings'!$D$3)^3</f>
        <v>0.81310208346911228</v>
      </c>
      <c r="E743" s="11">
        <f>C743*D743</f>
        <v>60820.035843489597</v>
      </c>
      <c r="O743"/>
    </row>
    <row r="744" spans="1:15" x14ac:dyDescent="0.25">
      <c r="B744" s="1" t="s">
        <v>16</v>
      </c>
      <c r="C744" s="1">
        <f t="shared" si="117"/>
        <v>74800</v>
      </c>
      <c r="D744" s="11">
        <f>1/(1+'Long Term Borrowings'!$E$3)^4</f>
        <v>0.75552498253350464</v>
      </c>
      <c r="E744" s="11">
        <f>C744*D744</f>
        <v>56513.26869350615</v>
      </c>
      <c r="O744"/>
    </row>
    <row r="745" spans="1:15" x14ac:dyDescent="0.25">
      <c r="B745" s="1" t="s">
        <v>17</v>
      </c>
      <c r="C745" s="1">
        <f>$I$741*$K$741+I741</f>
        <v>1074800</v>
      </c>
      <c r="D745" s="11">
        <f>1/(1+'Long Term Borrowings'!$G$3)^6</f>
        <v>0.6501356813343464</v>
      </c>
      <c r="E745" s="11">
        <f>C745*D745</f>
        <v>698765.83029815555</v>
      </c>
      <c r="O745"/>
    </row>
    <row r="746" spans="1:15" x14ac:dyDescent="0.25">
      <c r="D746" s="11"/>
      <c r="E746" s="11">
        <f>SUM(E741:E744)</f>
        <v>252734.96350533707</v>
      </c>
      <c r="O746"/>
    </row>
    <row r="747" spans="1:15" x14ac:dyDescent="0.25">
      <c r="O747"/>
    </row>
    <row r="748" spans="1:15" x14ac:dyDescent="0.25">
      <c r="O748"/>
    </row>
    <row r="749" spans="1:15" x14ac:dyDescent="0.25">
      <c r="A749" s="1" t="s">
        <v>0</v>
      </c>
      <c r="B749" t="s">
        <v>1</v>
      </c>
      <c r="C749" t="s">
        <v>2</v>
      </c>
      <c r="D749" t="s">
        <v>3</v>
      </c>
      <c r="E749" t="s">
        <v>4</v>
      </c>
      <c r="H749" s="2" t="s">
        <v>5</v>
      </c>
      <c r="I749" s="2" t="s">
        <v>6</v>
      </c>
      <c r="J749" s="2" t="s">
        <v>7</v>
      </c>
      <c r="K749" s="2" t="s">
        <v>8</v>
      </c>
      <c r="L749" s="2" t="s">
        <v>9</v>
      </c>
      <c r="O749"/>
    </row>
    <row r="750" spans="1:15" x14ac:dyDescent="0.25">
      <c r="A750" s="1">
        <v>67</v>
      </c>
      <c r="B750" s="1" t="s">
        <v>13</v>
      </c>
      <c r="C750" s="1">
        <f>$I$750*$K$750</f>
        <v>77800</v>
      </c>
      <c r="D750" s="11">
        <f>1/(1+'Long Term Borrowings'!$B$3)^1</f>
        <v>0.93641726753441323</v>
      </c>
      <c r="E750" s="11">
        <f>C750*D750</f>
        <v>72853.263414177345</v>
      </c>
      <c r="H750" s="1">
        <v>5</v>
      </c>
      <c r="I750" s="1">
        <v>1000000</v>
      </c>
      <c r="J750" s="1">
        <v>2023</v>
      </c>
      <c r="K750" s="1">
        <v>7.7799999999999994E-2</v>
      </c>
      <c r="L750" s="1">
        <v>3000</v>
      </c>
      <c r="O750"/>
    </row>
    <row r="751" spans="1:15" x14ac:dyDescent="0.25">
      <c r="B751" s="1" t="s">
        <v>14</v>
      </c>
      <c r="C751" s="1">
        <f t="shared" ref="C751:C753" si="118">$I$750*$K$750</f>
        <v>77800</v>
      </c>
      <c r="D751" s="11">
        <f>1/(1+'Long Term Borrowings'!$C$3)^2</f>
        <v>0.87376533899421416</v>
      </c>
      <c r="E751" s="11">
        <f>C751*D751</f>
        <v>67978.943373749862</v>
      </c>
      <c r="K751" s="1" t="s">
        <v>24</v>
      </c>
      <c r="L751" s="1" t="s">
        <v>23</v>
      </c>
      <c r="O751"/>
    </row>
    <row r="752" spans="1:15" x14ac:dyDescent="0.25">
      <c r="B752" s="1" t="s">
        <v>15</v>
      </c>
      <c r="C752" s="1">
        <f t="shared" si="118"/>
        <v>77800</v>
      </c>
      <c r="D752" s="11">
        <f>1/(1+'Long Term Borrowings'!$D$3)^3</f>
        <v>0.81310208346911228</v>
      </c>
      <c r="E752" s="11">
        <f>C752*D752</f>
        <v>63259.342093896936</v>
      </c>
      <c r="O752"/>
    </row>
    <row r="753" spans="1:15" x14ac:dyDescent="0.25">
      <c r="B753" s="1" t="s">
        <v>16</v>
      </c>
      <c r="C753" s="1">
        <f t="shared" si="118"/>
        <v>77800</v>
      </c>
      <c r="D753" s="11">
        <f>1/(1+'Long Term Borrowings'!$E$3)^4</f>
        <v>0.75552498253350464</v>
      </c>
      <c r="E753" s="11">
        <f>C753*D753</f>
        <v>58779.843641106658</v>
      </c>
      <c r="O753"/>
    </row>
    <row r="754" spans="1:15" x14ac:dyDescent="0.25">
      <c r="B754" s="1" t="s">
        <v>17</v>
      </c>
      <c r="C754" s="1">
        <f>$I$750*$K$750+I750</f>
        <v>1077800</v>
      </c>
      <c r="D754" s="11">
        <f>1/(1+'Long Term Borrowings'!$G$3)^6</f>
        <v>0.6501356813343464</v>
      </c>
      <c r="E754" s="11">
        <f>C754*D754</f>
        <v>700716.23734215857</v>
      </c>
      <c r="O754"/>
    </row>
    <row r="755" spans="1:15" x14ac:dyDescent="0.25">
      <c r="D755" s="11"/>
      <c r="E755" s="11">
        <f>SUM(E750:E753)</f>
        <v>262871.39252293081</v>
      </c>
      <c r="O755"/>
    </row>
    <row r="756" spans="1:15" x14ac:dyDescent="0.25">
      <c r="O756"/>
    </row>
    <row r="757" spans="1:15" x14ac:dyDescent="0.25">
      <c r="O757"/>
    </row>
    <row r="758" spans="1:15" x14ac:dyDescent="0.25">
      <c r="A758" s="1" t="s">
        <v>0</v>
      </c>
      <c r="B758" t="s">
        <v>1</v>
      </c>
      <c r="C758" t="s">
        <v>2</v>
      </c>
      <c r="D758" t="s">
        <v>3</v>
      </c>
      <c r="E758" t="s">
        <v>4</v>
      </c>
      <c r="H758" s="2" t="s">
        <v>5</v>
      </c>
      <c r="I758" s="2" t="s">
        <v>6</v>
      </c>
      <c r="J758" s="2" t="s">
        <v>7</v>
      </c>
      <c r="K758" s="2" t="s">
        <v>8</v>
      </c>
      <c r="L758" s="2" t="s">
        <v>9</v>
      </c>
      <c r="O758"/>
    </row>
    <row r="759" spans="1:15" x14ac:dyDescent="0.25">
      <c r="A759" s="1">
        <v>68</v>
      </c>
      <c r="B759" s="1" t="s">
        <v>13</v>
      </c>
      <c r="C759" s="1">
        <f>$I$759*$K$759</f>
        <v>78000</v>
      </c>
      <c r="D759" s="11">
        <f>1/(1+'Long Term Borrowings'!$B$3)^1</f>
        <v>0.93641726753441323</v>
      </c>
      <c r="E759" s="11">
        <f>C759*D759</f>
        <v>73040.546867684228</v>
      </c>
      <c r="H759" s="1">
        <v>5</v>
      </c>
      <c r="I759" s="1">
        <v>1000000</v>
      </c>
      <c r="J759" s="1">
        <v>2023</v>
      </c>
      <c r="K759" s="1">
        <v>7.8E-2</v>
      </c>
      <c r="L759" s="1">
        <v>2500</v>
      </c>
      <c r="O759"/>
    </row>
    <row r="760" spans="1:15" x14ac:dyDescent="0.25">
      <c r="B760" s="1" t="s">
        <v>14</v>
      </c>
      <c r="C760" s="1">
        <f t="shared" ref="C760:C762" si="119">$I$759*$K$759</f>
        <v>78000</v>
      </c>
      <c r="D760" s="11">
        <f>1/(1+'Long Term Borrowings'!$C$3)^2</f>
        <v>0.87376533899421416</v>
      </c>
      <c r="E760" s="11">
        <f>C760*D760</f>
        <v>68153.696441548702</v>
      </c>
      <c r="K760" s="1" t="s">
        <v>24</v>
      </c>
      <c r="L760" s="1" t="s">
        <v>23</v>
      </c>
      <c r="O760"/>
    </row>
    <row r="761" spans="1:15" x14ac:dyDescent="0.25">
      <c r="B761" s="1" t="s">
        <v>15</v>
      </c>
      <c r="C761" s="1">
        <f t="shared" si="119"/>
        <v>78000</v>
      </c>
      <c r="D761" s="11">
        <f>1/(1+'Long Term Borrowings'!$D$3)^3</f>
        <v>0.81310208346911228</v>
      </c>
      <c r="E761" s="11">
        <f>C761*D761</f>
        <v>63421.962510590754</v>
      </c>
      <c r="O761"/>
    </row>
    <row r="762" spans="1:15" x14ac:dyDescent="0.25">
      <c r="B762" s="1" t="s">
        <v>16</v>
      </c>
      <c r="C762" s="1">
        <f t="shared" si="119"/>
        <v>78000</v>
      </c>
      <c r="D762" s="11">
        <f>1/(1+'Long Term Borrowings'!$E$3)^4</f>
        <v>0.75552498253350464</v>
      </c>
      <c r="E762" s="11">
        <f>C762*D762</f>
        <v>58930.948637613365</v>
      </c>
      <c r="O762"/>
    </row>
    <row r="763" spans="1:15" x14ac:dyDescent="0.25">
      <c r="B763" s="1" t="s">
        <v>17</v>
      </c>
      <c r="C763" s="1">
        <f>$I$759*$K$759+I759</f>
        <v>1078000</v>
      </c>
      <c r="D763" s="11">
        <f>1/(1+'Long Term Borrowings'!$G$3)^6</f>
        <v>0.6501356813343464</v>
      </c>
      <c r="E763" s="11">
        <f>C763*D763</f>
        <v>700846.26447842538</v>
      </c>
      <c r="O763"/>
    </row>
    <row r="764" spans="1:15" x14ac:dyDescent="0.25">
      <c r="D764" s="11"/>
      <c r="E764" s="11">
        <f>SUM(E759:E763)</f>
        <v>964393.41893586237</v>
      </c>
      <c r="O764"/>
    </row>
    <row r="765" spans="1:15" x14ac:dyDescent="0.25">
      <c r="O765"/>
    </row>
    <row r="766" spans="1:15" x14ac:dyDescent="0.25">
      <c r="O766"/>
    </row>
    <row r="767" spans="1:15" x14ac:dyDescent="0.25">
      <c r="A767" s="1" t="s">
        <v>0</v>
      </c>
      <c r="B767" t="s">
        <v>1</v>
      </c>
      <c r="C767" t="s">
        <v>2</v>
      </c>
      <c r="D767" t="s">
        <v>3</v>
      </c>
      <c r="E767" t="s">
        <v>4</v>
      </c>
      <c r="H767" s="2" t="s">
        <v>5</v>
      </c>
      <c r="I767" s="2" t="s">
        <v>6</v>
      </c>
      <c r="J767" s="2" t="s">
        <v>7</v>
      </c>
      <c r="K767" s="2" t="s">
        <v>8</v>
      </c>
      <c r="L767" s="2" t="s">
        <v>9</v>
      </c>
      <c r="O767"/>
    </row>
    <row r="768" spans="1:15" x14ac:dyDescent="0.25">
      <c r="A768" s="1">
        <v>69</v>
      </c>
      <c r="B768" s="1" t="s">
        <v>13</v>
      </c>
      <c r="C768" s="1">
        <f>$I$768*$K$768</f>
        <v>79500</v>
      </c>
      <c r="D768" s="11">
        <f>1/(1+'Long Term Borrowings'!$B$3)^1</f>
        <v>0.93641726753441323</v>
      </c>
      <c r="E768" s="11">
        <f>C768*D768</f>
        <v>74445.172768985853</v>
      </c>
      <c r="H768" s="1">
        <v>4</v>
      </c>
      <c r="I768" s="1">
        <v>1000000</v>
      </c>
      <c r="J768" s="1">
        <v>2022</v>
      </c>
      <c r="K768" s="1">
        <v>7.9500000000000001E-2</v>
      </c>
      <c r="L768" s="1">
        <v>5000</v>
      </c>
      <c r="O768"/>
    </row>
    <row r="769" spans="1:15" x14ac:dyDescent="0.25">
      <c r="B769" s="1" t="s">
        <v>14</v>
      </c>
      <c r="C769" s="1">
        <f t="shared" ref="C769:C770" si="120">$I$768*$K$768</f>
        <v>79500</v>
      </c>
      <c r="D769" s="11">
        <f>1/(1+'Long Term Borrowings'!$C$3)^2</f>
        <v>0.87376533899421416</v>
      </c>
      <c r="E769" s="11">
        <f>C769*D769</f>
        <v>69464.344450040022</v>
      </c>
      <c r="K769" s="1" t="s">
        <v>24</v>
      </c>
      <c r="L769" s="1" t="s">
        <v>23</v>
      </c>
      <c r="O769"/>
    </row>
    <row r="770" spans="1:15" x14ac:dyDescent="0.25">
      <c r="B770" s="1" t="s">
        <v>15</v>
      </c>
      <c r="C770" s="1">
        <f t="shared" si="120"/>
        <v>79500</v>
      </c>
      <c r="D770" s="11">
        <f>1/(1+'Long Term Borrowings'!$D$3)^3</f>
        <v>0.81310208346911228</v>
      </c>
      <c r="E770" s="11">
        <f>C770*D770</f>
        <v>64641.615635794427</v>
      </c>
      <c r="O770"/>
    </row>
    <row r="771" spans="1:15" x14ac:dyDescent="0.25">
      <c r="B771" s="1" t="s">
        <v>16</v>
      </c>
      <c r="C771" s="1">
        <f>$I$768*$K$768+I768</f>
        <v>1079500</v>
      </c>
      <c r="D771" s="11">
        <f>1/(1+'Long Term Borrowings'!$E$3)^4</f>
        <v>0.75552498253350464</v>
      </c>
      <c r="E771" s="11">
        <f>C771*D771</f>
        <v>815589.21864491829</v>
      </c>
      <c r="O771"/>
    </row>
    <row r="772" spans="1:15" x14ac:dyDescent="0.25">
      <c r="D772" s="11"/>
      <c r="E772" s="11">
        <f>SUM(E768:E771)</f>
        <v>1024140.3514997386</v>
      </c>
      <c r="O772"/>
    </row>
    <row r="773" spans="1:15" x14ac:dyDescent="0.25">
      <c r="O773"/>
    </row>
    <row r="774" spans="1:15" x14ac:dyDescent="0.25">
      <c r="O774"/>
    </row>
    <row r="775" spans="1:15" x14ac:dyDescent="0.25">
      <c r="A775" s="1" t="s">
        <v>0</v>
      </c>
      <c r="B775" t="s">
        <v>1</v>
      </c>
      <c r="C775" t="s">
        <v>2</v>
      </c>
      <c r="D775" t="s">
        <v>3</v>
      </c>
      <c r="E775" t="s">
        <v>4</v>
      </c>
      <c r="H775" s="2" t="s">
        <v>5</v>
      </c>
      <c r="I775" s="2" t="s">
        <v>6</v>
      </c>
      <c r="J775" s="2" t="s">
        <v>7</v>
      </c>
      <c r="K775" s="2" t="s">
        <v>8</v>
      </c>
      <c r="L775" s="2" t="s">
        <v>9</v>
      </c>
      <c r="O775"/>
    </row>
    <row r="776" spans="1:15" x14ac:dyDescent="0.25">
      <c r="A776" s="1">
        <v>70</v>
      </c>
      <c r="B776" s="1" t="s">
        <v>13</v>
      </c>
      <c r="C776" s="1">
        <f>$I$776*$K$776</f>
        <v>94300</v>
      </c>
      <c r="D776" s="11">
        <f>1/(1+'Long Term Borrowings'!$B$3)^1</f>
        <v>0.93641726753441323</v>
      </c>
      <c r="E776" s="11">
        <f>C776*D776</f>
        <v>88304.148328495168</v>
      </c>
      <c r="H776" s="1">
        <v>4</v>
      </c>
      <c r="I776" s="1">
        <v>1000000</v>
      </c>
      <c r="J776" s="1">
        <v>2022</v>
      </c>
      <c r="K776" s="1">
        <v>9.4299999999999995E-2</v>
      </c>
      <c r="L776" s="1">
        <v>2000</v>
      </c>
      <c r="O776"/>
    </row>
    <row r="777" spans="1:15" x14ac:dyDescent="0.25">
      <c r="B777" s="1" t="s">
        <v>14</v>
      </c>
      <c r="C777" s="1">
        <f t="shared" ref="C777:C778" si="121">$I$776*$K$776</f>
        <v>94300</v>
      </c>
      <c r="D777" s="11">
        <f>1/(1+'Long Term Borrowings'!$C$3)^2</f>
        <v>0.87376533899421416</v>
      </c>
      <c r="E777" s="11">
        <f>C777*D777</f>
        <v>82396.071467154397</v>
      </c>
      <c r="K777" s="1" t="s">
        <v>24</v>
      </c>
      <c r="L777" s="1" t="s">
        <v>23</v>
      </c>
      <c r="O777"/>
    </row>
    <row r="778" spans="1:15" x14ac:dyDescent="0.25">
      <c r="B778" s="1" t="s">
        <v>15</v>
      </c>
      <c r="C778" s="1">
        <f t="shared" si="121"/>
        <v>94300</v>
      </c>
      <c r="D778" s="11">
        <f>1/(1+'Long Term Borrowings'!$D$3)^3</f>
        <v>0.81310208346911228</v>
      </c>
      <c r="E778" s="11">
        <f>C778*D778</f>
        <v>76675.526471137287</v>
      </c>
      <c r="O778"/>
    </row>
    <row r="779" spans="1:15" x14ac:dyDescent="0.25">
      <c r="B779" s="1" t="s">
        <v>16</v>
      </c>
      <c r="C779" s="1">
        <f>$I$776*$K$776+I776</f>
        <v>1094300</v>
      </c>
      <c r="D779" s="11">
        <f>1/(1+'Long Term Borrowings'!$E$3)^4</f>
        <v>0.75552498253350464</v>
      </c>
      <c r="E779" s="11">
        <f>C779*D779</f>
        <v>826770.98838641413</v>
      </c>
      <c r="O779"/>
    </row>
    <row r="780" spans="1:15" x14ac:dyDescent="0.25">
      <c r="D780" s="11"/>
      <c r="E780" s="11">
        <f>SUM(E776:E779)</f>
        <v>1074146.734653201</v>
      </c>
      <c r="O780"/>
    </row>
    <row r="781" spans="1:15" x14ac:dyDescent="0.25">
      <c r="O781"/>
    </row>
    <row r="782" spans="1:15" x14ac:dyDescent="0.25">
      <c r="O782"/>
    </row>
    <row r="783" spans="1:15" x14ac:dyDescent="0.25">
      <c r="A783" s="1" t="s">
        <v>0</v>
      </c>
      <c r="B783" t="s">
        <v>1</v>
      </c>
      <c r="C783" t="s">
        <v>2</v>
      </c>
      <c r="D783" t="s">
        <v>3</v>
      </c>
      <c r="E783" t="s">
        <v>4</v>
      </c>
      <c r="H783" s="2" t="s">
        <v>5</v>
      </c>
      <c r="I783" s="2" t="s">
        <v>6</v>
      </c>
      <c r="J783" s="2" t="s">
        <v>7</v>
      </c>
      <c r="K783" s="2" t="s">
        <v>8</v>
      </c>
      <c r="L783" s="2" t="s">
        <v>9</v>
      </c>
      <c r="O783"/>
    </row>
    <row r="784" spans="1:15" x14ac:dyDescent="0.25">
      <c r="A784" s="1">
        <v>71</v>
      </c>
      <c r="B784" s="1" t="s">
        <v>13</v>
      </c>
      <c r="C784" s="1">
        <f>$I$784*$K$784</f>
        <v>94500</v>
      </c>
      <c r="D784" s="11">
        <f>1/(1+'Long Term Borrowings'!$B$3)^1</f>
        <v>0.93641726753441323</v>
      </c>
      <c r="E784" s="11">
        <f>C784*D784</f>
        <v>88491.431782002051</v>
      </c>
      <c r="H784" s="1">
        <v>4</v>
      </c>
      <c r="I784" s="1">
        <v>1000000</v>
      </c>
      <c r="J784" s="1">
        <v>2022</v>
      </c>
      <c r="K784" s="1">
        <v>9.4500000000000001E-2</v>
      </c>
      <c r="L784" s="1">
        <v>3000</v>
      </c>
      <c r="O784"/>
    </row>
    <row r="785" spans="1:15" x14ac:dyDescent="0.25">
      <c r="B785" s="1" t="s">
        <v>14</v>
      </c>
      <c r="C785" s="1">
        <f t="shared" ref="C785:C786" si="122">$I$784*$K$784</f>
        <v>94500</v>
      </c>
      <c r="D785" s="11">
        <f>1/(1+'Long Term Borrowings'!$C$3)^2</f>
        <v>0.87376533899421416</v>
      </c>
      <c r="E785" s="11">
        <f>C785*D785</f>
        <v>82570.824534953237</v>
      </c>
      <c r="K785" s="1" t="s">
        <v>24</v>
      </c>
      <c r="L785" s="1" t="s">
        <v>23</v>
      </c>
      <c r="O785"/>
    </row>
    <row r="786" spans="1:15" x14ac:dyDescent="0.25">
      <c r="B786" s="1" t="s">
        <v>15</v>
      </c>
      <c r="C786" s="1">
        <f t="shared" si="122"/>
        <v>94500</v>
      </c>
      <c r="D786" s="11">
        <f>1/(1+'Long Term Borrowings'!$D$3)^3</f>
        <v>0.81310208346911228</v>
      </c>
      <c r="E786" s="11">
        <f>C786*D786</f>
        <v>76838.146887831113</v>
      </c>
      <c r="O786"/>
    </row>
    <row r="787" spans="1:15" x14ac:dyDescent="0.25">
      <c r="B787" s="1" t="s">
        <v>16</v>
      </c>
      <c r="C787" s="1">
        <f>$I$784*$K$784+I784</f>
        <v>1094500</v>
      </c>
      <c r="D787" s="11">
        <f>1/(1+'Long Term Borrowings'!$E$3)^4</f>
        <v>0.75552498253350464</v>
      </c>
      <c r="E787" s="11">
        <f>C787*D787</f>
        <v>826922.09338292084</v>
      </c>
      <c r="O787"/>
    </row>
    <row r="788" spans="1:15" x14ac:dyDescent="0.25">
      <c r="D788" s="11"/>
      <c r="E788" s="11">
        <f>SUM(E784:E787)</f>
        <v>1074822.4965877072</v>
      </c>
      <c r="O788"/>
    </row>
    <row r="789" spans="1:15" x14ac:dyDescent="0.25">
      <c r="O789"/>
    </row>
    <row r="790" spans="1:15" x14ac:dyDescent="0.25">
      <c r="O790"/>
    </row>
    <row r="791" spans="1:15" x14ac:dyDescent="0.25">
      <c r="A791" s="1" t="s">
        <v>0</v>
      </c>
      <c r="B791" t="s">
        <v>1</v>
      </c>
      <c r="C791" t="s">
        <v>2</v>
      </c>
      <c r="D791" t="s">
        <v>3</v>
      </c>
      <c r="E791" t="s">
        <v>4</v>
      </c>
      <c r="H791" s="2" t="s">
        <v>5</v>
      </c>
      <c r="I791" s="2" t="s">
        <v>6</v>
      </c>
      <c r="J791" s="2" t="s">
        <v>7</v>
      </c>
      <c r="K791" s="2" t="s">
        <v>8</v>
      </c>
      <c r="L791" s="2" t="s">
        <v>9</v>
      </c>
      <c r="O791"/>
    </row>
    <row r="792" spans="1:15" x14ac:dyDescent="0.25">
      <c r="A792" s="1">
        <v>72</v>
      </c>
      <c r="B792" s="1" t="s">
        <v>13</v>
      </c>
      <c r="C792" s="1">
        <f>$I$792*$K$792</f>
        <v>75700</v>
      </c>
      <c r="D792" s="11">
        <f>1/(1+'Long Term Borrowings'!$B$3)^1</f>
        <v>0.93641726753441323</v>
      </c>
      <c r="E792" s="11">
        <f>C792*D792</f>
        <v>70886.787152355086</v>
      </c>
      <c r="H792" s="1">
        <v>4</v>
      </c>
      <c r="I792" s="1">
        <v>1000000</v>
      </c>
      <c r="J792" s="1">
        <v>2022</v>
      </c>
      <c r="K792" s="1">
        <v>7.5700000000000003E-2</v>
      </c>
      <c r="L792" s="1">
        <v>5000</v>
      </c>
      <c r="O792"/>
    </row>
    <row r="793" spans="1:15" x14ac:dyDescent="0.25">
      <c r="B793" s="1" t="s">
        <v>14</v>
      </c>
      <c r="C793" s="1">
        <f t="shared" ref="C793:C794" si="123">$I$792*$K$792</f>
        <v>75700</v>
      </c>
      <c r="D793" s="11">
        <f>1/(1+'Long Term Borrowings'!$C$3)^2</f>
        <v>0.87376533899421416</v>
      </c>
      <c r="E793" s="11">
        <f>C793*D793</f>
        <v>66144.036161862008</v>
      </c>
      <c r="K793" s="1" t="s">
        <v>24</v>
      </c>
      <c r="L793" s="1" t="s">
        <v>23</v>
      </c>
      <c r="O793"/>
    </row>
    <row r="794" spans="1:15" x14ac:dyDescent="0.25">
      <c r="B794" s="1" t="s">
        <v>15</v>
      </c>
      <c r="C794" s="1">
        <f t="shared" si="123"/>
        <v>75700</v>
      </c>
      <c r="D794" s="11">
        <f>1/(1+'Long Term Borrowings'!$D$3)^3</f>
        <v>0.81310208346911228</v>
      </c>
      <c r="E794" s="11">
        <f>C794*D794</f>
        <v>61551.827718611799</v>
      </c>
      <c r="O794"/>
    </row>
    <row r="795" spans="1:15" x14ac:dyDescent="0.25">
      <c r="B795" s="1" t="s">
        <v>16</v>
      </c>
      <c r="C795" s="1">
        <f>$I$792*$K$792+I792</f>
        <v>1075700</v>
      </c>
      <c r="D795" s="11">
        <f>1/(1+'Long Term Borrowings'!$E$3)^4</f>
        <v>0.75552498253350464</v>
      </c>
      <c r="E795" s="11">
        <f>C795*D795</f>
        <v>812718.22371129098</v>
      </c>
      <c r="O795"/>
    </row>
    <row r="796" spans="1:15" x14ac:dyDescent="0.25">
      <c r="D796" s="11"/>
      <c r="E796" s="11">
        <f>SUM(E792:E795)</f>
        <v>1011300.8747441198</v>
      </c>
      <c r="O796"/>
    </row>
    <row r="797" spans="1:15" x14ac:dyDescent="0.25">
      <c r="O797"/>
    </row>
    <row r="798" spans="1:15" x14ac:dyDescent="0.25">
      <c r="O798"/>
    </row>
    <row r="799" spans="1:15" x14ac:dyDescent="0.25">
      <c r="A799" s="1" t="s">
        <v>0</v>
      </c>
      <c r="B799" t="s">
        <v>1</v>
      </c>
      <c r="C799" t="s">
        <v>2</v>
      </c>
      <c r="D799" t="s">
        <v>3</v>
      </c>
      <c r="E799" t="s">
        <v>4</v>
      </c>
      <c r="H799" s="2" t="s">
        <v>5</v>
      </c>
      <c r="I799" s="2" t="s">
        <v>6</v>
      </c>
      <c r="J799" s="2" t="s">
        <v>7</v>
      </c>
      <c r="K799" s="2" t="s">
        <v>8</v>
      </c>
      <c r="L799" s="2" t="s">
        <v>9</v>
      </c>
      <c r="O799"/>
    </row>
    <row r="800" spans="1:15" x14ac:dyDescent="0.25">
      <c r="A800" s="1">
        <v>73</v>
      </c>
      <c r="B800" s="1" t="s">
        <v>13</v>
      </c>
      <c r="C800" s="1">
        <f>$I$800*$K$800</f>
        <v>99000</v>
      </c>
      <c r="D800" s="11">
        <f>1/(1+'Long Term Borrowings'!$B$3)^1</f>
        <v>0.93641726753441323</v>
      </c>
      <c r="E800" s="11">
        <f>C800*D800</f>
        <v>92705.30948590691</v>
      </c>
      <c r="H800" s="1">
        <v>4</v>
      </c>
      <c r="I800" s="1">
        <v>1000000</v>
      </c>
      <c r="J800" s="1">
        <v>2022</v>
      </c>
      <c r="K800" s="1">
        <v>9.9000000000000005E-2</v>
      </c>
      <c r="L800" s="1">
        <v>2000</v>
      </c>
      <c r="O800"/>
    </row>
    <row r="801" spans="1:15" x14ac:dyDescent="0.25">
      <c r="B801" s="1" t="s">
        <v>14</v>
      </c>
      <c r="C801" s="1">
        <f t="shared" ref="C801:C802" si="124">$I$800*$K$800</f>
        <v>99000</v>
      </c>
      <c r="D801" s="11">
        <f>1/(1+'Long Term Borrowings'!$C$3)^2</f>
        <v>0.87376533899421416</v>
      </c>
      <c r="E801" s="11">
        <f>C801*D801</f>
        <v>86502.768560427197</v>
      </c>
      <c r="K801" s="1" t="s">
        <v>24</v>
      </c>
      <c r="L801" s="1" t="s">
        <v>23</v>
      </c>
      <c r="O801"/>
    </row>
    <row r="802" spans="1:15" x14ac:dyDescent="0.25">
      <c r="B802" s="1" t="s">
        <v>15</v>
      </c>
      <c r="C802" s="1">
        <f t="shared" si="124"/>
        <v>99000</v>
      </c>
      <c r="D802" s="11">
        <f>1/(1+'Long Term Borrowings'!$D$3)^3</f>
        <v>0.81310208346911228</v>
      </c>
      <c r="E802" s="11">
        <f>C802*D802</f>
        <v>80497.106263442111</v>
      </c>
      <c r="O802"/>
    </row>
    <row r="803" spans="1:15" x14ac:dyDescent="0.25">
      <c r="B803" s="1" t="s">
        <v>16</v>
      </c>
      <c r="C803" s="1">
        <f>$I$800*$K$800+I800</f>
        <v>1099000</v>
      </c>
      <c r="D803" s="11">
        <f>1/(1+'Long Term Borrowings'!$E$3)^4</f>
        <v>0.75552498253350464</v>
      </c>
      <c r="E803" s="11">
        <f>C803*D803</f>
        <v>830321.95580432157</v>
      </c>
      <c r="O803"/>
    </row>
    <row r="804" spans="1:15" x14ac:dyDescent="0.25">
      <c r="D804" s="11"/>
      <c r="E804" s="11">
        <f>SUM(E800:E803)</f>
        <v>1090027.1401140979</v>
      </c>
      <c r="O804"/>
    </row>
    <row r="805" spans="1:15" x14ac:dyDescent="0.25">
      <c r="O805"/>
    </row>
    <row r="806" spans="1:15" x14ac:dyDescent="0.25">
      <c r="O806"/>
    </row>
    <row r="807" spans="1:15" x14ac:dyDescent="0.25">
      <c r="A807" s="1" t="s">
        <v>0</v>
      </c>
      <c r="B807" t="s">
        <v>1</v>
      </c>
      <c r="C807" t="s">
        <v>2</v>
      </c>
      <c r="D807" t="s">
        <v>3</v>
      </c>
      <c r="E807" t="s">
        <v>4</v>
      </c>
      <c r="H807" s="2" t="s">
        <v>5</v>
      </c>
      <c r="I807" s="2" t="s">
        <v>6</v>
      </c>
      <c r="J807" s="2" t="s">
        <v>7</v>
      </c>
      <c r="K807" s="2" t="s">
        <v>8</v>
      </c>
      <c r="L807" s="2" t="s">
        <v>9</v>
      </c>
      <c r="O807"/>
    </row>
    <row r="808" spans="1:15" x14ac:dyDescent="0.25">
      <c r="A808" s="1">
        <v>74</v>
      </c>
      <c r="B808" s="1" t="s">
        <v>13</v>
      </c>
      <c r="C808" s="1">
        <f>$I$808*$K$808</f>
        <v>76600</v>
      </c>
      <c r="D808" s="11">
        <f>1/(1+'Long Term Borrowings'!$B$3)^1</f>
        <v>0.93641726753441323</v>
      </c>
      <c r="E808" s="11">
        <f>C808*D808</f>
        <v>71729.56269313606</v>
      </c>
      <c r="H808" s="1">
        <v>4</v>
      </c>
      <c r="I808" s="1">
        <v>1000000</v>
      </c>
      <c r="J808" s="1">
        <v>2022</v>
      </c>
      <c r="K808" s="1">
        <v>7.6600000000000001E-2</v>
      </c>
      <c r="L808" s="1">
        <v>4800</v>
      </c>
      <c r="O808"/>
    </row>
    <row r="809" spans="1:15" x14ac:dyDescent="0.25">
      <c r="B809" s="1" t="s">
        <v>14</v>
      </c>
      <c r="C809" s="1">
        <f t="shared" ref="C809:C810" si="125">$I$808*$K$808</f>
        <v>76600</v>
      </c>
      <c r="D809" s="11">
        <f>1/(1+'Long Term Borrowings'!$C$3)^2</f>
        <v>0.87376533899421416</v>
      </c>
      <c r="E809" s="11">
        <f>C809*D809</f>
        <v>66930.424966956809</v>
      </c>
      <c r="K809" s="1" t="s">
        <v>24</v>
      </c>
      <c r="L809" s="1" t="s">
        <v>23</v>
      </c>
      <c r="O809"/>
    </row>
    <row r="810" spans="1:15" x14ac:dyDescent="0.25">
      <c r="B810" s="1" t="s">
        <v>15</v>
      </c>
      <c r="C810" s="1">
        <f t="shared" si="125"/>
        <v>76600</v>
      </c>
      <c r="D810" s="11">
        <f>1/(1+'Long Term Borrowings'!$D$3)^3</f>
        <v>0.81310208346911228</v>
      </c>
      <c r="E810" s="11">
        <f>C810*D810</f>
        <v>62283.619593734002</v>
      </c>
      <c r="O810"/>
    </row>
    <row r="811" spans="1:15" x14ac:dyDescent="0.25">
      <c r="B811" s="1" t="s">
        <v>16</v>
      </c>
      <c r="C811" s="1">
        <f>$I$808*$K$808+I808</f>
        <v>1076600</v>
      </c>
      <c r="D811" s="11">
        <f>1/(1+'Long Term Borrowings'!$E$3)^4</f>
        <v>0.75552498253350464</v>
      </c>
      <c r="E811" s="11">
        <f>C811*D811</f>
        <v>813398.1961955711</v>
      </c>
      <c r="O811"/>
    </row>
    <row r="812" spans="1:15" x14ac:dyDescent="0.25">
      <c r="D812" s="11"/>
      <c r="E812" s="11">
        <f>SUM(E808:E811)</f>
        <v>1014341.803449398</v>
      </c>
      <c r="O812"/>
    </row>
    <row r="813" spans="1:15" x14ac:dyDescent="0.25">
      <c r="O813"/>
    </row>
    <row r="814" spans="1:15" x14ac:dyDescent="0.25">
      <c r="O814"/>
    </row>
    <row r="815" spans="1:15" x14ac:dyDescent="0.25">
      <c r="A815" s="1" t="s">
        <v>0</v>
      </c>
      <c r="B815" t="s">
        <v>1</v>
      </c>
      <c r="C815" t="s">
        <v>2</v>
      </c>
      <c r="D815" t="s">
        <v>3</v>
      </c>
      <c r="E815" t="s">
        <v>4</v>
      </c>
      <c r="H815" s="2" t="s">
        <v>5</v>
      </c>
      <c r="I815" s="2" t="s">
        <v>6</v>
      </c>
      <c r="J815" s="2" t="s">
        <v>7</v>
      </c>
      <c r="K815" s="2" t="s">
        <v>8</v>
      </c>
      <c r="L815" s="2" t="s">
        <v>9</v>
      </c>
      <c r="O815"/>
    </row>
    <row r="816" spans="1:15" x14ac:dyDescent="0.25">
      <c r="A816" s="1">
        <v>75</v>
      </c>
      <c r="B816" s="1" t="s">
        <v>13</v>
      </c>
      <c r="C816" s="1">
        <f>$I$816*$K$816</f>
        <v>78100</v>
      </c>
      <c r="D816" s="11">
        <f>1/(1+'Long Term Borrowings'!$B$3)^1</f>
        <v>0.93641726753441323</v>
      </c>
      <c r="E816" s="11">
        <f>C816*D816</f>
        <v>73134.18859443767</v>
      </c>
      <c r="H816" s="1">
        <v>4</v>
      </c>
      <c r="I816" s="1">
        <v>1000000</v>
      </c>
      <c r="J816" s="1">
        <v>2022</v>
      </c>
      <c r="K816" s="1">
        <v>7.8100000000000003E-2</v>
      </c>
      <c r="L816" s="1">
        <v>3000</v>
      </c>
      <c r="O816"/>
    </row>
    <row r="817" spans="1:15" x14ac:dyDescent="0.25">
      <c r="B817" s="1" t="s">
        <v>14</v>
      </c>
      <c r="C817" s="1">
        <f t="shared" ref="C817:C818" si="126">$I$816*$K$816</f>
        <v>78100</v>
      </c>
      <c r="D817" s="11">
        <f>1/(1+'Long Term Borrowings'!$C$3)^2</f>
        <v>0.87376533899421416</v>
      </c>
      <c r="E817" s="11">
        <f>C817*D817</f>
        <v>68241.072975448129</v>
      </c>
      <c r="K817" s="1" t="s">
        <v>24</v>
      </c>
      <c r="L817" s="1" t="s">
        <v>23</v>
      </c>
      <c r="O817"/>
    </row>
    <row r="818" spans="1:15" x14ac:dyDescent="0.25">
      <c r="B818" s="1" t="s">
        <v>15</v>
      </c>
      <c r="C818" s="1">
        <f t="shared" si="126"/>
        <v>78100</v>
      </c>
      <c r="D818" s="11">
        <f>1/(1+'Long Term Borrowings'!$D$3)^3</f>
        <v>0.81310208346911228</v>
      </c>
      <c r="E818" s="11">
        <f>C818*D818</f>
        <v>63503.272718937667</v>
      </c>
      <c r="O818"/>
    </row>
    <row r="819" spans="1:15" x14ac:dyDescent="0.25">
      <c r="B819" s="1" t="s">
        <v>16</v>
      </c>
      <c r="C819" s="1">
        <f>$I$816*$K$816+I816</f>
        <v>1078100</v>
      </c>
      <c r="D819" s="11">
        <f>1/(1+'Long Term Borrowings'!$E$3)^4</f>
        <v>0.75552498253350464</v>
      </c>
      <c r="E819" s="11">
        <f>C819*D819</f>
        <v>814531.48366937134</v>
      </c>
      <c r="O819"/>
    </row>
    <row r="820" spans="1:15" x14ac:dyDescent="0.25">
      <c r="D820" s="11"/>
      <c r="E820" s="11">
        <f>SUM(E816:E819)</f>
        <v>1019410.0179581948</v>
      </c>
      <c r="O820"/>
    </row>
    <row r="821" spans="1:15" x14ac:dyDescent="0.25">
      <c r="O821"/>
    </row>
    <row r="822" spans="1:15" x14ac:dyDescent="0.25">
      <c r="O822"/>
    </row>
    <row r="823" spans="1:15" x14ac:dyDescent="0.25">
      <c r="A823" s="1" t="s">
        <v>0</v>
      </c>
      <c r="B823" t="s">
        <v>1</v>
      </c>
      <c r="C823" t="s">
        <v>2</v>
      </c>
      <c r="D823" t="s">
        <v>3</v>
      </c>
      <c r="E823" t="s">
        <v>4</v>
      </c>
      <c r="H823" s="2" t="s">
        <v>5</v>
      </c>
      <c r="I823" s="2" t="s">
        <v>6</v>
      </c>
      <c r="J823" s="2" t="s">
        <v>7</v>
      </c>
      <c r="K823" s="2" t="s">
        <v>8</v>
      </c>
      <c r="L823" s="2" t="s">
        <v>9</v>
      </c>
      <c r="O823"/>
    </row>
    <row r="824" spans="1:15" x14ac:dyDescent="0.25">
      <c r="A824" s="1">
        <v>76</v>
      </c>
      <c r="B824" s="1" t="s">
        <v>13</v>
      </c>
      <c r="C824" s="1">
        <f>$I$824*$K$824</f>
        <v>75900</v>
      </c>
      <c r="D824" s="11">
        <f>1/(1+'Long Term Borrowings'!$B$3)^1</f>
        <v>0.93641726753441323</v>
      </c>
      <c r="E824" s="11">
        <f>C824*D824</f>
        <v>71074.070605861969</v>
      </c>
      <c r="H824" s="1">
        <v>4</v>
      </c>
      <c r="I824" s="1">
        <v>1000000</v>
      </c>
      <c r="J824" s="1">
        <v>2022</v>
      </c>
      <c r="K824" s="1">
        <v>7.5899999999999995E-2</v>
      </c>
      <c r="L824" s="1">
        <v>4970</v>
      </c>
      <c r="O824"/>
    </row>
    <row r="825" spans="1:15" x14ac:dyDescent="0.25">
      <c r="B825" s="1" t="s">
        <v>14</v>
      </c>
      <c r="C825" s="1">
        <f t="shared" ref="C825:C826" si="127">$I$824*$K$824</f>
        <v>75900</v>
      </c>
      <c r="D825" s="11">
        <f>1/(1+'Long Term Borrowings'!$C$3)^2</f>
        <v>0.87376533899421416</v>
      </c>
      <c r="E825" s="11">
        <f>C825*D825</f>
        <v>66318.789229660848</v>
      </c>
      <c r="K825" s="1" t="s">
        <v>24</v>
      </c>
      <c r="L825" s="1" t="s">
        <v>23</v>
      </c>
      <c r="O825"/>
    </row>
    <row r="826" spans="1:15" x14ac:dyDescent="0.25">
      <c r="B826" s="1" t="s">
        <v>15</v>
      </c>
      <c r="C826" s="1">
        <f t="shared" si="127"/>
        <v>75900</v>
      </c>
      <c r="D826" s="11">
        <f>1/(1+'Long Term Borrowings'!$D$3)^3</f>
        <v>0.81310208346911228</v>
      </c>
      <c r="E826" s="11">
        <f>C826*D826</f>
        <v>61714.448135305625</v>
      </c>
      <c r="O826"/>
    </row>
    <row r="827" spans="1:15" x14ac:dyDescent="0.25">
      <c r="B827" s="1" t="s">
        <v>16</v>
      </c>
      <c r="C827" s="1">
        <f>$I$824*$K$824+I824</f>
        <v>1075900</v>
      </c>
      <c r="D827" s="11">
        <f>1/(1+'Long Term Borrowings'!$E$3)^4</f>
        <v>0.75552498253350464</v>
      </c>
      <c r="E827" s="11">
        <f>C827*D827</f>
        <v>812869.32870779769</v>
      </c>
      <c r="O827"/>
    </row>
    <row r="828" spans="1:15" x14ac:dyDescent="0.25">
      <c r="D828" s="11"/>
      <c r="E828" s="11">
        <f>SUM(E824:E827)</f>
        <v>1011976.6366786262</v>
      </c>
      <c r="O828"/>
    </row>
    <row r="829" spans="1:15" x14ac:dyDescent="0.25">
      <c r="O829"/>
    </row>
    <row r="830" spans="1:15" x14ac:dyDescent="0.25">
      <c r="O830"/>
    </row>
    <row r="831" spans="1:15" x14ac:dyDescent="0.25">
      <c r="A831" s="1" t="s">
        <v>0</v>
      </c>
      <c r="B831" t="s">
        <v>1</v>
      </c>
      <c r="C831" t="s">
        <v>2</v>
      </c>
      <c r="D831" t="s">
        <v>3</v>
      </c>
      <c r="E831" t="s">
        <v>4</v>
      </c>
      <c r="H831" s="2" t="s">
        <v>5</v>
      </c>
      <c r="I831" s="2" t="s">
        <v>6</v>
      </c>
      <c r="J831" s="2" t="s">
        <v>7</v>
      </c>
      <c r="K831" s="2" t="s">
        <v>8</v>
      </c>
      <c r="L831" s="2" t="s">
        <v>9</v>
      </c>
      <c r="O831"/>
    </row>
    <row r="832" spans="1:15" x14ac:dyDescent="0.25">
      <c r="A832" s="1">
        <v>77</v>
      </c>
      <c r="B832" s="1" t="s">
        <v>13</v>
      </c>
      <c r="C832" s="1">
        <f>$I$832*$K$832</f>
        <v>94000</v>
      </c>
      <c r="D832" s="11">
        <f>1/(1+'Long Term Borrowings'!$B$3)^1</f>
        <v>0.93641726753441323</v>
      </c>
      <c r="E832" s="11">
        <f>C832*D832</f>
        <v>88023.223148234843</v>
      </c>
      <c r="H832" s="1">
        <v>4</v>
      </c>
      <c r="I832" s="1">
        <v>1000000</v>
      </c>
      <c r="J832" s="1">
        <v>2022</v>
      </c>
      <c r="K832" s="1">
        <v>9.4E-2</v>
      </c>
      <c r="L832" s="1">
        <v>5000</v>
      </c>
      <c r="O832"/>
    </row>
    <row r="833" spans="1:15" x14ac:dyDescent="0.25">
      <c r="B833" s="1" t="s">
        <v>14</v>
      </c>
      <c r="C833" s="1">
        <f t="shared" ref="C833:C834" si="128">$I$832*$K$832</f>
        <v>94000</v>
      </c>
      <c r="D833" s="11">
        <f>1/(1+'Long Term Borrowings'!$C$3)^2</f>
        <v>0.87376533899421416</v>
      </c>
      <c r="E833" s="11">
        <f>C833*D833</f>
        <v>82133.94186545613</v>
      </c>
      <c r="K833" s="1" t="s">
        <v>24</v>
      </c>
      <c r="L833" s="1" t="s">
        <v>23</v>
      </c>
      <c r="O833"/>
    </row>
    <row r="834" spans="1:15" x14ac:dyDescent="0.25">
      <c r="B834" s="1" t="s">
        <v>15</v>
      </c>
      <c r="C834" s="1">
        <f t="shared" si="128"/>
        <v>94000</v>
      </c>
      <c r="D834" s="11">
        <f>1/(1+'Long Term Borrowings'!$D$3)^3</f>
        <v>0.81310208346911228</v>
      </c>
      <c r="E834" s="11">
        <f>C834*D834</f>
        <v>76431.595846096548</v>
      </c>
      <c r="O834"/>
    </row>
    <row r="835" spans="1:15" x14ac:dyDescent="0.25">
      <c r="B835" s="1" t="s">
        <v>16</v>
      </c>
      <c r="C835" s="1">
        <f>$I$832*$K$832+I832</f>
        <v>1094000</v>
      </c>
      <c r="D835" s="11">
        <f>1/(1+'Long Term Borrowings'!$E$3)^4</f>
        <v>0.75552498253350464</v>
      </c>
      <c r="E835" s="11">
        <f>C835*D835</f>
        <v>826544.33089165413</v>
      </c>
      <c r="O835"/>
    </row>
    <row r="836" spans="1:15" x14ac:dyDescent="0.25">
      <c r="D836" s="11"/>
      <c r="E836" s="11">
        <f>SUM(E832:E835)</f>
        <v>1073133.0917514416</v>
      </c>
      <c r="O836"/>
    </row>
    <row r="837" spans="1:15" x14ac:dyDescent="0.25">
      <c r="O837"/>
    </row>
    <row r="838" spans="1:15" x14ac:dyDescent="0.25">
      <c r="O838"/>
    </row>
    <row r="839" spans="1:15" x14ac:dyDescent="0.25">
      <c r="A839" s="1" t="s">
        <v>0</v>
      </c>
      <c r="B839" t="s">
        <v>1</v>
      </c>
      <c r="C839" t="s">
        <v>2</v>
      </c>
      <c r="D839" t="s">
        <v>3</v>
      </c>
      <c r="E839" t="s">
        <v>4</v>
      </c>
      <c r="H839" s="2" t="s">
        <v>5</v>
      </c>
      <c r="I839" s="2" t="s">
        <v>6</v>
      </c>
      <c r="J839" s="2" t="s">
        <v>7</v>
      </c>
      <c r="K839" s="2" t="s">
        <v>8</v>
      </c>
      <c r="L839" s="2" t="s">
        <v>9</v>
      </c>
      <c r="O839"/>
    </row>
    <row r="840" spans="1:15" x14ac:dyDescent="0.25">
      <c r="A840" s="1">
        <v>78</v>
      </c>
      <c r="B840" s="1" t="s">
        <v>13</v>
      </c>
      <c r="C840" s="1">
        <f>$I$840*$K$840</f>
        <v>77500</v>
      </c>
      <c r="D840" s="11">
        <f>1/(1+'Long Term Borrowings'!$B$3)^1</f>
        <v>0.93641726753441323</v>
      </c>
      <c r="E840" s="11">
        <f>C840*D840</f>
        <v>72572.33823391702</v>
      </c>
      <c r="H840" s="1">
        <v>4</v>
      </c>
      <c r="I840" s="1">
        <v>1000000</v>
      </c>
      <c r="J840" s="1">
        <v>2022</v>
      </c>
      <c r="K840" s="1">
        <v>7.7499999999999999E-2</v>
      </c>
      <c r="L840" s="1">
        <v>2000</v>
      </c>
      <c r="O840"/>
    </row>
    <row r="841" spans="1:15" x14ac:dyDescent="0.25">
      <c r="B841" s="1" t="s">
        <v>14</v>
      </c>
      <c r="C841" s="1">
        <f t="shared" ref="C841:C842" si="129">$I$840*$K$840</f>
        <v>77500</v>
      </c>
      <c r="D841" s="11">
        <f>1/(1+'Long Term Borrowings'!$C$3)^2</f>
        <v>0.87376533899421416</v>
      </c>
      <c r="E841" s="11">
        <f>C841*D841</f>
        <v>67716.813772051595</v>
      </c>
      <c r="K841" s="1" t="s">
        <v>24</v>
      </c>
      <c r="L841" s="1" t="s">
        <v>23</v>
      </c>
      <c r="O841"/>
    </row>
    <row r="842" spans="1:15" x14ac:dyDescent="0.25">
      <c r="B842" s="1" t="s">
        <v>15</v>
      </c>
      <c r="C842" s="1">
        <f t="shared" si="129"/>
        <v>77500</v>
      </c>
      <c r="D842" s="11">
        <f>1/(1+'Long Term Borrowings'!$D$3)^3</f>
        <v>0.81310208346911228</v>
      </c>
      <c r="E842" s="11">
        <f>C842*D842</f>
        <v>63015.411468856204</v>
      </c>
      <c r="O842"/>
    </row>
    <row r="843" spans="1:15" x14ac:dyDescent="0.25">
      <c r="B843" s="1" t="s">
        <v>16</v>
      </c>
      <c r="C843" s="1">
        <f>$I$840*$K$840+I840</f>
        <v>1077500</v>
      </c>
      <c r="D843" s="11">
        <f>1/(1+'Long Term Borrowings'!$E$3)^4</f>
        <v>0.75552498253350464</v>
      </c>
      <c r="E843" s="11">
        <f>C843*D843</f>
        <v>814078.16867985122</v>
      </c>
      <c r="O843"/>
    </row>
    <row r="844" spans="1:15" x14ac:dyDescent="0.25">
      <c r="D844" s="11"/>
      <c r="E844" s="11">
        <f>SUM(E840:E843)</f>
        <v>1017382.732154676</v>
      </c>
      <c r="O844"/>
    </row>
    <row r="845" spans="1:15" x14ac:dyDescent="0.25">
      <c r="O845"/>
    </row>
    <row r="846" spans="1:15" x14ac:dyDescent="0.25">
      <c r="O846"/>
    </row>
    <row r="847" spans="1:15" x14ac:dyDescent="0.25">
      <c r="A847" s="1" t="s">
        <v>0</v>
      </c>
      <c r="B847" t="s">
        <v>1</v>
      </c>
      <c r="C847" t="s">
        <v>2</v>
      </c>
      <c r="D847" t="s">
        <v>3</v>
      </c>
      <c r="E847" t="s">
        <v>4</v>
      </c>
      <c r="H847" s="2" t="s">
        <v>5</v>
      </c>
      <c r="I847" s="2" t="s">
        <v>6</v>
      </c>
      <c r="J847" s="2" t="s">
        <v>7</v>
      </c>
      <c r="K847" s="2" t="s">
        <v>8</v>
      </c>
      <c r="L847" s="2" t="s">
        <v>9</v>
      </c>
      <c r="O847"/>
    </row>
    <row r="848" spans="1:15" x14ac:dyDescent="0.25">
      <c r="A848" s="1">
        <v>79</v>
      </c>
      <c r="B848" s="1" t="s">
        <v>13</v>
      </c>
      <c r="C848" s="1">
        <f>$I$848*$K$848</f>
        <v>76700</v>
      </c>
      <c r="D848" s="11">
        <f>1/(1+'Long Term Borrowings'!$B$3)^1</f>
        <v>0.93641726753441323</v>
      </c>
      <c r="E848" s="11">
        <f>C848*D848</f>
        <v>71823.204419889502</v>
      </c>
      <c r="H848" s="1">
        <v>4</v>
      </c>
      <c r="I848" s="1">
        <v>1000000</v>
      </c>
      <c r="J848" s="1">
        <v>2022</v>
      </c>
      <c r="K848" s="1">
        <v>7.6700000000000004E-2</v>
      </c>
      <c r="L848" s="1">
        <v>5000</v>
      </c>
      <c r="O848"/>
    </row>
    <row r="849" spans="1:15" x14ac:dyDescent="0.25">
      <c r="B849" s="1" t="s">
        <v>14</v>
      </c>
      <c r="C849" s="1">
        <f t="shared" ref="C849:C850" si="130">$I$848*$K$848</f>
        <v>76700</v>
      </c>
      <c r="D849" s="11">
        <f>1/(1+'Long Term Borrowings'!$C$3)^2</f>
        <v>0.87376533899421416</v>
      </c>
      <c r="E849" s="11">
        <f>C849*D849</f>
        <v>67017.801500856222</v>
      </c>
      <c r="K849" s="1" t="s">
        <v>24</v>
      </c>
      <c r="L849" s="1" t="s">
        <v>23</v>
      </c>
      <c r="O849"/>
    </row>
    <row r="850" spans="1:15" x14ac:dyDescent="0.25">
      <c r="B850" s="1" t="s">
        <v>15</v>
      </c>
      <c r="C850" s="1">
        <f t="shared" si="130"/>
        <v>76700</v>
      </c>
      <c r="D850" s="11">
        <f>1/(1+'Long Term Borrowings'!$D$3)^3</f>
        <v>0.81310208346911228</v>
      </c>
      <c r="E850" s="11">
        <f>C850*D850</f>
        <v>62364.929802080915</v>
      </c>
      <c r="O850"/>
    </row>
    <row r="851" spans="1:15" x14ac:dyDescent="0.25">
      <c r="B851" s="1" t="s">
        <v>16</v>
      </c>
      <c r="C851" s="1">
        <f>$I$848*$K$848+I848</f>
        <v>1076700</v>
      </c>
      <c r="D851" s="11">
        <f>1/(1+'Long Term Borrowings'!$E$3)^4</f>
        <v>0.75552498253350464</v>
      </c>
      <c r="E851" s="11">
        <f>C851*D851</f>
        <v>813473.7486938244</v>
      </c>
      <c r="O851"/>
    </row>
    <row r="852" spans="1:15" x14ac:dyDescent="0.25">
      <c r="D852" s="11"/>
      <c r="E852" s="11">
        <f>SUM(E848:E851)</f>
        <v>1014679.684416651</v>
      </c>
      <c r="O852"/>
    </row>
    <row r="853" spans="1:15" x14ac:dyDescent="0.25">
      <c r="O853"/>
    </row>
    <row r="854" spans="1:15" x14ac:dyDescent="0.25">
      <c r="O854"/>
    </row>
    <row r="855" spans="1:15" x14ac:dyDescent="0.25">
      <c r="A855" s="1" t="s">
        <v>0</v>
      </c>
      <c r="B855" t="s">
        <v>1</v>
      </c>
      <c r="C855" t="s">
        <v>2</v>
      </c>
      <c r="D855" t="s">
        <v>3</v>
      </c>
      <c r="E855" t="s">
        <v>4</v>
      </c>
      <c r="H855" s="2" t="s">
        <v>5</v>
      </c>
      <c r="I855" s="2" t="s">
        <v>6</v>
      </c>
      <c r="J855" s="2" t="s">
        <v>7</v>
      </c>
      <c r="K855" s="2" t="s">
        <v>8</v>
      </c>
      <c r="L855" s="2" t="s">
        <v>9</v>
      </c>
      <c r="O855"/>
    </row>
    <row r="856" spans="1:15" x14ac:dyDescent="0.25">
      <c r="A856" s="1">
        <v>80</v>
      </c>
      <c r="B856" s="1" t="s">
        <v>13</v>
      </c>
      <c r="C856" s="1">
        <f>$I$856*$K$856</f>
        <v>81900</v>
      </c>
      <c r="D856" s="11">
        <f>1/(1+'Long Term Borrowings'!$B$3)^1</f>
        <v>0.93641726753441323</v>
      </c>
      <c r="E856" s="11">
        <f>C856*D856</f>
        <v>76692.574211068437</v>
      </c>
      <c r="H856" s="1">
        <v>4</v>
      </c>
      <c r="I856" s="1">
        <v>1000000</v>
      </c>
      <c r="J856" s="1">
        <v>2022</v>
      </c>
      <c r="K856" s="1">
        <v>8.1900000000000001E-2</v>
      </c>
      <c r="L856" s="1">
        <v>1050</v>
      </c>
      <c r="O856"/>
    </row>
    <row r="857" spans="1:15" x14ac:dyDescent="0.25">
      <c r="B857" s="1" t="s">
        <v>14</v>
      </c>
      <c r="C857" s="1">
        <f t="shared" ref="C857:C858" si="131">$I$856*$K$856</f>
        <v>81900</v>
      </c>
      <c r="D857" s="11">
        <f>1/(1+'Long Term Borrowings'!$C$3)^2</f>
        <v>0.87376533899421416</v>
      </c>
      <c r="E857" s="11">
        <f>C857*D857</f>
        <v>71561.381263626143</v>
      </c>
      <c r="K857" s="1" t="s">
        <v>24</v>
      </c>
      <c r="L857" s="1" t="s">
        <v>23</v>
      </c>
      <c r="O857"/>
    </row>
    <row r="858" spans="1:15" x14ac:dyDescent="0.25">
      <c r="B858" s="1" t="s">
        <v>15</v>
      </c>
      <c r="C858" s="1">
        <f t="shared" si="131"/>
        <v>81900</v>
      </c>
      <c r="D858" s="11">
        <f>1/(1+'Long Term Borrowings'!$D$3)^3</f>
        <v>0.81310208346911228</v>
      </c>
      <c r="E858" s="11">
        <f>C858*D858</f>
        <v>66593.060636120295</v>
      </c>
      <c r="O858"/>
    </row>
    <row r="859" spans="1:15" x14ac:dyDescent="0.25">
      <c r="B859" s="1" t="s">
        <v>16</v>
      </c>
      <c r="C859" s="1">
        <f>$I$856*$K$856+I856</f>
        <v>1081900</v>
      </c>
      <c r="D859" s="11">
        <f>1/(1+'Long Term Borrowings'!$E$3)^4</f>
        <v>0.75552498253350464</v>
      </c>
      <c r="E859" s="11">
        <f>C859*D859</f>
        <v>817402.47860299866</v>
      </c>
      <c r="O859"/>
    </row>
    <row r="860" spans="1:15" x14ac:dyDescent="0.25">
      <c r="D860" s="11"/>
      <c r="E860" s="11">
        <f>SUM(E856:E859)</f>
        <v>1032249.4947138135</v>
      </c>
      <c r="O860"/>
    </row>
    <row r="861" spans="1:15" x14ac:dyDescent="0.25">
      <c r="O861"/>
    </row>
    <row r="862" spans="1:15" x14ac:dyDescent="0.25">
      <c r="O862"/>
    </row>
    <row r="863" spans="1:15" x14ac:dyDescent="0.25">
      <c r="A863" s="1" t="s">
        <v>0</v>
      </c>
      <c r="B863" t="s">
        <v>1</v>
      </c>
      <c r="C863" t="s">
        <v>2</v>
      </c>
      <c r="D863" t="s">
        <v>3</v>
      </c>
      <c r="E863" t="s">
        <v>4</v>
      </c>
      <c r="H863" s="2" t="s">
        <v>5</v>
      </c>
      <c r="I863" s="2" t="s">
        <v>6</v>
      </c>
      <c r="J863" s="2" t="s">
        <v>7</v>
      </c>
      <c r="K863" s="2" t="s">
        <v>8</v>
      </c>
      <c r="L863" s="2" t="s">
        <v>9</v>
      </c>
      <c r="O863"/>
    </row>
    <row r="864" spans="1:15" x14ac:dyDescent="0.25">
      <c r="A864" s="1">
        <v>81</v>
      </c>
      <c r="B864" s="1" t="s">
        <v>13</v>
      </c>
      <c r="C864" s="1">
        <f>$I$864*$K$864</f>
        <v>83000</v>
      </c>
      <c r="D864" s="11">
        <f>1/(1+'Long Term Borrowings'!$B$3)^1</f>
        <v>0.93641726753441323</v>
      </c>
      <c r="E864" s="11">
        <f>C864*D864</f>
        <v>77722.633205356295</v>
      </c>
      <c r="H864" s="1">
        <v>4</v>
      </c>
      <c r="I864" s="1">
        <v>1000000</v>
      </c>
      <c r="J864" s="1">
        <v>2022</v>
      </c>
      <c r="K864" s="1">
        <v>8.3000000000000004E-2</v>
      </c>
      <c r="L864" s="1">
        <v>5000</v>
      </c>
      <c r="O864"/>
    </row>
    <row r="865" spans="1:15" x14ac:dyDescent="0.25">
      <c r="B865" s="1" t="s">
        <v>14</v>
      </c>
      <c r="C865" s="1">
        <f t="shared" ref="C865:C866" si="132">$I$864*$K$864</f>
        <v>83000</v>
      </c>
      <c r="D865" s="11">
        <f>1/(1+'Long Term Borrowings'!$C$3)^2</f>
        <v>0.87376533899421416</v>
      </c>
      <c r="E865" s="11">
        <f>C865*D865</f>
        <v>72522.523136519769</v>
      </c>
      <c r="K865" s="1" t="s">
        <v>24</v>
      </c>
      <c r="L865" s="1" t="s">
        <v>23</v>
      </c>
      <c r="O865"/>
    </row>
    <row r="866" spans="1:15" x14ac:dyDescent="0.25">
      <c r="B866" s="1" t="s">
        <v>15</v>
      </c>
      <c r="C866" s="1">
        <f t="shared" si="132"/>
        <v>83000</v>
      </c>
      <c r="D866" s="11">
        <f>1/(1+'Long Term Borrowings'!$D$3)^3</f>
        <v>0.81310208346911228</v>
      </c>
      <c r="E866" s="11">
        <f>C866*D866</f>
        <v>67487.472927936324</v>
      </c>
      <c r="O866"/>
    </row>
    <row r="867" spans="1:15" x14ac:dyDescent="0.25">
      <c r="B867" s="1" t="s">
        <v>16</v>
      </c>
      <c r="C867" s="1">
        <f>$I$864*$K$864+I864</f>
        <v>1083000</v>
      </c>
      <c r="D867" s="11">
        <f>1/(1+'Long Term Borrowings'!$E$3)^4</f>
        <v>0.75552498253350464</v>
      </c>
      <c r="E867" s="11">
        <f>C867*D867</f>
        <v>818233.55608378549</v>
      </c>
      <c r="O867"/>
    </row>
    <row r="868" spans="1:15" x14ac:dyDescent="0.25">
      <c r="D868" s="11"/>
      <c r="E868" s="11">
        <f>SUM(E864:E867)</f>
        <v>1035966.1853535979</v>
      </c>
      <c r="O868"/>
    </row>
    <row r="869" spans="1:15" x14ac:dyDescent="0.25">
      <c r="O869"/>
    </row>
    <row r="870" spans="1:15" x14ac:dyDescent="0.25">
      <c r="O870"/>
    </row>
    <row r="871" spans="1:15" x14ac:dyDescent="0.25">
      <c r="A871" s="1" t="s">
        <v>0</v>
      </c>
      <c r="B871" t="s">
        <v>1</v>
      </c>
      <c r="C871" t="s">
        <v>2</v>
      </c>
      <c r="D871" t="s">
        <v>3</v>
      </c>
      <c r="E871" t="s">
        <v>4</v>
      </c>
      <c r="H871" s="2" t="s">
        <v>5</v>
      </c>
      <c r="I871" s="2" t="s">
        <v>6</v>
      </c>
      <c r="J871" s="2" t="s">
        <v>7</v>
      </c>
      <c r="K871" s="2" t="s">
        <v>8</v>
      </c>
      <c r="L871" s="2" t="s">
        <v>9</v>
      </c>
      <c r="O871"/>
    </row>
    <row r="872" spans="1:15" x14ac:dyDescent="0.25">
      <c r="A872" s="1">
        <v>82</v>
      </c>
      <c r="B872" s="1" t="s">
        <v>13</v>
      </c>
      <c r="C872" s="1">
        <f>$I$872*$K$872</f>
        <v>84700</v>
      </c>
      <c r="D872" s="11">
        <f>1/(1+'Long Term Borrowings'!$B$3)^1</f>
        <v>0.93641726753441323</v>
      </c>
      <c r="E872" s="11">
        <f>C872*D872</f>
        <v>79314.542560164802</v>
      </c>
      <c r="H872" s="1">
        <v>4</v>
      </c>
      <c r="I872" s="1">
        <v>1000000</v>
      </c>
      <c r="J872" s="1">
        <v>2022</v>
      </c>
      <c r="K872" s="1">
        <v>8.4699999999999998E-2</v>
      </c>
      <c r="L872" s="1">
        <v>4350</v>
      </c>
      <c r="O872"/>
    </row>
    <row r="873" spans="1:15" x14ac:dyDescent="0.25">
      <c r="B873" s="1" t="s">
        <v>14</v>
      </c>
      <c r="C873" s="1">
        <f t="shared" ref="C873:C874" si="133">$I$872*$K$872</f>
        <v>84700</v>
      </c>
      <c r="D873" s="11">
        <f>1/(1+'Long Term Borrowings'!$C$3)^2</f>
        <v>0.87376533899421416</v>
      </c>
      <c r="E873" s="11">
        <f>C873*D873</f>
        <v>74007.924212809943</v>
      </c>
      <c r="K873" s="1" t="s">
        <v>24</v>
      </c>
      <c r="L873" s="1" t="s">
        <v>23</v>
      </c>
      <c r="O873"/>
    </row>
    <row r="874" spans="1:15" x14ac:dyDescent="0.25">
      <c r="B874" s="1" t="s">
        <v>15</v>
      </c>
      <c r="C874" s="1">
        <f t="shared" si="133"/>
        <v>84700</v>
      </c>
      <c r="D874" s="11">
        <f>1/(1+'Long Term Borrowings'!$D$3)^3</f>
        <v>0.81310208346911228</v>
      </c>
      <c r="E874" s="11">
        <f>C874*D874</f>
        <v>68869.746469833815</v>
      </c>
      <c r="O874"/>
    </row>
    <row r="875" spans="1:15" x14ac:dyDescent="0.25">
      <c r="B875" s="1" t="s">
        <v>16</v>
      </c>
      <c r="C875" s="1">
        <f>$I$872*$K$872+I872</f>
        <v>1084700</v>
      </c>
      <c r="D875" s="11">
        <f>1/(1+'Long Term Borrowings'!$E$3)^4</f>
        <v>0.75552498253350464</v>
      </c>
      <c r="E875" s="11">
        <f>C875*D875</f>
        <v>819517.94855409244</v>
      </c>
      <c r="O875"/>
    </row>
    <row r="876" spans="1:15" x14ac:dyDescent="0.25">
      <c r="D876" s="11"/>
      <c r="E876" s="11">
        <f>SUM(E872:E875)</f>
        <v>1041710.161796901</v>
      </c>
      <c r="O876"/>
    </row>
    <row r="877" spans="1:15" x14ac:dyDescent="0.25">
      <c r="O877"/>
    </row>
    <row r="878" spans="1:15" x14ac:dyDescent="0.25">
      <c r="O878"/>
    </row>
    <row r="879" spans="1:15" x14ac:dyDescent="0.25">
      <c r="A879" s="1" t="s">
        <v>0</v>
      </c>
      <c r="B879" t="s">
        <v>1</v>
      </c>
      <c r="C879" t="s">
        <v>2</v>
      </c>
      <c r="D879" t="s">
        <v>3</v>
      </c>
      <c r="E879" t="s">
        <v>4</v>
      </c>
      <c r="H879" s="2" t="s">
        <v>5</v>
      </c>
      <c r="I879" s="2" t="s">
        <v>6</v>
      </c>
      <c r="J879" s="2" t="s">
        <v>7</v>
      </c>
      <c r="K879" s="2" t="s">
        <v>8</v>
      </c>
      <c r="L879" s="2" t="s">
        <v>9</v>
      </c>
      <c r="O879"/>
    </row>
    <row r="880" spans="1:15" x14ac:dyDescent="0.25">
      <c r="A880" s="1">
        <v>83</v>
      </c>
      <c r="B880" s="1" t="s">
        <v>13</v>
      </c>
      <c r="C880" s="1">
        <f>$I$880*$K$880</f>
        <v>98000</v>
      </c>
      <c r="D880" s="11">
        <f>1/(1+'Long Term Borrowings'!$B$3)^1</f>
        <v>0.93641726753441323</v>
      </c>
      <c r="E880" s="11">
        <f>C880*D880</f>
        <v>91768.892218372494</v>
      </c>
      <c r="H880" s="1">
        <v>4</v>
      </c>
      <c r="I880" s="1">
        <v>1000000</v>
      </c>
      <c r="J880" s="1">
        <v>2022</v>
      </c>
      <c r="K880" s="1">
        <v>9.8000000000000004E-2</v>
      </c>
      <c r="L880" s="1">
        <v>5000</v>
      </c>
      <c r="O880"/>
    </row>
    <row r="881" spans="1:15" x14ac:dyDescent="0.25">
      <c r="B881" s="1" t="s">
        <v>14</v>
      </c>
      <c r="C881" s="1">
        <f t="shared" ref="C881:C882" si="134">$I$880*$K$880</f>
        <v>98000</v>
      </c>
      <c r="D881" s="11">
        <f>1/(1+'Long Term Borrowings'!$C$3)^2</f>
        <v>0.87376533899421416</v>
      </c>
      <c r="E881" s="11">
        <f>C881*D881</f>
        <v>85629.003221432984</v>
      </c>
      <c r="K881" s="1" t="s">
        <v>24</v>
      </c>
      <c r="L881" s="1" t="s">
        <v>23</v>
      </c>
      <c r="O881"/>
    </row>
    <row r="882" spans="1:15" x14ac:dyDescent="0.25">
      <c r="B882" s="1" t="s">
        <v>15</v>
      </c>
      <c r="C882" s="1">
        <f t="shared" si="134"/>
        <v>98000</v>
      </c>
      <c r="D882" s="11">
        <f>1/(1+'Long Term Borrowings'!$D$3)^3</f>
        <v>0.81310208346911228</v>
      </c>
      <c r="E882" s="11">
        <f>C882*D882</f>
        <v>79684.00417997301</v>
      </c>
      <c r="O882"/>
    </row>
    <row r="883" spans="1:15" x14ac:dyDescent="0.25">
      <c r="B883" s="1" t="s">
        <v>16</v>
      </c>
      <c r="C883" s="1">
        <f>$I$880*$K$880+I880</f>
        <v>1098000</v>
      </c>
      <c r="D883" s="11">
        <f>1/(1+'Long Term Borrowings'!$E$3)^4</f>
        <v>0.75552498253350464</v>
      </c>
      <c r="E883" s="11">
        <f>C883*D883</f>
        <v>829566.43082178815</v>
      </c>
      <c r="O883"/>
    </row>
    <row r="884" spans="1:15" x14ac:dyDescent="0.25">
      <c r="D884" s="11"/>
      <c r="E884" s="11">
        <f>SUM(E880:E883)</f>
        <v>1086648.3304415666</v>
      </c>
      <c r="O884"/>
    </row>
    <row r="885" spans="1:15" x14ac:dyDescent="0.25">
      <c r="O885"/>
    </row>
    <row r="886" spans="1:15" x14ac:dyDescent="0.25">
      <c r="O886"/>
    </row>
    <row r="887" spans="1:15" x14ac:dyDescent="0.25">
      <c r="A887" s="1" t="s">
        <v>0</v>
      </c>
      <c r="B887" t="s">
        <v>1</v>
      </c>
      <c r="C887" t="s">
        <v>2</v>
      </c>
      <c r="D887" t="s">
        <v>3</v>
      </c>
      <c r="E887" t="s">
        <v>4</v>
      </c>
      <c r="H887" s="2" t="s">
        <v>5</v>
      </c>
      <c r="I887" s="2" t="s">
        <v>6</v>
      </c>
      <c r="J887" s="2" t="s">
        <v>7</v>
      </c>
      <c r="K887" s="2" t="s">
        <v>8</v>
      </c>
      <c r="L887" s="2" t="s">
        <v>9</v>
      </c>
      <c r="O887"/>
    </row>
    <row r="888" spans="1:15" x14ac:dyDescent="0.25">
      <c r="A888" s="1">
        <v>84</v>
      </c>
      <c r="B888" s="1" t="s">
        <v>13</v>
      </c>
      <c r="C888" s="1">
        <f>$I$888*$K$888</f>
        <v>84500</v>
      </c>
      <c r="D888" s="11">
        <f>1/(1+'Long Term Borrowings'!$B$3)^1</f>
        <v>0.93641726753441323</v>
      </c>
      <c r="E888" s="11">
        <f>C888*D888</f>
        <v>79127.259106657919</v>
      </c>
      <c r="H888" s="1">
        <v>4</v>
      </c>
      <c r="I888" s="1">
        <v>1000000</v>
      </c>
      <c r="J888" s="1">
        <v>2022</v>
      </c>
      <c r="K888" s="1">
        <v>8.4500000000000006E-2</v>
      </c>
      <c r="L888" s="1">
        <v>2500</v>
      </c>
      <c r="O888"/>
    </row>
    <row r="889" spans="1:15" x14ac:dyDescent="0.25">
      <c r="B889" s="1" t="s">
        <v>14</v>
      </c>
      <c r="C889" s="1">
        <f t="shared" ref="C889:C890" si="135">$I$888*$K$888</f>
        <v>84500</v>
      </c>
      <c r="D889" s="11">
        <f>1/(1+'Long Term Borrowings'!$C$3)^2</f>
        <v>0.87376533899421416</v>
      </c>
      <c r="E889" s="11">
        <f>C889*D889</f>
        <v>73833.171145011103</v>
      </c>
      <c r="K889" s="1" t="s">
        <v>24</v>
      </c>
      <c r="L889" s="1" t="s">
        <v>23</v>
      </c>
      <c r="O889"/>
    </row>
    <row r="890" spans="1:15" x14ac:dyDescent="0.25">
      <c r="B890" s="1" t="s">
        <v>15</v>
      </c>
      <c r="C890" s="1">
        <f t="shared" si="135"/>
        <v>84500</v>
      </c>
      <c r="D890" s="11">
        <f>1/(1+'Long Term Borrowings'!$D$3)^3</f>
        <v>0.81310208346911228</v>
      </c>
      <c r="E890" s="11">
        <f>C890*D890</f>
        <v>68707.126053139989</v>
      </c>
      <c r="O890"/>
    </row>
    <row r="891" spans="1:15" x14ac:dyDescent="0.25">
      <c r="B891" s="1" t="s">
        <v>16</v>
      </c>
      <c r="C891" s="1">
        <f>$I$888*$K$888+I888</f>
        <v>1084500</v>
      </c>
      <c r="D891" s="11">
        <f>1/(1+'Long Term Borrowings'!$E$3)^4</f>
        <v>0.75552498253350464</v>
      </c>
      <c r="E891" s="11">
        <f>C891*D891</f>
        <v>819366.84355758573</v>
      </c>
      <c r="O891"/>
    </row>
    <row r="892" spans="1:15" x14ac:dyDescent="0.25">
      <c r="D892" s="11"/>
      <c r="E892" s="11">
        <f>SUM(E888:E891)</f>
        <v>1041034.3998623947</v>
      </c>
      <c r="O892"/>
    </row>
    <row r="893" spans="1:15" x14ac:dyDescent="0.25">
      <c r="O893"/>
    </row>
    <row r="894" spans="1:15" x14ac:dyDescent="0.25">
      <c r="O894"/>
    </row>
    <row r="895" spans="1:15" x14ac:dyDescent="0.25">
      <c r="A895" s="1" t="s">
        <v>0</v>
      </c>
      <c r="B895" t="s">
        <v>1</v>
      </c>
      <c r="C895" t="s">
        <v>2</v>
      </c>
      <c r="D895" t="s">
        <v>3</v>
      </c>
      <c r="E895" t="s">
        <v>4</v>
      </c>
      <c r="H895" s="2" t="s">
        <v>5</v>
      </c>
      <c r="I895" s="2" t="s">
        <v>6</v>
      </c>
      <c r="J895" s="2" t="s">
        <v>7</v>
      </c>
      <c r="K895" s="2" t="s">
        <v>8</v>
      </c>
      <c r="L895" s="2" t="s">
        <v>9</v>
      </c>
      <c r="O895"/>
    </row>
    <row r="896" spans="1:15" x14ac:dyDescent="0.25">
      <c r="A896" s="1">
        <v>85</v>
      </c>
      <c r="B896" s="1" t="s">
        <v>13</v>
      </c>
      <c r="C896" s="1">
        <f>$I$896*$K$896</f>
        <v>94000</v>
      </c>
      <c r="D896" s="11">
        <f>1/(1+'Long Term Borrowings'!$B$3)^1</f>
        <v>0.93641726753441323</v>
      </c>
      <c r="E896" s="11">
        <f>C896*D896</f>
        <v>88023.223148234843</v>
      </c>
      <c r="H896" s="1">
        <v>4</v>
      </c>
      <c r="I896" s="1">
        <v>1000000</v>
      </c>
      <c r="J896" s="1">
        <v>2022</v>
      </c>
      <c r="K896" s="1">
        <v>9.4E-2</v>
      </c>
      <c r="L896" s="1">
        <v>5000</v>
      </c>
      <c r="O896"/>
    </row>
    <row r="897" spans="1:15" x14ac:dyDescent="0.25">
      <c r="B897" s="1" t="s">
        <v>14</v>
      </c>
      <c r="C897" s="1">
        <f t="shared" ref="C897:C898" si="136">$I$896*$K$896</f>
        <v>94000</v>
      </c>
      <c r="D897" s="11">
        <f>1/(1+'Long Term Borrowings'!$C$3)^2</f>
        <v>0.87376533899421416</v>
      </c>
      <c r="E897" s="11">
        <f>C897*D897</f>
        <v>82133.94186545613</v>
      </c>
      <c r="K897" s="1" t="s">
        <v>24</v>
      </c>
      <c r="L897" s="1" t="s">
        <v>23</v>
      </c>
      <c r="O897"/>
    </row>
    <row r="898" spans="1:15" x14ac:dyDescent="0.25">
      <c r="B898" s="1" t="s">
        <v>15</v>
      </c>
      <c r="C898" s="1">
        <f t="shared" si="136"/>
        <v>94000</v>
      </c>
      <c r="D898" s="11">
        <f>1/(1+'Long Term Borrowings'!$D$3)^3</f>
        <v>0.81310208346911228</v>
      </c>
      <c r="E898" s="11">
        <f>C898*D898</f>
        <v>76431.595846096548</v>
      </c>
      <c r="O898"/>
    </row>
    <row r="899" spans="1:15" x14ac:dyDescent="0.25">
      <c r="B899" s="1" t="s">
        <v>16</v>
      </c>
      <c r="C899" s="1">
        <f>$I$896*$K$896+I896</f>
        <v>1094000</v>
      </c>
      <c r="D899" s="11">
        <f>1/(1+'Long Term Borrowings'!$E$3)^4</f>
        <v>0.75552498253350464</v>
      </c>
      <c r="E899" s="11">
        <f>C899*D899</f>
        <v>826544.33089165413</v>
      </c>
      <c r="O899"/>
    </row>
    <row r="900" spans="1:15" x14ac:dyDescent="0.25">
      <c r="D900" s="11"/>
      <c r="E900" s="11">
        <f>SUM(E896:E899)</f>
        <v>1073133.0917514416</v>
      </c>
      <c r="O900"/>
    </row>
    <row r="901" spans="1:15" x14ac:dyDescent="0.25">
      <c r="O901"/>
    </row>
    <row r="902" spans="1:15" x14ac:dyDescent="0.25">
      <c r="O902"/>
    </row>
    <row r="903" spans="1:15" x14ac:dyDescent="0.25">
      <c r="A903" s="1" t="s">
        <v>0</v>
      </c>
      <c r="B903" t="s">
        <v>1</v>
      </c>
      <c r="C903" t="s">
        <v>2</v>
      </c>
      <c r="D903" t="s">
        <v>3</v>
      </c>
      <c r="E903" t="s">
        <v>4</v>
      </c>
      <c r="H903" s="2" t="s">
        <v>5</v>
      </c>
      <c r="I903" s="2" t="s">
        <v>6</v>
      </c>
      <c r="J903" s="2" t="s">
        <v>7</v>
      </c>
      <c r="K903" s="2" t="s">
        <v>8</v>
      </c>
      <c r="L903" s="2" t="s">
        <v>9</v>
      </c>
      <c r="O903"/>
    </row>
    <row r="904" spans="1:15" x14ac:dyDescent="0.25">
      <c r="A904" s="1">
        <v>86</v>
      </c>
      <c r="B904" s="1" t="s">
        <v>13</v>
      </c>
      <c r="C904" s="1">
        <f>$I$904*$K$904</f>
        <v>83700</v>
      </c>
      <c r="D904" s="11">
        <f>1/(1+'Long Term Borrowings'!$B$3)^1</f>
        <v>0.93641726753441323</v>
      </c>
      <c r="E904" s="11">
        <f>C904*D904</f>
        <v>78378.125292630386</v>
      </c>
      <c r="H904" s="1">
        <v>4</v>
      </c>
      <c r="I904" s="1">
        <v>1000000</v>
      </c>
      <c r="J904" s="1">
        <v>2022</v>
      </c>
      <c r="K904" s="1">
        <v>8.3699999999999997E-2</v>
      </c>
      <c r="L904" s="1">
        <v>5050</v>
      </c>
      <c r="O904"/>
    </row>
    <row r="905" spans="1:15" x14ac:dyDescent="0.25">
      <c r="B905" s="1" t="s">
        <v>14</v>
      </c>
      <c r="C905" s="1">
        <f t="shared" ref="C905:C906" si="137">$I$904*$K$904</f>
        <v>83700</v>
      </c>
      <c r="D905" s="11">
        <f>1/(1+'Long Term Borrowings'!$C$3)^2</f>
        <v>0.87376533899421416</v>
      </c>
      <c r="E905" s="11">
        <f>C905*D905</f>
        <v>73134.15887381573</v>
      </c>
      <c r="K905" s="1" t="s">
        <v>24</v>
      </c>
      <c r="L905" s="1" t="s">
        <v>23</v>
      </c>
      <c r="O905"/>
    </row>
    <row r="906" spans="1:15" x14ac:dyDescent="0.25">
      <c r="B906" s="1" t="s">
        <v>15</v>
      </c>
      <c r="C906" s="1">
        <f t="shared" si="137"/>
        <v>83700</v>
      </c>
      <c r="D906" s="11">
        <f>1/(1+'Long Term Borrowings'!$D$3)^3</f>
        <v>0.81310208346911228</v>
      </c>
      <c r="E906" s="11">
        <f>C906*D906</f>
        <v>68056.6443863647</v>
      </c>
      <c r="O906"/>
    </row>
    <row r="907" spans="1:15" x14ac:dyDescent="0.25">
      <c r="B907" s="1" t="s">
        <v>16</v>
      </c>
      <c r="C907" s="1">
        <f>$I$904*$K$904+I904</f>
        <v>1083700</v>
      </c>
      <c r="D907" s="11">
        <f>1/(1+'Long Term Borrowings'!$E$3)^4</f>
        <v>0.75552498253350464</v>
      </c>
      <c r="E907" s="11">
        <f>C907*D907</f>
        <v>818762.42357155902</v>
      </c>
      <c r="O907"/>
    </row>
    <row r="908" spans="1:15" x14ac:dyDescent="0.25">
      <c r="D908" s="11"/>
      <c r="E908" s="11">
        <f>SUM(E904:E907)</f>
        <v>1038331.3521243698</v>
      </c>
      <c r="O908"/>
    </row>
    <row r="909" spans="1:15" x14ac:dyDescent="0.25">
      <c r="O909"/>
    </row>
    <row r="910" spans="1:15" x14ac:dyDescent="0.25">
      <c r="O910"/>
    </row>
    <row r="911" spans="1:15" x14ac:dyDescent="0.25">
      <c r="A911" s="1" t="s">
        <v>0</v>
      </c>
      <c r="B911" t="s">
        <v>1</v>
      </c>
      <c r="C911" t="s">
        <v>2</v>
      </c>
      <c r="D911" t="s">
        <v>3</v>
      </c>
      <c r="E911" t="s">
        <v>4</v>
      </c>
      <c r="H911" s="2" t="s">
        <v>5</v>
      </c>
      <c r="I911" s="2" t="s">
        <v>6</v>
      </c>
      <c r="J911" s="2" t="s">
        <v>7</v>
      </c>
      <c r="K911" s="2" t="s">
        <v>8</v>
      </c>
      <c r="L911" s="2" t="s">
        <v>9</v>
      </c>
      <c r="O911"/>
    </row>
    <row r="912" spans="1:15" x14ac:dyDescent="0.25">
      <c r="A912" s="1">
        <v>87</v>
      </c>
      <c r="B912" s="1" t="s">
        <v>13</v>
      </c>
      <c r="C912" s="1">
        <f>$I$912*$K$912</f>
        <v>87500</v>
      </c>
      <c r="D912" s="11">
        <f>1/(1+'Long Term Borrowings'!$B$3)^1</f>
        <v>0.93641726753441323</v>
      </c>
      <c r="E912" s="11">
        <f>C912*D912</f>
        <v>81936.510909261153</v>
      </c>
      <c r="H912" s="1">
        <v>3</v>
      </c>
      <c r="I912" s="1">
        <v>1000000</v>
      </c>
      <c r="J912" s="1">
        <v>2021</v>
      </c>
      <c r="K912" s="1">
        <v>8.7499999999999994E-2</v>
      </c>
      <c r="L912" s="1">
        <v>6000</v>
      </c>
      <c r="O912"/>
    </row>
    <row r="913" spans="1:15" x14ac:dyDescent="0.25">
      <c r="B913" s="1" t="s">
        <v>14</v>
      </c>
      <c r="C913" s="1">
        <f t="shared" ref="C913" si="138">$I$912*$K$912</f>
        <v>87500</v>
      </c>
      <c r="D913" s="11">
        <f>1/(1+'Long Term Borrowings'!$C$3)^2</f>
        <v>0.87376533899421416</v>
      </c>
      <c r="E913" s="11">
        <f>C913*D913</f>
        <v>76454.467161993744</v>
      </c>
      <c r="K913" s="1" t="s">
        <v>24</v>
      </c>
      <c r="L913" s="1" t="s">
        <v>23</v>
      </c>
      <c r="O913"/>
    </row>
    <row r="914" spans="1:15" x14ac:dyDescent="0.25">
      <c r="B914" s="1" t="s">
        <v>15</v>
      </c>
      <c r="C914" s="1">
        <f>$I$912*$K$912+I912</f>
        <v>1087500</v>
      </c>
      <c r="D914" s="11">
        <f>1/(1+'Long Term Borrowings'!$D$3)^3</f>
        <v>0.81310208346911228</v>
      </c>
      <c r="E914" s="11">
        <f>C914*D914</f>
        <v>884248.51577265956</v>
      </c>
      <c r="O914"/>
    </row>
    <row r="915" spans="1:15" x14ac:dyDescent="0.25">
      <c r="D915" s="11"/>
      <c r="E915" s="11">
        <f>SUM(E912:E914)</f>
        <v>1042639.4938439145</v>
      </c>
      <c r="O915"/>
    </row>
    <row r="916" spans="1:15" x14ac:dyDescent="0.25">
      <c r="O916"/>
    </row>
    <row r="917" spans="1:15" x14ac:dyDescent="0.25">
      <c r="O917"/>
    </row>
    <row r="918" spans="1:15" x14ac:dyDescent="0.25">
      <c r="A918" s="1" t="s">
        <v>0</v>
      </c>
      <c r="B918" t="s">
        <v>1</v>
      </c>
      <c r="C918" t="s">
        <v>2</v>
      </c>
      <c r="D918" t="s">
        <v>3</v>
      </c>
      <c r="E918" t="s">
        <v>4</v>
      </c>
      <c r="H918" s="2" t="s">
        <v>5</v>
      </c>
      <c r="I918" s="2" t="s">
        <v>6</v>
      </c>
      <c r="J918" s="2" t="s">
        <v>7</v>
      </c>
      <c r="K918" s="2" t="s">
        <v>8</v>
      </c>
      <c r="L918" s="2" t="s">
        <v>9</v>
      </c>
      <c r="O918"/>
    </row>
    <row r="919" spans="1:15" x14ac:dyDescent="0.25">
      <c r="A919" s="1">
        <v>88</v>
      </c>
      <c r="B919" s="1" t="s">
        <v>13</v>
      </c>
      <c r="C919" s="1">
        <f>$I$919*$K$919</f>
        <v>96000</v>
      </c>
      <c r="D919" s="11">
        <f>1/(1+'Long Term Borrowings'!$B$3)^1</f>
        <v>0.93641726753441323</v>
      </c>
      <c r="E919" s="11">
        <f>C919*D919</f>
        <v>89896.057683303676</v>
      </c>
      <c r="H919" s="1">
        <v>3</v>
      </c>
      <c r="I919" s="1">
        <v>1000000</v>
      </c>
      <c r="J919" s="1">
        <v>2021</v>
      </c>
      <c r="K919" s="1">
        <v>9.6000000000000002E-2</v>
      </c>
      <c r="L919" s="1">
        <v>2500</v>
      </c>
      <c r="O919"/>
    </row>
    <row r="920" spans="1:15" x14ac:dyDescent="0.25">
      <c r="B920" s="1" t="s">
        <v>14</v>
      </c>
      <c r="C920" s="1">
        <f t="shared" ref="C920" si="139">$I$919*$K$919</f>
        <v>96000</v>
      </c>
      <c r="D920" s="11">
        <f>1/(1+'Long Term Borrowings'!$C$3)^2</f>
        <v>0.87376533899421416</v>
      </c>
      <c r="E920" s="11">
        <f>C920*D920</f>
        <v>83881.472543444557</v>
      </c>
      <c r="K920" s="1" t="s">
        <v>24</v>
      </c>
      <c r="L920" s="1" t="s">
        <v>23</v>
      </c>
      <c r="O920"/>
    </row>
    <row r="921" spans="1:15" x14ac:dyDescent="0.25">
      <c r="B921" s="1" t="s">
        <v>15</v>
      </c>
      <c r="C921" s="1">
        <f>$I$919*$K$919+I919</f>
        <v>1096000</v>
      </c>
      <c r="D921" s="11">
        <f>1/(1+'Long Term Borrowings'!$D$3)^3</f>
        <v>0.81310208346911228</v>
      </c>
      <c r="E921" s="11">
        <f>C921*D921</f>
        <v>891159.88348214701</v>
      </c>
      <c r="O921"/>
    </row>
    <row r="922" spans="1:15" x14ac:dyDescent="0.25">
      <c r="D922" s="11"/>
      <c r="E922" s="11">
        <f>SUM(E919:E921)</f>
        <v>1064937.4137088952</v>
      </c>
      <c r="O922"/>
    </row>
    <row r="923" spans="1:15" x14ac:dyDescent="0.25">
      <c r="O923"/>
    </row>
    <row r="924" spans="1:15" x14ac:dyDescent="0.25">
      <c r="O924"/>
    </row>
    <row r="925" spans="1:15" x14ac:dyDescent="0.25">
      <c r="A925" s="1" t="s">
        <v>0</v>
      </c>
      <c r="B925" t="s">
        <v>1</v>
      </c>
      <c r="C925" t="s">
        <v>2</v>
      </c>
      <c r="D925" t="s">
        <v>3</v>
      </c>
      <c r="E925" t="s">
        <v>4</v>
      </c>
      <c r="H925" s="2" t="s">
        <v>5</v>
      </c>
      <c r="I925" s="2" t="s">
        <v>6</v>
      </c>
      <c r="J925" s="2" t="s">
        <v>7</v>
      </c>
      <c r="K925" s="2" t="s">
        <v>8</v>
      </c>
      <c r="L925" s="2" t="s">
        <v>9</v>
      </c>
      <c r="O925"/>
    </row>
    <row r="926" spans="1:15" x14ac:dyDescent="0.25">
      <c r="A926" s="1">
        <v>89</v>
      </c>
      <c r="B926" s="1" t="s">
        <v>13</v>
      </c>
      <c r="C926" s="1">
        <f>$I$926*$K$926</f>
        <v>86000</v>
      </c>
      <c r="D926" s="11">
        <f>1/(1+'Long Term Borrowings'!$B$3)^1</f>
        <v>0.93641726753441323</v>
      </c>
      <c r="E926" s="11">
        <f>C926*D926</f>
        <v>80531.885007959543</v>
      </c>
      <c r="H926" s="1">
        <v>3</v>
      </c>
      <c r="I926" s="1">
        <v>1000000</v>
      </c>
      <c r="J926" s="1">
        <v>2021</v>
      </c>
      <c r="K926" s="1">
        <v>8.5999999999999993E-2</v>
      </c>
      <c r="L926" s="1">
        <v>3670</v>
      </c>
      <c r="O926"/>
    </row>
    <row r="927" spans="1:15" x14ac:dyDescent="0.25">
      <c r="B927" s="1" t="s">
        <v>14</v>
      </c>
      <c r="C927" s="1">
        <f t="shared" ref="C927" si="140">$I$926*$K$926</f>
        <v>86000</v>
      </c>
      <c r="D927" s="11">
        <f>1/(1+'Long Term Borrowings'!$C$3)^2</f>
        <v>0.87376533899421416</v>
      </c>
      <c r="E927" s="11">
        <f>C927*D927</f>
        <v>75143.819153502423</v>
      </c>
      <c r="K927" s="1" t="s">
        <v>24</v>
      </c>
      <c r="L927" s="1" t="s">
        <v>23</v>
      </c>
      <c r="O927"/>
    </row>
    <row r="928" spans="1:15" x14ac:dyDescent="0.25">
      <c r="B928" s="1" t="s">
        <v>15</v>
      </c>
      <c r="C928" s="1">
        <f>$I$926*$K$926+I926</f>
        <v>1086000</v>
      </c>
      <c r="D928" s="11">
        <f>1/(1+'Long Term Borrowings'!$D$3)^3</f>
        <v>0.81310208346911228</v>
      </c>
      <c r="E928" s="11">
        <f>C928*D928</f>
        <v>883028.86264745588</v>
      </c>
      <c r="O928"/>
    </row>
    <row r="929" spans="1:15" x14ac:dyDescent="0.25">
      <c r="D929" s="11"/>
      <c r="E929" s="11">
        <f>SUM(E926:E928)</f>
        <v>1038704.5668089178</v>
      </c>
      <c r="O929"/>
    </row>
    <row r="930" spans="1:15" x14ac:dyDescent="0.25">
      <c r="O930"/>
    </row>
    <row r="931" spans="1:15" x14ac:dyDescent="0.25">
      <c r="O931"/>
    </row>
    <row r="932" spans="1:15" x14ac:dyDescent="0.25">
      <c r="A932" s="1" t="s">
        <v>0</v>
      </c>
      <c r="B932" t="s">
        <v>1</v>
      </c>
      <c r="C932" t="s">
        <v>2</v>
      </c>
      <c r="D932" t="s">
        <v>3</v>
      </c>
      <c r="E932" t="s">
        <v>4</v>
      </c>
      <c r="H932" s="2" t="s">
        <v>5</v>
      </c>
      <c r="I932" s="2" t="s">
        <v>6</v>
      </c>
      <c r="J932" s="2" t="s">
        <v>7</v>
      </c>
      <c r="K932" s="2" t="s">
        <v>8</v>
      </c>
      <c r="L932" s="2" t="s">
        <v>9</v>
      </c>
      <c r="O932"/>
    </row>
    <row r="933" spans="1:15" x14ac:dyDescent="0.25">
      <c r="A933" s="1">
        <v>90</v>
      </c>
      <c r="B933" s="1" t="s">
        <v>13</v>
      </c>
      <c r="C933" s="1">
        <f>$I$933*$K$933</f>
        <v>75700</v>
      </c>
      <c r="D933" s="11">
        <f>1/(1+'Long Term Borrowings'!$B$3)^1</f>
        <v>0.93641726753441323</v>
      </c>
      <c r="E933" s="11">
        <f>C933*D933</f>
        <v>70886.787152355086</v>
      </c>
      <c r="H933" s="1">
        <v>3</v>
      </c>
      <c r="I933" s="1">
        <v>1000000</v>
      </c>
      <c r="J933" s="1">
        <v>2021</v>
      </c>
      <c r="K933" s="1">
        <v>7.5700000000000003E-2</v>
      </c>
      <c r="L933" s="1">
        <v>12500</v>
      </c>
      <c r="O933"/>
    </row>
    <row r="934" spans="1:15" x14ac:dyDescent="0.25">
      <c r="B934" s="1" t="s">
        <v>14</v>
      </c>
      <c r="C934" s="1">
        <f t="shared" ref="C934" si="141">$I$933*$K$933</f>
        <v>75700</v>
      </c>
      <c r="D934" s="11">
        <f>1/(1+'Long Term Borrowings'!$C$3)^2</f>
        <v>0.87376533899421416</v>
      </c>
      <c r="E934" s="11">
        <f>C934*D934</f>
        <v>66144.036161862008</v>
      </c>
      <c r="K934" s="1" t="s">
        <v>24</v>
      </c>
      <c r="L934" s="1" t="s">
        <v>23</v>
      </c>
      <c r="O934"/>
    </row>
    <row r="935" spans="1:15" x14ac:dyDescent="0.25">
      <c r="B935" s="1" t="s">
        <v>15</v>
      </c>
      <c r="C935" s="1">
        <f>$I$933*$K$933+I933</f>
        <v>1075700</v>
      </c>
      <c r="D935" s="11">
        <f>1/(1+'Long Term Borrowings'!$D$3)^3</f>
        <v>0.81310208346911228</v>
      </c>
      <c r="E935" s="11">
        <f>C935*D935</f>
        <v>874653.91118772409</v>
      </c>
      <c r="O935"/>
    </row>
    <row r="936" spans="1:15" x14ac:dyDescent="0.25">
      <c r="D936" s="11"/>
      <c r="E936" s="11">
        <f>SUM(E933:E935)</f>
        <v>1011684.7345019411</v>
      </c>
      <c r="O936"/>
    </row>
    <row r="937" spans="1:15" x14ac:dyDescent="0.25">
      <c r="O937"/>
    </row>
    <row r="938" spans="1:15" x14ac:dyDescent="0.25">
      <c r="O938"/>
    </row>
    <row r="939" spans="1:15" x14ac:dyDescent="0.25">
      <c r="A939" s="1" t="s">
        <v>0</v>
      </c>
      <c r="B939" t="s">
        <v>1</v>
      </c>
      <c r="C939" t="s">
        <v>2</v>
      </c>
      <c r="D939" t="s">
        <v>3</v>
      </c>
      <c r="E939" t="s">
        <v>4</v>
      </c>
      <c r="H939" s="2" t="s">
        <v>5</v>
      </c>
      <c r="I939" s="2" t="s">
        <v>6</v>
      </c>
      <c r="J939" s="2" t="s">
        <v>7</v>
      </c>
      <c r="K939" s="2" t="s">
        <v>8</v>
      </c>
      <c r="L939" s="2" t="s">
        <v>9</v>
      </c>
      <c r="O939"/>
    </row>
    <row r="940" spans="1:15" x14ac:dyDescent="0.25">
      <c r="A940" s="1">
        <v>91</v>
      </c>
      <c r="B940" s="1" t="s">
        <v>13</v>
      </c>
      <c r="C940" s="1">
        <f>$I$940*$K$940</f>
        <v>87500</v>
      </c>
      <c r="D940" s="11">
        <f>1/(1+'Long Term Borrowings'!$B$3)^1</f>
        <v>0.93641726753441323</v>
      </c>
      <c r="E940" s="11">
        <f>C940*D940</f>
        <v>81936.510909261153</v>
      </c>
      <c r="H940" s="1">
        <v>3</v>
      </c>
      <c r="I940" s="1">
        <v>1000000</v>
      </c>
      <c r="J940" s="1">
        <v>2021</v>
      </c>
      <c r="K940" s="1">
        <v>8.7499999999999994E-2</v>
      </c>
      <c r="L940" s="1">
        <v>7500</v>
      </c>
      <c r="O940"/>
    </row>
    <row r="941" spans="1:15" x14ac:dyDescent="0.25">
      <c r="B941" s="1" t="s">
        <v>14</v>
      </c>
      <c r="C941" s="1">
        <f t="shared" ref="C941" si="142">$I$940*$K$940</f>
        <v>87500</v>
      </c>
      <c r="D941" s="11">
        <f>1/(1+'Long Term Borrowings'!$C$3)^2</f>
        <v>0.87376533899421416</v>
      </c>
      <c r="E941" s="11">
        <f>C941*D941</f>
        <v>76454.467161993744</v>
      </c>
      <c r="K941" s="1" t="s">
        <v>24</v>
      </c>
      <c r="L941" s="1" t="s">
        <v>23</v>
      </c>
      <c r="O941"/>
    </row>
    <row r="942" spans="1:15" x14ac:dyDescent="0.25">
      <c r="B942" s="1" t="s">
        <v>15</v>
      </c>
      <c r="C942" s="1">
        <f>$I$940*$K$940+I940</f>
        <v>1087500</v>
      </c>
      <c r="D942" s="11">
        <f>1/(1+'Long Term Borrowings'!$D$3)^3</f>
        <v>0.81310208346911228</v>
      </c>
      <c r="E942" s="11">
        <f>C942*D942</f>
        <v>884248.51577265956</v>
      </c>
      <c r="O942"/>
    </row>
    <row r="943" spans="1:15" x14ac:dyDescent="0.25">
      <c r="D943" s="11"/>
      <c r="E943" s="11">
        <f>SUM(E940:E942)</f>
        <v>1042639.4938439145</v>
      </c>
      <c r="O943"/>
    </row>
    <row r="944" spans="1:15" x14ac:dyDescent="0.25">
      <c r="O944"/>
    </row>
    <row r="945" spans="1:15" x14ac:dyDescent="0.25">
      <c r="O945"/>
    </row>
    <row r="946" spans="1:15" x14ac:dyDescent="0.25">
      <c r="A946" s="1" t="s">
        <v>0</v>
      </c>
      <c r="B946" t="s">
        <v>1</v>
      </c>
      <c r="C946" t="s">
        <v>2</v>
      </c>
      <c r="D946" t="s">
        <v>3</v>
      </c>
      <c r="E946" t="s">
        <v>4</v>
      </c>
      <c r="H946" s="2" t="s">
        <v>5</v>
      </c>
      <c r="I946" s="2" t="s">
        <v>6</v>
      </c>
      <c r="J946" s="2" t="s">
        <v>7</v>
      </c>
      <c r="K946" s="2" t="s">
        <v>8</v>
      </c>
      <c r="L946" s="2" t="s">
        <v>9</v>
      </c>
      <c r="O946"/>
    </row>
    <row r="947" spans="1:15" x14ac:dyDescent="0.25">
      <c r="A947" s="1">
        <v>92</v>
      </c>
      <c r="B947" s="1" t="s">
        <v>13</v>
      </c>
      <c r="C947" s="1">
        <f>$I$947*$K$947</f>
        <v>78800</v>
      </c>
      <c r="D947" s="11">
        <f>1/(1+'Long Term Borrowings'!$B$3)^1</f>
        <v>0.93641726753441323</v>
      </c>
      <c r="E947" s="11">
        <f>C947*D947</f>
        <v>73789.680681711761</v>
      </c>
      <c r="H947" s="1">
        <v>3</v>
      </c>
      <c r="I947" s="1">
        <v>1000000</v>
      </c>
      <c r="J947" s="1">
        <v>2021</v>
      </c>
      <c r="K947" s="1">
        <v>7.8799999999999995E-2</v>
      </c>
      <c r="L947" s="1">
        <v>3270</v>
      </c>
      <c r="O947"/>
    </row>
    <row r="948" spans="1:15" x14ac:dyDescent="0.25">
      <c r="B948" s="1" t="s">
        <v>14</v>
      </c>
      <c r="C948" s="1">
        <f t="shared" ref="C948" si="143">$I$947*$K$947</f>
        <v>78800</v>
      </c>
      <c r="D948" s="11">
        <f>1/(1+'Long Term Borrowings'!$C$3)^2</f>
        <v>0.87376533899421416</v>
      </c>
      <c r="E948" s="11">
        <f>C948*D948</f>
        <v>68852.708712744075</v>
      </c>
      <c r="K948" s="1" t="s">
        <v>24</v>
      </c>
      <c r="L948" s="1" t="s">
        <v>23</v>
      </c>
      <c r="O948"/>
    </row>
    <row r="949" spans="1:15" x14ac:dyDescent="0.25">
      <c r="B949" s="1" t="s">
        <v>15</v>
      </c>
      <c r="C949" s="1">
        <f>$I$947*$K$947+I947</f>
        <v>1078800</v>
      </c>
      <c r="D949" s="11">
        <f>1/(1+'Long Term Borrowings'!$D$3)^3</f>
        <v>0.81310208346911228</v>
      </c>
      <c r="E949" s="11">
        <f>C949*D949</f>
        <v>877174.52764647838</v>
      </c>
      <c r="O949"/>
    </row>
    <row r="950" spans="1:15" x14ac:dyDescent="0.25">
      <c r="D950" s="11"/>
      <c r="E950" s="11">
        <f>SUM(E947:E949)</f>
        <v>1019816.9170409342</v>
      </c>
      <c r="O950"/>
    </row>
    <row r="951" spans="1:15" x14ac:dyDescent="0.25">
      <c r="O951"/>
    </row>
    <row r="952" spans="1:15" x14ac:dyDescent="0.25">
      <c r="O952"/>
    </row>
    <row r="953" spans="1:15" x14ac:dyDescent="0.25">
      <c r="A953" s="1" t="s">
        <v>0</v>
      </c>
      <c r="B953" t="s">
        <v>1</v>
      </c>
      <c r="C953" t="s">
        <v>2</v>
      </c>
      <c r="D953" t="s">
        <v>3</v>
      </c>
      <c r="E953" t="s">
        <v>4</v>
      </c>
      <c r="H953" s="2" t="s">
        <v>5</v>
      </c>
      <c r="I953" s="2" t="s">
        <v>6</v>
      </c>
      <c r="J953" s="2" t="s">
        <v>7</v>
      </c>
      <c r="K953" s="2" t="s">
        <v>8</v>
      </c>
      <c r="L953" s="2" t="s">
        <v>9</v>
      </c>
      <c r="O953"/>
    </row>
    <row r="954" spans="1:15" x14ac:dyDescent="0.25">
      <c r="A954" s="1">
        <v>93</v>
      </c>
      <c r="B954" s="1" t="s">
        <v>13</v>
      </c>
      <c r="C954" s="1">
        <f>$I$954*$K$954</f>
        <v>90000</v>
      </c>
      <c r="D954" s="11">
        <f>1/(1+'Long Term Borrowings'!$B$3)^1</f>
        <v>0.93641726753441323</v>
      </c>
      <c r="E954" s="11">
        <f>C954*D954</f>
        <v>84277.554078097193</v>
      </c>
      <c r="H954" s="1">
        <v>3</v>
      </c>
      <c r="I954" s="1">
        <v>1000000</v>
      </c>
      <c r="J954" s="1">
        <v>2021</v>
      </c>
      <c r="K954" s="1">
        <v>0.09</v>
      </c>
      <c r="L954" s="1">
        <v>10000</v>
      </c>
      <c r="O954"/>
    </row>
    <row r="955" spans="1:15" x14ac:dyDescent="0.25">
      <c r="B955" s="1" t="s">
        <v>14</v>
      </c>
      <c r="C955" s="1">
        <f t="shared" ref="C955" si="144">$I$954*$K$954</f>
        <v>90000</v>
      </c>
      <c r="D955" s="11">
        <f>1/(1+'Long Term Borrowings'!$C$3)^2</f>
        <v>0.87376533899421416</v>
      </c>
      <c r="E955" s="11">
        <f>C955*D955</f>
        <v>78638.880509479277</v>
      </c>
      <c r="K955" s="1" t="s">
        <v>24</v>
      </c>
      <c r="L955" s="1" t="s">
        <v>23</v>
      </c>
      <c r="O955"/>
    </row>
    <row r="956" spans="1:15" x14ac:dyDescent="0.25">
      <c r="B956" s="1" t="s">
        <v>15</v>
      </c>
      <c r="C956" s="1">
        <f>$I$954*$K$954+I954</f>
        <v>1090000</v>
      </c>
      <c r="D956" s="11">
        <f>1/(1+'Long Term Borrowings'!$D$3)^3</f>
        <v>0.81310208346911228</v>
      </c>
      <c r="E956" s="11">
        <f>C956*D956</f>
        <v>886281.2709813324</v>
      </c>
      <c r="O956"/>
    </row>
    <row r="957" spans="1:15" x14ac:dyDescent="0.25">
      <c r="D957" s="11"/>
      <c r="E957" s="11">
        <f>SUM(E954:E956)</f>
        <v>1049197.7055689089</v>
      </c>
      <c r="O957"/>
    </row>
    <row r="958" spans="1:15" x14ac:dyDescent="0.25">
      <c r="O958"/>
    </row>
    <row r="959" spans="1:15" x14ac:dyDescent="0.25">
      <c r="O959"/>
    </row>
    <row r="960" spans="1:15" x14ac:dyDescent="0.25">
      <c r="A960" s="1" t="s">
        <v>0</v>
      </c>
      <c r="B960" t="s">
        <v>1</v>
      </c>
      <c r="C960" t="s">
        <v>2</v>
      </c>
      <c r="D960" t="s">
        <v>3</v>
      </c>
      <c r="E960" t="s">
        <v>4</v>
      </c>
      <c r="H960" s="2" t="s">
        <v>5</v>
      </c>
      <c r="I960" s="2" t="s">
        <v>6</v>
      </c>
      <c r="J960" s="2" t="s">
        <v>7</v>
      </c>
      <c r="K960" s="2" t="s">
        <v>8</v>
      </c>
      <c r="L960" s="2" t="s">
        <v>9</v>
      </c>
      <c r="O960"/>
    </row>
    <row r="961" spans="1:15" x14ac:dyDescent="0.25">
      <c r="A961" s="1">
        <v>94</v>
      </c>
      <c r="B961" s="1" t="s">
        <v>13</v>
      </c>
      <c r="C961" s="1">
        <f>$I$961*$K$961</f>
        <v>85000</v>
      </c>
      <c r="D961" s="11">
        <f>1/(1+'Long Term Borrowings'!$B$3)^1</f>
        <v>0.93641726753441323</v>
      </c>
      <c r="E961" s="11">
        <f>C961*D961</f>
        <v>79595.467740425127</v>
      </c>
      <c r="H961" s="1">
        <v>3</v>
      </c>
      <c r="I961" s="1">
        <v>1000000</v>
      </c>
      <c r="J961" s="1">
        <v>2021</v>
      </c>
      <c r="K961" s="1">
        <v>8.5000000000000006E-2</v>
      </c>
      <c r="L961" s="1">
        <v>3500</v>
      </c>
      <c r="O961"/>
    </row>
    <row r="962" spans="1:15" x14ac:dyDescent="0.25">
      <c r="B962" s="1" t="s">
        <v>14</v>
      </c>
      <c r="C962" s="1">
        <f t="shared" ref="C962" si="145">$I$961*$K$961</f>
        <v>85000</v>
      </c>
      <c r="D962" s="11">
        <f>1/(1+'Long Term Borrowings'!$C$3)^2</f>
        <v>0.87376533899421416</v>
      </c>
      <c r="E962" s="11">
        <f>C962*D962</f>
        <v>74270.05381450821</v>
      </c>
      <c r="K962" s="1" t="s">
        <v>24</v>
      </c>
      <c r="L962" s="1" t="s">
        <v>23</v>
      </c>
      <c r="O962"/>
    </row>
    <row r="963" spans="1:15" x14ac:dyDescent="0.25">
      <c r="B963" s="1" t="s">
        <v>15</v>
      </c>
      <c r="C963" s="1">
        <f>$I$961*$K$961+I961</f>
        <v>1085000</v>
      </c>
      <c r="D963" s="11">
        <f>1/(1+'Long Term Borrowings'!$D$3)^3</f>
        <v>0.81310208346911228</v>
      </c>
      <c r="E963" s="11">
        <f>C963*D963</f>
        <v>882215.76056398684</v>
      </c>
      <c r="O963"/>
    </row>
    <row r="964" spans="1:15" x14ac:dyDescent="0.25">
      <c r="D964" s="11"/>
      <c r="E964" s="11">
        <f>SUM(E961:E963)</f>
        <v>1036081.2821189202</v>
      </c>
      <c r="O964"/>
    </row>
    <row r="965" spans="1:15" x14ac:dyDescent="0.25">
      <c r="O965"/>
    </row>
    <row r="966" spans="1:15" x14ac:dyDescent="0.25">
      <c r="O966"/>
    </row>
    <row r="967" spans="1:15" x14ac:dyDescent="0.25">
      <c r="A967" s="1" t="s">
        <v>0</v>
      </c>
      <c r="B967" t="s">
        <v>1</v>
      </c>
      <c r="C967" t="s">
        <v>2</v>
      </c>
      <c r="D967" t="s">
        <v>3</v>
      </c>
      <c r="E967" t="s">
        <v>4</v>
      </c>
      <c r="H967" s="2" t="s">
        <v>5</v>
      </c>
      <c r="I967" s="2" t="s">
        <v>6</v>
      </c>
      <c r="J967" s="2" t="s">
        <v>7</v>
      </c>
      <c r="K967" s="2" t="s">
        <v>8</v>
      </c>
      <c r="L967" s="2" t="s">
        <v>9</v>
      </c>
      <c r="O967"/>
    </row>
    <row r="968" spans="1:15" x14ac:dyDescent="0.25">
      <c r="A968" s="1">
        <v>95</v>
      </c>
      <c r="B968" s="1" t="s">
        <v>13</v>
      </c>
      <c r="C968" s="1">
        <f>$I$968*$K$968</f>
        <v>85000</v>
      </c>
      <c r="D968" s="11">
        <f>1/(1+'Long Term Borrowings'!$B$3)^1</f>
        <v>0.93641726753441323</v>
      </c>
      <c r="E968" s="11">
        <f>C968*D968</f>
        <v>79595.467740425127</v>
      </c>
      <c r="H968" s="1">
        <v>3</v>
      </c>
      <c r="I968" s="1">
        <v>1000000</v>
      </c>
      <c r="J968" s="1">
        <v>2021</v>
      </c>
      <c r="K968" s="1">
        <v>8.5000000000000006E-2</v>
      </c>
      <c r="L968" s="1">
        <v>1500</v>
      </c>
      <c r="O968"/>
    </row>
    <row r="969" spans="1:15" x14ac:dyDescent="0.25">
      <c r="B969" s="1" t="s">
        <v>14</v>
      </c>
      <c r="C969" s="1">
        <f t="shared" ref="C969" si="146">$I$968*$K$968</f>
        <v>85000</v>
      </c>
      <c r="D969" s="11">
        <f>1/(1+'Long Term Borrowings'!$C$3)^2</f>
        <v>0.87376533899421416</v>
      </c>
      <c r="E969" s="11">
        <f>C969*D969</f>
        <v>74270.05381450821</v>
      </c>
      <c r="K969" s="1" t="s">
        <v>24</v>
      </c>
      <c r="L969" s="1" t="s">
        <v>23</v>
      </c>
      <c r="O969"/>
    </row>
    <row r="970" spans="1:15" x14ac:dyDescent="0.25">
      <c r="B970" s="1" t="s">
        <v>15</v>
      </c>
      <c r="C970" s="1">
        <f>$I$968*$K$968+I968</f>
        <v>1085000</v>
      </c>
      <c r="D970" s="11">
        <f>1/(1+'Long Term Borrowings'!$D$3)^3</f>
        <v>0.81310208346911228</v>
      </c>
      <c r="E970" s="11">
        <f>C970*D970</f>
        <v>882215.76056398684</v>
      </c>
      <c r="O970"/>
    </row>
    <row r="971" spans="1:15" x14ac:dyDescent="0.25">
      <c r="D971" s="11"/>
      <c r="E971" s="11">
        <f>SUM(E968:E970)</f>
        <v>1036081.2821189202</v>
      </c>
      <c r="O971"/>
    </row>
    <row r="972" spans="1:15" x14ac:dyDescent="0.25">
      <c r="O972"/>
    </row>
    <row r="973" spans="1:15" x14ac:dyDescent="0.25">
      <c r="O973"/>
    </row>
    <row r="974" spans="1:15" x14ac:dyDescent="0.25">
      <c r="A974" s="1" t="s">
        <v>0</v>
      </c>
      <c r="B974" t="s">
        <v>1</v>
      </c>
      <c r="C974" t="s">
        <v>2</v>
      </c>
      <c r="D974" t="s">
        <v>3</v>
      </c>
      <c r="E974" t="s">
        <v>4</v>
      </c>
      <c r="H974" s="2" t="s">
        <v>5</v>
      </c>
      <c r="I974" s="2" t="s">
        <v>6</v>
      </c>
      <c r="J974" s="2" t="s">
        <v>7</v>
      </c>
      <c r="K974" s="2" t="s">
        <v>8</v>
      </c>
      <c r="L974" s="2" t="s">
        <v>9</v>
      </c>
      <c r="O974"/>
    </row>
    <row r="975" spans="1:15" x14ac:dyDescent="0.25">
      <c r="A975" s="1">
        <v>96</v>
      </c>
      <c r="B975" s="1" t="s">
        <v>13</v>
      </c>
      <c r="C975" s="1">
        <f>$I$975*$K$975</f>
        <v>93500</v>
      </c>
      <c r="D975" s="11">
        <f>1/(1+'Long Term Borrowings'!$B$3)^1</f>
        <v>0.93641726753441323</v>
      </c>
      <c r="E975" s="11">
        <f>C975*D975</f>
        <v>87555.014514467635</v>
      </c>
      <c r="H975" s="1">
        <v>3</v>
      </c>
      <c r="I975" s="1">
        <v>1000000</v>
      </c>
      <c r="J975" s="1">
        <v>2021</v>
      </c>
      <c r="K975" s="1">
        <v>9.35E-2</v>
      </c>
      <c r="L975" s="1">
        <v>1070</v>
      </c>
      <c r="O975"/>
    </row>
    <row r="976" spans="1:15" x14ac:dyDescent="0.25">
      <c r="B976" s="1" t="s">
        <v>14</v>
      </c>
      <c r="C976" s="1">
        <f t="shared" ref="C976" si="147">$I$975*$K$975</f>
        <v>93500</v>
      </c>
      <c r="D976" s="11">
        <f>1/(1+'Long Term Borrowings'!$C$3)^2</f>
        <v>0.87376533899421416</v>
      </c>
      <c r="E976" s="11">
        <f>C976*D976</f>
        <v>81697.059195959024</v>
      </c>
      <c r="K976" s="1" t="s">
        <v>24</v>
      </c>
      <c r="L976" s="1" t="s">
        <v>23</v>
      </c>
      <c r="O976"/>
    </row>
    <row r="977" spans="1:15" x14ac:dyDescent="0.25">
      <c r="B977" s="1" t="s">
        <v>15</v>
      </c>
      <c r="C977" s="1">
        <f>$I$975*$K$975+I975</f>
        <v>1093500</v>
      </c>
      <c r="D977" s="11">
        <f>1/(1+'Long Term Borrowings'!$D$3)^3</f>
        <v>0.81310208346911228</v>
      </c>
      <c r="E977" s="11">
        <f>C977*D977</f>
        <v>889127.12827347429</v>
      </c>
      <c r="O977"/>
    </row>
    <row r="978" spans="1:15" x14ac:dyDescent="0.25">
      <c r="D978" s="11"/>
      <c r="E978" s="11">
        <f>SUM(E975:E977)</f>
        <v>1058379.201983901</v>
      </c>
      <c r="O978"/>
    </row>
    <row r="979" spans="1:15" x14ac:dyDescent="0.25">
      <c r="O979"/>
    </row>
    <row r="980" spans="1:15" x14ac:dyDescent="0.25">
      <c r="O980"/>
    </row>
    <row r="981" spans="1:15" x14ac:dyDescent="0.25">
      <c r="A981" s="1" t="s">
        <v>0</v>
      </c>
      <c r="B981" t="s">
        <v>1</v>
      </c>
      <c r="C981" t="s">
        <v>2</v>
      </c>
      <c r="D981" t="s">
        <v>3</v>
      </c>
      <c r="E981" t="s">
        <v>4</v>
      </c>
      <c r="H981" s="2" t="s">
        <v>5</v>
      </c>
      <c r="I981" s="2" t="s">
        <v>6</v>
      </c>
      <c r="J981" s="2" t="s">
        <v>7</v>
      </c>
      <c r="K981" s="2" t="s">
        <v>8</v>
      </c>
      <c r="L981" s="2" t="s">
        <v>9</v>
      </c>
      <c r="O981"/>
    </row>
    <row r="982" spans="1:15" x14ac:dyDescent="0.25">
      <c r="A982" s="1">
        <v>97</v>
      </c>
      <c r="B982" s="1" t="s">
        <v>13</v>
      </c>
      <c r="C982" s="1">
        <f>$I$982*$K$982</f>
        <v>86000</v>
      </c>
      <c r="D982" s="11">
        <f>1/(1+'Long Term Borrowings'!$B$3)^1</f>
        <v>0.93641726753441323</v>
      </c>
      <c r="E982" s="11">
        <f>C982*D982</f>
        <v>80531.885007959543</v>
      </c>
      <c r="H982" s="1">
        <v>3</v>
      </c>
      <c r="I982" s="1">
        <v>1000000</v>
      </c>
      <c r="J982" s="1">
        <v>2021</v>
      </c>
      <c r="K982" s="1">
        <v>8.5999999999999993E-2</v>
      </c>
      <c r="L982" s="1">
        <v>4560</v>
      </c>
      <c r="O982"/>
    </row>
    <row r="983" spans="1:15" x14ac:dyDescent="0.25">
      <c r="B983" s="1" t="s">
        <v>14</v>
      </c>
      <c r="C983" s="1">
        <f t="shared" ref="C983" si="148">$I$982*$K$982</f>
        <v>86000</v>
      </c>
      <c r="D983" s="11">
        <f>1/(1+'Long Term Borrowings'!$C$3)^2</f>
        <v>0.87376533899421416</v>
      </c>
      <c r="E983" s="11">
        <f>C983*D983</f>
        <v>75143.819153502423</v>
      </c>
      <c r="K983" s="1" t="s">
        <v>24</v>
      </c>
      <c r="L983" s="1" t="s">
        <v>23</v>
      </c>
      <c r="O983"/>
    </row>
    <row r="984" spans="1:15" x14ac:dyDescent="0.25">
      <c r="B984" s="1" t="s">
        <v>15</v>
      </c>
      <c r="C984" s="1">
        <f>$I$982*$K$982+I982</f>
        <v>1086000</v>
      </c>
      <c r="D984" s="11">
        <f>1/(1+'Long Term Borrowings'!$D$3)^3</f>
        <v>0.81310208346911228</v>
      </c>
      <c r="E984" s="11">
        <f>C984*D984</f>
        <v>883028.86264745588</v>
      </c>
      <c r="O984"/>
    </row>
    <row r="985" spans="1:15" x14ac:dyDescent="0.25">
      <c r="D985" s="11"/>
      <c r="E985" s="11">
        <f>SUM(E982:E984)</f>
        <v>1038704.5668089178</v>
      </c>
      <c r="O985"/>
    </row>
    <row r="986" spans="1:15" x14ac:dyDescent="0.25">
      <c r="O986"/>
    </row>
    <row r="987" spans="1:15" x14ac:dyDescent="0.25">
      <c r="O987"/>
    </row>
    <row r="988" spans="1:15" x14ac:dyDescent="0.25">
      <c r="A988" s="1" t="s">
        <v>0</v>
      </c>
      <c r="B988" t="s">
        <v>1</v>
      </c>
      <c r="C988" t="s">
        <v>2</v>
      </c>
      <c r="D988" t="s">
        <v>3</v>
      </c>
      <c r="E988" t="s">
        <v>4</v>
      </c>
      <c r="H988" s="2" t="s">
        <v>5</v>
      </c>
      <c r="I988" s="2" t="s">
        <v>6</v>
      </c>
      <c r="J988" s="2" t="s">
        <v>7</v>
      </c>
      <c r="K988" s="2" t="s">
        <v>8</v>
      </c>
      <c r="L988" s="2" t="s">
        <v>9</v>
      </c>
      <c r="O988"/>
    </row>
    <row r="989" spans="1:15" x14ac:dyDescent="0.25">
      <c r="A989" s="1">
        <v>98</v>
      </c>
      <c r="B989" s="1" t="s">
        <v>13</v>
      </c>
      <c r="C989" s="1">
        <f>$I$989*$K$989</f>
        <v>87500</v>
      </c>
      <c r="D989" s="11">
        <f>1/(1+'Long Term Borrowings'!$B$3)^1</f>
        <v>0.93641726753441323</v>
      </c>
      <c r="E989" s="11">
        <f>C989*D989</f>
        <v>81936.510909261153</v>
      </c>
      <c r="H989" s="1">
        <v>3</v>
      </c>
      <c r="I989" s="1">
        <v>1000000</v>
      </c>
      <c r="J989" s="1">
        <v>2021</v>
      </c>
      <c r="K989" s="1">
        <v>8.7499999999999994E-2</v>
      </c>
      <c r="L989" s="1">
        <v>7500</v>
      </c>
      <c r="O989"/>
    </row>
    <row r="990" spans="1:15" x14ac:dyDescent="0.25">
      <c r="B990" s="1" t="s">
        <v>14</v>
      </c>
      <c r="C990" s="1">
        <f t="shared" ref="C990" si="149">$I$989*$K$989</f>
        <v>87500</v>
      </c>
      <c r="D990" s="11">
        <f>1/(1+'Long Term Borrowings'!$C$3)^2</f>
        <v>0.87376533899421416</v>
      </c>
      <c r="E990" s="11">
        <f>C990*D990</f>
        <v>76454.467161993744</v>
      </c>
      <c r="K990" s="1" t="s">
        <v>24</v>
      </c>
      <c r="L990" s="1" t="s">
        <v>23</v>
      </c>
      <c r="O990"/>
    </row>
    <row r="991" spans="1:15" x14ac:dyDescent="0.25">
      <c r="B991" s="1" t="s">
        <v>15</v>
      </c>
      <c r="C991" s="1">
        <f>$I$989*$K$989+I989</f>
        <v>1087500</v>
      </c>
      <c r="D991" s="11">
        <f>1/(1+'Long Term Borrowings'!$D$3)^3</f>
        <v>0.81310208346911228</v>
      </c>
      <c r="E991" s="11">
        <f>C991*D991</f>
        <v>884248.51577265956</v>
      </c>
      <c r="O991"/>
    </row>
    <row r="992" spans="1:15" x14ac:dyDescent="0.25">
      <c r="D992" s="11"/>
      <c r="E992" s="11">
        <f>SUM(E989:E991)</f>
        <v>1042639.4938439145</v>
      </c>
      <c r="O992"/>
    </row>
    <row r="993" spans="1:15" x14ac:dyDescent="0.25">
      <c r="O993"/>
    </row>
    <row r="994" spans="1:15" x14ac:dyDescent="0.25">
      <c r="O994"/>
    </row>
    <row r="995" spans="1:15" x14ac:dyDescent="0.25">
      <c r="A995" s="1" t="s">
        <v>0</v>
      </c>
      <c r="B995" t="s">
        <v>1</v>
      </c>
      <c r="C995" t="s">
        <v>2</v>
      </c>
      <c r="D995" t="s">
        <v>3</v>
      </c>
      <c r="E995" t="s">
        <v>4</v>
      </c>
      <c r="H995" s="2" t="s">
        <v>5</v>
      </c>
      <c r="I995" s="2" t="s">
        <v>6</v>
      </c>
      <c r="J995" s="2" t="s">
        <v>7</v>
      </c>
      <c r="K995" s="2" t="s">
        <v>8</v>
      </c>
      <c r="L995" s="2" t="s">
        <v>9</v>
      </c>
      <c r="O995"/>
    </row>
    <row r="996" spans="1:15" x14ac:dyDescent="0.25">
      <c r="A996" s="1">
        <v>99</v>
      </c>
      <c r="B996" s="1" t="s">
        <v>13</v>
      </c>
      <c r="C996" s="1">
        <f>$I$996*$K$996</f>
        <v>90000</v>
      </c>
      <c r="D996" s="11">
        <f>1/(1+'Long Term Borrowings'!$B$3)^1</f>
        <v>0.93641726753441323</v>
      </c>
      <c r="E996" s="11">
        <f>C996*D996</f>
        <v>84277.554078097193</v>
      </c>
      <c r="H996" s="1">
        <v>3</v>
      </c>
      <c r="I996" s="1">
        <v>1000000</v>
      </c>
      <c r="J996" s="1">
        <v>2021</v>
      </c>
      <c r="K996" s="1">
        <v>0.09</v>
      </c>
      <c r="L996" s="1">
        <v>3660</v>
      </c>
      <c r="O996"/>
    </row>
    <row r="997" spans="1:15" x14ac:dyDescent="0.25">
      <c r="B997" s="1" t="s">
        <v>14</v>
      </c>
      <c r="C997" s="1">
        <f t="shared" ref="C997" si="150">$I$996*$K$996</f>
        <v>90000</v>
      </c>
      <c r="D997" s="11">
        <f>1/(1+'Long Term Borrowings'!$C$3)^2</f>
        <v>0.87376533899421416</v>
      </c>
      <c r="E997" s="11">
        <f>C997*D997</f>
        <v>78638.880509479277</v>
      </c>
      <c r="K997" s="1" t="s">
        <v>24</v>
      </c>
      <c r="L997" s="1" t="s">
        <v>23</v>
      </c>
      <c r="O997"/>
    </row>
    <row r="998" spans="1:15" x14ac:dyDescent="0.25">
      <c r="B998" s="1" t="s">
        <v>15</v>
      </c>
      <c r="C998" s="1">
        <f>$I$996*$K$996+I996</f>
        <v>1090000</v>
      </c>
      <c r="D998" s="11">
        <f>1/(1+'Long Term Borrowings'!$D$3)^3</f>
        <v>0.81310208346911228</v>
      </c>
      <c r="E998" s="11">
        <f>C998*D998</f>
        <v>886281.2709813324</v>
      </c>
      <c r="O998"/>
    </row>
    <row r="999" spans="1:15" x14ac:dyDescent="0.25">
      <c r="D999" s="11"/>
      <c r="E999" s="11">
        <f>SUM(E996:E998)</f>
        <v>1049197.7055689089</v>
      </c>
      <c r="O999"/>
    </row>
    <row r="1000" spans="1:15" x14ac:dyDescent="0.25">
      <c r="O1000"/>
    </row>
    <row r="1001" spans="1:15" x14ac:dyDescent="0.25">
      <c r="O1001"/>
    </row>
    <row r="1002" spans="1:15" x14ac:dyDescent="0.25">
      <c r="A1002" s="1" t="s">
        <v>0</v>
      </c>
      <c r="B1002" t="s">
        <v>1</v>
      </c>
      <c r="C1002" t="s">
        <v>2</v>
      </c>
      <c r="D1002" t="s">
        <v>3</v>
      </c>
      <c r="E1002" t="s">
        <v>4</v>
      </c>
      <c r="H1002" s="2" t="s">
        <v>5</v>
      </c>
      <c r="I1002" s="2" t="s">
        <v>6</v>
      </c>
      <c r="J1002" s="2" t="s">
        <v>7</v>
      </c>
      <c r="K1002" s="2" t="s">
        <v>8</v>
      </c>
      <c r="L1002" s="2" t="s">
        <v>9</v>
      </c>
      <c r="O1002"/>
    </row>
    <row r="1003" spans="1:15" x14ac:dyDescent="0.25">
      <c r="A1003" s="1">
        <v>100</v>
      </c>
      <c r="B1003" s="1" t="s">
        <v>13</v>
      </c>
      <c r="C1003" s="1">
        <f>$I$1003*$K$1003</f>
        <v>76500</v>
      </c>
      <c r="D1003" s="11">
        <f>1/(1+'Long Term Borrowings'!$B$3)^1</f>
        <v>0.93641726753441323</v>
      </c>
      <c r="E1003" s="11">
        <f>C1003*D1003</f>
        <v>71635.920966382619</v>
      </c>
      <c r="H1003" s="1">
        <v>3</v>
      </c>
      <c r="I1003" s="1">
        <v>1000000</v>
      </c>
      <c r="J1003" s="1">
        <v>2021</v>
      </c>
      <c r="K1003" s="1">
        <v>7.6499999999999999E-2</v>
      </c>
      <c r="L1003" s="1">
        <v>3500</v>
      </c>
      <c r="O1003"/>
    </row>
    <row r="1004" spans="1:15" x14ac:dyDescent="0.25">
      <c r="B1004" s="1" t="s">
        <v>14</v>
      </c>
      <c r="C1004" s="1">
        <f t="shared" ref="C1004" si="151">$I$1003*$K$1003</f>
        <v>76500</v>
      </c>
      <c r="D1004" s="11">
        <f>1/(1+'Long Term Borrowings'!$C$3)^2</f>
        <v>0.87376533899421416</v>
      </c>
      <c r="E1004" s="11">
        <f>C1004*D1004</f>
        <v>66843.048433057382</v>
      </c>
      <c r="K1004" s="1" t="s">
        <v>24</v>
      </c>
      <c r="L1004" s="1" t="s">
        <v>23</v>
      </c>
      <c r="O1004"/>
    </row>
    <row r="1005" spans="1:15" x14ac:dyDescent="0.25">
      <c r="B1005" s="1" t="s">
        <v>15</v>
      </c>
      <c r="C1005" s="1">
        <f>$I$1003*$K$1003+I1003</f>
        <v>1076500</v>
      </c>
      <c r="D1005" s="11">
        <f>1/(1+'Long Term Borrowings'!$D$3)^3</f>
        <v>0.81310208346911228</v>
      </c>
      <c r="E1005" s="11">
        <f>C1005*D1005</f>
        <v>875304.3928544994</v>
      </c>
      <c r="O1005"/>
    </row>
    <row r="1006" spans="1:15" x14ac:dyDescent="0.25">
      <c r="D1006" s="11"/>
      <c r="E1006" s="11">
        <f>SUM(E1003:E1005)</f>
        <v>1013783.3622539394</v>
      </c>
      <c r="O1006"/>
    </row>
    <row r="1007" spans="1:15" x14ac:dyDescent="0.25">
      <c r="O1007"/>
    </row>
    <row r="1008" spans="1:15" x14ac:dyDescent="0.25">
      <c r="O1008"/>
    </row>
    <row r="1009" spans="1:15" x14ac:dyDescent="0.25">
      <c r="A1009" s="1" t="s">
        <v>0</v>
      </c>
      <c r="B1009" t="s">
        <v>1</v>
      </c>
      <c r="C1009" t="s">
        <v>2</v>
      </c>
      <c r="D1009" t="s">
        <v>3</v>
      </c>
      <c r="E1009" t="s">
        <v>4</v>
      </c>
      <c r="H1009" s="2" t="s">
        <v>5</v>
      </c>
      <c r="I1009" s="2" t="s">
        <v>6</v>
      </c>
      <c r="J1009" s="2" t="s">
        <v>7</v>
      </c>
      <c r="K1009" s="2" t="s">
        <v>8</v>
      </c>
      <c r="L1009" s="2" t="s">
        <v>9</v>
      </c>
      <c r="O1009"/>
    </row>
    <row r="1010" spans="1:15" x14ac:dyDescent="0.25">
      <c r="A1010" s="1">
        <v>101</v>
      </c>
      <c r="B1010" s="1" t="s">
        <v>13</v>
      </c>
      <c r="C1010" s="1">
        <f>$I$1010*$K$1010</f>
        <v>83500</v>
      </c>
      <c r="D1010" s="11">
        <f>1/(1+'Long Term Borrowings'!$B$3)^1</f>
        <v>0.93641726753441323</v>
      </c>
      <c r="E1010" s="11">
        <f>C1010*D1010</f>
        <v>78190.841839123503</v>
      </c>
      <c r="H1010" s="1">
        <v>3</v>
      </c>
      <c r="I1010" s="1">
        <v>1000000</v>
      </c>
      <c r="J1010" s="1">
        <v>2021</v>
      </c>
      <c r="K1010" s="1">
        <v>8.3500000000000005E-2</v>
      </c>
      <c r="L1010" s="1">
        <v>6500</v>
      </c>
      <c r="O1010"/>
    </row>
    <row r="1011" spans="1:15" x14ac:dyDescent="0.25">
      <c r="B1011" s="1" t="s">
        <v>14</v>
      </c>
      <c r="C1011" s="1">
        <f t="shared" ref="C1011" si="152">$I$1010*$K$1010</f>
        <v>83500</v>
      </c>
      <c r="D1011" s="11">
        <f>1/(1+'Long Term Borrowings'!$C$3)^2</f>
        <v>0.87376533899421416</v>
      </c>
      <c r="E1011" s="11">
        <f>C1011*D1011</f>
        <v>72959.405806016875</v>
      </c>
      <c r="K1011" s="1" t="s">
        <v>24</v>
      </c>
      <c r="L1011" s="1" t="s">
        <v>23</v>
      </c>
      <c r="O1011"/>
    </row>
    <row r="1012" spans="1:15" x14ac:dyDescent="0.25">
      <c r="B1012" s="1" t="s">
        <v>15</v>
      </c>
      <c r="C1012" s="1">
        <f>$I$1010*$K$1010+I1010</f>
        <v>1083500</v>
      </c>
      <c r="D1012" s="11">
        <f>1/(1+'Long Term Borrowings'!$D$3)^3</f>
        <v>0.81310208346911228</v>
      </c>
      <c r="E1012" s="11">
        <f>C1012*D1012</f>
        <v>880996.10743878316</v>
      </c>
      <c r="O1012"/>
    </row>
    <row r="1013" spans="1:15" x14ac:dyDescent="0.25">
      <c r="D1013" s="11"/>
      <c r="E1013" s="11">
        <f>SUM(E1010:E1012)</f>
        <v>1032146.3550839236</v>
      </c>
      <c r="O1013"/>
    </row>
    <row r="1014" spans="1:15" x14ac:dyDescent="0.25">
      <c r="O1014"/>
    </row>
    <row r="1015" spans="1:15" x14ac:dyDescent="0.25">
      <c r="O1015"/>
    </row>
    <row r="1016" spans="1:15" x14ac:dyDescent="0.25">
      <c r="A1016" s="1" t="s">
        <v>0</v>
      </c>
      <c r="B1016" t="s">
        <v>1</v>
      </c>
      <c r="C1016" t="s">
        <v>2</v>
      </c>
      <c r="D1016" t="s">
        <v>3</v>
      </c>
      <c r="E1016" t="s">
        <v>4</v>
      </c>
      <c r="H1016" s="2" t="s">
        <v>5</v>
      </c>
      <c r="I1016" s="2" t="s">
        <v>6</v>
      </c>
      <c r="J1016" s="2" t="s">
        <v>7</v>
      </c>
      <c r="K1016" s="2" t="s">
        <v>8</v>
      </c>
      <c r="L1016" s="2" t="s">
        <v>9</v>
      </c>
      <c r="O1016"/>
    </row>
    <row r="1017" spans="1:15" x14ac:dyDescent="0.25">
      <c r="A1017" s="1">
        <v>102</v>
      </c>
      <c r="B1017" s="1" t="s">
        <v>13</v>
      </c>
      <c r="C1017" s="1">
        <f>$I$1017*$K$1017</f>
        <v>88800</v>
      </c>
      <c r="D1017" s="11">
        <f>1/(1+'Long Term Borrowings'!$B$3)^1</f>
        <v>0.93641726753441323</v>
      </c>
      <c r="E1017" s="11">
        <f>C1017*D1017</f>
        <v>83153.853357055894</v>
      </c>
      <c r="H1017" s="1">
        <v>3</v>
      </c>
      <c r="I1017" s="1">
        <v>1000000</v>
      </c>
      <c r="J1017" s="1">
        <v>2021</v>
      </c>
      <c r="K1017" s="1">
        <v>8.8800000000000004E-2</v>
      </c>
      <c r="L1017" s="1">
        <v>4650</v>
      </c>
      <c r="O1017"/>
    </row>
    <row r="1018" spans="1:15" x14ac:dyDescent="0.25">
      <c r="B1018" s="1" t="s">
        <v>14</v>
      </c>
      <c r="C1018" s="1">
        <f t="shared" ref="C1018" si="153">$I$1017*$K$1017</f>
        <v>88800</v>
      </c>
      <c r="D1018" s="11">
        <f>1/(1+'Long Term Borrowings'!$C$3)^2</f>
        <v>0.87376533899421416</v>
      </c>
      <c r="E1018" s="11">
        <f>C1018*D1018</f>
        <v>77590.362102686224</v>
      </c>
      <c r="K1018" s="1" t="s">
        <v>24</v>
      </c>
      <c r="L1018" s="1" t="s">
        <v>23</v>
      </c>
      <c r="O1018"/>
    </row>
    <row r="1019" spans="1:15" x14ac:dyDescent="0.25">
      <c r="B1019" s="1" t="s">
        <v>15</v>
      </c>
      <c r="C1019" s="1">
        <f>$I$1017*$K$1017+I1017</f>
        <v>1088800</v>
      </c>
      <c r="D1019" s="11">
        <f>1/(1+'Long Term Borrowings'!$D$3)^3</f>
        <v>0.81310208346911228</v>
      </c>
      <c r="E1019" s="11">
        <f>C1019*D1019</f>
        <v>885305.54848116951</v>
      </c>
      <c r="O1019"/>
    </row>
    <row r="1020" spans="1:15" x14ac:dyDescent="0.25">
      <c r="D1020" s="11"/>
      <c r="E1020" s="11">
        <f>SUM(E1017:E1019)</f>
        <v>1046049.7639409116</v>
      </c>
      <c r="O1020"/>
    </row>
    <row r="1021" spans="1:15" x14ac:dyDescent="0.25">
      <c r="O1021"/>
    </row>
    <row r="1022" spans="1:15" x14ac:dyDescent="0.25">
      <c r="O1022"/>
    </row>
    <row r="1023" spans="1:15" x14ac:dyDescent="0.25">
      <c r="A1023" s="1" t="s">
        <v>0</v>
      </c>
      <c r="B1023" t="s">
        <v>1</v>
      </c>
      <c r="C1023" t="s">
        <v>2</v>
      </c>
      <c r="D1023" t="s">
        <v>3</v>
      </c>
      <c r="E1023" t="s">
        <v>4</v>
      </c>
      <c r="H1023" s="2" t="s">
        <v>5</v>
      </c>
      <c r="I1023" s="2" t="s">
        <v>6</v>
      </c>
      <c r="J1023" s="2" t="s">
        <v>7</v>
      </c>
      <c r="K1023" s="2" t="s">
        <v>8</v>
      </c>
      <c r="L1023" s="2" t="s">
        <v>9</v>
      </c>
      <c r="O1023"/>
    </row>
    <row r="1024" spans="1:15" x14ac:dyDescent="0.25">
      <c r="A1024" s="1">
        <v>103</v>
      </c>
      <c r="B1024" s="1" t="s">
        <v>13</v>
      </c>
      <c r="C1024" s="1">
        <f>$I$1024*$K$1024</f>
        <v>75400</v>
      </c>
      <c r="D1024" s="11">
        <f>1/(1+'Long Term Borrowings'!$B$3)^1</f>
        <v>0.93641726753441323</v>
      </c>
      <c r="E1024" s="11">
        <f>C1024*D1024</f>
        <v>70605.861972094761</v>
      </c>
      <c r="H1024" s="1">
        <v>3</v>
      </c>
      <c r="I1024" s="1">
        <v>1000000</v>
      </c>
      <c r="J1024" s="1">
        <v>2021</v>
      </c>
      <c r="K1024" s="1">
        <v>7.5399999999999995E-2</v>
      </c>
      <c r="L1024" s="1">
        <v>2000</v>
      </c>
      <c r="O1024"/>
    </row>
    <row r="1025" spans="1:15" x14ac:dyDescent="0.25">
      <c r="B1025" s="1" t="s">
        <v>14</v>
      </c>
      <c r="C1025" s="1">
        <f t="shared" ref="C1025" si="154">$I$1024*$K$1024</f>
        <v>75400</v>
      </c>
      <c r="D1025" s="11">
        <f>1/(1+'Long Term Borrowings'!$C$3)^2</f>
        <v>0.87376533899421416</v>
      </c>
      <c r="E1025" s="11">
        <f>C1025*D1025</f>
        <v>65881.906560163741</v>
      </c>
      <c r="K1025" s="1" t="s">
        <v>24</v>
      </c>
      <c r="L1025" s="1" t="s">
        <v>23</v>
      </c>
      <c r="O1025"/>
    </row>
    <row r="1026" spans="1:15" x14ac:dyDescent="0.25">
      <c r="B1026" s="1" t="s">
        <v>15</v>
      </c>
      <c r="C1026" s="1">
        <f>$I$1024*$K$1024+I1024</f>
        <v>1075400</v>
      </c>
      <c r="D1026" s="11">
        <f>1/(1+'Long Term Borrowings'!$D$3)^3</f>
        <v>0.81310208346911228</v>
      </c>
      <c r="E1026" s="11">
        <f>C1026*D1026</f>
        <v>874409.98056268331</v>
      </c>
      <c r="O1026"/>
    </row>
    <row r="1027" spans="1:15" x14ac:dyDescent="0.25">
      <c r="D1027" s="11"/>
      <c r="E1027" s="11">
        <f>SUM(E1024:E1026)</f>
        <v>1010897.7490949419</v>
      </c>
      <c r="O1027"/>
    </row>
    <row r="1028" spans="1:15" x14ac:dyDescent="0.25">
      <c r="O1028"/>
    </row>
    <row r="1029" spans="1:15" x14ac:dyDescent="0.25">
      <c r="O1029"/>
    </row>
    <row r="1030" spans="1:15" x14ac:dyDescent="0.25">
      <c r="A1030" s="1" t="s">
        <v>0</v>
      </c>
      <c r="B1030" t="s">
        <v>1</v>
      </c>
      <c r="C1030" t="s">
        <v>2</v>
      </c>
      <c r="D1030" t="s">
        <v>3</v>
      </c>
      <c r="E1030" t="s">
        <v>4</v>
      </c>
      <c r="H1030" s="2" t="s">
        <v>5</v>
      </c>
      <c r="I1030" s="2" t="s">
        <v>6</v>
      </c>
      <c r="J1030" s="2" t="s">
        <v>7</v>
      </c>
      <c r="K1030" s="2" t="s">
        <v>8</v>
      </c>
      <c r="L1030" s="2" t="s">
        <v>9</v>
      </c>
      <c r="O1030"/>
    </row>
    <row r="1031" spans="1:15" x14ac:dyDescent="0.25">
      <c r="A1031" s="1">
        <v>104</v>
      </c>
      <c r="B1031" s="1" t="s">
        <v>13</v>
      </c>
      <c r="C1031" s="1">
        <f>$I$1031*$K$1031</f>
        <v>85300</v>
      </c>
      <c r="D1031" s="11">
        <f>1/(1+'Long Term Borrowings'!$B$3)^1</f>
        <v>0.93641726753441323</v>
      </c>
      <c r="E1031" s="11">
        <f>C1031*D1031</f>
        <v>79876.392920685452</v>
      </c>
      <c r="H1031" s="1">
        <v>3</v>
      </c>
      <c r="I1031" s="1">
        <v>1000000</v>
      </c>
      <c r="J1031" s="1">
        <v>2021</v>
      </c>
      <c r="K1031" s="1">
        <v>8.5300000000000001E-2</v>
      </c>
      <c r="L1031" s="1">
        <v>4400</v>
      </c>
      <c r="O1031"/>
    </row>
    <row r="1032" spans="1:15" x14ac:dyDescent="0.25">
      <c r="B1032" s="1" t="s">
        <v>14</v>
      </c>
      <c r="C1032" s="1">
        <f t="shared" ref="C1032" si="155">$I$1031*$K$1031</f>
        <v>85300</v>
      </c>
      <c r="D1032" s="11">
        <f>1/(1+'Long Term Borrowings'!$C$3)^2</f>
        <v>0.87376533899421416</v>
      </c>
      <c r="E1032" s="11">
        <f>C1032*D1032</f>
        <v>74532.183416206462</v>
      </c>
      <c r="K1032" s="1" t="s">
        <v>24</v>
      </c>
      <c r="L1032" s="1" t="s">
        <v>23</v>
      </c>
      <c r="O1032"/>
    </row>
    <row r="1033" spans="1:15" x14ac:dyDescent="0.25">
      <c r="B1033" s="1" t="s">
        <v>15</v>
      </c>
      <c r="C1033" s="1">
        <f>$I$1031*$K$1031+I1031</f>
        <v>1085300</v>
      </c>
      <c r="D1033" s="11">
        <f>1/(1+'Long Term Borrowings'!$D$3)^3</f>
        <v>0.81310208346911228</v>
      </c>
      <c r="E1033" s="11">
        <f>C1033*D1033</f>
        <v>882459.69118902751</v>
      </c>
      <c r="O1033"/>
    </row>
    <row r="1034" spans="1:15" x14ac:dyDescent="0.25">
      <c r="D1034" s="11"/>
      <c r="E1034" s="11">
        <f>SUM(E1031:E1033)</f>
        <v>1036868.2675259195</v>
      </c>
      <c r="O1034"/>
    </row>
    <row r="1035" spans="1:15" x14ac:dyDescent="0.25">
      <c r="O1035"/>
    </row>
    <row r="1036" spans="1:15" x14ac:dyDescent="0.25">
      <c r="O1036"/>
    </row>
    <row r="1037" spans="1:15" x14ac:dyDescent="0.25">
      <c r="A1037" s="1" t="s">
        <v>0</v>
      </c>
      <c r="B1037" t="s">
        <v>1</v>
      </c>
      <c r="C1037" t="s">
        <v>2</v>
      </c>
      <c r="D1037" t="s">
        <v>3</v>
      </c>
      <c r="E1037" t="s">
        <v>4</v>
      </c>
      <c r="H1037" s="2" t="s">
        <v>5</v>
      </c>
      <c r="I1037" s="2" t="s">
        <v>6</v>
      </c>
      <c r="J1037" s="2" t="s">
        <v>7</v>
      </c>
      <c r="K1037" s="2" t="s">
        <v>8</v>
      </c>
      <c r="L1037" s="2" t="s">
        <v>9</v>
      </c>
      <c r="O1037"/>
    </row>
    <row r="1038" spans="1:15" x14ac:dyDescent="0.25">
      <c r="A1038" s="1">
        <v>105</v>
      </c>
      <c r="B1038" s="1" t="s">
        <v>13</v>
      </c>
      <c r="C1038" s="1">
        <f>$I$1038*$K$1038</f>
        <v>86500</v>
      </c>
      <c r="D1038" s="11">
        <f>1/(1+'Long Term Borrowings'!$B$3)^1</f>
        <v>0.93641726753441323</v>
      </c>
      <c r="E1038" s="11">
        <f>C1038*D1038</f>
        <v>81000.093641726751</v>
      </c>
      <c r="H1038" s="1">
        <v>3</v>
      </c>
      <c r="I1038" s="1">
        <v>1000000</v>
      </c>
      <c r="J1038" s="1">
        <v>2021</v>
      </c>
      <c r="K1038" s="1">
        <v>8.6499999999999994E-2</v>
      </c>
      <c r="L1038" s="1">
        <v>2050</v>
      </c>
      <c r="O1038"/>
    </row>
    <row r="1039" spans="1:15" x14ac:dyDescent="0.25">
      <c r="B1039" s="1" t="s">
        <v>14</v>
      </c>
      <c r="C1039" s="1">
        <f t="shared" ref="C1039" si="156">$I$1038*$K$1038</f>
        <v>86500</v>
      </c>
      <c r="D1039" s="11">
        <f>1/(1+'Long Term Borrowings'!$C$3)^2</f>
        <v>0.87376533899421416</v>
      </c>
      <c r="E1039" s="11">
        <f>C1039*D1039</f>
        <v>75580.70182299953</v>
      </c>
      <c r="K1039" s="1" t="s">
        <v>24</v>
      </c>
      <c r="L1039" s="1" t="s">
        <v>23</v>
      </c>
      <c r="O1039"/>
    </row>
    <row r="1040" spans="1:15" x14ac:dyDescent="0.25">
      <c r="B1040" s="1" t="s">
        <v>15</v>
      </c>
      <c r="C1040" s="1">
        <f>$I$1038*$K$1038+I1038</f>
        <v>1086500</v>
      </c>
      <c r="D1040" s="11">
        <f>1/(1+'Long Term Borrowings'!$D$3)^3</f>
        <v>0.81310208346911228</v>
      </c>
      <c r="E1040" s="11">
        <f>C1040*D1040</f>
        <v>883435.41368919052</v>
      </c>
      <c r="O1040"/>
    </row>
    <row r="1041" spans="1:15" x14ac:dyDescent="0.25">
      <c r="D1041" s="11"/>
      <c r="E1041" s="11">
        <f>SUM(E1038:E1040)</f>
        <v>1040016.2091539168</v>
      </c>
      <c r="O1041"/>
    </row>
    <row r="1042" spans="1:15" x14ac:dyDescent="0.25">
      <c r="O1042"/>
    </row>
    <row r="1043" spans="1:15" x14ac:dyDescent="0.25">
      <c r="O1043"/>
    </row>
    <row r="1044" spans="1:15" x14ac:dyDescent="0.25">
      <c r="A1044" s="1" t="s">
        <v>0</v>
      </c>
      <c r="B1044" t="s">
        <v>1</v>
      </c>
      <c r="C1044" t="s">
        <v>2</v>
      </c>
      <c r="D1044" t="s">
        <v>3</v>
      </c>
      <c r="E1044" t="s">
        <v>4</v>
      </c>
      <c r="H1044" s="2" t="s">
        <v>5</v>
      </c>
      <c r="I1044" s="2" t="s">
        <v>6</v>
      </c>
      <c r="J1044" s="2" t="s">
        <v>7</v>
      </c>
      <c r="K1044" s="2" t="s">
        <v>8</v>
      </c>
      <c r="L1044" s="2" t="s">
        <v>9</v>
      </c>
      <c r="O1044"/>
    </row>
    <row r="1045" spans="1:15" x14ac:dyDescent="0.25">
      <c r="A1045" s="1">
        <v>106</v>
      </c>
      <c r="B1045" s="1" t="s">
        <v>13</v>
      </c>
      <c r="C1045" s="1">
        <f>$I$1045*$K$1045</f>
        <v>86500</v>
      </c>
      <c r="D1045" s="11">
        <f>1/(1+'Long Term Borrowings'!$B$3)^1</f>
        <v>0.93641726753441323</v>
      </c>
      <c r="E1045" s="11">
        <f>C1045*D1045</f>
        <v>81000.093641726751</v>
      </c>
      <c r="H1045" s="1">
        <v>3</v>
      </c>
      <c r="I1045" s="1">
        <v>1000000</v>
      </c>
      <c r="J1045" s="1">
        <v>2021</v>
      </c>
      <c r="K1045" s="1">
        <v>8.6499999999999994E-2</v>
      </c>
      <c r="L1045" s="1">
        <v>5030</v>
      </c>
      <c r="O1045"/>
    </row>
    <row r="1046" spans="1:15" x14ac:dyDescent="0.25">
      <c r="B1046" s="1" t="s">
        <v>14</v>
      </c>
      <c r="C1046" s="1">
        <f t="shared" ref="C1046" si="157">$I$1045*$K$1045</f>
        <v>86500</v>
      </c>
      <c r="D1046" s="11">
        <f>1/(1+'Long Term Borrowings'!$C$3)^2</f>
        <v>0.87376533899421416</v>
      </c>
      <c r="E1046" s="11">
        <f>C1046*D1046</f>
        <v>75580.70182299953</v>
      </c>
      <c r="K1046" s="1" t="s">
        <v>24</v>
      </c>
      <c r="L1046" s="1" t="s">
        <v>23</v>
      </c>
      <c r="O1046"/>
    </row>
    <row r="1047" spans="1:15" x14ac:dyDescent="0.25">
      <c r="B1047" s="1" t="s">
        <v>15</v>
      </c>
      <c r="C1047" s="1">
        <f>$I$1045*$K$1045+I1045</f>
        <v>1086500</v>
      </c>
      <c r="D1047" s="11">
        <f>1/(1+'Long Term Borrowings'!$D$3)^3</f>
        <v>0.81310208346911228</v>
      </c>
      <c r="E1047" s="11">
        <f>C1047*D1047</f>
        <v>883435.41368919052</v>
      </c>
      <c r="O1047"/>
    </row>
    <row r="1048" spans="1:15" x14ac:dyDescent="0.25">
      <c r="D1048" s="11"/>
      <c r="E1048" s="11">
        <f>SUM(E1045:E1047)</f>
        <v>1040016.2091539168</v>
      </c>
      <c r="O1048"/>
    </row>
    <row r="1049" spans="1:15" x14ac:dyDescent="0.25">
      <c r="O1049"/>
    </row>
    <row r="1050" spans="1:15" x14ac:dyDescent="0.25">
      <c r="O1050"/>
    </row>
    <row r="1051" spans="1:15" x14ac:dyDescent="0.25">
      <c r="A1051" s="1" t="s">
        <v>0</v>
      </c>
      <c r="B1051" t="s">
        <v>1</v>
      </c>
      <c r="C1051" t="s">
        <v>2</v>
      </c>
      <c r="D1051" t="s">
        <v>3</v>
      </c>
      <c r="E1051" t="s">
        <v>4</v>
      </c>
      <c r="H1051" s="2" t="s">
        <v>5</v>
      </c>
      <c r="I1051" s="2" t="s">
        <v>6</v>
      </c>
      <c r="J1051" s="2" t="s">
        <v>7</v>
      </c>
      <c r="K1051" s="2" t="s">
        <v>8</v>
      </c>
      <c r="L1051" s="2" t="s">
        <v>9</v>
      </c>
      <c r="O1051"/>
    </row>
    <row r="1052" spans="1:15" x14ac:dyDescent="0.25">
      <c r="A1052" s="1">
        <v>107</v>
      </c>
      <c r="B1052" s="1" t="s">
        <v>13</v>
      </c>
      <c r="C1052" s="1">
        <f>$I$1052*$K$1052</f>
        <v>86700</v>
      </c>
      <c r="D1052" s="11">
        <f>1/(1+'Long Term Borrowings'!$B$3)^1</f>
        <v>0.93641726753441323</v>
      </c>
      <c r="E1052" s="11">
        <f>C1052*D1052</f>
        <v>81187.377095233634</v>
      </c>
      <c r="H1052" s="1">
        <v>3</v>
      </c>
      <c r="I1052" s="1">
        <v>1000000</v>
      </c>
      <c r="J1052" s="1">
        <v>2021</v>
      </c>
      <c r="K1052" s="1">
        <v>8.6699999999999999E-2</v>
      </c>
      <c r="L1052" s="1">
        <v>10000</v>
      </c>
      <c r="O1052"/>
    </row>
    <row r="1053" spans="1:15" x14ac:dyDescent="0.25">
      <c r="B1053" s="1" t="s">
        <v>14</v>
      </c>
      <c r="C1053" s="1">
        <f t="shared" ref="C1053" si="158">$I$1052*$K$1052</f>
        <v>86700</v>
      </c>
      <c r="D1053" s="11">
        <f>1/(1+'Long Term Borrowings'!$C$3)^2</f>
        <v>0.87376533899421416</v>
      </c>
      <c r="E1053" s="11">
        <f>C1053*D1053</f>
        <v>75755.45489079837</v>
      </c>
      <c r="K1053" s="1" t="s">
        <v>24</v>
      </c>
      <c r="L1053" s="1" t="s">
        <v>23</v>
      </c>
      <c r="O1053"/>
    </row>
    <row r="1054" spans="1:15" x14ac:dyDescent="0.25">
      <c r="B1054" s="1" t="s">
        <v>15</v>
      </c>
      <c r="C1054" s="1">
        <f>$I$1052*$K$1052+I1052</f>
        <v>1086700</v>
      </c>
      <c r="D1054" s="11">
        <f>1/(1+'Long Term Borrowings'!$D$3)^3</f>
        <v>0.81310208346911228</v>
      </c>
      <c r="E1054" s="11">
        <f>C1054*D1054</f>
        <v>883598.03410588426</v>
      </c>
      <c r="O1054"/>
    </row>
    <row r="1055" spans="1:15" x14ac:dyDescent="0.25">
      <c r="D1055" s="11"/>
      <c r="E1055" s="11">
        <f>SUM(E1052:E1054)</f>
        <v>1040540.8660919163</v>
      </c>
      <c r="O1055"/>
    </row>
    <row r="1056" spans="1:15" x14ac:dyDescent="0.25">
      <c r="O1056"/>
    </row>
    <row r="1057" spans="1:15" x14ac:dyDescent="0.25">
      <c r="O1057"/>
    </row>
    <row r="1058" spans="1:15" x14ac:dyDescent="0.25">
      <c r="A1058" s="1" t="s">
        <v>0</v>
      </c>
      <c r="B1058" t="s">
        <v>1</v>
      </c>
      <c r="C1058" t="s">
        <v>2</v>
      </c>
      <c r="D1058" t="s">
        <v>3</v>
      </c>
      <c r="E1058" t="s">
        <v>4</v>
      </c>
      <c r="H1058" s="2" t="s">
        <v>5</v>
      </c>
      <c r="I1058" s="2" t="s">
        <v>6</v>
      </c>
      <c r="J1058" s="2" t="s">
        <v>7</v>
      </c>
      <c r="K1058" s="2" t="s">
        <v>8</v>
      </c>
      <c r="L1058" s="2" t="s">
        <v>9</v>
      </c>
      <c r="O1058"/>
    </row>
    <row r="1059" spans="1:15" x14ac:dyDescent="0.25">
      <c r="A1059" s="1">
        <v>108</v>
      </c>
      <c r="B1059" s="1" t="s">
        <v>13</v>
      </c>
      <c r="C1059" s="1">
        <f>$I$1059*$K$1059</f>
        <v>74000</v>
      </c>
      <c r="D1059" s="11">
        <f>1/(1+'Long Term Borrowings'!$B$3)^1</f>
        <v>0.93641726753441323</v>
      </c>
      <c r="E1059" s="11">
        <f>C1059*D1059</f>
        <v>69294.877797546578</v>
      </c>
      <c r="H1059" s="1">
        <v>3</v>
      </c>
      <c r="I1059" s="1">
        <v>1000000</v>
      </c>
      <c r="J1059" s="1">
        <v>2021</v>
      </c>
      <c r="K1059" s="1">
        <v>7.3999999999999996E-2</v>
      </c>
      <c r="L1059" s="1">
        <v>2500</v>
      </c>
      <c r="O1059"/>
    </row>
    <row r="1060" spans="1:15" x14ac:dyDescent="0.25">
      <c r="B1060" s="1" t="s">
        <v>14</v>
      </c>
      <c r="C1060" s="1">
        <f t="shared" ref="C1060" si="159">$I$1059*$K$1059</f>
        <v>74000</v>
      </c>
      <c r="D1060" s="11">
        <f>1/(1+'Long Term Borrowings'!$C$3)^2</f>
        <v>0.87376533899421416</v>
      </c>
      <c r="E1060" s="11">
        <f>C1060*D1060</f>
        <v>64658.635085571848</v>
      </c>
      <c r="K1060" s="1" t="s">
        <v>24</v>
      </c>
      <c r="L1060" s="1" t="s">
        <v>23</v>
      </c>
      <c r="O1060"/>
    </row>
    <row r="1061" spans="1:15" x14ac:dyDescent="0.25">
      <c r="B1061" s="1" t="s">
        <v>15</v>
      </c>
      <c r="C1061" s="1">
        <f>$I$1059*$K$1059+I1059</f>
        <v>1074000</v>
      </c>
      <c r="D1061" s="11">
        <f>1/(1+'Long Term Borrowings'!$D$3)^3</f>
        <v>0.81310208346911228</v>
      </c>
      <c r="E1061" s="11">
        <f>C1061*D1061</f>
        <v>873271.63764582656</v>
      </c>
      <c r="O1061"/>
    </row>
    <row r="1062" spans="1:15" x14ac:dyDescent="0.25">
      <c r="D1062" s="11"/>
      <c r="E1062" s="11">
        <f>SUM(E1059:E1061)</f>
        <v>1007225.150528945</v>
      </c>
      <c r="O1062"/>
    </row>
    <row r="1063" spans="1:15" x14ac:dyDescent="0.25">
      <c r="O1063"/>
    </row>
    <row r="1064" spans="1:15" x14ac:dyDescent="0.25">
      <c r="O1064"/>
    </row>
    <row r="1065" spans="1:15" x14ac:dyDescent="0.25">
      <c r="A1065" s="1" t="s">
        <v>0</v>
      </c>
      <c r="B1065" t="s">
        <v>1</v>
      </c>
      <c r="C1065" t="s">
        <v>2</v>
      </c>
      <c r="D1065" t="s">
        <v>3</v>
      </c>
      <c r="E1065" t="s">
        <v>4</v>
      </c>
      <c r="H1065" s="2" t="s">
        <v>5</v>
      </c>
      <c r="I1065" s="2" t="s">
        <v>6</v>
      </c>
      <c r="J1065" s="2" t="s">
        <v>7</v>
      </c>
      <c r="K1065" s="2" t="s">
        <v>8</v>
      </c>
      <c r="L1065" s="2" t="s">
        <v>9</v>
      </c>
      <c r="O1065"/>
    </row>
    <row r="1066" spans="1:15" x14ac:dyDescent="0.25">
      <c r="A1066" s="1">
        <v>109</v>
      </c>
      <c r="B1066" s="1" t="s">
        <v>13</v>
      </c>
      <c r="C1066" s="1">
        <f>$I$1066*$K$1066</f>
        <v>74000</v>
      </c>
      <c r="D1066" s="11">
        <f>1/(1+'Long Term Borrowings'!$B$3)^1</f>
        <v>0.93641726753441323</v>
      </c>
      <c r="E1066" s="11">
        <f>C1066*D1066</f>
        <v>69294.877797546578</v>
      </c>
      <c r="H1066" s="1">
        <v>3</v>
      </c>
      <c r="I1066" s="1">
        <v>1000000</v>
      </c>
      <c r="J1066" s="1">
        <v>2021</v>
      </c>
      <c r="K1066" s="1">
        <v>7.3999999999999996E-2</v>
      </c>
      <c r="L1066" s="1">
        <v>2500</v>
      </c>
      <c r="O1066"/>
    </row>
    <row r="1067" spans="1:15" x14ac:dyDescent="0.25">
      <c r="B1067" s="1" t="s">
        <v>14</v>
      </c>
      <c r="C1067" s="1">
        <f t="shared" ref="C1067" si="160">$I$1066*$K$1066</f>
        <v>74000</v>
      </c>
      <c r="D1067" s="11">
        <f>1/(1+'Long Term Borrowings'!$C$3)^2</f>
        <v>0.87376533899421416</v>
      </c>
      <c r="E1067" s="11">
        <f>C1067*D1067</f>
        <v>64658.635085571848</v>
      </c>
      <c r="K1067" s="1" t="s">
        <v>24</v>
      </c>
      <c r="L1067" s="1" t="s">
        <v>23</v>
      </c>
      <c r="O1067"/>
    </row>
    <row r="1068" spans="1:15" x14ac:dyDescent="0.25">
      <c r="B1068" s="1" t="s">
        <v>15</v>
      </c>
      <c r="C1068" s="1">
        <f>$I$1066*$K$1066+I1066</f>
        <v>1074000</v>
      </c>
      <c r="D1068" s="11">
        <f>1/(1+'Long Term Borrowings'!$D$3)^3</f>
        <v>0.81310208346911228</v>
      </c>
      <c r="E1068" s="11">
        <f>C1068*D1068</f>
        <v>873271.63764582656</v>
      </c>
      <c r="O1068"/>
    </row>
    <row r="1069" spans="1:15" x14ac:dyDescent="0.25">
      <c r="D1069" s="11"/>
      <c r="E1069" s="11">
        <f>SUM(E1066:E1068)</f>
        <v>1007225.150528945</v>
      </c>
      <c r="O1069"/>
    </row>
    <row r="1070" spans="1:15" x14ac:dyDescent="0.25">
      <c r="O1070"/>
    </row>
    <row r="1071" spans="1:15" x14ac:dyDescent="0.25">
      <c r="O1071"/>
    </row>
    <row r="1072" spans="1:15" x14ac:dyDescent="0.25">
      <c r="A1072" s="1" t="s">
        <v>0</v>
      </c>
      <c r="B1072" t="s">
        <v>1</v>
      </c>
      <c r="C1072" t="s">
        <v>2</v>
      </c>
      <c r="D1072" t="s">
        <v>3</v>
      </c>
      <c r="E1072" t="s">
        <v>4</v>
      </c>
      <c r="H1072" s="2" t="s">
        <v>5</v>
      </c>
      <c r="I1072" s="2" t="s">
        <v>6</v>
      </c>
      <c r="J1072" s="2" t="s">
        <v>7</v>
      </c>
      <c r="K1072" s="2" t="s">
        <v>8</v>
      </c>
      <c r="L1072" s="2" t="s">
        <v>9</v>
      </c>
      <c r="O1072"/>
    </row>
    <row r="1073" spans="1:15" x14ac:dyDescent="0.25">
      <c r="A1073" s="1">
        <v>110</v>
      </c>
      <c r="B1073" s="1" t="s">
        <v>13</v>
      </c>
      <c r="C1073" s="1">
        <f>$I$1073*$K$1073</f>
        <v>89000</v>
      </c>
      <c r="D1073" s="11">
        <f>1/(1+'Long Term Borrowings'!$B$3)^1</f>
        <v>0.93641726753441323</v>
      </c>
      <c r="E1073" s="11">
        <f>C1073*D1073</f>
        <v>83341.136810562777</v>
      </c>
      <c r="H1073" s="1">
        <v>3</v>
      </c>
      <c r="I1073" s="1">
        <v>1000000</v>
      </c>
      <c r="J1073" s="1">
        <v>2021</v>
      </c>
      <c r="K1073" s="1">
        <v>8.8999999999999996E-2</v>
      </c>
      <c r="L1073" s="1">
        <v>6300</v>
      </c>
      <c r="O1073"/>
    </row>
    <row r="1074" spans="1:15" x14ac:dyDescent="0.25">
      <c r="B1074" s="1" t="s">
        <v>14</v>
      </c>
      <c r="C1074" s="1">
        <f>C1073</f>
        <v>89000</v>
      </c>
      <c r="D1074" s="11">
        <f>1/(1+'Long Term Borrowings'!$C$3)^2</f>
        <v>0.87376533899421416</v>
      </c>
      <c r="E1074" s="11">
        <f>C1074*D1074</f>
        <v>77765.115170485064</v>
      </c>
      <c r="K1074" s="1" t="s">
        <v>24</v>
      </c>
      <c r="L1074" s="1" t="s">
        <v>23</v>
      </c>
      <c r="O1074"/>
    </row>
    <row r="1075" spans="1:15" x14ac:dyDescent="0.25">
      <c r="B1075" s="1" t="s">
        <v>15</v>
      </c>
      <c r="C1075" s="1">
        <f>1000+C1074+I1073</f>
        <v>1090000</v>
      </c>
      <c r="D1075" s="11">
        <f>1/(1+'Long Term Borrowings'!$D$3)^3</f>
        <v>0.81310208346911228</v>
      </c>
      <c r="E1075" s="11">
        <f>C1075*D1075</f>
        <v>886281.2709813324</v>
      </c>
      <c r="O1075"/>
    </row>
    <row r="1076" spans="1:15" x14ac:dyDescent="0.25">
      <c r="D1076" s="11"/>
      <c r="E1076" s="11">
        <f>SUM(E1073:E1075)</f>
        <v>1047387.5229623802</v>
      </c>
      <c r="O1076"/>
    </row>
    <row r="1077" spans="1:15" x14ac:dyDescent="0.25">
      <c r="O1077"/>
    </row>
    <row r="1078" spans="1:15" x14ac:dyDescent="0.25">
      <c r="O1078"/>
    </row>
    <row r="1079" spans="1:15" x14ac:dyDescent="0.25">
      <c r="A1079" s="1" t="s">
        <v>0</v>
      </c>
      <c r="B1079" t="s">
        <v>1</v>
      </c>
      <c r="C1079" t="s">
        <v>2</v>
      </c>
      <c r="D1079" t="s">
        <v>3</v>
      </c>
      <c r="E1079" t="s">
        <v>4</v>
      </c>
      <c r="H1079" s="2" t="s">
        <v>5</v>
      </c>
      <c r="I1079" s="2" t="s">
        <v>6</v>
      </c>
      <c r="J1079" s="2" t="s">
        <v>7</v>
      </c>
      <c r="K1079" s="2" t="s">
        <v>8</v>
      </c>
      <c r="L1079" s="2" t="s">
        <v>9</v>
      </c>
      <c r="O1079"/>
    </row>
    <row r="1080" spans="1:15" x14ac:dyDescent="0.25">
      <c r="A1080" s="1">
        <v>111</v>
      </c>
      <c r="B1080" s="1" t="s">
        <v>13</v>
      </c>
      <c r="C1080" s="1">
        <f>$I$1080*$K$1080</f>
        <v>86000</v>
      </c>
      <c r="D1080" s="11">
        <f>1/(1+'Long Term Borrowings'!$B$3)^1</f>
        <v>0.93641726753441323</v>
      </c>
      <c r="E1080" s="11">
        <f>C1080*D1080</f>
        <v>80531.885007959543</v>
      </c>
      <c r="H1080" s="1">
        <v>3</v>
      </c>
      <c r="I1080" s="1">
        <v>1000000</v>
      </c>
      <c r="J1080" s="1">
        <v>2021</v>
      </c>
      <c r="K1080" s="1">
        <v>8.5999999999999993E-2</v>
      </c>
      <c r="L1080" s="1">
        <v>7500</v>
      </c>
      <c r="O1080"/>
    </row>
    <row r="1081" spans="1:15" x14ac:dyDescent="0.25">
      <c r="B1081" s="1" t="s">
        <v>14</v>
      </c>
      <c r="C1081" s="1">
        <f t="shared" ref="C1081" si="161">$I$1080*$K$1080</f>
        <v>86000</v>
      </c>
      <c r="D1081" s="11">
        <f>1/(1+'Long Term Borrowings'!$C$3)^2</f>
        <v>0.87376533899421416</v>
      </c>
      <c r="E1081" s="11">
        <f>C1081*D1081</f>
        <v>75143.819153502423</v>
      </c>
      <c r="K1081" s="1" t="s">
        <v>24</v>
      </c>
      <c r="L1081" s="1" t="s">
        <v>23</v>
      </c>
      <c r="O1081"/>
    </row>
    <row r="1082" spans="1:15" x14ac:dyDescent="0.25">
      <c r="B1082" s="1" t="s">
        <v>15</v>
      </c>
      <c r="C1082" s="1">
        <f>$I$1080*$K$1080+I1080</f>
        <v>1086000</v>
      </c>
      <c r="D1082" s="11">
        <f>1/(1+'Long Term Borrowings'!$D$3)^3</f>
        <v>0.81310208346911228</v>
      </c>
      <c r="E1082" s="11">
        <f>C1082*D1082</f>
        <v>883028.86264745588</v>
      </c>
      <c r="O1082"/>
    </row>
    <row r="1083" spans="1:15" x14ac:dyDescent="0.25">
      <c r="D1083" s="11"/>
      <c r="E1083" s="11">
        <f>SUM(E1080:E1082)</f>
        <v>1038704.5668089178</v>
      </c>
      <c r="O1083"/>
    </row>
    <row r="1084" spans="1:15" x14ac:dyDescent="0.25">
      <c r="O1084"/>
    </row>
    <row r="1085" spans="1:15" x14ac:dyDescent="0.25">
      <c r="O1085"/>
    </row>
    <row r="1086" spans="1:15" x14ac:dyDescent="0.25">
      <c r="A1086" s="1" t="s">
        <v>0</v>
      </c>
      <c r="B1086" t="s">
        <v>1</v>
      </c>
      <c r="C1086" t="s">
        <v>2</v>
      </c>
      <c r="D1086" t="s">
        <v>3</v>
      </c>
      <c r="E1086" t="s">
        <v>4</v>
      </c>
      <c r="H1086" s="2" t="s">
        <v>5</v>
      </c>
      <c r="I1086" s="2" t="s">
        <v>6</v>
      </c>
      <c r="J1086" s="2" t="s">
        <v>7</v>
      </c>
      <c r="K1086" s="2" t="s">
        <v>8</v>
      </c>
      <c r="L1086" s="2" t="s">
        <v>9</v>
      </c>
      <c r="O1086"/>
    </row>
    <row r="1087" spans="1:15" x14ac:dyDescent="0.25">
      <c r="A1087" s="1">
        <v>112</v>
      </c>
      <c r="B1087" s="1" t="s">
        <v>13</v>
      </c>
      <c r="C1087" s="1">
        <f>$I$1087*$K$1087</f>
        <v>86000</v>
      </c>
      <c r="D1087" s="11">
        <f>1/(1+'Long Term Borrowings'!$B$3)^1</f>
        <v>0.93641726753441323</v>
      </c>
      <c r="E1087" s="11">
        <f>C1087*D1087</f>
        <v>80531.885007959543</v>
      </c>
      <c r="H1087" s="1">
        <v>3</v>
      </c>
      <c r="I1087" s="1">
        <v>1000000</v>
      </c>
      <c r="J1087" s="1">
        <v>2021</v>
      </c>
      <c r="K1087" s="1">
        <v>8.5999999999999993E-2</v>
      </c>
      <c r="L1087" s="1">
        <v>6050</v>
      </c>
      <c r="O1087"/>
    </row>
    <row r="1088" spans="1:15" x14ac:dyDescent="0.25">
      <c r="B1088" s="1" t="s">
        <v>14</v>
      </c>
      <c r="C1088" s="1">
        <f t="shared" ref="C1088" si="162">$I$1087*$K$1087</f>
        <v>86000</v>
      </c>
      <c r="D1088" s="11">
        <f>1/(1+'Long Term Borrowings'!$C$3)^2</f>
        <v>0.87376533899421416</v>
      </c>
      <c r="E1088" s="11">
        <f>C1088*D1088</f>
        <v>75143.819153502423</v>
      </c>
      <c r="K1088" s="1" t="s">
        <v>24</v>
      </c>
      <c r="L1088" s="1" t="s">
        <v>23</v>
      </c>
      <c r="O1088"/>
    </row>
    <row r="1089" spans="1:15" x14ac:dyDescent="0.25">
      <c r="B1089" s="1" t="s">
        <v>15</v>
      </c>
      <c r="C1089" s="1">
        <f>$I$1087*$K$1087+I1087</f>
        <v>1086000</v>
      </c>
      <c r="D1089" s="11">
        <f>1/(1+'Long Term Borrowings'!$D$3)^3</f>
        <v>0.81310208346911228</v>
      </c>
      <c r="E1089" s="11">
        <f>C1089*D1089</f>
        <v>883028.86264745588</v>
      </c>
      <c r="O1089"/>
    </row>
    <row r="1090" spans="1:15" x14ac:dyDescent="0.25">
      <c r="D1090" s="11"/>
      <c r="E1090" s="11">
        <f>SUM(E1087:E1089)</f>
        <v>1038704.5668089178</v>
      </c>
      <c r="O1090"/>
    </row>
    <row r="1091" spans="1:15" x14ac:dyDescent="0.25">
      <c r="O1091"/>
    </row>
    <row r="1092" spans="1:15" x14ac:dyDescent="0.25">
      <c r="O1092"/>
    </row>
    <row r="1093" spans="1:15" x14ac:dyDescent="0.25">
      <c r="A1093" s="1" t="s">
        <v>0</v>
      </c>
      <c r="B1093" t="s">
        <v>1</v>
      </c>
      <c r="C1093" t="s">
        <v>2</v>
      </c>
      <c r="D1093" t="s">
        <v>3</v>
      </c>
      <c r="E1093" t="s">
        <v>4</v>
      </c>
      <c r="H1093" s="2" t="s">
        <v>5</v>
      </c>
      <c r="I1093" s="2" t="s">
        <v>6</v>
      </c>
      <c r="J1093" s="2" t="s">
        <v>7</v>
      </c>
      <c r="K1093" s="2" t="s">
        <v>8</v>
      </c>
      <c r="L1093" s="2" t="s">
        <v>9</v>
      </c>
      <c r="O1093"/>
    </row>
    <row r="1094" spans="1:15" x14ac:dyDescent="0.25">
      <c r="A1094" s="1">
        <v>113</v>
      </c>
      <c r="B1094" s="1" t="s">
        <v>13</v>
      </c>
      <c r="C1094" s="1">
        <f>$I$1094*$K$1094</f>
        <v>74700</v>
      </c>
      <c r="D1094" s="11">
        <f>1/(1+'Long Term Borrowings'!$B$3)^1</f>
        <v>0.93641726753441323</v>
      </c>
      <c r="E1094" s="11">
        <f>C1094*D1094</f>
        <v>69950.36988482067</v>
      </c>
      <c r="H1094" s="1">
        <v>3</v>
      </c>
      <c r="I1094" s="1">
        <v>1000000</v>
      </c>
      <c r="J1094" s="1">
        <v>2021</v>
      </c>
      <c r="K1094" s="1">
        <v>7.4700000000000003E-2</v>
      </c>
      <c r="L1094" s="1">
        <v>3000</v>
      </c>
      <c r="O1094"/>
    </row>
    <row r="1095" spans="1:15" x14ac:dyDescent="0.25">
      <c r="B1095" s="1" t="s">
        <v>14</v>
      </c>
      <c r="C1095" s="1">
        <f t="shared" ref="C1095" si="163">$I$1094*$K$1094</f>
        <v>74700</v>
      </c>
      <c r="D1095" s="11">
        <f>1/(1+'Long Term Borrowings'!$C$3)^2</f>
        <v>0.87376533899421416</v>
      </c>
      <c r="E1095" s="11">
        <f>C1095*D1095</f>
        <v>65270.270822867795</v>
      </c>
      <c r="K1095" s="1" t="s">
        <v>24</v>
      </c>
      <c r="L1095" s="1" t="s">
        <v>23</v>
      </c>
      <c r="O1095"/>
    </row>
    <row r="1096" spans="1:15" x14ac:dyDescent="0.25">
      <c r="B1096" s="1" t="s">
        <v>15</v>
      </c>
      <c r="C1096" s="1">
        <f>$I$1094*$K$1094+I1094</f>
        <v>1074700</v>
      </c>
      <c r="D1096" s="11">
        <f>1/(1+'Long Term Borrowings'!$D$3)^3</f>
        <v>0.81310208346911228</v>
      </c>
      <c r="E1096" s="11">
        <f>C1096*D1096</f>
        <v>873840.80910425493</v>
      </c>
      <c r="O1096"/>
    </row>
    <row r="1097" spans="1:15" x14ac:dyDescent="0.25">
      <c r="D1097" s="11"/>
      <c r="E1097" s="11">
        <f>SUM(E1094:E1096)</f>
        <v>1009061.4498119433</v>
      </c>
      <c r="O1097"/>
    </row>
    <row r="1098" spans="1:15" x14ac:dyDescent="0.25">
      <c r="O1098"/>
    </row>
    <row r="1099" spans="1:15" x14ac:dyDescent="0.25">
      <c r="O1099"/>
    </row>
    <row r="1100" spans="1:15" x14ac:dyDescent="0.25">
      <c r="A1100" s="1" t="s">
        <v>0</v>
      </c>
      <c r="B1100" t="s">
        <v>1</v>
      </c>
      <c r="C1100" t="s">
        <v>2</v>
      </c>
      <c r="D1100" t="s">
        <v>3</v>
      </c>
      <c r="E1100" t="s">
        <v>4</v>
      </c>
      <c r="H1100" s="2" t="s">
        <v>5</v>
      </c>
      <c r="I1100" s="2" t="s">
        <v>6</v>
      </c>
      <c r="J1100" s="2" t="s">
        <v>7</v>
      </c>
      <c r="K1100" s="2" t="s">
        <v>8</v>
      </c>
      <c r="L1100" s="2" t="s">
        <v>9</v>
      </c>
      <c r="O1100"/>
    </row>
    <row r="1101" spans="1:15" x14ac:dyDescent="0.25">
      <c r="A1101" s="1">
        <v>114</v>
      </c>
      <c r="B1101" s="1" t="s">
        <v>13</v>
      </c>
      <c r="C1101" s="1">
        <f>$I$1101*$K$1101</f>
        <v>77800</v>
      </c>
      <c r="D1101" s="11">
        <f>1/(1+'Long Term Borrowings'!$B$3)^1</f>
        <v>0.93641726753441323</v>
      </c>
      <c r="E1101" s="11">
        <f>C1101*D1101</f>
        <v>72853.263414177345</v>
      </c>
      <c r="H1101" s="1">
        <v>3</v>
      </c>
      <c r="I1101" s="1">
        <v>1000000</v>
      </c>
      <c r="J1101" s="1">
        <v>2021</v>
      </c>
      <c r="K1101" s="1">
        <v>7.7799999999999994E-2</v>
      </c>
      <c r="L1101" s="1">
        <v>5000</v>
      </c>
      <c r="O1101"/>
    </row>
    <row r="1102" spans="1:15" x14ac:dyDescent="0.25">
      <c r="B1102" s="1" t="s">
        <v>14</v>
      </c>
      <c r="C1102" s="1">
        <f t="shared" ref="C1102" si="164">$I$1101*$K$1101</f>
        <v>77800</v>
      </c>
      <c r="D1102" s="11">
        <f>1/(1+'Long Term Borrowings'!$C$3)^2</f>
        <v>0.87376533899421416</v>
      </c>
      <c r="E1102" s="11">
        <f>C1102*D1102</f>
        <v>67978.943373749862</v>
      </c>
      <c r="K1102" s="1" t="s">
        <v>24</v>
      </c>
      <c r="L1102" s="1" t="s">
        <v>23</v>
      </c>
      <c r="O1102"/>
    </row>
    <row r="1103" spans="1:15" x14ac:dyDescent="0.25">
      <c r="B1103" s="1" t="s">
        <v>15</v>
      </c>
      <c r="C1103" s="1">
        <f>$I$1101*$K$1101+I1101</f>
        <v>1077800</v>
      </c>
      <c r="D1103" s="11">
        <f>1/(1+'Long Term Borrowings'!$D$3)^3</f>
        <v>0.81310208346911228</v>
      </c>
      <c r="E1103" s="11">
        <f>C1103*D1103</f>
        <v>876361.42556300922</v>
      </c>
      <c r="O1103"/>
    </row>
    <row r="1104" spans="1:15" x14ac:dyDescent="0.25">
      <c r="D1104" s="11"/>
      <c r="E1104" s="11">
        <f>SUM(E1101:E1103)</f>
        <v>1017193.6323509364</v>
      </c>
      <c r="O1104"/>
    </row>
    <row r="1105" spans="1:15" x14ac:dyDescent="0.25">
      <c r="O1105"/>
    </row>
    <row r="1106" spans="1:15" x14ac:dyDescent="0.25">
      <c r="O1106"/>
    </row>
    <row r="1107" spans="1:15" x14ac:dyDescent="0.25">
      <c r="A1107" s="1" t="s">
        <v>0</v>
      </c>
      <c r="B1107" t="s">
        <v>1</v>
      </c>
      <c r="C1107" t="s">
        <v>2</v>
      </c>
      <c r="D1107" t="s">
        <v>3</v>
      </c>
      <c r="E1107" t="s">
        <v>4</v>
      </c>
      <c r="H1107" s="2" t="s">
        <v>5</v>
      </c>
      <c r="I1107" s="2" t="s">
        <v>6</v>
      </c>
      <c r="J1107" s="2" t="s">
        <v>7</v>
      </c>
      <c r="K1107" s="2" t="s">
        <v>8</v>
      </c>
      <c r="L1107" s="2" t="s">
        <v>9</v>
      </c>
      <c r="O1107"/>
    </row>
    <row r="1108" spans="1:15" x14ac:dyDescent="0.25">
      <c r="A1108" s="1">
        <v>115</v>
      </c>
      <c r="B1108" s="1" t="s">
        <v>13</v>
      </c>
      <c r="C1108" s="1">
        <f>$I$1108*$K$1108</f>
        <v>77900</v>
      </c>
      <c r="D1108" s="11">
        <f>1/(1+'Long Term Borrowings'!$B$3)^1</f>
        <v>0.93641726753441323</v>
      </c>
      <c r="E1108" s="11">
        <f>C1108*D1108</f>
        <v>72946.905140930787</v>
      </c>
      <c r="H1108" s="1">
        <v>3</v>
      </c>
      <c r="I1108" s="1">
        <v>1000000</v>
      </c>
      <c r="J1108" s="1">
        <v>2021</v>
      </c>
      <c r="K1108" s="1">
        <v>7.7899999999999997E-2</v>
      </c>
      <c r="L1108" s="1">
        <v>2000</v>
      </c>
      <c r="O1108"/>
    </row>
    <row r="1109" spans="1:15" x14ac:dyDescent="0.25">
      <c r="B1109" s="1" t="s">
        <v>14</v>
      </c>
      <c r="C1109" s="1">
        <f t="shared" ref="C1109" si="165">$I$1108*$K$1108</f>
        <v>77900</v>
      </c>
      <c r="D1109" s="11">
        <f>1/(1+'Long Term Borrowings'!$C$3)^2</f>
        <v>0.87376533899421416</v>
      </c>
      <c r="E1109" s="11">
        <f>C1109*D1109</f>
        <v>68066.319907649289</v>
      </c>
      <c r="K1109" s="1" t="s">
        <v>24</v>
      </c>
      <c r="L1109" s="1" t="s">
        <v>23</v>
      </c>
      <c r="O1109"/>
    </row>
    <row r="1110" spans="1:15" x14ac:dyDescent="0.25">
      <c r="B1110" s="1" t="s">
        <v>15</v>
      </c>
      <c r="C1110" s="1">
        <f>$I$1108*$K$1108+I1108</f>
        <v>1077900</v>
      </c>
      <c r="D1110" s="11">
        <f>1/(1+'Long Term Borrowings'!$D$3)^3</f>
        <v>0.81310208346911228</v>
      </c>
      <c r="E1110" s="11">
        <f>C1110*D1110</f>
        <v>876442.73577135615</v>
      </c>
      <c r="O1110"/>
    </row>
    <row r="1111" spans="1:15" x14ac:dyDescent="0.25">
      <c r="D1111" s="11"/>
      <c r="E1111" s="11">
        <f>SUM(E1108:E1110)</f>
        <v>1017455.9608199362</v>
      </c>
      <c r="O1111"/>
    </row>
    <row r="1112" spans="1:15" x14ac:dyDescent="0.25">
      <c r="O1112"/>
    </row>
    <row r="1113" spans="1:15" x14ac:dyDescent="0.25">
      <c r="O1113"/>
    </row>
    <row r="1114" spans="1:15" x14ac:dyDescent="0.25">
      <c r="A1114" s="1" t="s">
        <v>0</v>
      </c>
      <c r="B1114" t="s">
        <v>1</v>
      </c>
      <c r="C1114" t="s">
        <v>2</v>
      </c>
      <c r="D1114" t="s">
        <v>3</v>
      </c>
      <c r="E1114" t="s">
        <v>4</v>
      </c>
      <c r="H1114" s="2" t="s">
        <v>5</v>
      </c>
      <c r="I1114" s="2" t="s">
        <v>6</v>
      </c>
      <c r="J1114" s="2" t="s">
        <v>7</v>
      </c>
      <c r="K1114" s="2" t="s">
        <v>8</v>
      </c>
      <c r="L1114" s="2" t="s">
        <v>9</v>
      </c>
      <c r="O1114"/>
    </row>
    <row r="1115" spans="1:15" x14ac:dyDescent="0.25">
      <c r="A1115" s="1">
        <v>116</v>
      </c>
      <c r="B1115" s="1" t="s">
        <v>13</v>
      </c>
      <c r="C1115" s="1">
        <f>$I$1115*$K$1115</f>
        <v>75900</v>
      </c>
      <c r="D1115" s="11">
        <f>1/(1+'Long Term Borrowings'!$B$3)^1</f>
        <v>0.93641726753441323</v>
      </c>
      <c r="E1115" s="11">
        <f>C1115*D1115</f>
        <v>71074.070605861969</v>
      </c>
      <c r="H1115" s="1">
        <v>3</v>
      </c>
      <c r="I1115" s="1">
        <v>1000000</v>
      </c>
      <c r="J1115" s="1">
        <v>2021</v>
      </c>
      <c r="K1115" s="1">
        <v>7.5899999999999995E-2</v>
      </c>
      <c r="L1115" s="1">
        <v>5000</v>
      </c>
      <c r="O1115"/>
    </row>
    <row r="1116" spans="1:15" x14ac:dyDescent="0.25">
      <c r="B1116" s="1" t="s">
        <v>14</v>
      </c>
      <c r="C1116" s="1">
        <f t="shared" ref="C1116" si="166">$I$1115*$K$1115</f>
        <v>75900</v>
      </c>
      <c r="D1116" s="11">
        <f>1/(1+'Long Term Borrowings'!$C$3)^2</f>
        <v>0.87376533899421416</v>
      </c>
      <c r="E1116" s="11">
        <f>C1116*D1116</f>
        <v>66318.789229660848</v>
      </c>
      <c r="K1116" s="1" t="s">
        <v>24</v>
      </c>
      <c r="L1116" s="1" t="s">
        <v>23</v>
      </c>
      <c r="O1116"/>
    </row>
    <row r="1117" spans="1:15" x14ac:dyDescent="0.25">
      <c r="B1117" s="1" t="s">
        <v>15</v>
      </c>
      <c r="C1117" s="1">
        <f>$I$1115*$K$1115+I1115</f>
        <v>1075900</v>
      </c>
      <c r="D1117" s="11">
        <f>1/(1+'Long Term Borrowings'!$D$3)^3</f>
        <v>0.81310208346911228</v>
      </c>
      <c r="E1117" s="11">
        <f>C1117*D1117</f>
        <v>874816.53160441795</v>
      </c>
      <c r="O1117"/>
    </row>
    <row r="1118" spans="1:15" x14ac:dyDescent="0.25">
      <c r="D1118" s="11"/>
      <c r="E1118" s="11">
        <f>SUM(E1115:E1117)</f>
        <v>1012209.3914399408</v>
      </c>
      <c r="O1118"/>
    </row>
    <row r="1119" spans="1:15" x14ac:dyDescent="0.25">
      <c r="O1119"/>
    </row>
    <row r="1120" spans="1:15" x14ac:dyDescent="0.25">
      <c r="O1120"/>
    </row>
    <row r="1121" spans="1:15" x14ac:dyDescent="0.25">
      <c r="A1121" s="1" t="s">
        <v>0</v>
      </c>
      <c r="B1121" t="s">
        <v>1</v>
      </c>
      <c r="C1121" t="s">
        <v>2</v>
      </c>
      <c r="D1121" t="s">
        <v>3</v>
      </c>
      <c r="E1121" t="s">
        <v>4</v>
      </c>
      <c r="H1121" s="2" t="s">
        <v>5</v>
      </c>
      <c r="I1121" s="2" t="s">
        <v>6</v>
      </c>
      <c r="J1121" s="2" t="s">
        <v>7</v>
      </c>
      <c r="K1121" s="2" t="s">
        <v>8</v>
      </c>
      <c r="L1121" s="2" t="s">
        <v>9</v>
      </c>
      <c r="O1121"/>
    </row>
    <row r="1122" spans="1:15" x14ac:dyDescent="0.25">
      <c r="A1122" s="1">
        <v>117</v>
      </c>
      <c r="B1122" s="1" t="s">
        <v>13</v>
      </c>
      <c r="C1122" s="1">
        <f>$I$1122*$K$1122</f>
        <v>77400</v>
      </c>
      <c r="D1122" s="11">
        <f>1/(1+'Long Term Borrowings'!$B$3)^1</f>
        <v>0.93641726753441323</v>
      </c>
      <c r="E1122" s="11">
        <f>C1122*D1122</f>
        <v>72478.696507163579</v>
      </c>
      <c r="H1122" s="1">
        <v>3</v>
      </c>
      <c r="I1122" s="1">
        <v>1000000</v>
      </c>
      <c r="J1122" s="1">
        <v>2021</v>
      </c>
      <c r="K1122" s="1">
        <v>7.7399999999999997E-2</v>
      </c>
      <c r="L1122" s="1">
        <v>5000</v>
      </c>
      <c r="O1122"/>
    </row>
    <row r="1123" spans="1:15" x14ac:dyDescent="0.25">
      <c r="B1123" s="1" t="s">
        <v>14</v>
      </c>
      <c r="C1123" s="1">
        <f t="shared" ref="C1123" si="167">$I$1122*$K$1122</f>
        <v>77400</v>
      </c>
      <c r="D1123" s="11">
        <f>1/(1+'Long Term Borrowings'!$C$3)^2</f>
        <v>0.87376533899421416</v>
      </c>
      <c r="E1123" s="11">
        <f>C1123*D1123</f>
        <v>67629.437238152183</v>
      </c>
      <c r="K1123" s="1" t="s">
        <v>24</v>
      </c>
      <c r="L1123" s="1" t="s">
        <v>23</v>
      </c>
      <c r="O1123"/>
    </row>
    <row r="1124" spans="1:15" x14ac:dyDescent="0.25">
      <c r="B1124" s="1" t="s">
        <v>15</v>
      </c>
      <c r="C1124" s="1">
        <f>$I$1122*$K$1122+I1122</f>
        <v>1077400</v>
      </c>
      <c r="D1124" s="11">
        <f>1/(1+'Long Term Borrowings'!$D$3)^3</f>
        <v>0.81310208346911228</v>
      </c>
      <c r="E1124" s="11">
        <f>C1124*D1124</f>
        <v>876036.18472962151</v>
      </c>
      <c r="O1124"/>
    </row>
    <row r="1125" spans="1:15" x14ac:dyDescent="0.25">
      <c r="D1125" s="11"/>
      <c r="E1125" s="11">
        <f>SUM(E1122:E1124)</f>
        <v>1016144.3184749372</v>
      </c>
      <c r="O1125"/>
    </row>
    <row r="1126" spans="1:15" x14ac:dyDescent="0.25">
      <c r="O1126"/>
    </row>
    <row r="1127" spans="1:15" x14ac:dyDescent="0.25">
      <c r="O1127"/>
    </row>
    <row r="1128" spans="1:15" x14ac:dyDescent="0.25">
      <c r="A1128" s="1" t="s">
        <v>0</v>
      </c>
      <c r="B1128" t="s">
        <v>1</v>
      </c>
      <c r="C1128" t="s">
        <v>2</v>
      </c>
      <c r="D1128" t="s">
        <v>3</v>
      </c>
      <c r="E1128" t="s">
        <v>4</v>
      </c>
      <c r="H1128" s="2" t="s">
        <v>5</v>
      </c>
      <c r="I1128" s="2" t="s">
        <v>6</v>
      </c>
      <c r="J1128" s="2" t="s">
        <v>7</v>
      </c>
      <c r="K1128" s="2" t="s">
        <v>8</v>
      </c>
      <c r="L1128" s="2" t="s">
        <v>9</v>
      </c>
      <c r="O1128"/>
    </row>
    <row r="1129" spans="1:15" x14ac:dyDescent="0.25">
      <c r="A1129" s="1">
        <v>118</v>
      </c>
      <c r="B1129" s="1" t="s">
        <v>13</v>
      </c>
      <c r="C1129" s="1">
        <f>$I$1129*$K$1129</f>
        <v>86000</v>
      </c>
      <c r="D1129" s="11">
        <f>1/(1+'Long Term Borrowings'!$B$3)^1</f>
        <v>0.93641726753441323</v>
      </c>
      <c r="E1129" s="11">
        <f>C1129*D1129</f>
        <v>80531.885007959543</v>
      </c>
      <c r="H1129" s="1">
        <v>3</v>
      </c>
      <c r="I1129" s="1">
        <v>1000000</v>
      </c>
      <c r="J1129" s="1">
        <v>2021</v>
      </c>
      <c r="K1129" s="1">
        <v>8.5999999999999993E-2</v>
      </c>
      <c r="L1129" s="1">
        <v>2960</v>
      </c>
      <c r="O1129"/>
    </row>
    <row r="1130" spans="1:15" x14ac:dyDescent="0.25">
      <c r="B1130" s="1" t="s">
        <v>14</v>
      </c>
      <c r="C1130" s="1">
        <f t="shared" ref="C1130" si="168">$I$1129*$K$1129</f>
        <v>86000</v>
      </c>
      <c r="D1130" s="11">
        <f>1/(1+'Long Term Borrowings'!$C$3)^2</f>
        <v>0.87376533899421416</v>
      </c>
      <c r="E1130" s="11">
        <f>C1130*D1130</f>
        <v>75143.819153502423</v>
      </c>
      <c r="K1130" s="1" t="s">
        <v>24</v>
      </c>
      <c r="L1130" s="1" t="s">
        <v>23</v>
      </c>
      <c r="O1130"/>
    </row>
    <row r="1131" spans="1:15" x14ac:dyDescent="0.25">
      <c r="B1131" s="1" t="s">
        <v>15</v>
      </c>
      <c r="C1131" s="1">
        <f>$I$1129*$K$1129+I1129</f>
        <v>1086000</v>
      </c>
      <c r="D1131" s="11">
        <f>1/(1+'Long Term Borrowings'!$D$3)^3</f>
        <v>0.81310208346911228</v>
      </c>
      <c r="E1131" s="11">
        <f>C1131*D1131</f>
        <v>883028.86264745588</v>
      </c>
      <c r="O1131"/>
    </row>
    <row r="1132" spans="1:15" x14ac:dyDescent="0.25">
      <c r="D1132" s="11"/>
      <c r="E1132" s="11">
        <f>SUM(E1129:E1131)</f>
        <v>1038704.5668089178</v>
      </c>
      <c r="O1132"/>
    </row>
    <row r="1133" spans="1:15" x14ac:dyDescent="0.25">
      <c r="O1133"/>
    </row>
    <row r="1134" spans="1:15" x14ac:dyDescent="0.25">
      <c r="O1134"/>
    </row>
    <row r="1135" spans="1:15" x14ac:dyDescent="0.25">
      <c r="O1135"/>
    </row>
    <row r="1136" spans="1:15" x14ac:dyDescent="0.25">
      <c r="A1136" s="1" t="s">
        <v>0</v>
      </c>
      <c r="B1136" t="s">
        <v>1</v>
      </c>
      <c r="C1136" t="s">
        <v>2</v>
      </c>
      <c r="D1136" t="s">
        <v>3</v>
      </c>
      <c r="E1136" t="s">
        <v>4</v>
      </c>
      <c r="H1136" s="2" t="s">
        <v>5</v>
      </c>
      <c r="I1136" s="2" t="s">
        <v>6</v>
      </c>
      <c r="J1136" s="2" t="s">
        <v>7</v>
      </c>
      <c r="K1136" s="2" t="s">
        <v>8</v>
      </c>
      <c r="L1136" s="2" t="s">
        <v>9</v>
      </c>
      <c r="O1136"/>
    </row>
    <row r="1137" spans="1:15" x14ac:dyDescent="0.25">
      <c r="A1137" s="1">
        <v>119</v>
      </c>
      <c r="B1137" s="1" t="s">
        <v>13</v>
      </c>
      <c r="C1137" s="1">
        <f>$I$1137*$K$1137</f>
        <v>77000</v>
      </c>
      <c r="D1137" s="11">
        <f>1/(1+'Long Term Borrowings'!$B$3)^1</f>
        <v>0.93641726753441323</v>
      </c>
      <c r="E1137" s="11">
        <f>C1137*D1137</f>
        <v>72104.129600149812</v>
      </c>
      <c r="H1137" s="1">
        <v>3</v>
      </c>
      <c r="I1137" s="1">
        <v>1000000</v>
      </c>
      <c r="J1137" s="1">
        <v>2021</v>
      </c>
      <c r="K1137" s="1">
        <v>7.6999999999999999E-2</v>
      </c>
      <c r="L1137" s="1">
        <v>7000</v>
      </c>
      <c r="O1137"/>
    </row>
    <row r="1138" spans="1:15" x14ac:dyDescent="0.25">
      <c r="B1138" s="1" t="s">
        <v>14</v>
      </c>
      <c r="C1138" s="1">
        <f t="shared" ref="C1138" si="169">$I$1137*$K$1137</f>
        <v>77000</v>
      </c>
      <c r="D1138" s="11">
        <f>1/(1+'Long Term Borrowings'!$C$3)^2</f>
        <v>0.87376533899421416</v>
      </c>
      <c r="E1138" s="11">
        <f>C1138*D1138</f>
        <v>67279.931102554488</v>
      </c>
      <c r="K1138" s="1" t="s">
        <v>24</v>
      </c>
      <c r="L1138" s="1" t="s">
        <v>23</v>
      </c>
      <c r="O1138"/>
    </row>
    <row r="1139" spans="1:15" x14ac:dyDescent="0.25">
      <c r="B1139" s="1" t="s">
        <v>15</v>
      </c>
      <c r="C1139" s="1">
        <f>$I$1137*$K$1137+I1137</f>
        <v>1077000</v>
      </c>
      <c r="D1139" s="11">
        <f>1/(1+'Long Term Borrowings'!$D$3)^3</f>
        <v>0.81310208346911228</v>
      </c>
      <c r="E1139" s="11">
        <f>C1139*D1139</f>
        <v>875710.94389623392</v>
      </c>
      <c r="O1139"/>
    </row>
    <row r="1140" spans="1:15" x14ac:dyDescent="0.25">
      <c r="D1140" s="11"/>
      <c r="E1140" s="11">
        <f>SUM(E1137:E1139)</f>
        <v>1015095.0045989382</v>
      </c>
      <c r="O1140"/>
    </row>
    <row r="1141" spans="1:15" x14ac:dyDescent="0.25">
      <c r="O1141"/>
    </row>
    <row r="1142" spans="1:15" x14ac:dyDescent="0.25">
      <c r="O1142"/>
    </row>
    <row r="1143" spans="1:15" x14ac:dyDescent="0.25">
      <c r="A1143" s="1" t="s">
        <v>0</v>
      </c>
      <c r="B1143" t="s">
        <v>1</v>
      </c>
      <c r="C1143" t="s">
        <v>2</v>
      </c>
      <c r="D1143" t="s">
        <v>3</v>
      </c>
      <c r="E1143" t="s">
        <v>4</v>
      </c>
      <c r="H1143" s="2" t="s">
        <v>5</v>
      </c>
      <c r="I1143" s="2" t="s">
        <v>6</v>
      </c>
      <c r="J1143" s="2" t="s">
        <v>7</v>
      </c>
      <c r="K1143" s="2" t="s">
        <v>8</v>
      </c>
      <c r="L1143" s="2" t="s">
        <v>9</v>
      </c>
      <c r="O1143"/>
    </row>
    <row r="1144" spans="1:15" x14ac:dyDescent="0.25">
      <c r="A1144" s="1">
        <v>120</v>
      </c>
      <c r="B1144" s="1" t="s">
        <v>13</v>
      </c>
      <c r="C1144" s="1">
        <f>$I$1144*$K$1144</f>
        <v>79800</v>
      </c>
      <c r="D1144" s="11">
        <f>1/(1+'Long Term Borrowings'!$B$3)^1</f>
        <v>0.93641726753441323</v>
      </c>
      <c r="E1144" s="11">
        <f>C1144*D1144</f>
        <v>74726.097949246177</v>
      </c>
      <c r="H1144" s="1">
        <v>3</v>
      </c>
      <c r="I1144" s="1">
        <v>1000000</v>
      </c>
      <c r="J1144" s="1">
        <v>2021</v>
      </c>
      <c r="K1144" s="1">
        <v>7.9799999999999996E-2</v>
      </c>
      <c r="L1144" s="1">
        <v>4000</v>
      </c>
      <c r="O1144"/>
    </row>
    <row r="1145" spans="1:15" x14ac:dyDescent="0.25">
      <c r="B1145" s="1" t="s">
        <v>14</v>
      </c>
      <c r="C1145" s="1">
        <f t="shared" ref="C1145" si="170">$I$1144*$K$1144</f>
        <v>79800</v>
      </c>
      <c r="D1145" s="11">
        <f>1/(1+'Long Term Borrowings'!$C$3)^2</f>
        <v>0.87376533899421416</v>
      </c>
      <c r="E1145" s="11">
        <f>C1145*D1145</f>
        <v>69726.474051738289</v>
      </c>
      <c r="K1145" s="1" t="s">
        <v>24</v>
      </c>
      <c r="L1145" s="1" t="s">
        <v>23</v>
      </c>
      <c r="O1145"/>
    </row>
    <row r="1146" spans="1:15" x14ac:dyDescent="0.25">
      <c r="B1146" s="1" t="s">
        <v>15</v>
      </c>
      <c r="C1146" s="1">
        <f>$I$1144*$K$1144+I1144</f>
        <v>1079800</v>
      </c>
      <c r="D1146" s="11">
        <f>1/(1+'Long Term Borrowings'!$D$3)^3</f>
        <v>0.81310208346911228</v>
      </c>
      <c r="E1146" s="11">
        <f>C1146*D1146</f>
        <v>877987.62972994742</v>
      </c>
      <c r="O1146"/>
    </row>
    <row r="1147" spans="1:15" x14ac:dyDescent="0.25">
      <c r="D1147" s="11"/>
      <c r="E1147" s="11">
        <f>SUM(E1144:E1146)</f>
        <v>1022440.2017309319</v>
      </c>
      <c r="O1147"/>
    </row>
    <row r="1148" spans="1:15" x14ac:dyDescent="0.25">
      <c r="O1148"/>
    </row>
    <row r="1149" spans="1:15" x14ac:dyDescent="0.25">
      <c r="O1149"/>
    </row>
    <row r="1150" spans="1:15" x14ac:dyDescent="0.25">
      <c r="A1150" s="1" t="s">
        <v>0</v>
      </c>
      <c r="B1150" t="s">
        <v>1</v>
      </c>
      <c r="C1150" t="s">
        <v>2</v>
      </c>
      <c r="D1150" t="s">
        <v>3</v>
      </c>
      <c r="E1150" t="s">
        <v>4</v>
      </c>
      <c r="H1150" s="2" t="s">
        <v>5</v>
      </c>
      <c r="I1150" s="2" t="s">
        <v>6</v>
      </c>
      <c r="J1150" s="2" t="s">
        <v>7</v>
      </c>
      <c r="K1150" s="2" t="s">
        <v>8</v>
      </c>
      <c r="L1150" s="2" t="s">
        <v>9</v>
      </c>
      <c r="O1150"/>
    </row>
    <row r="1151" spans="1:15" x14ac:dyDescent="0.25">
      <c r="A1151" s="1">
        <v>121</v>
      </c>
      <c r="B1151" s="1" t="s">
        <v>13</v>
      </c>
      <c r="C1151" s="1">
        <f>$I$1151*$K$1151</f>
        <v>75200</v>
      </c>
      <c r="D1151" s="11">
        <f>1/(1+'Long Term Borrowings'!$B$3)^1</f>
        <v>0.93641726753441323</v>
      </c>
      <c r="E1151" s="11">
        <f>C1151*D1151</f>
        <v>70418.578518587878</v>
      </c>
      <c r="H1151" s="1">
        <v>3</v>
      </c>
      <c r="I1151" s="1">
        <v>1000000</v>
      </c>
      <c r="J1151" s="1">
        <v>2021</v>
      </c>
      <c r="K1151" s="1">
        <v>7.5200000000000003E-2</v>
      </c>
      <c r="L1151" s="1">
        <v>3500</v>
      </c>
      <c r="O1151"/>
    </row>
    <row r="1152" spans="1:15" x14ac:dyDescent="0.25">
      <c r="B1152" s="1" t="s">
        <v>14</v>
      </c>
      <c r="C1152" s="1">
        <f t="shared" ref="C1152" si="171">$I$1151*$K$1151</f>
        <v>75200</v>
      </c>
      <c r="D1152" s="11">
        <f>1/(1+'Long Term Borrowings'!$C$3)^2</f>
        <v>0.87376533899421416</v>
      </c>
      <c r="E1152" s="11">
        <f>C1152*D1152</f>
        <v>65707.153492364901</v>
      </c>
      <c r="K1152" s="1" t="s">
        <v>24</v>
      </c>
      <c r="L1152" s="1" t="s">
        <v>23</v>
      </c>
      <c r="O1152"/>
    </row>
    <row r="1153" spans="1:15" x14ac:dyDescent="0.25">
      <c r="B1153" s="1" t="s">
        <v>15</v>
      </c>
      <c r="C1153" s="1">
        <f>$I$1151*$K$1151+I1151</f>
        <v>1075200</v>
      </c>
      <c r="D1153" s="11">
        <f>1/(1+'Long Term Borrowings'!$D$3)^3</f>
        <v>0.81310208346911228</v>
      </c>
      <c r="E1153" s="11">
        <f>C1153*D1153</f>
        <v>874247.36014598957</v>
      </c>
      <c r="O1153"/>
    </row>
    <row r="1154" spans="1:15" x14ac:dyDescent="0.25">
      <c r="D1154" s="11"/>
      <c r="E1154" s="11">
        <f>SUM(E1151:E1153)</f>
        <v>1010373.0921569424</v>
      </c>
      <c r="O1154"/>
    </row>
    <row r="1155" spans="1:15" x14ac:dyDescent="0.25">
      <c r="O1155"/>
    </row>
    <row r="1156" spans="1:15" x14ac:dyDescent="0.25">
      <c r="O1156"/>
    </row>
    <row r="1157" spans="1:15" x14ac:dyDescent="0.25">
      <c r="A1157" s="1" t="s">
        <v>0</v>
      </c>
      <c r="B1157" t="s">
        <v>1</v>
      </c>
      <c r="C1157" t="s">
        <v>2</v>
      </c>
      <c r="D1157" t="s">
        <v>3</v>
      </c>
      <c r="E1157" t="s">
        <v>4</v>
      </c>
      <c r="H1157" s="2" t="s">
        <v>5</v>
      </c>
      <c r="I1157" s="2" t="s">
        <v>6</v>
      </c>
      <c r="J1157" s="2" t="s">
        <v>7</v>
      </c>
      <c r="K1157" s="2" t="s">
        <v>8</v>
      </c>
      <c r="L1157" s="2" t="s">
        <v>9</v>
      </c>
      <c r="O1157"/>
    </row>
    <row r="1158" spans="1:15" x14ac:dyDescent="0.25">
      <c r="A1158" s="1">
        <v>122</v>
      </c>
      <c r="B1158" s="1" t="s">
        <v>13</v>
      </c>
      <c r="C1158" s="1">
        <f>$I$1158*$K$1158</f>
        <v>84900</v>
      </c>
      <c r="D1158" s="11">
        <f>1/(1+'Long Term Borrowings'!$B$3)^1</f>
        <v>0.93641726753441323</v>
      </c>
      <c r="E1158" s="11">
        <f>C1158*D1158</f>
        <v>79501.826013671685</v>
      </c>
      <c r="H1158" s="1">
        <v>3</v>
      </c>
      <c r="I1158" s="1">
        <v>1000000</v>
      </c>
      <c r="J1158" s="1">
        <v>2021</v>
      </c>
      <c r="K1158" s="1">
        <v>8.4900000000000003E-2</v>
      </c>
      <c r="L1158" s="1">
        <v>3000</v>
      </c>
      <c r="O1158"/>
    </row>
    <row r="1159" spans="1:15" x14ac:dyDescent="0.25">
      <c r="B1159" s="1" t="s">
        <v>14</v>
      </c>
      <c r="C1159" s="1">
        <f t="shared" ref="C1159" si="172">$I$1158*$K$1158</f>
        <v>84900</v>
      </c>
      <c r="D1159" s="11">
        <f>1/(1+'Long Term Borrowings'!$C$3)^2</f>
        <v>0.87376533899421416</v>
      </c>
      <c r="E1159" s="11">
        <f>C1159*D1159</f>
        <v>74182.677280608783</v>
      </c>
      <c r="K1159" s="1" t="s">
        <v>24</v>
      </c>
      <c r="L1159" s="1" t="s">
        <v>23</v>
      </c>
      <c r="O1159"/>
    </row>
    <row r="1160" spans="1:15" x14ac:dyDescent="0.25">
      <c r="B1160" s="1" t="s">
        <v>15</v>
      </c>
      <c r="C1160" s="1">
        <f>$I$1158*$K$1158+I1158</f>
        <v>1084900</v>
      </c>
      <c r="D1160" s="11">
        <f>1/(1+'Long Term Borrowings'!$D$3)^3</f>
        <v>0.81310208346911228</v>
      </c>
      <c r="E1160" s="11">
        <f>C1160*D1160</f>
        <v>882134.45035563991</v>
      </c>
      <c r="O1160"/>
    </row>
    <row r="1161" spans="1:15" x14ac:dyDescent="0.25">
      <c r="D1161" s="11"/>
      <c r="E1161" s="11">
        <f>SUM(E1158:E1160)</f>
        <v>1035818.9536499204</v>
      </c>
      <c r="O1161"/>
    </row>
    <row r="1162" spans="1:15" x14ac:dyDescent="0.25">
      <c r="O1162"/>
    </row>
    <row r="1163" spans="1:15" x14ac:dyDescent="0.25">
      <c r="O1163"/>
    </row>
    <row r="1164" spans="1:15" x14ac:dyDescent="0.25">
      <c r="A1164" s="1" t="s">
        <v>0</v>
      </c>
      <c r="B1164" t="s">
        <v>1</v>
      </c>
      <c r="C1164" t="s">
        <v>2</v>
      </c>
      <c r="D1164" t="s">
        <v>3</v>
      </c>
      <c r="E1164" t="s">
        <v>4</v>
      </c>
      <c r="H1164" s="2" t="s">
        <v>5</v>
      </c>
      <c r="I1164" s="2" t="s">
        <v>6</v>
      </c>
      <c r="J1164" s="2" t="s">
        <v>7</v>
      </c>
      <c r="K1164" s="2" t="s">
        <v>8</v>
      </c>
      <c r="L1164" s="2" t="s">
        <v>9</v>
      </c>
      <c r="O1164"/>
    </row>
    <row r="1165" spans="1:15" x14ac:dyDescent="0.25">
      <c r="A1165" s="1">
        <v>123</v>
      </c>
      <c r="B1165" s="1" t="s">
        <v>13</v>
      </c>
      <c r="C1165" s="1">
        <f>$I$1165*$K$1165</f>
        <v>78100</v>
      </c>
      <c r="D1165" s="11">
        <f>1/(1+'Long Term Borrowings'!$B$3)^1</f>
        <v>0.93641726753441323</v>
      </c>
      <c r="E1165" s="11">
        <f>C1165*D1165</f>
        <v>73134.18859443767</v>
      </c>
      <c r="H1165" s="1">
        <v>3</v>
      </c>
      <c r="I1165" s="1">
        <v>1000000</v>
      </c>
      <c r="J1165" s="1">
        <v>2021</v>
      </c>
      <c r="K1165" s="1">
        <v>7.8100000000000003E-2</v>
      </c>
      <c r="L1165" s="1">
        <v>5000</v>
      </c>
      <c r="O1165"/>
    </row>
    <row r="1166" spans="1:15" x14ac:dyDescent="0.25">
      <c r="B1166" s="1" t="s">
        <v>14</v>
      </c>
      <c r="C1166" s="1">
        <f t="shared" ref="C1166" si="173">$I$1165*$K$1165</f>
        <v>78100</v>
      </c>
      <c r="D1166" s="11">
        <f>1/(1+'Long Term Borrowings'!$C$3)^2</f>
        <v>0.87376533899421416</v>
      </c>
      <c r="E1166" s="11">
        <f>C1166*D1166</f>
        <v>68241.072975448129</v>
      </c>
      <c r="K1166" s="1" t="s">
        <v>24</v>
      </c>
      <c r="L1166" s="1" t="s">
        <v>23</v>
      </c>
      <c r="O1166"/>
    </row>
    <row r="1167" spans="1:15" x14ac:dyDescent="0.25">
      <c r="B1167" s="1" t="s">
        <v>15</v>
      </c>
      <c r="C1167" s="1">
        <f>$I$1165*$K$1165+I1165</f>
        <v>1078100</v>
      </c>
      <c r="D1167" s="11">
        <f>1/(1+'Long Term Borrowings'!$D$3)^3</f>
        <v>0.81310208346911228</v>
      </c>
      <c r="E1167" s="11">
        <f>C1167*D1167</f>
        <v>876605.35618805001</v>
      </c>
      <c r="O1167"/>
    </row>
    <row r="1168" spans="1:15" x14ac:dyDescent="0.25">
      <c r="D1168" s="11"/>
      <c r="E1168" s="11">
        <f>SUM(E1165:E1167)</f>
        <v>1017980.6177579358</v>
      </c>
      <c r="O1168"/>
    </row>
    <row r="1169" spans="1:15" x14ac:dyDescent="0.25">
      <c r="O1169"/>
    </row>
    <row r="1170" spans="1:15" x14ac:dyDescent="0.25">
      <c r="O1170"/>
    </row>
    <row r="1171" spans="1:15" x14ac:dyDescent="0.25">
      <c r="A1171" s="1" t="s">
        <v>0</v>
      </c>
      <c r="B1171" t="s">
        <v>1</v>
      </c>
      <c r="C1171" t="s">
        <v>2</v>
      </c>
      <c r="D1171" t="s">
        <v>3</v>
      </c>
      <c r="E1171" t="s">
        <v>4</v>
      </c>
      <c r="H1171" s="2" t="s">
        <v>5</v>
      </c>
      <c r="I1171" s="2" t="s">
        <v>6</v>
      </c>
      <c r="J1171" s="2" t="s">
        <v>7</v>
      </c>
      <c r="K1171" s="2" t="s">
        <v>8</v>
      </c>
      <c r="L1171" s="2" t="s">
        <v>9</v>
      </c>
      <c r="O1171"/>
    </row>
    <row r="1172" spans="1:15" x14ac:dyDescent="0.25">
      <c r="A1172" s="1">
        <v>124</v>
      </c>
      <c r="B1172" s="1" t="s">
        <v>13</v>
      </c>
      <c r="C1172" s="1">
        <f>$I$1172*$K$1172</f>
        <v>72000</v>
      </c>
      <c r="D1172" s="11">
        <f>1/(1+'Long Term Borrowings'!$B$3)^1</f>
        <v>0.93641726753441323</v>
      </c>
      <c r="E1172" s="11">
        <f>C1172*D1172</f>
        <v>67422.043262477746</v>
      </c>
      <c r="H1172" s="1">
        <v>3</v>
      </c>
      <c r="I1172" s="1">
        <v>1000000</v>
      </c>
      <c r="J1172" s="1">
        <v>2021</v>
      </c>
      <c r="K1172" s="1">
        <v>7.1999999999999995E-2</v>
      </c>
      <c r="L1172" s="1">
        <v>5750</v>
      </c>
      <c r="O1172"/>
    </row>
    <row r="1173" spans="1:15" x14ac:dyDescent="0.25">
      <c r="B1173" s="1" t="s">
        <v>14</v>
      </c>
      <c r="C1173" s="1">
        <f t="shared" ref="C1173" si="174">$I$1172*$K$1172</f>
        <v>72000</v>
      </c>
      <c r="D1173" s="11">
        <f>1/(1+'Long Term Borrowings'!$C$3)^2</f>
        <v>0.87376533899421416</v>
      </c>
      <c r="E1173" s="11">
        <f>C1173*D1173</f>
        <v>62911.104407583422</v>
      </c>
      <c r="K1173" s="1" t="s">
        <v>24</v>
      </c>
      <c r="L1173" s="1" t="s">
        <v>23</v>
      </c>
      <c r="O1173"/>
    </row>
    <row r="1174" spans="1:15" x14ac:dyDescent="0.25">
      <c r="B1174" s="1" t="s">
        <v>15</v>
      </c>
      <c r="C1174" s="1">
        <f>$I$1172*$K$1172+I1172</f>
        <v>1072000</v>
      </c>
      <c r="D1174" s="11">
        <f>1/(1+'Long Term Borrowings'!$D$3)^3</f>
        <v>0.81310208346911228</v>
      </c>
      <c r="E1174" s="11">
        <f>C1174*D1174</f>
        <v>871645.43347888836</v>
      </c>
      <c r="O1174"/>
    </row>
    <row r="1175" spans="1:15" x14ac:dyDescent="0.25">
      <c r="D1175" s="11"/>
      <c r="E1175" s="11">
        <f>SUM(E1172:E1174)</f>
        <v>1001978.5811489496</v>
      </c>
      <c r="O1175"/>
    </row>
    <row r="1176" spans="1:15" x14ac:dyDescent="0.25">
      <c r="O1176"/>
    </row>
    <row r="1177" spans="1:15" x14ac:dyDescent="0.25">
      <c r="O1177"/>
    </row>
    <row r="1178" spans="1:15" x14ac:dyDescent="0.25">
      <c r="A1178" s="1" t="s">
        <v>0</v>
      </c>
      <c r="B1178" t="s">
        <v>1</v>
      </c>
      <c r="C1178" t="s">
        <v>2</v>
      </c>
      <c r="D1178" t="s">
        <v>3</v>
      </c>
      <c r="E1178" t="s">
        <v>4</v>
      </c>
      <c r="H1178" s="2" t="s">
        <v>5</v>
      </c>
      <c r="I1178" s="2" t="s">
        <v>6</v>
      </c>
      <c r="J1178" s="2" t="s">
        <v>7</v>
      </c>
      <c r="K1178" s="2" t="s">
        <v>8</v>
      </c>
      <c r="L1178" s="2" t="s">
        <v>9</v>
      </c>
      <c r="O1178"/>
    </row>
    <row r="1179" spans="1:15" x14ac:dyDescent="0.25">
      <c r="A1179" s="1">
        <v>125</v>
      </c>
      <c r="B1179" s="1" t="s">
        <v>13</v>
      </c>
      <c r="C1179" s="1">
        <f>$I$1179*$K$1179</f>
        <v>86800</v>
      </c>
      <c r="D1179" s="11">
        <f>1/(1+'Long Term Borrowings'!$B$3)^1</f>
        <v>0.93641726753441323</v>
      </c>
      <c r="E1179" s="11">
        <f>C1179*D1179</f>
        <v>81281.018821987062</v>
      </c>
      <c r="H1179" s="1">
        <v>2</v>
      </c>
      <c r="I1179" s="1">
        <v>1000000</v>
      </c>
      <c r="J1179" s="1">
        <v>2020</v>
      </c>
      <c r="K1179" s="1">
        <v>8.6800000000000002E-2</v>
      </c>
      <c r="L1179" s="1">
        <v>5950</v>
      </c>
      <c r="O1179"/>
    </row>
    <row r="1180" spans="1:15" x14ac:dyDescent="0.25">
      <c r="B1180" s="1" t="s">
        <v>14</v>
      </c>
      <c r="C1180" s="1">
        <f>$I$1179*$K$1179+I1179</f>
        <v>1086800</v>
      </c>
      <c r="D1180" s="11">
        <f>1/(1+'Long Term Borrowings'!$C$3)^2</f>
        <v>0.87376533899421416</v>
      </c>
      <c r="E1180" s="11">
        <f>C1180*D1180</f>
        <v>949608.17041891196</v>
      </c>
      <c r="K1180" s="1" t="s">
        <v>24</v>
      </c>
      <c r="L1180" s="1" t="s">
        <v>23</v>
      </c>
      <c r="O1180"/>
    </row>
    <row r="1181" spans="1:15" x14ac:dyDescent="0.25">
      <c r="D1181" s="11"/>
      <c r="E1181" s="11">
        <f>SUM(E1179:E1180)</f>
        <v>1030889.1892408991</v>
      </c>
      <c r="O1181"/>
    </row>
    <row r="1182" spans="1:15" x14ac:dyDescent="0.25">
      <c r="O1182"/>
    </row>
    <row r="1183" spans="1:15" x14ac:dyDescent="0.25">
      <c r="O1183"/>
    </row>
    <row r="1184" spans="1:15" x14ac:dyDescent="0.25">
      <c r="A1184" s="1" t="s">
        <v>0</v>
      </c>
      <c r="B1184" t="s">
        <v>1</v>
      </c>
      <c r="C1184" t="s">
        <v>2</v>
      </c>
      <c r="D1184" t="s">
        <v>3</v>
      </c>
      <c r="E1184" t="s">
        <v>4</v>
      </c>
      <c r="H1184" s="2" t="s">
        <v>5</v>
      </c>
      <c r="I1184" s="2" t="s">
        <v>6</v>
      </c>
      <c r="J1184" s="2" t="s">
        <v>7</v>
      </c>
      <c r="K1184" s="2" t="s">
        <v>8</v>
      </c>
      <c r="L1184" s="2" t="s">
        <v>9</v>
      </c>
      <c r="O1184"/>
    </row>
    <row r="1185" spans="1:15" x14ac:dyDescent="0.25">
      <c r="A1185" s="1">
        <v>126</v>
      </c>
      <c r="B1185" s="1" t="s">
        <v>13</v>
      </c>
      <c r="C1185" s="1">
        <f>$I$1185*$K$1185</f>
        <v>78000</v>
      </c>
      <c r="D1185" s="11">
        <f>1/(1+'Long Term Borrowings'!$B$3)^1</f>
        <v>0.93641726753441323</v>
      </c>
      <c r="E1185" s="11">
        <f>C1185*D1185</f>
        <v>73040.546867684228</v>
      </c>
      <c r="H1185" s="1">
        <v>2</v>
      </c>
      <c r="I1185" s="1">
        <v>1000000</v>
      </c>
      <c r="J1185" s="1">
        <v>2020</v>
      </c>
      <c r="K1185" s="1">
        <v>7.8E-2</v>
      </c>
      <c r="L1185" s="1">
        <v>2200</v>
      </c>
      <c r="O1185"/>
    </row>
    <row r="1186" spans="1:15" x14ac:dyDescent="0.25">
      <c r="B1186" s="1" t="s">
        <v>14</v>
      </c>
      <c r="C1186" s="1">
        <f>$I$1185*$K$1185+I1185</f>
        <v>1078000</v>
      </c>
      <c r="D1186" s="11">
        <f>1/(1+'Long Term Borrowings'!$C$3)^2</f>
        <v>0.87376533899421416</v>
      </c>
      <c r="E1186" s="11">
        <f>C1186*D1186</f>
        <v>941919.03543576284</v>
      </c>
      <c r="K1186" s="1" t="s">
        <v>24</v>
      </c>
      <c r="L1186" s="1" t="s">
        <v>23</v>
      </c>
      <c r="O1186"/>
    </row>
    <row r="1187" spans="1:15" x14ac:dyDescent="0.25">
      <c r="D1187" s="11"/>
      <c r="E1187" s="11">
        <f>SUM(E1185:E1186)</f>
        <v>1014959.5823034471</v>
      </c>
      <c r="O1187"/>
    </row>
    <row r="1188" spans="1:15" x14ac:dyDescent="0.25">
      <c r="O1188"/>
    </row>
    <row r="1189" spans="1:15" x14ac:dyDescent="0.25">
      <c r="O1189"/>
    </row>
    <row r="1190" spans="1:15" x14ac:dyDescent="0.25">
      <c r="A1190" s="1" t="s">
        <v>0</v>
      </c>
      <c r="B1190" t="s">
        <v>1</v>
      </c>
      <c r="C1190" t="s">
        <v>2</v>
      </c>
      <c r="D1190" t="s">
        <v>3</v>
      </c>
      <c r="E1190" t="s">
        <v>4</v>
      </c>
      <c r="H1190" s="2" t="s">
        <v>5</v>
      </c>
      <c r="I1190" s="2" t="s">
        <v>6</v>
      </c>
      <c r="J1190" s="2" t="s">
        <v>7</v>
      </c>
      <c r="K1190" s="2" t="s">
        <v>8</v>
      </c>
      <c r="L1190" s="2" t="s">
        <v>9</v>
      </c>
      <c r="O1190"/>
    </row>
    <row r="1191" spans="1:15" x14ac:dyDescent="0.25">
      <c r="A1191" s="1">
        <v>127</v>
      </c>
      <c r="B1191" s="1" t="s">
        <v>13</v>
      </c>
      <c r="C1191" s="1">
        <f>$I$1191*$K$1191</f>
        <v>78000</v>
      </c>
      <c r="D1191" s="11">
        <f>1/(1+'Long Term Borrowings'!$B$3)^1</f>
        <v>0.93641726753441323</v>
      </c>
      <c r="E1191" s="11">
        <f>C1191*D1191</f>
        <v>73040.546867684228</v>
      </c>
      <c r="H1191" s="1">
        <v>2</v>
      </c>
      <c r="I1191" s="1">
        <v>1000000</v>
      </c>
      <c r="J1191" s="1">
        <v>2020</v>
      </c>
      <c r="K1191" s="1">
        <v>7.8E-2</v>
      </c>
      <c r="L1191" s="1">
        <v>2200</v>
      </c>
      <c r="O1191"/>
    </row>
    <row r="1192" spans="1:15" x14ac:dyDescent="0.25">
      <c r="B1192" s="1" t="s">
        <v>14</v>
      </c>
      <c r="C1192" s="1">
        <f>$I$1191*$K$1191+I1191</f>
        <v>1078000</v>
      </c>
      <c r="D1192" s="11">
        <f>1/(1+'Long Term Borrowings'!$C$3)^2</f>
        <v>0.87376533899421416</v>
      </c>
      <c r="E1192" s="11">
        <f>C1192*D1192</f>
        <v>941919.03543576284</v>
      </c>
      <c r="K1192" s="1" t="s">
        <v>24</v>
      </c>
      <c r="L1192" s="1" t="s">
        <v>23</v>
      </c>
      <c r="O1192"/>
    </row>
    <row r="1193" spans="1:15" x14ac:dyDescent="0.25">
      <c r="D1193" s="11"/>
      <c r="E1193" s="11">
        <f>SUM(E1191:E1192)</f>
        <v>1014959.5823034471</v>
      </c>
      <c r="O1193"/>
    </row>
    <row r="1194" spans="1:15" x14ac:dyDescent="0.25">
      <c r="O1194"/>
    </row>
    <row r="1195" spans="1:15" x14ac:dyDescent="0.25">
      <c r="O1195"/>
    </row>
    <row r="1196" spans="1:15" x14ac:dyDescent="0.25">
      <c r="A1196" s="1" t="s">
        <v>0</v>
      </c>
      <c r="B1196" t="s">
        <v>1</v>
      </c>
      <c r="C1196" t="s">
        <v>2</v>
      </c>
      <c r="D1196" t="s">
        <v>3</v>
      </c>
      <c r="E1196" t="s">
        <v>4</v>
      </c>
      <c r="H1196" s="2" t="s">
        <v>5</v>
      </c>
      <c r="I1196" s="2" t="s">
        <v>6</v>
      </c>
      <c r="J1196" s="2" t="s">
        <v>7</v>
      </c>
      <c r="K1196" s="2" t="s">
        <v>8</v>
      </c>
      <c r="L1196" s="2" t="s">
        <v>9</v>
      </c>
      <c r="O1196"/>
    </row>
    <row r="1197" spans="1:15" x14ac:dyDescent="0.25">
      <c r="A1197" s="1">
        <v>128</v>
      </c>
      <c r="B1197" s="1" t="s">
        <v>13</v>
      </c>
      <c r="C1197" s="1">
        <f>$I$1197*$K$1197</f>
        <v>78000</v>
      </c>
      <c r="D1197" s="11">
        <f>1/(1+'Long Term Borrowings'!$B$3)^1</f>
        <v>0.93641726753441323</v>
      </c>
      <c r="E1197" s="11">
        <f>C1197*D1197</f>
        <v>73040.546867684228</v>
      </c>
      <c r="H1197" s="1">
        <v>2</v>
      </c>
      <c r="I1197" s="1">
        <v>1000000</v>
      </c>
      <c r="J1197" s="1">
        <v>2020</v>
      </c>
      <c r="K1197" s="1">
        <v>7.8E-2</v>
      </c>
      <c r="L1197" s="1">
        <v>2200</v>
      </c>
      <c r="O1197"/>
    </row>
    <row r="1198" spans="1:15" x14ac:dyDescent="0.25">
      <c r="B1198" s="1" t="s">
        <v>14</v>
      </c>
      <c r="C1198" s="1">
        <f>$I$1197*$K$1197+I1197</f>
        <v>1078000</v>
      </c>
      <c r="D1198" s="11">
        <f>1/(1+'Long Term Borrowings'!$C$3)^2</f>
        <v>0.87376533899421416</v>
      </c>
      <c r="E1198" s="11">
        <f>C1198*D1198</f>
        <v>941919.03543576284</v>
      </c>
      <c r="K1198" s="1" t="s">
        <v>24</v>
      </c>
      <c r="L1198" s="1" t="s">
        <v>23</v>
      </c>
      <c r="O1198"/>
    </row>
    <row r="1199" spans="1:15" x14ac:dyDescent="0.25">
      <c r="D1199" s="11"/>
      <c r="E1199" s="11">
        <f>SUM(E1197:E1198)</f>
        <v>1014959.5823034471</v>
      </c>
      <c r="O1199"/>
    </row>
    <row r="1200" spans="1:15" x14ac:dyDescent="0.25">
      <c r="O1200"/>
    </row>
    <row r="1201" spans="1:15" x14ac:dyDescent="0.25">
      <c r="O1201"/>
    </row>
    <row r="1202" spans="1:15" x14ac:dyDescent="0.25">
      <c r="A1202" s="1" t="s">
        <v>0</v>
      </c>
      <c r="B1202" t="s">
        <v>1</v>
      </c>
      <c r="C1202" t="s">
        <v>2</v>
      </c>
      <c r="D1202" t="s">
        <v>3</v>
      </c>
      <c r="E1202" t="s">
        <v>4</v>
      </c>
      <c r="H1202" s="2" t="s">
        <v>5</v>
      </c>
      <c r="I1202" s="2" t="s">
        <v>6</v>
      </c>
      <c r="J1202" s="2" t="s">
        <v>7</v>
      </c>
      <c r="K1202" s="2" t="s">
        <v>8</v>
      </c>
      <c r="L1202" s="2" t="s">
        <v>9</v>
      </c>
      <c r="O1202"/>
    </row>
    <row r="1203" spans="1:15" x14ac:dyDescent="0.25">
      <c r="A1203" s="1">
        <v>129</v>
      </c>
      <c r="B1203" s="1" t="s">
        <v>13</v>
      </c>
      <c r="C1203" s="1">
        <f>$I$1203*$K$1203</f>
        <v>75800</v>
      </c>
      <c r="D1203" s="11">
        <f>1/(1+'Long Term Borrowings'!$B$3)^1</f>
        <v>0.93641726753441323</v>
      </c>
      <c r="E1203" s="11">
        <f>C1203*D1203</f>
        <v>70980.428879108527</v>
      </c>
      <c r="H1203" s="1">
        <v>2</v>
      </c>
      <c r="I1203" s="1">
        <v>1000000</v>
      </c>
      <c r="J1203" s="1">
        <v>2020</v>
      </c>
      <c r="K1203" s="1">
        <v>7.5800000000000006E-2</v>
      </c>
      <c r="L1203" s="1">
        <v>6500</v>
      </c>
      <c r="O1203"/>
    </row>
    <row r="1204" spans="1:15" x14ac:dyDescent="0.25">
      <c r="B1204" s="1" t="s">
        <v>14</v>
      </c>
      <c r="C1204" s="1">
        <f>$I$1203*$K$1203+I1203</f>
        <v>1075800</v>
      </c>
      <c r="D1204" s="11">
        <f>1/(1+'Long Term Borrowings'!$C$3)^2</f>
        <v>0.87376533899421416</v>
      </c>
      <c r="E1204" s="11">
        <f>C1204*D1204</f>
        <v>939996.75168997562</v>
      </c>
      <c r="K1204" s="1" t="s">
        <v>24</v>
      </c>
      <c r="L1204" s="1" t="s">
        <v>23</v>
      </c>
      <c r="O1204"/>
    </row>
    <row r="1205" spans="1:15" x14ac:dyDescent="0.25">
      <c r="D1205" s="11"/>
      <c r="E1205" s="11">
        <f>SUM(E1203:E1204)</f>
        <v>1010977.1805690841</v>
      </c>
      <c r="O1205"/>
    </row>
    <row r="1206" spans="1:15" x14ac:dyDescent="0.25">
      <c r="O1206"/>
    </row>
    <row r="1207" spans="1:15" x14ac:dyDescent="0.25">
      <c r="O1207"/>
    </row>
    <row r="1208" spans="1:15" x14ac:dyDescent="0.25">
      <c r="A1208" s="1" t="s">
        <v>0</v>
      </c>
      <c r="B1208" t="s">
        <v>1</v>
      </c>
      <c r="C1208" t="s">
        <v>2</v>
      </c>
      <c r="D1208" t="s">
        <v>3</v>
      </c>
      <c r="E1208" t="s">
        <v>4</v>
      </c>
      <c r="H1208" s="2" t="s">
        <v>5</v>
      </c>
      <c r="I1208" s="2" t="s">
        <v>6</v>
      </c>
      <c r="J1208" s="2" t="s">
        <v>7</v>
      </c>
      <c r="K1208" s="2" t="s">
        <v>8</v>
      </c>
      <c r="L1208" s="2" t="s">
        <v>9</v>
      </c>
      <c r="O1208"/>
    </row>
    <row r="1209" spans="1:15" x14ac:dyDescent="0.25">
      <c r="A1209" s="1">
        <v>130</v>
      </c>
      <c r="B1209" s="1" t="s">
        <v>13</v>
      </c>
      <c r="C1209" s="1">
        <f>$I$1209*$K$1209</f>
        <v>77700</v>
      </c>
      <c r="D1209" s="11">
        <f>1/(1+'Long Term Borrowings'!$B$3)^1</f>
        <v>0.93641726753441323</v>
      </c>
      <c r="E1209" s="11">
        <f>C1209*D1209</f>
        <v>72759.621687423903</v>
      </c>
      <c r="H1209" s="1">
        <v>2</v>
      </c>
      <c r="I1209" s="1">
        <v>1000000</v>
      </c>
      <c r="J1209" s="1">
        <v>2020</v>
      </c>
      <c r="K1209" s="1">
        <v>7.7700000000000005E-2</v>
      </c>
      <c r="L1209" s="1">
        <v>2500</v>
      </c>
      <c r="O1209"/>
    </row>
    <row r="1210" spans="1:15" x14ac:dyDescent="0.25">
      <c r="B1210" s="1" t="s">
        <v>14</v>
      </c>
      <c r="C1210" s="1">
        <f>$I$1209*$K$1209+I1209</f>
        <v>1077700</v>
      </c>
      <c r="D1210" s="11">
        <f>1/(1+'Long Term Borrowings'!$C$3)^2</f>
        <v>0.87376533899421416</v>
      </c>
      <c r="E1210" s="11">
        <f>C1210*D1210</f>
        <v>941656.90583406459</v>
      </c>
      <c r="K1210" s="1" t="s">
        <v>24</v>
      </c>
      <c r="L1210" s="1" t="s">
        <v>23</v>
      </c>
      <c r="O1210"/>
    </row>
    <row r="1211" spans="1:15" x14ac:dyDescent="0.25">
      <c r="D1211" s="11"/>
      <c r="E1211" s="11">
        <f>SUM(E1209:E1210)</f>
        <v>1014416.5275214885</v>
      </c>
      <c r="O1211"/>
    </row>
    <row r="1212" spans="1:15" x14ac:dyDescent="0.25">
      <c r="O1212"/>
    </row>
    <row r="1213" spans="1:15" x14ac:dyDescent="0.25">
      <c r="O1213"/>
    </row>
    <row r="1214" spans="1:15" x14ac:dyDescent="0.25">
      <c r="A1214" s="1" t="s">
        <v>0</v>
      </c>
      <c r="B1214" t="s">
        <v>1</v>
      </c>
      <c r="C1214" t="s">
        <v>2</v>
      </c>
      <c r="D1214" t="s">
        <v>3</v>
      </c>
      <c r="E1214" t="s">
        <v>4</v>
      </c>
      <c r="H1214" s="2" t="s">
        <v>5</v>
      </c>
      <c r="I1214" s="2" t="s">
        <v>6</v>
      </c>
      <c r="J1214" s="2" t="s">
        <v>7</v>
      </c>
      <c r="K1214" s="2" t="s">
        <v>8</v>
      </c>
      <c r="L1214" s="2" t="s">
        <v>9</v>
      </c>
      <c r="O1214"/>
    </row>
    <row r="1215" spans="1:15" x14ac:dyDescent="0.25">
      <c r="A1215" s="1">
        <v>131</v>
      </c>
      <c r="B1215" s="1" t="s">
        <v>13</v>
      </c>
      <c r="C1215" s="1">
        <f>$I$1215*$K$1215</f>
        <v>80200</v>
      </c>
      <c r="D1215" s="11">
        <f>1/(1+'Long Term Borrowings'!$B$3)^1</f>
        <v>0.93641726753441323</v>
      </c>
      <c r="E1215" s="11">
        <f>C1215*D1215</f>
        <v>75100.664856259944</v>
      </c>
      <c r="H1215" s="1">
        <v>2</v>
      </c>
      <c r="I1215" s="1">
        <v>1000000</v>
      </c>
      <c r="J1215" s="1">
        <v>2020</v>
      </c>
      <c r="K1215" s="1">
        <v>8.0199999999999994E-2</v>
      </c>
      <c r="L1215" s="1">
        <v>5000</v>
      </c>
      <c r="O1215"/>
    </row>
    <row r="1216" spans="1:15" x14ac:dyDescent="0.25">
      <c r="B1216" s="1" t="s">
        <v>14</v>
      </c>
      <c r="C1216" s="1">
        <f>$I$1215*$K$1215+I1215</f>
        <v>1080200</v>
      </c>
      <c r="D1216" s="11">
        <f>1/(1+'Long Term Borrowings'!$C$3)^2</f>
        <v>0.87376533899421416</v>
      </c>
      <c r="E1216" s="11">
        <f>C1216*D1216</f>
        <v>943841.31918155018</v>
      </c>
      <c r="K1216" s="1" t="s">
        <v>24</v>
      </c>
      <c r="L1216" s="1" t="s">
        <v>23</v>
      </c>
      <c r="O1216"/>
    </row>
    <row r="1217" spans="1:15" x14ac:dyDescent="0.25">
      <c r="D1217" s="11"/>
      <c r="E1217" s="11">
        <f>SUM(E1215:E1216)</f>
        <v>1018941.9840378101</v>
      </c>
      <c r="O1217"/>
    </row>
    <row r="1218" spans="1:15" x14ac:dyDescent="0.25">
      <c r="O1218"/>
    </row>
    <row r="1219" spans="1:15" x14ac:dyDescent="0.25">
      <c r="O1219"/>
    </row>
    <row r="1220" spans="1:15" x14ac:dyDescent="0.25">
      <c r="A1220" s="1" t="s">
        <v>0</v>
      </c>
      <c r="B1220" t="s">
        <v>1</v>
      </c>
      <c r="C1220" t="s">
        <v>2</v>
      </c>
      <c r="D1220" t="s">
        <v>3</v>
      </c>
      <c r="E1220" t="s">
        <v>4</v>
      </c>
      <c r="H1220" s="2" t="s">
        <v>5</v>
      </c>
      <c r="I1220" s="2" t="s">
        <v>6</v>
      </c>
      <c r="J1220" s="2" t="s">
        <v>7</v>
      </c>
      <c r="K1220" s="2" t="s">
        <v>8</v>
      </c>
      <c r="L1220" s="2" t="s">
        <v>9</v>
      </c>
      <c r="O1220"/>
    </row>
    <row r="1221" spans="1:15" x14ac:dyDescent="0.25">
      <c r="A1221" s="1">
        <v>132</v>
      </c>
      <c r="B1221" s="1" t="s">
        <v>13</v>
      </c>
      <c r="C1221" s="1">
        <f>$I$1221*$K$1221</f>
        <v>84800</v>
      </c>
      <c r="D1221" s="11">
        <f>1/(1+'Long Term Borrowings'!$B$3)^1</f>
        <v>0.93641726753441323</v>
      </c>
      <c r="E1221" s="11">
        <f>C1221*D1221</f>
        <v>79408.184286918244</v>
      </c>
      <c r="H1221" s="1">
        <v>2</v>
      </c>
      <c r="I1221" s="1">
        <v>1000000</v>
      </c>
      <c r="J1221" s="1">
        <v>2020</v>
      </c>
      <c r="K1221" s="1">
        <v>8.48E-2</v>
      </c>
      <c r="L1221" s="1">
        <v>2050</v>
      </c>
      <c r="O1221"/>
    </row>
    <row r="1222" spans="1:15" x14ac:dyDescent="0.25">
      <c r="B1222" s="1" t="s">
        <v>14</v>
      </c>
      <c r="C1222" s="1">
        <f>$I$1221*$K$1221+I1221</f>
        <v>1084800</v>
      </c>
      <c r="D1222" s="11">
        <f>1/(1+'Long Term Borrowings'!$C$3)^2</f>
        <v>0.87376533899421416</v>
      </c>
      <c r="E1222" s="11">
        <f>C1222*D1222</f>
        <v>947860.63974092354</v>
      </c>
      <c r="K1222" s="1" t="s">
        <v>24</v>
      </c>
      <c r="L1222" s="1" t="s">
        <v>23</v>
      </c>
      <c r="O1222"/>
    </row>
    <row r="1223" spans="1:15" x14ac:dyDescent="0.25">
      <c r="D1223" s="11"/>
      <c r="E1223" s="11">
        <f>SUM(E1221:E1222)</f>
        <v>1027268.8240278418</v>
      </c>
      <c r="O1223"/>
    </row>
    <row r="1224" spans="1:15" x14ac:dyDescent="0.25">
      <c r="O1224"/>
    </row>
    <row r="1225" spans="1:15" x14ac:dyDescent="0.25">
      <c r="O1225"/>
    </row>
    <row r="1226" spans="1:15" x14ac:dyDescent="0.25">
      <c r="A1226" s="1" t="s">
        <v>0</v>
      </c>
      <c r="B1226" t="s">
        <v>1</v>
      </c>
      <c r="C1226" t="s">
        <v>2</v>
      </c>
      <c r="D1226" t="s">
        <v>3</v>
      </c>
      <c r="E1226" t="s">
        <v>4</v>
      </c>
      <c r="H1226" s="2" t="s">
        <v>5</v>
      </c>
      <c r="I1226" s="2" t="s">
        <v>6</v>
      </c>
      <c r="J1226" s="2" t="s">
        <v>7</v>
      </c>
      <c r="K1226" s="2" t="s">
        <v>8</v>
      </c>
      <c r="L1226" s="2" t="s">
        <v>9</v>
      </c>
      <c r="O1226"/>
    </row>
    <row r="1227" spans="1:15" x14ac:dyDescent="0.25">
      <c r="A1227" s="1">
        <v>133</v>
      </c>
      <c r="B1227" s="1" t="s">
        <v>13</v>
      </c>
      <c r="C1227" s="1">
        <f>$I$1227*$K$1227</f>
        <v>79700</v>
      </c>
      <c r="D1227" s="11">
        <f>1/(1+'Long Term Borrowings'!$B$3)^1</f>
        <v>0.93641726753441323</v>
      </c>
      <c r="E1227" s="11">
        <f>C1227*D1227</f>
        <v>74632.456222492736</v>
      </c>
      <c r="H1227" s="1">
        <v>2</v>
      </c>
      <c r="I1227" s="1">
        <v>1000000</v>
      </c>
      <c r="J1227" s="1">
        <v>2020</v>
      </c>
      <c r="K1227" s="1">
        <v>7.9699999999999993E-2</v>
      </c>
      <c r="L1227" s="1">
        <v>2000</v>
      </c>
      <c r="O1227"/>
    </row>
    <row r="1228" spans="1:15" x14ac:dyDescent="0.25">
      <c r="B1228" s="1" t="s">
        <v>14</v>
      </c>
      <c r="C1228" s="1">
        <f>$I$1227*$K$1227+I1227</f>
        <v>1079700</v>
      </c>
      <c r="D1228" s="11">
        <f>1/(1+'Long Term Borrowings'!$C$3)^2</f>
        <v>0.87376533899421416</v>
      </c>
      <c r="E1228" s="11">
        <f>C1228*D1228</f>
        <v>943404.43651205301</v>
      </c>
      <c r="K1228" s="1" t="s">
        <v>24</v>
      </c>
      <c r="L1228" s="1" t="s">
        <v>23</v>
      </c>
      <c r="O1228"/>
    </row>
    <row r="1229" spans="1:15" x14ac:dyDescent="0.25">
      <c r="D1229" s="11"/>
      <c r="E1229" s="11">
        <f>SUM(E1227:E1228)</f>
        <v>1018036.8927345457</v>
      </c>
      <c r="O1229"/>
    </row>
    <row r="1230" spans="1:15" x14ac:dyDescent="0.25">
      <c r="O1230"/>
    </row>
    <row r="1231" spans="1:15" x14ac:dyDescent="0.25">
      <c r="O1231"/>
    </row>
    <row r="1232" spans="1:15" x14ac:dyDescent="0.25">
      <c r="A1232" s="1" t="s">
        <v>0</v>
      </c>
      <c r="B1232" t="s">
        <v>1</v>
      </c>
      <c r="C1232" t="s">
        <v>2</v>
      </c>
      <c r="D1232" t="s">
        <v>3</v>
      </c>
      <c r="E1232" t="s">
        <v>4</v>
      </c>
      <c r="H1232" s="2" t="s">
        <v>5</v>
      </c>
      <c r="I1232" s="2" t="s">
        <v>6</v>
      </c>
      <c r="J1232" s="2" t="s">
        <v>7</v>
      </c>
      <c r="K1232" s="2" t="s">
        <v>8</v>
      </c>
      <c r="L1232" s="2" t="s">
        <v>9</v>
      </c>
      <c r="O1232"/>
    </row>
    <row r="1233" spans="1:15" x14ac:dyDescent="0.25">
      <c r="A1233" s="1">
        <v>134</v>
      </c>
      <c r="B1233" s="1" t="s">
        <v>13</v>
      </c>
      <c r="C1233" s="1">
        <f>$I$1233*$K$1233</f>
        <v>84700</v>
      </c>
      <c r="D1233" s="11">
        <f>1/(1+'Long Term Borrowings'!$B$3)^1</f>
        <v>0.93641726753441323</v>
      </c>
      <c r="E1233" s="11">
        <f>C1233*D1233</f>
        <v>79314.542560164802</v>
      </c>
      <c r="H1233" s="1">
        <v>2</v>
      </c>
      <c r="I1233" s="1">
        <v>1000000</v>
      </c>
      <c r="J1233" s="1">
        <v>2020</v>
      </c>
      <c r="K1233" s="1">
        <v>8.4699999999999998E-2</v>
      </c>
      <c r="L1233" s="1">
        <v>8000</v>
      </c>
      <c r="O1233"/>
    </row>
    <row r="1234" spans="1:15" x14ac:dyDescent="0.25">
      <c r="B1234" s="1" t="s">
        <v>14</v>
      </c>
      <c r="C1234" s="1">
        <f>$I$1233*$K$1233+I1233</f>
        <v>1084700</v>
      </c>
      <c r="D1234" s="11">
        <f>1/(1+'Long Term Borrowings'!$C$3)^2</f>
        <v>0.87376533899421416</v>
      </c>
      <c r="E1234" s="11">
        <f>C1234*D1234</f>
        <v>947773.26320702408</v>
      </c>
      <c r="K1234" s="1" t="s">
        <v>24</v>
      </c>
      <c r="L1234" s="1" t="s">
        <v>23</v>
      </c>
      <c r="O1234"/>
    </row>
    <row r="1235" spans="1:15" x14ac:dyDescent="0.25">
      <c r="D1235" s="11"/>
      <c r="E1235" s="11">
        <f>SUM(E1233:E1234)</f>
        <v>1027087.8057671889</v>
      </c>
      <c r="O1235"/>
    </row>
    <row r="1236" spans="1:15" x14ac:dyDescent="0.25">
      <c r="O1236"/>
    </row>
    <row r="1237" spans="1:15" x14ac:dyDescent="0.25">
      <c r="O1237"/>
    </row>
    <row r="1238" spans="1:15" x14ac:dyDescent="0.25">
      <c r="A1238" s="1" t="s">
        <v>0</v>
      </c>
      <c r="B1238" t="s">
        <v>1</v>
      </c>
      <c r="C1238" t="s">
        <v>2</v>
      </c>
      <c r="D1238" t="s">
        <v>3</v>
      </c>
      <c r="E1238" t="s">
        <v>4</v>
      </c>
      <c r="H1238" s="2" t="s">
        <v>5</v>
      </c>
      <c r="I1238" s="2" t="s">
        <v>6</v>
      </c>
      <c r="J1238" s="2" t="s">
        <v>7</v>
      </c>
      <c r="K1238" s="2" t="s">
        <v>8</v>
      </c>
      <c r="L1238" s="2" t="s">
        <v>9</v>
      </c>
      <c r="O1238"/>
    </row>
    <row r="1239" spans="1:15" x14ac:dyDescent="0.25">
      <c r="A1239" s="1">
        <v>135</v>
      </c>
      <c r="B1239" s="1" t="s">
        <v>13</v>
      </c>
      <c r="C1239" s="1">
        <f>$I$1239*$K$1239</f>
        <v>87500</v>
      </c>
      <c r="D1239" s="11">
        <f>1/(1+'Long Term Borrowings'!$B$3)^1</f>
        <v>0.93641726753441323</v>
      </c>
      <c r="E1239" s="11">
        <f>C1239*D1239</f>
        <v>81936.510909261153</v>
      </c>
      <c r="H1239" s="1">
        <v>2</v>
      </c>
      <c r="I1239" s="1">
        <v>1000000</v>
      </c>
      <c r="J1239" s="1">
        <v>2020</v>
      </c>
      <c r="K1239" s="1">
        <v>8.7499999999999994E-2</v>
      </c>
      <c r="L1239" s="1">
        <v>4500</v>
      </c>
      <c r="O1239"/>
    </row>
    <row r="1240" spans="1:15" x14ac:dyDescent="0.25">
      <c r="B1240" s="1" t="s">
        <v>14</v>
      </c>
      <c r="C1240" s="1">
        <f>$I$1239*$K$1239+I1239</f>
        <v>1087500</v>
      </c>
      <c r="D1240" s="11">
        <f>1/(1+'Long Term Borrowings'!$C$3)^2</f>
        <v>0.87376533899421416</v>
      </c>
      <c r="E1240" s="11">
        <f>C1240*D1240</f>
        <v>950219.80615620792</v>
      </c>
      <c r="K1240" s="1" t="s">
        <v>24</v>
      </c>
      <c r="L1240" s="1" t="s">
        <v>23</v>
      </c>
      <c r="O1240"/>
    </row>
    <row r="1241" spans="1:15" x14ac:dyDescent="0.25">
      <c r="D1241" s="11"/>
      <c r="E1241" s="11">
        <f>SUM(E1239:E1240)</f>
        <v>1032156.3170654691</v>
      </c>
      <c r="O1241"/>
    </row>
    <row r="1242" spans="1:15" x14ac:dyDescent="0.25">
      <c r="O1242"/>
    </row>
    <row r="1243" spans="1:15" x14ac:dyDescent="0.25">
      <c r="O1243"/>
    </row>
    <row r="1244" spans="1:15" x14ac:dyDescent="0.25">
      <c r="A1244" s="1" t="s">
        <v>0</v>
      </c>
      <c r="B1244" t="s">
        <v>1</v>
      </c>
      <c r="C1244" t="s">
        <v>2</v>
      </c>
      <c r="D1244" t="s">
        <v>3</v>
      </c>
      <c r="E1244" t="s">
        <v>4</v>
      </c>
      <c r="H1244" s="2" t="s">
        <v>5</v>
      </c>
      <c r="I1244" s="2" t="s">
        <v>6</v>
      </c>
      <c r="J1244" s="2" t="s">
        <v>7</v>
      </c>
      <c r="K1244" s="2" t="s">
        <v>8</v>
      </c>
      <c r="L1244" s="2" t="s">
        <v>9</v>
      </c>
      <c r="O1244"/>
    </row>
    <row r="1245" spans="1:15" x14ac:dyDescent="0.25">
      <c r="A1245" s="1">
        <v>136</v>
      </c>
      <c r="B1245" s="1" t="s">
        <v>13</v>
      </c>
      <c r="C1245" s="1">
        <f>$I$1245*$K$1245</f>
        <v>87300</v>
      </c>
      <c r="D1245" s="11">
        <f>1/(1+'Long Term Borrowings'!$B$3)^1</f>
        <v>0.93641726753441323</v>
      </c>
      <c r="E1245" s="11">
        <f>C1245*D1245</f>
        <v>81749.22745575427</v>
      </c>
      <c r="H1245" s="1">
        <v>2</v>
      </c>
      <c r="I1245" s="1">
        <v>1000000</v>
      </c>
      <c r="J1245" s="1">
        <v>2020</v>
      </c>
      <c r="K1245" s="1">
        <v>8.7300000000000003E-2</v>
      </c>
      <c r="L1245" s="1">
        <v>3500</v>
      </c>
      <c r="O1245"/>
    </row>
    <row r="1246" spans="1:15" x14ac:dyDescent="0.25">
      <c r="B1246" s="1" t="s">
        <v>14</v>
      </c>
      <c r="C1246" s="1">
        <f>$I$1245*$K$1245+I1245</f>
        <v>1087300</v>
      </c>
      <c r="D1246" s="11">
        <f>1/(1+'Long Term Borrowings'!$C$3)^2</f>
        <v>0.87376533899421416</v>
      </c>
      <c r="E1246" s="11">
        <f>C1246*D1246</f>
        <v>950045.05308840901</v>
      </c>
      <c r="K1246" s="1" t="s">
        <v>24</v>
      </c>
      <c r="L1246" s="1" t="s">
        <v>23</v>
      </c>
      <c r="O1246"/>
    </row>
    <row r="1247" spans="1:15" x14ac:dyDescent="0.25">
      <c r="D1247" s="11"/>
      <c r="E1247" s="11">
        <f>SUM(E1245:E1246)</f>
        <v>1031794.2805441633</v>
      </c>
      <c r="O1247"/>
    </row>
    <row r="1248" spans="1:15" x14ac:dyDescent="0.25">
      <c r="O1248"/>
    </row>
    <row r="1249" spans="1:15" x14ac:dyDescent="0.25">
      <c r="O1249"/>
    </row>
    <row r="1250" spans="1:15" x14ac:dyDescent="0.25">
      <c r="A1250" s="1" t="s">
        <v>0</v>
      </c>
      <c r="B1250" t="s">
        <v>1</v>
      </c>
      <c r="C1250" t="s">
        <v>2</v>
      </c>
      <c r="D1250" t="s">
        <v>3</v>
      </c>
      <c r="E1250" t="s">
        <v>4</v>
      </c>
      <c r="H1250" s="2" t="s">
        <v>5</v>
      </c>
      <c r="I1250" s="2" t="s">
        <v>6</v>
      </c>
      <c r="J1250" s="2" t="s">
        <v>7</v>
      </c>
      <c r="K1250" s="2" t="s">
        <v>8</v>
      </c>
      <c r="L1250" s="2" t="s">
        <v>9</v>
      </c>
      <c r="O1250"/>
    </row>
    <row r="1251" spans="1:15" x14ac:dyDescent="0.25">
      <c r="A1251" s="1">
        <v>137</v>
      </c>
      <c r="B1251" s="1" t="s">
        <v>13</v>
      </c>
      <c r="C1251" s="1">
        <f>$I$1251*$K$1251</f>
        <v>86100</v>
      </c>
      <c r="D1251" s="11">
        <f>1/(1+'Long Term Borrowings'!$B$3)^1</f>
        <v>0.93641726753441323</v>
      </c>
      <c r="E1251" s="11">
        <f>C1251*D1251</f>
        <v>80625.526734712985</v>
      </c>
      <c r="H1251" s="1">
        <v>2</v>
      </c>
      <c r="I1251" s="1">
        <v>1000000</v>
      </c>
      <c r="J1251" s="1">
        <v>2020</v>
      </c>
      <c r="K1251" s="1">
        <v>8.6099999999999996E-2</v>
      </c>
      <c r="L1251" s="1">
        <v>10000</v>
      </c>
      <c r="O1251"/>
    </row>
    <row r="1252" spans="1:15" x14ac:dyDescent="0.25">
      <c r="B1252" s="1" t="s">
        <v>14</v>
      </c>
      <c r="C1252" s="1">
        <f>$I$1251*$K$1251+I1251</f>
        <v>1086100</v>
      </c>
      <c r="D1252" s="11">
        <f>1/(1+'Long Term Borrowings'!$C$3)^2</f>
        <v>0.87376533899421416</v>
      </c>
      <c r="E1252" s="11">
        <f>C1252*D1252</f>
        <v>948996.534681616</v>
      </c>
      <c r="K1252" s="1" t="s">
        <v>24</v>
      </c>
      <c r="L1252" s="1" t="s">
        <v>23</v>
      </c>
      <c r="O1252"/>
    </row>
    <row r="1253" spans="1:15" x14ac:dyDescent="0.25">
      <c r="D1253" s="11"/>
      <c r="E1253" s="11">
        <f>SUM(E1251:E1252)</f>
        <v>1029622.061416329</v>
      </c>
      <c r="O1253"/>
    </row>
    <row r="1254" spans="1:15" x14ac:dyDescent="0.25">
      <c r="O1254"/>
    </row>
    <row r="1255" spans="1:15" x14ac:dyDescent="0.25">
      <c r="O1255"/>
    </row>
    <row r="1256" spans="1:15" x14ac:dyDescent="0.25">
      <c r="A1256" s="1" t="s">
        <v>0</v>
      </c>
      <c r="B1256" t="s">
        <v>1</v>
      </c>
      <c r="C1256" t="s">
        <v>2</v>
      </c>
      <c r="D1256" t="s">
        <v>3</v>
      </c>
      <c r="E1256" t="s">
        <v>4</v>
      </c>
      <c r="H1256" s="2" t="s">
        <v>5</v>
      </c>
      <c r="I1256" s="2" t="s">
        <v>6</v>
      </c>
      <c r="J1256" s="2" t="s">
        <v>7</v>
      </c>
      <c r="K1256" s="2" t="s">
        <v>8</v>
      </c>
      <c r="L1256" s="2" t="s">
        <v>9</v>
      </c>
      <c r="O1256"/>
    </row>
    <row r="1257" spans="1:15" x14ac:dyDescent="0.25">
      <c r="A1257" s="1">
        <v>138</v>
      </c>
      <c r="B1257" s="1" t="s">
        <v>13</v>
      </c>
      <c r="C1257" s="1">
        <f>$I$1257*$K$1257</f>
        <v>79000</v>
      </c>
      <c r="D1257" s="11">
        <f>1/(1+'Long Term Borrowings'!$B$3)^1</f>
        <v>0.93641726753441323</v>
      </c>
      <c r="E1257" s="11">
        <f>C1257*D1257</f>
        <v>73976.964135218645</v>
      </c>
      <c r="H1257" s="1">
        <v>2</v>
      </c>
      <c r="I1257" s="1">
        <v>1000000</v>
      </c>
      <c r="J1257" s="1">
        <v>2020</v>
      </c>
      <c r="K1257" s="1">
        <v>7.9000000000000001E-2</v>
      </c>
      <c r="L1257" s="1">
        <v>3000</v>
      </c>
      <c r="O1257"/>
    </row>
    <row r="1258" spans="1:15" x14ac:dyDescent="0.25">
      <c r="B1258" s="1" t="s">
        <v>14</v>
      </c>
      <c r="C1258" s="1">
        <f>$I$1257*$K$1257+I1257</f>
        <v>1079000</v>
      </c>
      <c r="D1258" s="11">
        <f>1/(1+'Long Term Borrowings'!$C$3)^2</f>
        <v>0.87376533899421416</v>
      </c>
      <c r="E1258" s="11">
        <f>C1258*D1258</f>
        <v>942792.80077475705</v>
      </c>
      <c r="K1258" s="1" t="s">
        <v>24</v>
      </c>
      <c r="L1258" s="1" t="s">
        <v>23</v>
      </c>
      <c r="O1258"/>
    </row>
    <row r="1259" spans="1:15" x14ac:dyDescent="0.25">
      <c r="D1259" s="11"/>
      <c r="E1259" s="11">
        <f>SUM(E1257:E1258)</f>
        <v>1016769.7649099757</v>
      </c>
      <c r="O1259"/>
    </row>
    <row r="1260" spans="1:15" x14ac:dyDescent="0.25">
      <c r="O1260"/>
    </row>
    <row r="1262" spans="1:15" x14ac:dyDescent="0.25">
      <c r="A1262" s="1" t="s">
        <v>0</v>
      </c>
      <c r="B1262" t="s">
        <v>1</v>
      </c>
      <c r="C1262" t="s">
        <v>2</v>
      </c>
      <c r="D1262" t="s">
        <v>3</v>
      </c>
      <c r="E1262" t="s">
        <v>4</v>
      </c>
      <c r="H1262" s="2" t="s">
        <v>5</v>
      </c>
      <c r="I1262" s="2" t="s">
        <v>6</v>
      </c>
      <c r="J1262" s="2" t="s">
        <v>7</v>
      </c>
      <c r="K1262" s="2" t="s">
        <v>8</v>
      </c>
      <c r="L1262" s="2" t="s">
        <v>9</v>
      </c>
    </row>
    <row r="1263" spans="1:15" x14ac:dyDescent="0.25">
      <c r="A1263" s="1">
        <v>139</v>
      </c>
      <c r="B1263" s="1" t="s">
        <v>13</v>
      </c>
      <c r="C1263" s="1">
        <f>$I$1263*$K$1263</f>
        <v>79600</v>
      </c>
      <c r="D1263" s="11">
        <f>1/(1+'Long Term Borrowings'!$B$3)^1</f>
        <v>0.93641726753441323</v>
      </c>
      <c r="E1263" s="11">
        <f>C1263*D1263</f>
        <v>74538.814495739294</v>
      </c>
      <c r="H1263" s="1">
        <v>2</v>
      </c>
      <c r="I1263" s="1">
        <v>1000000</v>
      </c>
      <c r="J1263" s="1">
        <v>2020</v>
      </c>
      <c r="K1263" s="1">
        <v>7.9600000000000004E-2</v>
      </c>
      <c r="L1263" s="1">
        <v>3000</v>
      </c>
    </row>
    <row r="1264" spans="1:15" x14ac:dyDescent="0.25">
      <c r="B1264" s="1" t="s">
        <v>14</v>
      </c>
      <c r="C1264" s="1">
        <f>$I$1263*$K$1263+I1263</f>
        <v>1079600</v>
      </c>
      <c r="D1264" s="11">
        <f>1/(1+'Long Term Borrowings'!$C$3)^2</f>
        <v>0.87376533899421416</v>
      </c>
      <c r="E1264" s="11">
        <f>C1264*D1264</f>
        <v>943317.05997815356</v>
      </c>
      <c r="K1264" s="1" t="s">
        <v>24</v>
      </c>
      <c r="L1264" s="1" t="s">
        <v>23</v>
      </c>
    </row>
    <row r="1265" spans="1:12" x14ac:dyDescent="0.25">
      <c r="D1265" s="11"/>
      <c r="E1265" s="11">
        <f>SUM(E1263:E1264)</f>
        <v>1017855.8744738929</v>
      </c>
    </row>
    <row r="1268" spans="1:12" x14ac:dyDescent="0.25">
      <c r="A1268" s="1" t="s">
        <v>0</v>
      </c>
      <c r="B1268" t="s">
        <v>1</v>
      </c>
      <c r="C1268" t="s">
        <v>2</v>
      </c>
      <c r="D1268" t="s">
        <v>3</v>
      </c>
      <c r="E1268" t="s">
        <v>4</v>
      </c>
      <c r="H1268" s="2" t="s">
        <v>5</v>
      </c>
      <c r="I1268" s="2" t="s">
        <v>6</v>
      </c>
      <c r="J1268" s="2" t="s">
        <v>7</v>
      </c>
      <c r="K1268" s="2" t="s">
        <v>8</v>
      </c>
      <c r="L1268" s="2" t="s">
        <v>9</v>
      </c>
    </row>
    <row r="1269" spans="1:12" x14ac:dyDescent="0.25">
      <c r="A1269" s="1">
        <v>140</v>
      </c>
      <c r="B1269" s="1" t="s">
        <v>13</v>
      </c>
      <c r="C1269" s="1">
        <f>$I$1269*$K$1269</f>
        <v>87200</v>
      </c>
      <c r="D1269" s="11">
        <f>1/(1+'Long Term Borrowings'!$B$3)^1</f>
        <v>0.93641726753441323</v>
      </c>
      <c r="E1269" s="11">
        <f>C1269*D1269</f>
        <v>81655.585729000828</v>
      </c>
      <c r="H1269" s="1">
        <v>2</v>
      </c>
      <c r="I1269" s="1">
        <v>1000000</v>
      </c>
      <c r="J1269" s="1">
        <v>2020</v>
      </c>
      <c r="K1269" s="1">
        <v>8.72E-2</v>
      </c>
      <c r="L1269" s="1">
        <v>7150</v>
      </c>
    </row>
    <row r="1270" spans="1:12" x14ac:dyDescent="0.25">
      <c r="B1270" s="1" t="s">
        <v>14</v>
      </c>
      <c r="C1270" s="1">
        <f>$I$1269*$K$1269+I1269</f>
        <v>1087200</v>
      </c>
      <c r="D1270" s="11">
        <f>1/(1+'Long Term Borrowings'!$C$3)^2</f>
        <v>0.87376533899421416</v>
      </c>
      <c r="E1270" s="11">
        <f>C1270*D1270</f>
        <v>949957.67655450967</v>
      </c>
      <c r="K1270" s="1" t="s">
        <v>24</v>
      </c>
      <c r="L1270" s="1" t="s">
        <v>23</v>
      </c>
    </row>
    <row r="1271" spans="1:12" x14ac:dyDescent="0.25">
      <c r="D1271" s="11"/>
      <c r="E1271" s="11">
        <f>SUM(E1269:E1270)</f>
        <v>1031613.2622835105</v>
      </c>
    </row>
    <row r="1274" spans="1:12" x14ac:dyDescent="0.25">
      <c r="A1274" s="1" t="s">
        <v>0</v>
      </c>
      <c r="B1274" t="s">
        <v>1</v>
      </c>
      <c r="C1274" t="s">
        <v>2</v>
      </c>
      <c r="D1274" t="s">
        <v>3</v>
      </c>
      <c r="E1274" t="s">
        <v>4</v>
      </c>
      <c r="H1274" s="2" t="s">
        <v>5</v>
      </c>
      <c r="I1274" s="2" t="s">
        <v>6</v>
      </c>
      <c r="J1274" s="2" t="s">
        <v>7</v>
      </c>
      <c r="K1274" s="2" t="s">
        <v>8</v>
      </c>
      <c r="L1274" s="2" t="s">
        <v>9</v>
      </c>
    </row>
    <row r="1275" spans="1:12" x14ac:dyDescent="0.25">
      <c r="A1275" s="1">
        <v>141</v>
      </c>
      <c r="B1275" s="1" t="s">
        <v>13</v>
      </c>
      <c r="C1275" s="1">
        <f>$I$1275*$K$1275</f>
        <v>79300</v>
      </c>
      <c r="D1275" s="11">
        <f>1/(1+'Long Term Borrowings'!$B$3)^1</f>
        <v>0.93641726753441323</v>
      </c>
      <c r="E1275" s="11">
        <f>C1275*D1275</f>
        <v>74257.889315478969</v>
      </c>
      <c r="H1275" s="1">
        <v>2</v>
      </c>
      <c r="I1275" s="1">
        <v>1000000</v>
      </c>
      <c r="J1275" s="1">
        <v>2020</v>
      </c>
      <c r="K1275" s="1">
        <v>7.9299999999999995E-2</v>
      </c>
      <c r="L1275" s="1">
        <v>16650</v>
      </c>
    </row>
    <row r="1276" spans="1:12" x14ac:dyDescent="0.25">
      <c r="B1276" s="1" t="s">
        <v>14</v>
      </c>
      <c r="C1276" s="1">
        <f>$I$1275*$K$1275+I1275</f>
        <v>1079300</v>
      </c>
      <c r="D1276" s="11">
        <f>1/(1+'Long Term Borrowings'!$C$3)^2</f>
        <v>0.87376533899421416</v>
      </c>
      <c r="E1276" s="11">
        <f>C1276*D1276</f>
        <v>943054.9303764553</v>
      </c>
      <c r="K1276" s="1" t="s">
        <v>24</v>
      </c>
      <c r="L1276" s="1" t="s">
        <v>23</v>
      </c>
    </row>
    <row r="1277" spans="1:12" x14ac:dyDescent="0.25">
      <c r="D1277" s="11"/>
      <c r="E1277" s="11">
        <f>SUM(E1275:E1276)</f>
        <v>1017312.8196919343</v>
      </c>
    </row>
    <row r="1280" spans="1:12" x14ac:dyDescent="0.25">
      <c r="A1280" s="1" t="s">
        <v>0</v>
      </c>
      <c r="B1280" t="s">
        <v>1</v>
      </c>
      <c r="C1280" t="s">
        <v>2</v>
      </c>
      <c r="D1280" t="s">
        <v>3</v>
      </c>
      <c r="E1280" t="s">
        <v>4</v>
      </c>
      <c r="H1280" s="2" t="s">
        <v>5</v>
      </c>
      <c r="I1280" s="2" t="s">
        <v>6</v>
      </c>
      <c r="J1280" s="2" t="s">
        <v>7</v>
      </c>
      <c r="K1280" s="2" t="s">
        <v>8</v>
      </c>
      <c r="L1280" s="2" t="s">
        <v>9</v>
      </c>
    </row>
    <row r="1281" spans="1:12" x14ac:dyDescent="0.25">
      <c r="A1281" s="1">
        <v>142</v>
      </c>
      <c r="B1281" s="1" t="s">
        <v>13</v>
      </c>
      <c r="C1281" s="1">
        <f>$I$1281*$K$1281</f>
        <v>85900</v>
      </c>
      <c r="D1281" s="11">
        <f>1/(1+'Long Term Borrowings'!$B$3)^1</f>
        <v>0.93641726753441323</v>
      </c>
      <c r="E1281" s="11">
        <f>C1281*D1281</f>
        <v>80438.243281206102</v>
      </c>
      <c r="H1281" s="1">
        <v>2</v>
      </c>
      <c r="I1281" s="1">
        <v>1000000</v>
      </c>
      <c r="J1281" s="1">
        <v>2020</v>
      </c>
      <c r="K1281" s="1">
        <v>8.5900000000000004E-2</v>
      </c>
      <c r="L1281" s="1">
        <v>5500</v>
      </c>
    </row>
    <row r="1282" spans="1:12" x14ac:dyDescent="0.25">
      <c r="B1282" s="1" t="s">
        <v>14</v>
      </c>
      <c r="C1282" s="1">
        <f>$I$1281*$K$1281+I1281</f>
        <v>1085900</v>
      </c>
      <c r="D1282" s="11">
        <f>1/(1+'Long Term Borrowings'!$C$3)^2</f>
        <v>0.87376533899421416</v>
      </c>
      <c r="E1282" s="11">
        <f>C1282*D1282</f>
        <v>948821.78161381721</v>
      </c>
      <c r="K1282" s="1" t="s">
        <v>24</v>
      </c>
      <c r="L1282" s="1" t="s">
        <v>23</v>
      </c>
    </row>
    <row r="1283" spans="1:12" x14ac:dyDescent="0.25">
      <c r="D1283" s="11"/>
      <c r="E1283" s="11">
        <f>SUM(E1281:E1282)</f>
        <v>1029260.0248950233</v>
      </c>
    </row>
    <row r="1286" spans="1:12" x14ac:dyDescent="0.25">
      <c r="A1286" s="1" t="s">
        <v>0</v>
      </c>
      <c r="B1286" t="s">
        <v>1</v>
      </c>
      <c r="C1286" t="s">
        <v>2</v>
      </c>
      <c r="D1286" t="s">
        <v>3</v>
      </c>
      <c r="E1286" t="s">
        <v>4</v>
      </c>
      <c r="H1286" s="2" t="s">
        <v>5</v>
      </c>
      <c r="I1286" s="2" t="s">
        <v>6</v>
      </c>
      <c r="J1286" s="2" t="s">
        <v>7</v>
      </c>
      <c r="K1286" s="2" t="s">
        <v>8</v>
      </c>
      <c r="L1286" s="2" t="s">
        <v>9</v>
      </c>
    </row>
    <row r="1287" spans="1:12" x14ac:dyDescent="0.25">
      <c r="A1287" s="1">
        <v>143</v>
      </c>
      <c r="B1287" s="1" t="s">
        <v>13</v>
      </c>
      <c r="C1287" s="1">
        <f>$I$1287*$K$1287</f>
        <v>87000</v>
      </c>
      <c r="D1287" s="11">
        <f>1/(1+'Long Term Borrowings'!$B$3)^1</f>
        <v>0.93641726753441323</v>
      </c>
      <c r="E1287" s="11">
        <f>C1287*D1287</f>
        <v>81468.302275493945</v>
      </c>
      <c r="H1287" s="1">
        <v>2</v>
      </c>
      <c r="I1287" s="1">
        <v>1000000</v>
      </c>
      <c r="J1287" s="1">
        <v>2020</v>
      </c>
      <c r="K1287" s="1">
        <v>8.6999999999999994E-2</v>
      </c>
      <c r="L1287" s="1">
        <v>6000</v>
      </c>
    </row>
    <row r="1288" spans="1:12" x14ac:dyDescent="0.25">
      <c r="B1288" s="1" t="s">
        <v>14</v>
      </c>
      <c r="C1288" s="1">
        <f>$I$1287*$K$1287+I1287</f>
        <v>1087000</v>
      </c>
      <c r="D1288" s="11">
        <f>1/(1+'Long Term Borrowings'!$C$3)^2</f>
        <v>0.87376533899421416</v>
      </c>
      <c r="E1288" s="11">
        <f>C1288*D1288</f>
        <v>949782.92348671076</v>
      </c>
      <c r="K1288" s="1" t="s">
        <v>24</v>
      </c>
      <c r="L1288" s="1" t="s">
        <v>23</v>
      </c>
    </row>
    <row r="1289" spans="1:12" x14ac:dyDescent="0.25">
      <c r="D1289" s="11"/>
      <c r="E1289" s="11">
        <f>SUM(E1287:E1288)</f>
        <v>1031251.2257622047</v>
      </c>
    </row>
    <row r="1292" spans="1:12" x14ac:dyDescent="0.25">
      <c r="A1292" s="1" t="s">
        <v>0</v>
      </c>
      <c r="B1292" t="s">
        <v>1</v>
      </c>
      <c r="C1292" t="s">
        <v>2</v>
      </c>
      <c r="D1292" t="s">
        <v>3</v>
      </c>
      <c r="E1292" t="s">
        <v>4</v>
      </c>
      <c r="H1292" s="2" t="s">
        <v>5</v>
      </c>
      <c r="I1292" s="2" t="s">
        <v>6</v>
      </c>
      <c r="J1292" s="2" t="s">
        <v>7</v>
      </c>
      <c r="K1292" s="2" t="s">
        <v>8</v>
      </c>
      <c r="L1292" s="2" t="s">
        <v>9</v>
      </c>
    </row>
    <row r="1293" spans="1:12" x14ac:dyDescent="0.25">
      <c r="A1293" s="1">
        <v>144</v>
      </c>
      <c r="B1293" s="1" t="s">
        <v>13</v>
      </c>
      <c r="C1293" s="1">
        <f>$I$1293*$K$1293</f>
        <v>89700</v>
      </c>
      <c r="D1293" s="11">
        <f>1/(1+'Long Term Borrowings'!$B$3)^1</f>
        <v>0.93641726753441323</v>
      </c>
      <c r="E1293" s="11">
        <f>C1293*D1293</f>
        <v>83996.628897836868</v>
      </c>
      <c r="H1293" s="1">
        <v>2</v>
      </c>
      <c r="I1293" s="1">
        <v>1000000</v>
      </c>
      <c r="J1293" s="1">
        <v>2020</v>
      </c>
      <c r="K1293" s="1">
        <v>8.9700000000000002E-2</v>
      </c>
      <c r="L1293" s="1">
        <v>5000</v>
      </c>
    </row>
    <row r="1294" spans="1:12" x14ac:dyDescent="0.25">
      <c r="B1294" s="1" t="s">
        <v>14</v>
      </c>
      <c r="C1294" s="1">
        <f>$I$1293*$K$1293+I1293</f>
        <v>1089700</v>
      </c>
      <c r="D1294" s="11">
        <f>1/(1+'Long Term Borrowings'!$C$3)^2</f>
        <v>0.87376533899421416</v>
      </c>
      <c r="E1294" s="11">
        <f>C1294*D1294</f>
        <v>952142.08990199515</v>
      </c>
      <c r="K1294" s="1" t="s">
        <v>24</v>
      </c>
      <c r="L1294" s="1" t="s">
        <v>23</v>
      </c>
    </row>
    <row r="1295" spans="1:12" x14ac:dyDescent="0.25">
      <c r="D1295" s="11"/>
      <c r="E1295" s="11">
        <f>SUM(E1293:E1294)</f>
        <v>1036138.718799832</v>
      </c>
    </row>
    <row r="1298" spans="1:12" x14ac:dyDescent="0.25">
      <c r="A1298" s="1" t="s">
        <v>0</v>
      </c>
      <c r="B1298" t="s">
        <v>1</v>
      </c>
      <c r="C1298" t="s">
        <v>2</v>
      </c>
      <c r="D1298" t="s">
        <v>3</v>
      </c>
      <c r="E1298" t="s">
        <v>4</v>
      </c>
      <c r="H1298" s="2" t="s">
        <v>5</v>
      </c>
      <c r="I1298" s="2" t="s">
        <v>6</v>
      </c>
      <c r="J1298" s="2" t="s">
        <v>7</v>
      </c>
      <c r="K1298" s="2" t="s">
        <v>8</v>
      </c>
      <c r="L1298" s="2" t="s">
        <v>9</v>
      </c>
    </row>
    <row r="1299" spans="1:12" x14ac:dyDescent="0.25">
      <c r="A1299" s="1">
        <v>145</v>
      </c>
      <c r="B1299" s="1" t="s">
        <v>13</v>
      </c>
      <c r="C1299" s="1">
        <f>$I$1299*$K$1299</f>
        <v>83500</v>
      </c>
      <c r="D1299" s="11">
        <f>1/(1+'Long Term Borrowings'!$B$3)^1</f>
        <v>0.93641726753441323</v>
      </c>
      <c r="E1299" s="11">
        <f>C1299*D1299</f>
        <v>78190.841839123503</v>
      </c>
      <c r="H1299" s="1">
        <v>2</v>
      </c>
      <c r="I1299" s="1">
        <v>1000000</v>
      </c>
      <c r="J1299" s="1">
        <v>2020</v>
      </c>
      <c r="K1299" s="1">
        <v>8.3500000000000005E-2</v>
      </c>
      <c r="L1299" s="1">
        <v>7700</v>
      </c>
    </row>
    <row r="1300" spans="1:12" x14ac:dyDescent="0.25">
      <c r="B1300" s="1" t="s">
        <v>14</v>
      </c>
      <c r="C1300" s="1">
        <f>$I$1299*$K$1299+I1299</f>
        <v>1083500</v>
      </c>
      <c r="D1300" s="11">
        <f>1/(1+'Long Term Borrowings'!$C$3)^2</f>
        <v>0.87376533899421416</v>
      </c>
      <c r="E1300" s="11">
        <f>C1300*D1300</f>
        <v>946724.74480023107</v>
      </c>
      <c r="K1300" s="1" t="s">
        <v>24</v>
      </c>
      <c r="L1300" s="1" t="s">
        <v>23</v>
      </c>
    </row>
    <row r="1301" spans="1:12" x14ac:dyDescent="0.25">
      <c r="D1301" s="11"/>
      <c r="E1301" s="11">
        <f>SUM(E1299:E1300)</f>
        <v>1024915.5866393546</v>
      </c>
    </row>
    <row r="1304" spans="1:12" x14ac:dyDescent="0.25">
      <c r="A1304" s="1" t="s">
        <v>0</v>
      </c>
      <c r="B1304" t="s">
        <v>1</v>
      </c>
      <c r="C1304" t="s">
        <v>2</v>
      </c>
      <c r="D1304" t="s">
        <v>3</v>
      </c>
      <c r="E1304" t="s">
        <v>4</v>
      </c>
      <c r="H1304" s="2" t="s">
        <v>5</v>
      </c>
      <c r="I1304" s="2" t="s">
        <v>6</v>
      </c>
      <c r="J1304" s="2" t="s">
        <v>7</v>
      </c>
      <c r="K1304" s="2" t="s">
        <v>8</v>
      </c>
      <c r="L1304" s="2" t="s">
        <v>9</v>
      </c>
    </row>
    <row r="1305" spans="1:12" x14ac:dyDescent="0.25">
      <c r="A1305" s="1">
        <v>146</v>
      </c>
      <c r="B1305" s="1" t="s">
        <v>13</v>
      </c>
      <c r="C1305" s="1">
        <f>$I$1305*$K$1305</f>
        <v>83700</v>
      </c>
      <c r="D1305" s="11">
        <f>1/(1+'Long Term Borrowings'!$B$3)^1</f>
        <v>0.93641726753441323</v>
      </c>
      <c r="E1305" s="11">
        <f>C1305*D1305</f>
        <v>78378.125292630386</v>
      </c>
      <c r="H1305" s="1">
        <v>2</v>
      </c>
      <c r="I1305" s="1">
        <v>1000000</v>
      </c>
      <c r="J1305" s="1">
        <v>2020</v>
      </c>
      <c r="K1305" s="1">
        <v>8.3699999999999997E-2</v>
      </c>
      <c r="L1305" s="1">
        <v>10000</v>
      </c>
    </row>
    <row r="1306" spans="1:12" x14ac:dyDescent="0.25">
      <c r="B1306" s="1" t="s">
        <v>14</v>
      </c>
      <c r="C1306" s="1">
        <f>$I$1305*$K$1305+I1305</f>
        <v>1083700</v>
      </c>
      <c r="D1306" s="11">
        <f>1/(1+'Long Term Borrowings'!$C$3)^2</f>
        <v>0.87376533899421416</v>
      </c>
      <c r="E1306" s="11">
        <f>C1306*D1306</f>
        <v>946899.49786802987</v>
      </c>
      <c r="K1306" s="1" t="s">
        <v>24</v>
      </c>
      <c r="L1306" s="1" t="s">
        <v>23</v>
      </c>
    </row>
    <row r="1307" spans="1:12" x14ac:dyDescent="0.25">
      <c r="D1307" s="11"/>
      <c r="E1307" s="11">
        <f>SUM(E1305:E1306)</f>
        <v>1025277.6231606603</v>
      </c>
    </row>
    <row r="1310" spans="1:12" x14ac:dyDescent="0.25">
      <c r="A1310" s="1" t="s">
        <v>0</v>
      </c>
      <c r="B1310" t="s">
        <v>1</v>
      </c>
      <c r="C1310" t="s">
        <v>2</v>
      </c>
      <c r="D1310" t="s">
        <v>3</v>
      </c>
      <c r="E1310" t="s">
        <v>4</v>
      </c>
      <c r="H1310" s="2" t="s">
        <v>5</v>
      </c>
      <c r="I1310" s="2" t="s">
        <v>6</v>
      </c>
      <c r="J1310" s="2" t="s">
        <v>7</v>
      </c>
      <c r="K1310" s="2" t="s">
        <v>8</v>
      </c>
      <c r="L1310" s="2" t="s">
        <v>9</v>
      </c>
    </row>
    <row r="1311" spans="1:12" x14ac:dyDescent="0.25">
      <c r="A1311" s="1">
        <v>147</v>
      </c>
      <c r="B1311" s="1" t="s">
        <v>13</v>
      </c>
      <c r="C1311" s="1">
        <f>$I$1311*$K$1311</f>
        <v>92400</v>
      </c>
      <c r="D1311" s="11">
        <f>1/(1+'Long Term Borrowings'!$B$3)^1</f>
        <v>0.93641726753441323</v>
      </c>
      <c r="E1311" s="11">
        <f>C1311*D1311</f>
        <v>86524.955520179778</v>
      </c>
      <c r="H1311" s="1">
        <v>2</v>
      </c>
      <c r="I1311" s="1">
        <v>1000000</v>
      </c>
      <c r="J1311" s="1">
        <v>2020</v>
      </c>
      <c r="K1311" s="1">
        <v>9.2399999999999996E-2</v>
      </c>
      <c r="L1311" s="1">
        <v>3500</v>
      </c>
    </row>
    <row r="1312" spans="1:12" x14ac:dyDescent="0.25">
      <c r="B1312" s="1" t="s">
        <v>14</v>
      </c>
      <c r="C1312" s="1">
        <f>$I$1311*$K$1311+I1311</f>
        <v>1092400</v>
      </c>
      <c r="D1312" s="11">
        <f>1/(1+'Long Term Borrowings'!$C$3)^2</f>
        <v>0.87376533899421416</v>
      </c>
      <c r="E1312" s="11">
        <f>C1312*D1312</f>
        <v>954501.25631727953</v>
      </c>
      <c r="K1312" s="1" t="s">
        <v>24</v>
      </c>
      <c r="L1312" s="1" t="s">
        <v>23</v>
      </c>
    </row>
    <row r="1313" spans="1:12" x14ac:dyDescent="0.25">
      <c r="D1313" s="11"/>
      <c r="E1313" s="11">
        <f>SUM(E1311:E1312)</f>
        <v>1041026.2118374594</v>
      </c>
    </row>
    <row r="1316" spans="1:12" x14ac:dyDescent="0.25">
      <c r="A1316" s="1" t="s">
        <v>0</v>
      </c>
      <c r="B1316" t="s">
        <v>1</v>
      </c>
      <c r="C1316" t="s">
        <v>2</v>
      </c>
      <c r="D1316" t="s">
        <v>3</v>
      </c>
      <c r="E1316" t="s">
        <v>4</v>
      </c>
      <c r="H1316" s="2" t="s">
        <v>5</v>
      </c>
      <c r="I1316" s="2" t="s">
        <v>6</v>
      </c>
      <c r="J1316" s="2" t="s">
        <v>7</v>
      </c>
      <c r="K1316" s="2" t="s">
        <v>8</v>
      </c>
      <c r="L1316" s="2" t="s">
        <v>9</v>
      </c>
    </row>
    <row r="1317" spans="1:12" x14ac:dyDescent="0.25">
      <c r="A1317" s="1">
        <v>148</v>
      </c>
      <c r="B1317" s="1" t="s">
        <v>13</v>
      </c>
      <c r="C1317" s="1">
        <f>$I$1317*$K$1317</f>
        <v>94500</v>
      </c>
      <c r="D1317" s="11">
        <f>1/(1+'Long Term Borrowings'!$B$3)^1</f>
        <v>0.93641726753441323</v>
      </c>
      <c r="E1317" s="11">
        <f>C1317*D1317</f>
        <v>88491.431782002051</v>
      </c>
      <c r="H1317" s="1">
        <v>2</v>
      </c>
      <c r="I1317" s="1">
        <v>1000000</v>
      </c>
      <c r="J1317" s="1">
        <v>2020</v>
      </c>
      <c r="K1317" s="1">
        <v>9.4500000000000001E-2</v>
      </c>
      <c r="L1317" s="1">
        <v>2500</v>
      </c>
    </row>
    <row r="1318" spans="1:12" x14ac:dyDescent="0.25">
      <c r="B1318" s="1" t="s">
        <v>14</v>
      </c>
      <c r="C1318" s="1">
        <f>$I$1317*$K$1317+I1317</f>
        <v>1094500</v>
      </c>
      <c r="D1318" s="11">
        <f>1/(1+'Long Term Borrowings'!$C$3)^2</f>
        <v>0.87376533899421416</v>
      </c>
      <c r="E1318" s="11">
        <f>C1318*D1318</f>
        <v>956336.16352916742</v>
      </c>
      <c r="K1318" s="1" t="s">
        <v>24</v>
      </c>
      <c r="L1318" s="1" t="s">
        <v>23</v>
      </c>
    </row>
    <row r="1319" spans="1:12" x14ac:dyDescent="0.25">
      <c r="D1319" s="11"/>
      <c r="E1319" s="11">
        <f>SUM(E1317:E1318)</f>
        <v>1044827.5953111695</v>
      </c>
    </row>
    <row r="1322" spans="1:12" x14ac:dyDescent="0.25">
      <c r="A1322" s="1" t="s">
        <v>0</v>
      </c>
      <c r="B1322" t="s">
        <v>1</v>
      </c>
      <c r="C1322" t="s">
        <v>2</v>
      </c>
      <c r="D1322" t="s">
        <v>3</v>
      </c>
      <c r="E1322" t="s">
        <v>4</v>
      </c>
      <c r="H1322" s="2" t="s">
        <v>5</v>
      </c>
      <c r="I1322" s="2" t="s">
        <v>6</v>
      </c>
      <c r="J1322" s="2" t="s">
        <v>7</v>
      </c>
      <c r="K1322" s="2" t="s">
        <v>8</v>
      </c>
      <c r="L1322" s="2" t="s">
        <v>9</v>
      </c>
    </row>
    <row r="1323" spans="1:12" x14ac:dyDescent="0.25">
      <c r="A1323" s="1">
        <v>149</v>
      </c>
      <c r="B1323" s="1" t="s">
        <v>13</v>
      </c>
      <c r="C1323" s="1">
        <f>$I$1323*$K$1323</f>
        <v>94400</v>
      </c>
      <c r="D1323" s="11">
        <f>1/(1+'Long Term Borrowings'!$B$3)^1</f>
        <v>0.93641726753441323</v>
      </c>
      <c r="E1323" s="11">
        <f>C1323*D1323</f>
        <v>88397.79005524861</v>
      </c>
      <c r="H1323" s="1">
        <v>2</v>
      </c>
      <c r="I1323" s="1">
        <v>1000000</v>
      </c>
      <c r="J1323" s="1">
        <v>2020</v>
      </c>
      <c r="K1323" s="1">
        <v>9.4399999999999998E-2</v>
      </c>
      <c r="L1323" s="1">
        <v>10000</v>
      </c>
    </row>
    <row r="1324" spans="1:12" x14ac:dyDescent="0.25">
      <c r="B1324" s="1" t="s">
        <v>14</v>
      </c>
      <c r="C1324" s="1">
        <f>$I$1323*$K$1323+I1323</f>
        <v>1094400</v>
      </c>
      <c r="D1324" s="11">
        <f>1/(1+'Long Term Borrowings'!$C$3)^2</f>
        <v>0.87376533899421416</v>
      </c>
      <c r="E1324" s="11">
        <f>C1324*D1324</f>
        <v>956248.78699526796</v>
      </c>
      <c r="K1324" s="1" t="s">
        <v>24</v>
      </c>
      <c r="L1324" s="1" t="s">
        <v>23</v>
      </c>
    </row>
    <row r="1325" spans="1:12" x14ac:dyDescent="0.25">
      <c r="D1325" s="11"/>
      <c r="E1325" s="11">
        <f>SUM(E1323:E1324)</f>
        <v>1044646.5770505166</v>
      </c>
    </row>
    <row r="1328" spans="1:12" x14ac:dyDescent="0.25">
      <c r="A1328" s="1" t="s">
        <v>0</v>
      </c>
      <c r="B1328" t="s">
        <v>1</v>
      </c>
      <c r="C1328" t="s">
        <v>2</v>
      </c>
      <c r="D1328" t="s">
        <v>3</v>
      </c>
      <c r="E1328" t="s">
        <v>4</v>
      </c>
      <c r="H1328" s="2" t="s">
        <v>5</v>
      </c>
      <c r="I1328" s="2" t="s">
        <v>6</v>
      </c>
      <c r="J1328" s="2" t="s">
        <v>7</v>
      </c>
      <c r="K1328" s="2" t="s">
        <v>8</v>
      </c>
      <c r="L1328" s="2" t="s">
        <v>9</v>
      </c>
    </row>
    <row r="1329" spans="1:12" x14ac:dyDescent="0.25">
      <c r="A1329" s="1">
        <v>150</v>
      </c>
      <c r="B1329" s="1" t="s">
        <v>13</v>
      </c>
      <c r="C1329" s="1">
        <f>$I$1329*$K$1329</f>
        <v>78950</v>
      </c>
      <c r="D1329" s="11">
        <f>1/(1+'Long Term Borrowings'!$B$3)^1</f>
        <v>0.93641726753441323</v>
      </c>
      <c r="E1329" s="11">
        <f>C1329*D1329</f>
        <v>73930.143271841924</v>
      </c>
      <c r="H1329" s="1">
        <v>2</v>
      </c>
      <c r="I1329" s="1">
        <v>1000000</v>
      </c>
      <c r="J1329" s="1">
        <v>2020</v>
      </c>
      <c r="K1329" s="1">
        <v>7.8950000000000006E-2</v>
      </c>
      <c r="L1329" s="1">
        <v>11750</v>
      </c>
    </row>
    <row r="1330" spans="1:12" x14ac:dyDescent="0.25">
      <c r="B1330" s="1" t="s">
        <v>14</v>
      </c>
      <c r="C1330" s="1">
        <f>$I$1329*$K$1329+I1329</f>
        <v>1078950</v>
      </c>
      <c r="D1330" s="11">
        <f>1/(1+'Long Term Borrowings'!$C$3)^2</f>
        <v>0.87376533899421416</v>
      </c>
      <c r="E1330" s="11">
        <f>C1330*D1330</f>
        <v>942749.11250780732</v>
      </c>
      <c r="K1330" s="1" t="s">
        <v>24</v>
      </c>
      <c r="L1330" s="1" t="s">
        <v>23</v>
      </c>
    </row>
    <row r="1331" spans="1:12" x14ac:dyDescent="0.25">
      <c r="D1331" s="11"/>
      <c r="E1331" s="11">
        <f>SUM(E1329:E1330)</f>
        <v>1016679.2557796492</v>
      </c>
    </row>
    <row r="1334" spans="1:12" x14ac:dyDescent="0.25">
      <c r="A1334" s="1" t="s">
        <v>0</v>
      </c>
      <c r="B1334" t="s">
        <v>1</v>
      </c>
      <c r="C1334" t="s">
        <v>2</v>
      </c>
      <c r="D1334" t="s">
        <v>3</v>
      </c>
      <c r="E1334" t="s">
        <v>4</v>
      </c>
      <c r="H1334" s="2" t="s">
        <v>5</v>
      </c>
      <c r="I1334" s="2" t="s">
        <v>6</v>
      </c>
      <c r="J1334" s="2" t="s">
        <v>7</v>
      </c>
      <c r="K1334" s="2" t="s">
        <v>8</v>
      </c>
      <c r="L1334" s="2" t="s">
        <v>9</v>
      </c>
    </row>
    <row r="1335" spans="1:12" x14ac:dyDescent="0.25">
      <c r="A1335" s="1">
        <v>151</v>
      </c>
      <c r="B1335" s="1" t="s">
        <v>13</v>
      </c>
      <c r="C1335" s="1">
        <f>$I$1335*$K$1335</f>
        <v>93500</v>
      </c>
      <c r="D1335" s="11">
        <f>1/(1+'Long Term Borrowings'!$B$3)^1</f>
        <v>0.93641726753441323</v>
      </c>
      <c r="E1335" s="11">
        <f>C1335*D1335</f>
        <v>87555.014514467635</v>
      </c>
      <c r="H1335" s="1">
        <v>2</v>
      </c>
      <c r="I1335" s="1">
        <v>1000000</v>
      </c>
      <c r="J1335" s="1">
        <v>2020</v>
      </c>
      <c r="K1335" s="1">
        <v>9.35E-2</v>
      </c>
      <c r="L1335" s="1">
        <v>5750</v>
      </c>
    </row>
    <row r="1336" spans="1:12" x14ac:dyDescent="0.25">
      <c r="B1336" s="1" t="s">
        <v>14</v>
      </c>
      <c r="C1336" s="1">
        <f>$I$1335*$K$1335+I1335</f>
        <v>1093500</v>
      </c>
      <c r="D1336" s="11">
        <f>1/(1+'Long Term Borrowings'!$C$3)^2</f>
        <v>0.87376533899421416</v>
      </c>
      <c r="E1336" s="11">
        <f>C1336*D1336</f>
        <v>955462.3981901732</v>
      </c>
      <c r="K1336" s="1" t="s">
        <v>24</v>
      </c>
      <c r="L1336" s="1" t="s">
        <v>23</v>
      </c>
    </row>
    <row r="1337" spans="1:12" x14ac:dyDescent="0.25">
      <c r="D1337" s="11"/>
      <c r="E1337" s="11">
        <f>SUM(E1335:E1336)</f>
        <v>1043017.4127046409</v>
      </c>
    </row>
    <row r="1340" spans="1:12" x14ac:dyDescent="0.25">
      <c r="A1340" s="1" t="s">
        <v>0</v>
      </c>
      <c r="B1340" t="s">
        <v>1</v>
      </c>
      <c r="C1340" t="s">
        <v>2</v>
      </c>
      <c r="D1340" t="s">
        <v>3</v>
      </c>
      <c r="E1340" t="s">
        <v>4</v>
      </c>
      <c r="H1340" s="2" t="s">
        <v>5</v>
      </c>
      <c r="I1340" s="2" t="s">
        <v>6</v>
      </c>
      <c r="J1340" s="2" t="s">
        <v>7</v>
      </c>
      <c r="K1340" s="2" t="s">
        <v>8</v>
      </c>
      <c r="L1340" s="2" t="s">
        <v>9</v>
      </c>
    </row>
    <row r="1341" spans="1:12" x14ac:dyDescent="0.25">
      <c r="A1341" s="1">
        <v>152</v>
      </c>
      <c r="B1341" s="1" t="s">
        <v>13</v>
      </c>
      <c r="C1341" s="1">
        <f>$I$1341*$K$1341</f>
        <v>95100</v>
      </c>
      <c r="D1341" s="11">
        <f>1/(1+'Long Term Borrowings'!$B$3)^1</f>
        <v>0.93641726753441323</v>
      </c>
      <c r="E1341" s="11">
        <f>C1341*D1341</f>
        <v>89053.282142522701</v>
      </c>
      <c r="H1341" s="1">
        <v>2</v>
      </c>
      <c r="I1341" s="1">
        <v>1000000</v>
      </c>
      <c r="J1341" s="1">
        <v>2020</v>
      </c>
      <c r="K1341" s="1">
        <v>9.5100000000000004E-2</v>
      </c>
      <c r="L1341" s="1">
        <v>10000</v>
      </c>
    </row>
    <row r="1342" spans="1:12" x14ac:dyDescent="0.25">
      <c r="B1342" s="1" t="s">
        <v>14</v>
      </c>
      <c r="C1342" s="1">
        <f>$I$1341*$K$1341+I1341</f>
        <v>1095100</v>
      </c>
      <c r="D1342" s="11">
        <f>1/(1+'Long Term Borrowings'!$C$3)^2</f>
        <v>0.87376533899421416</v>
      </c>
      <c r="E1342" s="11">
        <f>C1342*D1342</f>
        <v>956860.42273256392</v>
      </c>
      <c r="K1342" s="1" t="s">
        <v>24</v>
      </c>
      <c r="L1342" s="1" t="s">
        <v>23</v>
      </c>
    </row>
    <row r="1343" spans="1:12" x14ac:dyDescent="0.25">
      <c r="D1343" s="11"/>
      <c r="E1343" s="11">
        <f>SUM(E1341:E1342)</f>
        <v>1045913.7048750867</v>
      </c>
    </row>
    <row r="1346" spans="1:12" x14ac:dyDescent="0.25">
      <c r="A1346" s="1" t="s">
        <v>0</v>
      </c>
      <c r="B1346" t="s">
        <v>1</v>
      </c>
      <c r="C1346" t="s">
        <v>2</v>
      </c>
      <c r="D1346" t="s">
        <v>3</v>
      </c>
      <c r="E1346" t="s">
        <v>4</v>
      </c>
      <c r="H1346" s="2" t="s">
        <v>5</v>
      </c>
      <c r="I1346" s="2" t="s">
        <v>6</v>
      </c>
      <c r="J1346" s="2" t="s">
        <v>7</v>
      </c>
      <c r="K1346" s="2" t="s">
        <v>8</v>
      </c>
      <c r="L1346" s="2" t="s">
        <v>9</v>
      </c>
    </row>
    <row r="1347" spans="1:12" x14ac:dyDescent="0.25">
      <c r="A1347" s="1">
        <v>153</v>
      </c>
      <c r="B1347" s="1" t="s">
        <v>13</v>
      </c>
      <c r="C1347" s="1">
        <f>$I$1347*$K$1347</f>
        <v>75850</v>
      </c>
      <c r="D1347" s="11">
        <f>1/(1+'Long Term Borrowings'!$B$3)^1</f>
        <v>0.93641726753441323</v>
      </c>
      <c r="E1347" s="11">
        <f>C1347*D1347</f>
        <v>71027.249742485248</v>
      </c>
      <c r="H1347" s="1">
        <v>2</v>
      </c>
      <c r="I1347" s="1">
        <v>1000000</v>
      </c>
      <c r="J1347" s="1">
        <v>2020</v>
      </c>
      <c r="K1347" s="1">
        <v>7.5850000000000001E-2</v>
      </c>
      <c r="L1347" s="1">
        <v>5000</v>
      </c>
    </row>
    <row r="1348" spans="1:12" x14ac:dyDescent="0.25">
      <c r="B1348" s="1" t="s">
        <v>14</v>
      </c>
      <c r="C1348" s="1">
        <f>$I$1347*$K$1347+I1347</f>
        <v>1075850</v>
      </c>
      <c r="D1348" s="11">
        <f>1/(1+'Long Term Borrowings'!$C$3)^2</f>
        <v>0.87376533899421416</v>
      </c>
      <c r="E1348" s="11">
        <f>C1348*D1348</f>
        <v>940040.43995692534</v>
      </c>
      <c r="K1348" s="1" t="s">
        <v>24</v>
      </c>
      <c r="L1348" s="1" t="s">
        <v>23</v>
      </c>
    </row>
    <row r="1349" spans="1:12" x14ac:dyDescent="0.25">
      <c r="D1349" s="11"/>
      <c r="E1349" s="11">
        <f>SUM(E1347:E1348)</f>
        <v>1011067.6896994106</v>
      </c>
    </row>
    <row r="1352" spans="1:12" x14ac:dyDescent="0.25">
      <c r="A1352" s="1" t="s">
        <v>0</v>
      </c>
      <c r="B1352" t="s">
        <v>1</v>
      </c>
      <c r="C1352" t="s">
        <v>2</v>
      </c>
      <c r="D1352" t="s">
        <v>3</v>
      </c>
      <c r="E1352" t="s">
        <v>4</v>
      </c>
      <c r="H1352" s="2" t="s">
        <v>5</v>
      </c>
      <c r="I1352" s="2" t="s">
        <v>6</v>
      </c>
      <c r="J1352" s="2" t="s">
        <v>7</v>
      </c>
      <c r="K1352" s="2" t="s">
        <v>8</v>
      </c>
      <c r="L1352" s="2" t="s">
        <v>9</v>
      </c>
    </row>
    <row r="1353" spans="1:12" x14ac:dyDescent="0.25">
      <c r="A1353" s="1">
        <v>154</v>
      </c>
      <c r="B1353" s="1" t="s">
        <v>13</v>
      </c>
      <c r="C1353" s="1">
        <f>$I$1353*$K$1353</f>
        <v>86900</v>
      </c>
      <c r="D1353" s="11">
        <f>1/(1+'Long Term Borrowings'!$B$3)^1</f>
        <v>0.93641726753441323</v>
      </c>
      <c r="E1353" s="11">
        <f>C1353*D1353</f>
        <v>81374.660548740503</v>
      </c>
      <c r="H1353" s="1">
        <v>2</v>
      </c>
      <c r="I1353" s="1">
        <v>1000000</v>
      </c>
      <c r="J1353" s="1">
        <v>2020</v>
      </c>
      <c r="K1353" s="1">
        <v>8.6900000000000005E-2</v>
      </c>
      <c r="L1353" s="1">
        <v>3000</v>
      </c>
    </row>
    <row r="1354" spans="1:12" x14ac:dyDescent="0.25">
      <c r="B1354" s="1" t="s">
        <v>14</v>
      </c>
      <c r="C1354" s="1">
        <f>$I$1353*$K$1353+I1353</f>
        <v>1086900</v>
      </c>
      <c r="D1354" s="11">
        <f>1/(1+'Long Term Borrowings'!$C$3)^2</f>
        <v>0.87376533899421416</v>
      </c>
      <c r="E1354" s="11">
        <f>C1354*D1354</f>
        <v>949695.54695281142</v>
      </c>
      <c r="K1354" s="1" t="s">
        <v>24</v>
      </c>
      <c r="L1354" s="1" t="s">
        <v>23</v>
      </c>
    </row>
    <row r="1355" spans="1:12" x14ac:dyDescent="0.25">
      <c r="D1355" s="11"/>
      <c r="E1355" s="11">
        <f>SUM(E1353:E1354)</f>
        <v>1031070.207501552</v>
      </c>
    </row>
    <row r="1358" spans="1:12" x14ac:dyDescent="0.25">
      <c r="A1358" s="1" t="s">
        <v>0</v>
      </c>
      <c r="B1358" t="s">
        <v>1</v>
      </c>
      <c r="C1358" t="s">
        <v>2</v>
      </c>
      <c r="D1358" t="s">
        <v>3</v>
      </c>
      <c r="E1358" t="s">
        <v>4</v>
      </c>
      <c r="H1358" s="2" t="s">
        <v>5</v>
      </c>
      <c r="I1358" s="2" t="s">
        <v>6</v>
      </c>
      <c r="J1358" s="2" t="s">
        <v>7</v>
      </c>
      <c r="K1358" s="2" t="s">
        <v>8</v>
      </c>
      <c r="L1358" s="2" t="s">
        <v>9</v>
      </c>
    </row>
    <row r="1359" spans="1:12" x14ac:dyDescent="0.25">
      <c r="A1359" s="1">
        <v>155</v>
      </c>
      <c r="B1359" s="1" t="s">
        <v>13</v>
      </c>
      <c r="C1359" s="1">
        <f>$I$1359*$K$1359</f>
        <v>70650</v>
      </c>
      <c r="D1359" s="11">
        <f>1/(1+'Long Term Borrowings'!$B$3)^1</f>
        <v>0.93641726753441323</v>
      </c>
      <c r="E1359" s="11">
        <f>C1359*D1359</f>
        <v>66157.879951306299</v>
      </c>
      <c r="H1359" s="1">
        <v>2</v>
      </c>
      <c r="I1359" s="1">
        <v>1000000</v>
      </c>
      <c r="J1359" s="1">
        <v>2020</v>
      </c>
      <c r="K1359" s="1">
        <v>7.0650000000000004E-2</v>
      </c>
      <c r="L1359" s="1">
        <v>6000</v>
      </c>
    </row>
    <row r="1360" spans="1:12" x14ac:dyDescent="0.25">
      <c r="B1360" s="1" t="s">
        <v>14</v>
      </c>
      <c r="C1360" s="1">
        <f>$I$1359*$K$1359+I1359</f>
        <v>1070650</v>
      </c>
      <c r="D1360" s="11">
        <f>1/(1+'Long Term Borrowings'!$C$3)^2</f>
        <v>0.87376533899421416</v>
      </c>
      <c r="E1360" s="11">
        <f>C1360*D1360</f>
        <v>935496.86019415536</v>
      </c>
      <c r="K1360" s="1" t="s">
        <v>24</v>
      </c>
      <c r="L1360" s="1" t="s">
        <v>23</v>
      </c>
    </row>
    <row r="1361" spans="1:12" x14ac:dyDescent="0.25">
      <c r="D1361" s="11"/>
      <c r="E1361" s="11">
        <f>SUM(E1359:E1360)</f>
        <v>1001654.7401454616</v>
      </c>
    </row>
    <row r="1364" spans="1:12" x14ac:dyDescent="0.25">
      <c r="A1364" s="1" t="s">
        <v>0</v>
      </c>
      <c r="B1364" t="s">
        <v>1</v>
      </c>
      <c r="C1364" t="s">
        <v>2</v>
      </c>
      <c r="D1364" t="s">
        <v>3</v>
      </c>
      <c r="E1364" t="s">
        <v>4</v>
      </c>
      <c r="H1364" s="2" t="s">
        <v>5</v>
      </c>
      <c r="I1364" s="2" t="s">
        <v>6</v>
      </c>
      <c r="J1364" s="2" t="s">
        <v>7</v>
      </c>
      <c r="K1364" s="2" t="s">
        <v>8</v>
      </c>
      <c r="L1364" s="2" t="s">
        <v>9</v>
      </c>
    </row>
    <row r="1365" spans="1:12" x14ac:dyDescent="0.25">
      <c r="A1365" s="1">
        <v>156</v>
      </c>
      <c r="B1365" s="1" t="s">
        <v>13</v>
      </c>
      <c r="C1365" s="1">
        <f>$I$1365*$K$1365</f>
        <v>86000</v>
      </c>
      <c r="D1365" s="11">
        <f>1/(1+'Long Term Borrowings'!$B$3)^1</f>
        <v>0.93641726753441323</v>
      </c>
      <c r="E1365" s="11">
        <f>C1365*D1365</f>
        <v>80531.885007959543</v>
      </c>
      <c r="H1365" s="1">
        <v>2</v>
      </c>
      <c r="I1365" s="1">
        <v>1000000</v>
      </c>
      <c r="J1365" s="1">
        <v>2020</v>
      </c>
      <c r="K1365" s="1">
        <v>8.5999999999999993E-2</v>
      </c>
      <c r="L1365" s="1">
        <v>3000</v>
      </c>
    </row>
    <row r="1366" spans="1:12" x14ac:dyDescent="0.25">
      <c r="B1366" s="1" t="s">
        <v>14</v>
      </c>
      <c r="C1366" s="1">
        <f>$I$1365*$K$1365+I1365</f>
        <v>1086000</v>
      </c>
      <c r="D1366" s="11">
        <f>1/(1+'Long Term Borrowings'!$C$3)^2</f>
        <v>0.87376533899421416</v>
      </c>
      <c r="E1366" s="11">
        <f>C1366*D1366</f>
        <v>948909.15814771655</v>
      </c>
      <c r="K1366" s="1" t="s">
        <v>24</v>
      </c>
      <c r="L1366" s="1" t="s">
        <v>23</v>
      </c>
    </row>
    <row r="1367" spans="1:12" x14ac:dyDescent="0.25">
      <c r="D1367" s="11"/>
      <c r="E1367" s="11">
        <f>SUM(E1365:E1366)</f>
        <v>1029441.0431556761</v>
      </c>
    </row>
    <row r="1370" spans="1:12" x14ac:dyDescent="0.25">
      <c r="A1370" s="1" t="s">
        <v>0</v>
      </c>
      <c r="B1370" t="s">
        <v>1</v>
      </c>
      <c r="C1370" t="s">
        <v>2</v>
      </c>
      <c r="D1370" t="s">
        <v>3</v>
      </c>
      <c r="E1370" t="s">
        <v>4</v>
      </c>
      <c r="H1370" s="2" t="s">
        <v>5</v>
      </c>
      <c r="I1370" s="2" t="s">
        <v>6</v>
      </c>
      <c r="J1370" s="2" t="s">
        <v>7</v>
      </c>
      <c r="K1370" s="2" t="s">
        <v>8</v>
      </c>
      <c r="L1370" s="2" t="s">
        <v>9</v>
      </c>
    </row>
    <row r="1371" spans="1:12" x14ac:dyDescent="0.25">
      <c r="A1371" s="1">
        <v>157</v>
      </c>
      <c r="B1371" s="1" t="s">
        <v>13</v>
      </c>
      <c r="C1371" s="1">
        <f>$I$1371*$K$1371</f>
        <v>83700</v>
      </c>
      <c r="D1371" s="11">
        <f>1/(1+'Long Term Borrowings'!$B$3)^1</f>
        <v>0.93641726753441323</v>
      </c>
      <c r="E1371" s="11">
        <f>C1371*D1371</f>
        <v>78378.125292630386</v>
      </c>
      <c r="H1371" s="1">
        <v>2</v>
      </c>
      <c r="I1371" s="1">
        <v>1000000</v>
      </c>
      <c r="J1371" s="1">
        <v>2020</v>
      </c>
      <c r="K1371" s="1">
        <v>8.3699999999999997E-2</v>
      </c>
      <c r="L1371" s="1">
        <v>3000</v>
      </c>
    </row>
    <row r="1372" spans="1:12" x14ac:dyDescent="0.25">
      <c r="B1372" s="1" t="s">
        <v>14</v>
      </c>
      <c r="C1372" s="1">
        <f>$I$1371*$K$1371+I1371</f>
        <v>1083700</v>
      </c>
      <c r="D1372" s="11">
        <f>1/(1+'Long Term Borrowings'!$C$3)^2</f>
        <v>0.87376533899421416</v>
      </c>
      <c r="E1372" s="11">
        <f>C1372*D1372</f>
        <v>946899.49786802987</v>
      </c>
      <c r="K1372" s="1" t="s">
        <v>24</v>
      </c>
      <c r="L1372" s="1" t="s">
        <v>23</v>
      </c>
    </row>
    <row r="1373" spans="1:12" x14ac:dyDescent="0.25">
      <c r="D1373" s="11"/>
      <c r="E1373" s="11">
        <f>SUM(E1371:E1372)</f>
        <v>1025277.6231606603</v>
      </c>
    </row>
    <row r="1374" spans="1:12" ht="14.25" customHeight="1" x14ac:dyDescent="0.25"/>
    <row r="1375" spans="1:12" ht="14.25" customHeight="1" x14ac:dyDescent="0.25"/>
    <row r="1376" spans="1:12" ht="14.25" customHeight="1" x14ac:dyDescent="0.25">
      <c r="A1376" s="1" t="s">
        <v>0</v>
      </c>
      <c r="B1376" t="s">
        <v>1</v>
      </c>
      <c r="C1376" t="s">
        <v>2</v>
      </c>
      <c r="D1376" t="s">
        <v>3</v>
      </c>
      <c r="E1376" t="s">
        <v>4</v>
      </c>
      <c r="H1376" s="2" t="s">
        <v>5</v>
      </c>
      <c r="I1376" s="2" t="s">
        <v>6</v>
      </c>
      <c r="J1376" s="2" t="s">
        <v>7</v>
      </c>
      <c r="K1376" s="2" t="s">
        <v>8</v>
      </c>
      <c r="L1376" s="2" t="s">
        <v>9</v>
      </c>
    </row>
    <row r="1377" spans="1:12" ht="14.25" customHeight="1" x14ac:dyDescent="0.25">
      <c r="A1377" s="1">
        <v>158</v>
      </c>
      <c r="B1377" s="1" t="s">
        <v>13</v>
      </c>
      <c r="C1377" s="1">
        <f>$I$1377*$K$1377</f>
        <v>74000</v>
      </c>
      <c r="D1377" s="11">
        <f>1/(1+'Long Term Borrowings'!$B$3)^1</f>
        <v>0.93641726753441323</v>
      </c>
      <c r="E1377" s="11">
        <f>C1377*D1377</f>
        <v>69294.877797546578</v>
      </c>
      <c r="H1377" s="1">
        <v>2</v>
      </c>
      <c r="I1377" s="1">
        <v>1000000</v>
      </c>
      <c r="J1377" s="1">
        <v>2020</v>
      </c>
      <c r="K1377" s="1">
        <v>7.3999999999999996E-2</v>
      </c>
      <c r="L1377" s="1">
        <v>5000</v>
      </c>
    </row>
    <row r="1378" spans="1:12" ht="14.25" customHeight="1" x14ac:dyDescent="0.25">
      <c r="B1378" s="1" t="s">
        <v>14</v>
      </c>
      <c r="C1378" s="1">
        <f>$I$1377*$K$1377+I1377</f>
        <v>1074000</v>
      </c>
      <c r="D1378" s="11">
        <f>1/(1+'Long Term Borrowings'!$C$3)^2</f>
        <v>0.87376533899421416</v>
      </c>
      <c r="E1378" s="11">
        <f>C1378*D1378</f>
        <v>938423.97407978598</v>
      </c>
      <c r="K1378" s="1" t="s">
        <v>24</v>
      </c>
      <c r="L1378" s="1" t="s">
        <v>23</v>
      </c>
    </row>
    <row r="1379" spans="1:12" ht="14.25" customHeight="1" x14ac:dyDescent="0.25">
      <c r="D1379" s="11"/>
      <c r="E1379" s="11">
        <f>SUM(E1377:E1378)</f>
        <v>1007718.8518773325</v>
      </c>
    </row>
    <row r="1380" spans="1:12" ht="14.25" customHeight="1" x14ac:dyDescent="0.25">
      <c r="D1380" s="11"/>
      <c r="E1380" s="11"/>
    </row>
    <row r="1381" spans="1:12" ht="14.25" customHeight="1" x14ac:dyDescent="0.25">
      <c r="D1381" s="11"/>
      <c r="E1381" s="11"/>
    </row>
    <row r="1382" spans="1:12" x14ac:dyDescent="0.25">
      <c r="A1382" s="1" t="s">
        <v>0</v>
      </c>
      <c r="B1382" t="s">
        <v>1</v>
      </c>
      <c r="C1382" t="s">
        <v>2</v>
      </c>
      <c r="D1382" t="s">
        <v>3</v>
      </c>
      <c r="E1382" t="s">
        <v>4</v>
      </c>
      <c r="H1382" s="2" t="s">
        <v>5</v>
      </c>
      <c r="I1382" s="2" t="s">
        <v>6</v>
      </c>
      <c r="J1382" s="2" t="s">
        <v>7</v>
      </c>
      <c r="K1382" s="2" t="s">
        <v>8</v>
      </c>
      <c r="L1382" s="2" t="s">
        <v>9</v>
      </c>
    </row>
    <row r="1383" spans="1:12" x14ac:dyDescent="0.25">
      <c r="A1383" s="1">
        <v>159</v>
      </c>
      <c r="B1383" s="1" t="s">
        <v>13</v>
      </c>
      <c r="C1383" s="1">
        <f>$I$1383*$K$1383</f>
        <v>86900</v>
      </c>
      <c r="D1383" s="11">
        <f>1/(1+'Long Term Borrowings'!$B$3)^1</f>
        <v>0.93641726753441323</v>
      </c>
      <c r="E1383" s="11">
        <f>C1383*D1383</f>
        <v>81374.660548740503</v>
      </c>
      <c r="H1383" s="1">
        <v>2</v>
      </c>
      <c r="I1383" s="1">
        <v>1000000</v>
      </c>
      <c r="J1383" s="1">
        <v>2020</v>
      </c>
      <c r="K1383" s="1">
        <v>8.6900000000000005E-2</v>
      </c>
      <c r="L1383" s="1">
        <v>2000</v>
      </c>
    </row>
    <row r="1384" spans="1:12" x14ac:dyDescent="0.25">
      <c r="B1384" s="1" t="s">
        <v>14</v>
      </c>
      <c r="C1384" s="1">
        <f>$I$1383*$K$1383+I1383</f>
        <v>1086900</v>
      </c>
      <c r="D1384" s="11">
        <f>1/(1+'Long Term Borrowings'!$C$3)^2</f>
        <v>0.87376533899421416</v>
      </c>
      <c r="E1384" s="11">
        <f>C1384*D1384</f>
        <v>949695.54695281142</v>
      </c>
      <c r="K1384" s="1" t="s">
        <v>24</v>
      </c>
      <c r="L1384" s="1" t="s">
        <v>23</v>
      </c>
    </row>
    <row r="1385" spans="1:12" x14ac:dyDescent="0.25">
      <c r="D1385" s="11"/>
      <c r="E1385" s="11">
        <f>SUM(E1383:E1384)</f>
        <v>1031070.207501552</v>
      </c>
    </row>
    <row r="1388" spans="1:12" x14ac:dyDescent="0.25">
      <c r="A1388" s="1" t="s">
        <v>0</v>
      </c>
      <c r="B1388" t="s">
        <v>1</v>
      </c>
      <c r="C1388" t="s">
        <v>2</v>
      </c>
      <c r="D1388" t="s">
        <v>3</v>
      </c>
      <c r="E1388" t="s">
        <v>4</v>
      </c>
      <c r="H1388" s="2" t="s">
        <v>5</v>
      </c>
      <c r="I1388" s="2" t="s">
        <v>6</v>
      </c>
      <c r="J1388" s="2" t="s">
        <v>7</v>
      </c>
      <c r="K1388" s="2" t="s">
        <v>8</v>
      </c>
      <c r="L1388" s="2" t="s">
        <v>9</v>
      </c>
    </row>
    <row r="1389" spans="1:12" x14ac:dyDescent="0.25">
      <c r="A1389" s="1">
        <v>160</v>
      </c>
      <c r="B1389" s="1" t="s">
        <v>13</v>
      </c>
      <c r="C1389" s="1">
        <f>$I$1389*$K$1389</f>
        <v>78125</v>
      </c>
      <c r="D1389" s="11">
        <f>1/(1+'Long Term Borrowings'!$B$3)^1</f>
        <v>0.93641726753441323</v>
      </c>
      <c r="E1389" s="11">
        <f>C1389*D1389</f>
        <v>73157.59902612603</v>
      </c>
      <c r="H1389" s="1">
        <v>2</v>
      </c>
      <c r="I1389" s="1">
        <v>1000000</v>
      </c>
      <c r="J1389" s="1">
        <v>2020</v>
      </c>
      <c r="K1389" s="1">
        <v>7.8125E-2</v>
      </c>
      <c r="L1389" s="1">
        <v>13000</v>
      </c>
    </row>
    <row r="1390" spans="1:12" x14ac:dyDescent="0.25">
      <c r="B1390" s="1" t="s">
        <v>14</v>
      </c>
      <c r="C1390" s="1">
        <f>$I$1389*$K$1389+I1389</f>
        <v>1078125</v>
      </c>
      <c r="D1390" s="11">
        <f>1/(1+'Long Term Borrowings'!$C$3)^2</f>
        <v>0.87376533899421416</v>
      </c>
      <c r="E1390" s="11">
        <f>C1390*D1390</f>
        <v>942028.25610313716</v>
      </c>
      <c r="K1390" s="1" t="s">
        <v>24</v>
      </c>
      <c r="L1390" s="1" t="s">
        <v>23</v>
      </c>
    </row>
    <row r="1391" spans="1:12" x14ac:dyDescent="0.25">
      <c r="D1391" s="11"/>
      <c r="E1391" s="11">
        <f>SUM(E1389:E1390)</f>
        <v>1015185.8551292631</v>
      </c>
    </row>
    <row r="1394" spans="1:12" x14ac:dyDescent="0.25">
      <c r="A1394" s="1" t="s">
        <v>0</v>
      </c>
      <c r="B1394" t="s">
        <v>1</v>
      </c>
      <c r="C1394" t="s">
        <v>2</v>
      </c>
      <c r="D1394" t="s">
        <v>3</v>
      </c>
      <c r="E1394" t="s">
        <v>4</v>
      </c>
      <c r="H1394" s="2" t="s">
        <v>5</v>
      </c>
      <c r="I1394" s="2" t="s">
        <v>6</v>
      </c>
      <c r="J1394" s="2" t="s">
        <v>7</v>
      </c>
      <c r="K1394" s="2" t="s">
        <v>8</v>
      </c>
      <c r="L1394" s="2" t="s">
        <v>9</v>
      </c>
    </row>
    <row r="1395" spans="1:12" x14ac:dyDescent="0.25">
      <c r="A1395" s="1">
        <v>161</v>
      </c>
      <c r="B1395" s="1" t="s">
        <v>13</v>
      </c>
      <c r="C1395" s="1">
        <f>$I$1395*$K$1395</f>
        <v>77900</v>
      </c>
      <c r="D1395" s="11">
        <f>1/(1+'Long Term Borrowings'!$B$3)^1</f>
        <v>0.93641726753441323</v>
      </c>
      <c r="E1395" s="11">
        <f>C1395*D1395</f>
        <v>72946.905140930787</v>
      </c>
      <c r="H1395" s="1">
        <v>2</v>
      </c>
      <c r="I1395" s="1">
        <v>1000000</v>
      </c>
      <c r="J1395" s="1">
        <v>2020</v>
      </c>
      <c r="K1395" s="1">
        <v>7.7899999999999997E-2</v>
      </c>
      <c r="L1395" s="1">
        <v>4100</v>
      </c>
    </row>
    <row r="1396" spans="1:12" x14ac:dyDescent="0.25">
      <c r="B1396" s="1" t="s">
        <v>14</v>
      </c>
      <c r="C1396" s="1">
        <f>$I$1395*$K$1395+I1395</f>
        <v>1077900</v>
      </c>
      <c r="D1396" s="11">
        <f>1/(1+'Long Term Borrowings'!$C$3)^2</f>
        <v>0.87376533899421416</v>
      </c>
      <c r="E1396" s="11">
        <f>C1396*D1396</f>
        <v>941831.6589018635</v>
      </c>
      <c r="K1396" s="1" t="s">
        <v>24</v>
      </c>
      <c r="L1396" s="1" t="s">
        <v>23</v>
      </c>
    </row>
    <row r="1397" spans="1:12" x14ac:dyDescent="0.25">
      <c r="D1397" s="11"/>
      <c r="E1397" s="11">
        <f>SUM(E1395:E1396)</f>
        <v>1014778.5640427943</v>
      </c>
    </row>
    <row r="1399" spans="1:12" x14ac:dyDescent="0.25">
      <c r="A1399" s="1" t="s">
        <v>0</v>
      </c>
      <c r="B1399" t="s">
        <v>1</v>
      </c>
      <c r="C1399" t="s">
        <v>2</v>
      </c>
      <c r="D1399" t="s">
        <v>3</v>
      </c>
      <c r="E1399" t="s">
        <v>4</v>
      </c>
      <c r="H1399" s="2" t="s">
        <v>5</v>
      </c>
      <c r="I1399" s="2" t="s">
        <v>6</v>
      </c>
      <c r="J1399" s="2" t="s">
        <v>7</v>
      </c>
      <c r="K1399" s="2" t="s">
        <v>8</v>
      </c>
      <c r="L1399" s="2" t="s">
        <v>9</v>
      </c>
    </row>
    <row r="1400" spans="1:12" x14ac:dyDescent="0.25">
      <c r="A1400" s="1">
        <v>162</v>
      </c>
      <c r="B1400" s="1" t="s">
        <v>13</v>
      </c>
      <c r="C1400" s="1">
        <f>$I$1400*$K$1400</f>
        <v>82800</v>
      </c>
      <c r="D1400" s="11">
        <f>1/(1+'Long Term Borrowings'!$B$3)^1</f>
        <v>0.93641726753441323</v>
      </c>
      <c r="E1400" s="11">
        <f>C1400*D1400</f>
        <v>77535.349751849411</v>
      </c>
      <c r="H1400" s="1">
        <v>2</v>
      </c>
      <c r="I1400" s="1">
        <v>1000000</v>
      </c>
      <c r="J1400" s="1">
        <v>2020</v>
      </c>
      <c r="K1400" s="1">
        <v>8.2799999999999999E-2</v>
      </c>
      <c r="L1400" s="1">
        <v>3950</v>
      </c>
    </row>
    <row r="1401" spans="1:12" x14ac:dyDescent="0.25">
      <c r="B1401" s="1" t="s">
        <v>14</v>
      </c>
      <c r="C1401" s="1">
        <f>$I$1400*$K$1400+I1400</f>
        <v>1082800</v>
      </c>
      <c r="D1401" s="11">
        <f>1/(1+'Long Term Borrowings'!$C$3)^2</f>
        <v>0.87376533899421416</v>
      </c>
      <c r="E1401" s="11">
        <f>C1401*D1401</f>
        <v>946113.10906293511</v>
      </c>
      <c r="K1401" s="1" t="s">
        <v>24</v>
      </c>
      <c r="L1401" s="1" t="s">
        <v>23</v>
      </c>
    </row>
    <row r="1402" spans="1:12" x14ac:dyDescent="0.25">
      <c r="D1402" s="11"/>
      <c r="E1402" s="11">
        <f>SUM(E1400:E1401)</f>
        <v>1023648.4588147845</v>
      </c>
    </row>
    <row r="1405" spans="1:12" x14ac:dyDescent="0.25">
      <c r="A1405" s="1" t="s">
        <v>0</v>
      </c>
      <c r="B1405" t="s">
        <v>1</v>
      </c>
      <c r="C1405" t="s">
        <v>2</v>
      </c>
      <c r="D1405" t="s">
        <v>3</v>
      </c>
      <c r="E1405" t="s">
        <v>4</v>
      </c>
      <c r="H1405" s="2" t="s">
        <v>5</v>
      </c>
      <c r="I1405" s="2" t="s">
        <v>6</v>
      </c>
      <c r="J1405" s="2" t="s">
        <v>7</v>
      </c>
      <c r="K1405" s="2" t="s">
        <v>8</v>
      </c>
      <c r="L1405" s="2" t="s">
        <v>9</v>
      </c>
    </row>
    <row r="1406" spans="1:12" x14ac:dyDescent="0.25">
      <c r="A1406" s="1">
        <v>163</v>
      </c>
      <c r="B1406" s="1" t="s">
        <v>13</v>
      </c>
      <c r="C1406" s="1">
        <f>$I$1406*$K$1406</f>
        <v>70850</v>
      </c>
      <c r="D1406" s="11">
        <f>1/(1+'Long Term Borrowings'!$B$3)^1</f>
        <v>0.93641726753441323</v>
      </c>
      <c r="E1406" s="11">
        <f>C1406*D1406</f>
        <v>66345.163404813182</v>
      </c>
      <c r="H1406" s="1">
        <v>2</v>
      </c>
      <c r="I1406" s="1">
        <v>1000000</v>
      </c>
      <c r="J1406" s="1">
        <v>2020</v>
      </c>
      <c r="K1406" s="1">
        <v>7.0849999999999996E-2</v>
      </c>
      <c r="L1406" s="1">
        <v>7500</v>
      </c>
    </row>
    <row r="1407" spans="1:12" x14ac:dyDescent="0.25">
      <c r="B1407" s="1" t="s">
        <v>14</v>
      </c>
      <c r="C1407" s="1">
        <f>$I$1406*$K$1406+I1406</f>
        <v>1070850</v>
      </c>
      <c r="D1407" s="11">
        <f>1/(1+'Long Term Borrowings'!$C$3)^2</f>
        <v>0.87376533899421416</v>
      </c>
      <c r="E1407" s="11">
        <f>C1407*D1407</f>
        <v>935671.61326195428</v>
      </c>
      <c r="K1407" s="1" t="s">
        <v>24</v>
      </c>
      <c r="L1407" s="1" t="s">
        <v>23</v>
      </c>
    </row>
    <row r="1408" spans="1:12" x14ac:dyDescent="0.25">
      <c r="D1408" s="11"/>
      <c r="E1408" s="11">
        <f>SUM(E1406:E1407)</f>
        <v>1002016.7766667674</v>
      </c>
    </row>
    <row r="1411" spans="1:12" x14ac:dyDescent="0.25">
      <c r="A1411" s="1" t="s">
        <v>0</v>
      </c>
      <c r="B1411" t="s">
        <v>1</v>
      </c>
      <c r="C1411" t="s">
        <v>2</v>
      </c>
      <c r="D1411" t="s">
        <v>3</v>
      </c>
      <c r="E1411" t="s">
        <v>4</v>
      </c>
      <c r="H1411" s="2" t="s">
        <v>5</v>
      </c>
      <c r="I1411" s="2" t="s">
        <v>6</v>
      </c>
      <c r="J1411" s="2" t="s">
        <v>7</v>
      </c>
      <c r="K1411" s="2" t="s">
        <v>8</v>
      </c>
      <c r="L1411" s="2" t="s">
        <v>9</v>
      </c>
    </row>
    <row r="1412" spans="1:12" x14ac:dyDescent="0.25">
      <c r="A1412" s="1">
        <v>164</v>
      </c>
      <c r="B1412" s="1" t="s">
        <v>13</v>
      </c>
      <c r="C1412" s="1">
        <f>$I$1412*$K$1412</f>
        <v>86900</v>
      </c>
      <c r="D1412" s="11">
        <f>1/(1+'Long Term Borrowings'!$B$3)^1</f>
        <v>0.93641726753441323</v>
      </c>
      <c r="E1412" s="11">
        <f>C1412*D1412</f>
        <v>81374.660548740503</v>
      </c>
      <c r="H1412" s="1">
        <v>2</v>
      </c>
      <c r="I1412" s="1">
        <v>1000000</v>
      </c>
      <c r="J1412" s="1">
        <v>2020</v>
      </c>
      <c r="K1412" s="1">
        <v>8.6900000000000005E-2</v>
      </c>
      <c r="L1412" s="1">
        <v>2000</v>
      </c>
    </row>
    <row r="1413" spans="1:12" x14ac:dyDescent="0.25">
      <c r="B1413" s="1" t="s">
        <v>14</v>
      </c>
      <c r="C1413" s="1">
        <f>$I$1412*$K$1412+I1412</f>
        <v>1086900</v>
      </c>
      <c r="D1413" s="11">
        <f>1/(1+'Long Term Borrowings'!$C$3)^2</f>
        <v>0.87376533899421416</v>
      </c>
      <c r="E1413" s="11">
        <f>C1413*D1413</f>
        <v>949695.54695281142</v>
      </c>
      <c r="K1413" s="1" t="s">
        <v>24</v>
      </c>
      <c r="L1413" s="1" t="s">
        <v>23</v>
      </c>
    </row>
    <row r="1414" spans="1:12" x14ac:dyDescent="0.25">
      <c r="D1414" s="11"/>
      <c r="E1414" s="11">
        <f>SUM(E1412:E1413)</f>
        <v>1031070.207501552</v>
      </c>
    </row>
    <row r="1417" spans="1:12" x14ac:dyDescent="0.25">
      <c r="A1417" s="1" t="s">
        <v>0</v>
      </c>
      <c r="B1417" t="s">
        <v>1</v>
      </c>
      <c r="C1417" t="s">
        <v>2</v>
      </c>
      <c r="D1417" t="s">
        <v>3</v>
      </c>
      <c r="E1417" t="s">
        <v>4</v>
      </c>
      <c r="H1417" s="2" t="s">
        <v>5</v>
      </c>
      <c r="I1417" s="2" t="s">
        <v>6</v>
      </c>
      <c r="J1417" s="2" t="s">
        <v>7</v>
      </c>
      <c r="K1417" s="2" t="s">
        <v>8</v>
      </c>
      <c r="L1417" s="2" t="s">
        <v>9</v>
      </c>
    </row>
    <row r="1418" spans="1:12" x14ac:dyDescent="0.25">
      <c r="A1418" s="1">
        <v>165</v>
      </c>
      <c r="B1418" s="1" t="s">
        <v>13</v>
      </c>
      <c r="C1418" s="1">
        <f>$I$1418*$K$1418+$I$1418</f>
        <v>1079000</v>
      </c>
      <c r="D1418" s="11">
        <f>1/(1+'Long Term Borrowings'!$B$3)^1</f>
        <v>0.93641726753441323</v>
      </c>
      <c r="E1418" s="11">
        <f>C1418*D1418</f>
        <v>1010394.2316696319</v>
      </c>
      <c r="H1418" s="1">
        <v>1</v>
      </c>
      <c r="I1418" s="1">
        <v>1000000</v>
      </c>
      <c r="J1418" s="1">
        <v>2019</v>
      </c>
      <c r="K1418" s="1">
        <v>7.9000000000000001E-2</v>
      </c>
      <c r="L1418" s="1">
        <v>11500</v>
      </c>
    </row>
    <row r="1419" spans="1:12" x14ac:dyDescent="0.25">
      <c r="D1419" s="11"/>
      <c r="E1419" s="11">
        <f>SUM(E1418:E1418)</f>
        <v>1010394.2316696319</v>
      </c>
    </row>
    <row r="1422" spans="1:12" x14ac:dyDescent="0.25">
      <c r="A1422" s="1" t="s">
        <v>0</v>
      </c>
      <c r="B1422" t="s">
        <v>1</v>
      </c>
      <c r="C1422" t="s">
        <v>2</v>
      </c>
      <c r="D1422" t="s">
        <v>3</v>
      </c>
      <c r="E1422" t="s">
        <v>4</v>
      </c>
      <c r="H1422" s="2" t="s">
        <v>5</v>
      </c>
      <c r="I1422" s="2" t="s">
        <v>6</v>
      </c>
      <c r="J1422" s="2" t="s">
        <v>7</v>
      </c>
      <c r="K1422" s="2" t="s">
        <v>8</v>
      </c>
      <c r="L1422" s="2" t="s">
        <v>9</v>
      </c>
    </row>
    <row r="1423" spans="1:12" x14ac:dyDescent="0.25">
      <c r="A1423" s="13">
        <v>166</v>
      </c>
      <c r="B1423" s="1" t="s">
        <v>13</v>
      </c>
      <c r="C1423" s="1">
        <f>$I$1423*$K$1423+I1423</f>
        <v>1096500</v>
      </c>
      <c r="D1423" s="11">
        <f>1/(1+'Long Term Borrowings'!$B$3)^1</f>
        <v>0.93641726753441323</v>
      </c>
      <c r="E1423" s="11">
        <f>C1423*D1423</f>
        <v>1026781.5338514841</v>
      </c>
      <c r="H1423" s="1">
        <v>1</v>
      </c>
      <c r="I1423" s="1">
        <v>1000000</v>
      </c>
      <c r="J1423" s="1">
        <v>2019</v>
      </c>
      <c r="K1423" s="1">
        <v>9.6500000000000002E-2</v>
      </c>
      <c r="L1423" s="1">
        <v>5000</v>
      </c>
    </row>
    <row r="1424" spans="1:12" x14ac:dyDescent="0.25">
      <c r="D1424" s="11"/>
      <c r="E1424" s="11">
        <f>SUM(E1423:E1423)</f>
        <v>1026781.5338514841</v>
      </c>
    </row>
    <row r="1427" spans="1:12" x14ac:dyDescent="0.25">
      <c r="A1427" s="1" t="s">
        <v>0</v>
      </c>
      <c r="B1427" t="s">
        <v>1</v>
      </c>
      <c r="C1427" t="s">
        <v>2</v>
      </c>
      <c r="D1427" t="s">
        <v>3</v>
      </c>
      <c r="E1427" t="s">
        <v>4</v>
      </c>
      <c r="H1427" s="2" t="s">
        <v>5</v>
      </c>
      <c r="I1427" s="2" t="s">
        <v>6</v>
      </c>
      <c r="J1427" s="2" t="s">
        <v>7</v>
      </c>
      <c r="K1427" s="2" t="s">
        <v>8</v>
      </c>
      <c r="L1427" s="2" t="s">
        <v>9</v>
      </c>
    </row>
    <row r="1428" spans="1:12" x14ac:dyDescent="0.25">
      <c r="A1428" s="1">
        <v>167</v>
      </c>
      <c r="B1428" s="1" t="s">
        <v>13</v>
      </c>
      <c r="C1428" s="1">
        <f>$I$1428*$K$1428+I1428</f>
        <v>1097624</v>
      </c>
      <c r="D1428" s="11">
        <f>1/(1+'Long Term Borrowings'!$B$3)^1</f>
        <v>0.93641726753441323</v>
      </c>
      <c r="E1428" s="11">
        <f>C1428*D1428</f>
        <v>1027834.0668601928</v>
      </c>
      <c r="H1428" s="1">
        <v>1</v>
      </c>
      <c r="I1428" s="1">
        <v>1000000</v>
      </c>
      <c r="J1428" s="1">
        <v>2019</v>
      </c>
      <c r="K1428" s="1">
        <v>9.7624000000000002E-2</v>
      </c>
      <c r="L1428" s="1">
        <v>8000</v>
      </c>
    </row>
    <row r="1429" spans="1:12" x14ac:dyDescent="0.25">
      <c r="D1429" s="11"/>
      <c r="E1429" s="11">
        <f>SUM(E1428:E1428)</f>
        <v>1027834.0668601928</v>
      </c>
    </row>
    <row r="1432" spans="1:12" x14ac:dyDescent="0.25">
      <c r="A1432" s="1" t="s">
        <v>0</v>
      </c>
      <c r="B1432" t="s">
        <v>1</v>
      </c>
      <c r="C1432" t="s">
        <v>2</v>
      </c>
      <c r="D1432" t="s">
        <v>3</v>
      </c>
      <c r="E1432" t="s">
        <v>4</v>
      </c>
      <c r="H1432" s="2" t="s">
        <v>5</v>
      </c>
      <c r="I1432" s="2" t="s">
        <v>6</v>
      </c>
      <c r="J1432" s="2" t="s">
        <v>7</v>
      </c>
      <c r="K1432" s="2" t="s">
        <v>8</v>
      </c>
      <c r="L1432" s="2" t="s">
        <v>9</v>
      </c>
    </row>
    <row r="1433" spans="1:12" x14ac:dyDescent="0.25">
      <c r="A1433" s="1">
        <v>168</v>
      </c>
      <c r="B1433" s="1" t="s">
        <v>13</v>
      </c>
      <c r="C1433" s="1">
        <f>$I$1433*$K$1433+I1433</f>
        <v>1084000</v>
      </c>
      <c r="D1433" s="11">
        <f>1/(1+'Long Term Borrowings'!$B$3)^1</f>
        <v>0.93641726753441323</v>
      </c>
      <c r="E1433" s="11">
        <f>C1433*D1433</f>
        <v>1015076.318007304</v>
      </c>
      <c r="H1433" s="1">
        <v>1</v>
      </c>
      <c r="I1433" s="1">
        <v>1000000</v>
      </c>
      <c r="J1433" s="1">
        <v>2019</v>
      </c>
      <c r="K1433" s="1">
        <v>8.4000000000000005E-2</v>
      </c>
      <c r="L1433" s="1">
        <v>3500</v>
      </c>
    </row>
    <row r="1434" spans="1:12" x14ac:dyDescent="0.25">
      <c r="D1434" s="11"/>
      <c r="E1434" s="11">
        <f>SUM(E1433:E1433)</f>
        <v>1015076.318007304</v>
      </c>
    </row>
    <row r="1437" spans="1:12" x14ac:dyDescent="0.25">
      <c r="A1437" s="1" t="s">
        <v>0</v>
      </c>
      <c r="B1437" t="s">
        <v>1</v>
      </c>
      <c r="C1437" t="s">
        <v>2</v>
      </c>
      <c r="D1437" t="s">
        <v>3</v>
      </c>
      <c r="E1437" t="s">
        <v>4</v>
      </c>
      <c r="H1437" s="2" t="s">
        <v>5</v>
      </c>
      <c r="I1437" s="2" t="s">
        <v>6</v>
      </c>
      <c r="J1437" s="2" t="s">
        <v>7</v>
      </c>
      <c r="K1437" s="2" t="s">
        <v>8</v>
      </c>
      <c r="L1437" s="2" t="s">
        <v>9</v>
      </c>
    </row>
    <row r="1438" spans="1:12" x14ac:dyDescent="0.25">
      <c r="A1438" s="1">
        <v>169</v>
      </c>
      <c r="B1438" s="1" t="s">
        <v>13</v>
      </c>
      <c r="C1438" s="1">
        <f>$I$1438*$K$1438+I1438</f>
        <v>1083800</v>
      </c>
      <c r="D1438" s="11">
        <f>1/(1+'Long Term Borrowings'!$B$3)^1</f>
        <v>0.93641726753441323</v>
      </c>
      <c r="E1438" s="11">
        <f>C1438*D1438</f>
        <v>1014889.0345537971</v>
      </c>
      <c r="H1438" s="1">
        <v>1</v>
      </c>
      <c r="I1438" s="1">
        <v>1000000</v>
      </c>
      <c r="J1438" s="1">
        <v>2019</v>
      </c>
      <c r="K1438" s="1">
        <v>8.3799999999999999E-2</v>
      </c>
      <c r="L1438" s="1">
        <v>3000</v>
      </c>
    </row>
    <row r="1439" spans="1:12" x14ac:dyDescent="0.25">
      <c r="D1439" s="11"/>
      <c r="E1439" s="11">
        <f>SUM(E1438:E1438)</f>
        <v>1014889.0345537971</v>
      </c>
    </row>
    <row r="1442" spans="1:12" x14ac:dyDescent="0.25">
      <c r="A1442" s="1" t="s">
        <v>0</v>
      </c>
      <c r="B1442" t="s">
        <v>1</v>
      </c>
      <c r="C1442" t="s">
        <v>2</v>
      </c>
      <c r="D1442" t="s">
        <v>3</v>
      </c>
      <c r="E1442" t="s">
        <v>4</v>
      </c>
      <c r="H1442" s="2" t="s">
        <v>5</v>
      </c>
      <c r="I1442" s="2" t="s">
        <v>6</v>
      </c>
      <c r="J1442" s="2" t="s">
        <v>7</v>
      </c>
      <c r="K1442" s="2" t="s">
        <v>8</v>
      </c>
      <c r="L1442" s="2" t="s">
        <v>9</v>
      </c>
    </row>
    <row r="1443" spans="1:12" x14ac:dyDescent="0.25">
      <c r="A1443" s="1">
        <v>170</v>
      </c>
      <c r="B1443" s="1" t="s">
        <v>13</v>
      </c>
      <c r="C1443" s="1">
        <f>$I$1443*$K$1443+I1443</f>
        <v>1097705</v>
      </c>
      <c r="D1443" s="11">
        <f>1/(1+'Long Term Borrowings'!$B$3)^1</f>
        <v>0.93641726753441323</v>
      </c>
      <c r="E1443" s="11">
        <f>C1443*D1443</f>
        <v>1027909.9166588631</v>
      </c>
      <c r="H1443" s="1">
        <v>1</v>
      </c>
      <c r="I1443" s="1">
        <v>1000000</v>
      </c>
      <c r="J1443" s="1">
        <v>2019</v>
      </c>
      <c r="K1443" s="1">
        <v>9.7705E-2</v>
      </c>
      <c r="L1443" s="1">
        <v>2810</v>
      </c>
    </row>
    <row r="1444" spans="1:12" x14ac:dyDescent="0.25">
      <c r="D1444" s="11"/>
      <c r="E1444" s="11">
        <f>SUM(E1443:E1443)</f>
        <v>1027909.9166588631</v>
      </c>
    </row>
    <row r="1447" spans="1:12" x14ac:dyDescent="0.25">
      <c r="A1447" s="1" t="s">
        <v>0</v>
      </c>
      <c r="B1447" t="s">
        <v>1</v>
      </c>
      <c r="C1447" t="s">
        <v>2</v>
      </c>
      <c r="D1447" t="s">
        <v>3</v>
      </c>
      <c r="E1447" t="s">
        <v>4</v>
      </c>
      <c r="H1447" s="2" t="s">
        <v>5</v>
      </c>
      <c r="I1447" s="2" t="s">
        <v>6</v>
      </c>
      <c r="J1447" s="2" t="s">
        <v>7</v>
      </c>
      <c r="K1447" s="2" t="s">
        <v>8</v>
      </c>
      <c r="L1447" s="2" t="s">
        <v>9</v>
      </c>
    </row>
    <row r="1448" spans="1:12" x14ac:dyDescent="0.25">
      <c r="A1448" s="1">
        <v>171</v>
      </c>
      <c r="B1448" s="1" t="s">
        <v>13</v>
      </c>
      <c r="C1448" s="1">
        <f>$I$1448*$K$1448+I1448</f>
        <v>1072000</v>
      </c>
      <c r="D1448" s="11">
        <f>1/(1+'Long Term Borrowings'!$B$3)^1</f>
        <v>0.93641726753441323</v>
      </c>
      <c r="E1448" s="11">
        <f>C1448*D1448</f>
        <v>1003839.310796891</v>
      </c>
      <c r="H1448" s="1">
        <v>1</v>
      </c>
      <c r="I1448" s="1">
        <v>1000000</v>
      </c>
      <c r="J1448" s="1">
        <v>2019</v>
      </c>
      <c r="K1448" s="1">
        <v>7.1999999999999995E-2</v>
      </c>
      <c r="L1448" s="1">
        <v>10250</v>
      </c>
    </row>
    <row r="1449" spans="1:12" x14ac:dyDescent="0.25">
      <c r="D1449" s="11"/>
      <c r="E1449" s="11">
        <f>SUM(E1448:E1448)</f>
        <v>1003839.310796891</v>
      </c>
    </row>
    <row r="1452" spans="1:12" x14ac:dyDescent="0.25">
      <c r="A1452" s="1" t="s">
        <v>0</v>
      </c>
      <c r="B1452" t="s">
        <v>1</v>
      </c>
      <c r="C1452" t="s">
        <v>2</v>
      </c>
      <c r="D1452" t="s">
        <v>3</v>
      </c>
      <c r="E1452" t="s">
        <v>4</v>
      </c>
      <c r="H1452" s="2" t="s">
        <v>5</v>
      </c>
      <c r="I1452" s="2" t="s">
        <v>6</v>
      </c>
      <c r="J1452" s="2" t="s">
        <v>7</v>
      </c>
      <c r="K1452" s="2" t="s">
        <v>8</v>
      </c>
      <c r="L1452" s="2" t="s">
        <v>9</v>
      </c>
    </row>
    <row r="1453" spans="1:12" x14ac:dyDescent="0.25">
      <c r="A1453" s="1">
        <v>172</v>
      </c>
      <c r="B1453" s="1" t="s">
        <v>13</v>
      </c>
      <c r="C1453" s="1">
        <f>I1453*K1453+I1453</f>
        <v>1086500</v>
      </c>
      <c r="D1453" s="11">
        <f>1/(1+'Long Term Borrowings'!$B$3)^1</f>
        <v>0.93641726753441323</v>
      </c>
      <c r="E1453" s="11">
        <f>C1453*D1453</f>
        <v>1017417.36117614</v>
      </c>
      <c r="H1453" s="1">
        <v>1</v>
      </c>
      <c r="I1453" s="1">
        <v>1000000</v>
      </c>
      <c r="J1453" s="1">
        <v>2019</v>
      </c>
      <c r="K1453" s="1">
        <v>8.6499999999999994E-2</v>
      </c>
      <c r="L1453" s="1">
        <v>4150</v>
      </c>
    </row>
    <row r="1454" spans="1:12" x14ac:dyDescent="0.25">
      <c r="D1454" s="11"/>
      <c r="E1454" s="11">
        <f>SUM(E1453:E1453)</f>
        <v>1017417.36117614</v>
      </c>
    </row>
    <row r="1457" spans="1:12" x14ac:dyDescent="0.25">
      <c r="A1457" s="1" t="s">
        <v>0</v>
      </c>
      <c r="B1457" t="s">
        <v>1</v>
      </c>
      <c r="C1457" t="s">
        <v>2</v>
      </c>
      <c r="D1457" t="s">
        <v>3</v>
      </c>
      <c r="E1457" t="s">
        <v>4</v>
      </c>
      <c r="H1457" s="2" t="s">
        <v>5</v>
      </c>
      <c r="I1457" s="2" t="s">
        <v>6</v>
      </c>
      <c r="J1457" s="2" t="s">
        <v>7</v>
      </c>
      <c r="K1457" s="2" t="s">
        <v>8</v>
      </c>
      <c r="L1457" s="2" t="s">
        <v>9</v>
      </c>
    </row>
    <row r="1458" spans="1:12" x14ac:dyDescent="0.25">
      <c r="A1458" s="1">
        <v>173</v>
      </c>
      <c r="B1458" s="1" t="s">
        <v>13</v>
      </c>
      <c r="C1458" s="1">
        <f>I1458*K1458+I1458</f>
        <v>1096000</v>
      </c>
      <c r="D1458" s="11">
        <f>1/(1+'Long Term Borrowings'!$B$3)^1</f>
        <v>0.93641726753441323</v>
      </c>
      <c r="E1458" s="11">
        <f>C1458*D1458</f>
        <v>1026313.3252177169</v>
      </c>
      <c r="H1458" s="1">
        <v>1</v>
      </c>
      <c r="I1458" s="1">
        <v>1000000</v>
      </c>
      <c r="J1458" s="1">
        <v>2019</v>
      </c>
      <c r="K1458" s="1">
        <v>9.6000000000000002E-2</v>
      </c>
      <c r="L1458" s="1">
        <v>5000</v>
      </c>
    </row>
    <row r="1459" spans="1:12" x14ac:dyDescent="0.25">
      <c r="D1459" s="11"/>
      <c r="E1459" s="11">
        <f>SUM(E1458:E1458)</f>
        <v>1026313.3252177169</v>
      </c>
    </row>
    <row r="1462" spans="1:12" x14ac:dyDescent="0.25">
      <c r="A1462" s="1" t="s">
        <v>0</v>
      </c>
      <c r="B1462" t="s">
        <v>1</v>
      </c>
      <c r="C1462" t="s">
        <v>2</v>
      </c>
      <c r="D1462" t="s">
        <v>3</v>
      </c>
      <c r="E1462" t="s">
        <v>4</v>
      </c>
      <c r="H1462" s="2" t="s">
        <v>5</v>
      </c>
      <c r="I1462" s="2" t="s">
        <v>6</v>
      </c>
      <c r="J1462" s="2" t="s">
        <v>7</v>
      </c>
      <c r="K1462" s="2" t="s">
        <v>8</v>
      </c>
      <c r="L1462" s="2" t="s">
        <v>9</v>
      </c>
    </row>
    <row r="1463" spans="1:12" x14ac:dyDescent="0.25">
      <c r="A1463" s="1">
        <v>174</v>
      </c>
      <c r="B1463" s="1" t="s">
        <v>13</v>
      </c>
      <c r="C1463" s="1">
        <f>I1463*K1463+I1463</f>
        <v>1096300</v>
      </c>
      <c r="D1463" s="11">
        <f>1/(1+'Long Term Borrowings'!$B$3)^1</f>
        <v>0.93641726753441323</v>
      </c>
      <c r="E1463" s="11">
        <f>C1463*D1463</f>
        <v>1026594.2503979772</v>
      </c>
      <c r="H1463" s="1">
        <v>1</v>
      </c>
      <c r="I1463" s="1">
        <v>1000000</v>
      </c>
      <c r="J1463" s="1">
        <v>2019</v>
      </c>
      <c r="K1463" s="1">
        <v>9.6299999999999997E-2</v>
      </c>
      <c r="L1463" s="1">
        <v>3700</v>
      </c>
    </row>
    <row r="1464" spans="1:12" x14ac:dyDescent="0.25">
      <c r="D1464" s="11"/>
      <c r="E1464" s="11">
        <f>SUM(E1463:E1463)</f>
        <v>1026594.2503979772</v>
      </c>
    </row>
    <row r="1467" spans="1:12" x14ac:dyDescent="0.25">
      <c r="A1467" s="1" t="s">
        <v>0</v>
      </c>
      <c r="B1467" t="s">
        <v>1</v>
      </c>
      <c r="C1467" t="s">
        <v>2</v>
      </c>
      <c r="D1467" t="s">
        <v>3</v>
      </c>
      <c r="E1467" t="s">
        <v>4</v>
      </c>
      <c r="H1467" s="2" t="s">
        <v>5</v>
      </c>
      <c r="I1467" s="2" t="s">
        <v>6</v>
      </c>
      <c r="J1467" s="2" t="s">
        <v>7</v>
      </c>
      <c r="K1467" s="2" t="s">
        <v>8</v>
      </c>
      <c r="L1467" s="2" t="s">
        <v>9</v>
      </c>
    </row>
    <row r="1468" spans="1:12" x14ac:dyDescent="0.25">
      <c r="A1468" s="1">
        <v>175</v>
      </c>
      <c r="B1468" s="1" t="s">
        <v>13</v>
      </c>
      <c r="C1468" s="1">
        <f>I1468*K1468+I1468</f>
        <v>1097300</v>
      </c>
      <c r="D1468" s="11">
        <f>1/(1+'Long Term Borrowings'!$B$3)^1</f>
        <v>0.93641726753441323</v>
      </c>
      <c r="E1468" s="11">
        <f>C1468*D1468</f>
        <v>1027530.6676655116</v>
      </c>
      <c r="H1468" s="1">
        <v>1</v>
      </c>
      <c r="I1468" s="1">
        <v>1000000</v>
      </c>
      <c r="J1468" s="1">
        <v>2019</v>
      </c>
      <c r="K1468" s="1">
        <v>9.7299999999999998E-2</v>
      </c>
      <c r="L1468" s="1">
        <v>7000</v>
      </c>
    </row>
    <row r="1469" spans="1:12" x14ac:dyDescent="0.25">
      <c r="D1469" s="11"/>
      <c r="E1469" s="11">
        <f>SUM(E1468:E1468)</f>
        <v>1027530.6676655116</v>
      </c>
    </row>
    <row r="1472" spans="1:12" x14ac:dyDescent="0.25">
      <c r="A1472" s="1" t="s">
        <v>0</v>
      </c>
      <c r="B1472" t="s">
        <v>1</v>
      </c>
      <c r="C1472" t="s">
        <v>2</v>
      </c>
      <c r="D1472" t="s">
        <v>3</v>
      </c>
      <c r="E1472" t="s">
        <v>4</v>
      </c>
      <c r="H1472" s="2" t="s">
        <v>5</v>
      </c>
      <c r="I1472" s="2" t="s">
        <v>6</v>
      </c>
      <c r="J1472" s="2" t="s">
        <v>7</v>
      </c>
      <c r="K1472" s="2" t="s">
        <v>8</v>
      </c>
      <c r="L1472" s="2" t="s">
        <v>9</v>
      </c>
    </row>
    <row r="1473" spans="1:12" x14ac:dyDescent="0.25">
      <c r="A1473" s="1">
        <v>176</v>
      </c>
      <c r="B1473" s="1" t="s">
        <v>13</v>
      </c>
      <c r="C1473" s="1">
        <f>I1473*K1473+I1473</f>
        <v>1075600</v>
      </c>
      <c r="D1473" s="11">
        <f>1/(1+'Long Term Borrowings'!$B$3)^1</f>
        <v>0.93641726753441323</v>
      </c>
      <c r="E1473" s="11">
        <f>C1473*D1473</f>
        <v>1007210.4129600149</v>
      </c>
      <c r="H1473" s="1">
        <v>1</v>
      </c>
      <c r="I1473" s="1">
        <v>1000000</v>
      </c>
      <c r="J1473" s="1">
        <v>2019</v>
      </c>
      <c r="K1473" s="1">
        <v>7.5600000000000001E-2</v>
      </c>
      <c r="L1473" s="1">
        <v>5000</v>
      </c>
    </row>
    <row r="1474" spans="1:12" x14ac:dyDescent="0.25">
      <c r="D1474" s="11"/>
      <c r="E1474" s="11">
        <f>SUM(E1473:E1473)</f>
        <v>1007210.4129600149</v>
      </c>
    </row>
    <row r="1477" spans="1:12" x14ac:dyDescent="0.25">
      <c r="A1477" s="1" t="s">
        <v>0</v>
      </c>
      <c r="B1477" t="s">
        <v>1</v>
      </c>
      <c r="C1477" t="s">
        <v>2</v>
      </c>
      <c r="D1477" t="s">
        <v>3</v>
      </c>
      <c r="E1477" t="s">
        <v>4</v>
      </c>
      <c r="H1477" s="2" t="s">
        <v>5</v>
      </c>
      <c r="I1477" s="2" t="s">
        <v>6</v>
      </c>
      <c r="J1477" s="2" t="s">
        <v>7</v>
      </c>
      <c r="K1477" s="2" t="s">
        <v>8</v>
      </c>
      <c r="L1477" s="2" t="s">
        <v>9</v>
      </c>
    </row>
    <row r="1478" spans="1:12" x14ac:dyDescent="0.25">
      <c r="A1478" s="1">
        <v>177</v>
      </c>
      <c r="B1478" s="1" t="s">
        <v>13</v>
      </c>
      <c r="C1478" s="1">
        <f>I1478*K1478+I1478</f>
        <v>1087000</v>
      </c>
      <c r="D1478" s="11">
        <f>1/(1+'Long Term Borrowings'!$B$3)^1</f>
        <v>0.93641726753441323</v>
      </c>
      <c r="E1478" s="11">
        <f>C1478*D1478</f>
        <v>1017885.5698099072</v>
      </c>
      <c r="H1478" s="1">
        <v>1</v>
      </c>
      <c r="I1478" s="1">
        <v>1000000</v>
      </c>
      <c r="J1478" s="1">
        <v>2019</v>
      </c>
      <c r="K1478" s="1">
        <v>8.6999999999999994E-2</v>
      </c>
      <c r="L1478" s="1">
        <v>3000</v>
      </c>
    </row>
    <row r="1479" spans="1:12" x14ac:dyDescent="0.25">
      <c r="D1479" s="11"/>
      <c r="E1479" s="11">
        <f>SUM(E1478:E1478)</f>
        <v>1017885.5698099072</v>
      </c>
    </row>
    <row r="1482" spans="1:12" x14ac:dyDescent="0.25">
      <c r="A1482" s="1" t="s">
        <v>0</v>
      </c>
      <c r="B1482" t="s">
        <v>1</v>
      </c>
      <c r="C1482" t="s">
        <v>2</v>
      </c>
      <c r="D1482" t="s">
        <v>3</v>
      </c>
      <c r="E1482" t="s">
        <v>4</v>
      </c>
      <c r="H1482" s="2" t="s">
        <v>5</v>
      </c>
      <c r="I1482" s="2" t="s">
        <v>6</v>
      </c>
      <c r="J1482" s="2" t="s">
        <v>7</v>
      </c>
      <c r="K1482" s="2" t="s">
        <v>8</v>
      </c>
      <c r="L1482" s="2" t="s">
        <v>9</v>
      </c>
    </row>
    <row r="1483" spans="1:12" x14ac:dyDescent="0.25">
      <c r="A1483" s="1">
        <v>178</v>
      </c>
      <c r="B1483" s="1" t="s">
        <v>13</v>
      </c>
      <c r="C1483" s="1">
        <f>I1483*K1483+I1483</f>
        <v>1086900</v>
      </c>
      <c r="D1483" s="11">
        <f>1/(1+'Long Term Borrowings'!$B$3)^1</f>
        <v>0.93641726753441323</v>
      </c>
      <c r="E1483" s="11">
        <f>C1483*D1483</f>
        <v>1017791.9280831538</v>
      </c>
      <c r="H1483" s="1">
        <v>1</v>
      </c>
      <c r="I1483" s="1">
        <v>1000000</v>
      </c>
      <c r="J1483" s="1">
        <v>2019</v>
      </c>
      <c r="K1483" s="1">
        <v>8.6900000000000005E-2</v>
      </c>
      <c r="L1483" s="1">
        <v>5000</v>
      </c>
    </row>
    <row r="1484" spans="1:12" x14ac:dyDescent="0.25">
      <c r="D1484" s="11"/>
      <c r="E1484" s="11">
        <f>SUM(E1483:E1483)</f>
        <v>1017791.9280831538</v>
      </c>
    </row>
    <row r="1487" spans="1:12" x14ac:dyDescent="0.25">
      <c r="A1487" s="1" t="s">
        <v>0</v>
      </c>
      <c r="B1487" t="s">
        <v>1</v>
      </c>
      <c r="C1487" t="s">
        <v>2</v>
      </c>
      <c r="D1487" t="s">
        <v>3</v>
      </c>
      <c r="E1487" t="s">
        <v>4</v>
      </c>
      <c r="H1487" s="2" t="s">
        <v>5</v>
      </c>
      <c r="I1487" s="2" t="s">
        <v>6</v>
      </c>
      <c r="J1487" s="2" t="s">
        <v>7</v>
      </c>
      <c r="K1487" s="2" t="s">
        <v>8</v>
      </c>
      <c r="L1487" s="2" t="s">
        <v>9</v>
      </c>
    </row>
    <row r="1488" spans="1:12" x14ac:dyDescent="0.25">
      <c r="A1488" s="1">
        <v>179</v>
      </c>
      <c r="B1488" s="1" t="s">
        <v>13</v>
      </c>
      <c r="C1488" s="1">
        <f>I1488*K1488+I1488</f>
        <v>1075072</v>
      </c>
      <c r="D1488" s="11">
        <f>1/(1+'Long Term Borrowings'!$B$3)^1</f>
        <v>0.93641726753441323</v>
      </c>
      <c r="E1488" s="11">
        <f>C1488*D1488</f>
        <v>1006715.9846427568</v>
      </c>
      <c r="H1488" s="1">
        <v>1</v>
      </c>
      <c r="I1488" s="1">
        <v>1000000</v>
      </c>
      <c r="J1488" s="1">
        <v>2019</v>
      </c>
      <c r="K1488" s="1">
        <v>7.5072E-2</v>
      </c>
      <c r="L1488" s="1">
        <v>6500</v>
      </c>
    </row>
    <row r="1489" spans="1:12" x14ac:dyDescent="0.25">
      <c r="D1489" s="11"/>
      <c r="E1489" s="11">
        <f>SUM(E1488:E1488)</f>
        <v>1006715.9846427568</v>
      </c>
    </row>
    <row r="1492" spans="1:12" x14ac:dyDescent="0.25">
      <c r="A1492" s="1" t="s">
        <v>0</v>
      </c>
      <c r="B1492" t="s">
        <v>1</v>
      </c>
      <c r="C1492" t="s">
        <v>2</v>
      </c>
      <c r="D1492" t="s">
        <v>3</v>
      </c>
      <c r="E1492" t="s">
        <v>4</v>
      </c>
      <c r="H1492" s="2" t="s">
        <v>5</v>
      </c>
      <c r="I1492" s="2" t="s">
        <v>6</v>
      </c>
      <c r="J1492" s="2" t="s">
        <v>7</v>
      </c>
      <c r="K1492" s="2" t="s">
        <v>8</v>
      </c>
      <c r="L1492" s="2" t="s">
        <v>9</v>
      </c>
    </row>
    <row r="1493" spans="1:12" x14ac:dyDescent="0.25">
      <c r="A1493" s="1">
        <v>180</v>
      </c>
      <c r="B1493" s="1" t="s">
        <v>13</v>
      </c>
      <c r="C1493" s="1">
        <f>I1493*K1493+I1493</f>
        <v>1069200</v>
      </c>
      <c r="D1493" s="11">
        <f>1/(1+'Long Term Borrowings'!$B$3)^1</f>
        <v>0.93641726753441323</v>
      </c>
      <c r="E1493" s="11">
        <f>C1493*D1493</f>
        <v>1001217.3424477946</v>
      </c>
      <c r="H1493" s="1">
        <v>1</v>
      </c>
      <c r="I1493" s="1">
        <v>1000000</v>
      </c>
      <c r="J1493" s="1">
        <v>2019</v>
      </c>
      <c r="K1493" s="1">
        <v>6.9199999999999998E-2</v>
      </c>
      <c r="L1493" s="1">
        <v>7000</v>
      </c>
    </row>
    <row r="1494" spans="1:12" x14ac:dyDescent="0.25">
      <c r="D1494" s="11"/>
      <c r="E1494" s="11">
        <f>SUM(E1493:E1493)</f>
        <v>1001217.3424477946</v>
      </c>
    </row>
    <row r="1497" spans="1:12" x14ac:dyDescent="0.25">
      <c r="A1497" s="1" t="s">
        <v>0</v>
      </c>
      <c r="B1497" t="s">
        <v>1</v>
      </c>
      <c r="C1497" t="s">
        <v>2</v>
      </c>
      <c r="D1497" t="s">
        <v>3</v>
      </c>
      <c r="E1497" t="s">
        <v>4</v>
      </c>
      <c r="H1497" s="2" t="s">
        <v>5</v>
      </c>
      <c r="I1497" s="2" t="s">
        <v>6</v>
      </c>
      <c r="J1497" s="2" t="s">
        <v>7</v>
      </c>
      <c r="K1497" s="2" t="s">
        <v>8</v>
      </c>
      <c r="L1497" s="2" t="s">
        <v>9</v>
      </c>
    </row>
    <row r="1498" spans="1:12" x14ac:dyDescent="0.25">
      <c r="A1498" s="1">
        <v>181</v>
      </c>
      <c r="B1498" s="1" t="s">
        <v>13</v>
      </c>
      <c r="C1498" s="1">
        <f>I1498*K1498+I1498</f>
        <v>1096500</v>
      </c>
      <c r="D1498" s="11">
        <f>1/(1+'Long Term Borrowings'!$B$3)^1</f>
        <v>0.93641726753441323</v>
      </c>
      <c r="E1498" s="11">
        <f>C1498*D1498</f>
        <v>1026781.5338514841</v>
      </c>
      <c r="H1498" s="1">
        <v>1</v>
      </c>
      <c r="I1498" s="1">
        <v>1000000</v>
      </c>
      <c r="J1498" s="1">
        <v>2019</v>
      </c>
      <c r="K1498" s="1">
        <v>9.6500000000000002E-2</v>
      </c>
      <c r="L1498" s="1">
        <v>2730</v>
      </c>
    </row>
    <row r="1499" spans="1:12" x14ac:dyDescent="0.25">
      <c r="D1499" s="11"/>
      <c r="E1499" s="11">
        <f>SUM(E1498:E1498)</f>
        <v>1026781.5338514841</v>
      </c>
    </row>
    <row r="1502" spans="1:12" x14ac:dyDescent="0.25">
      <c r="A1502" s="1" t="s">
        <v>0</v>
      </c>
      <c r="B1502" t="s">
        <v>1</v>
      </c>
      <c r="C1502" t="s">
        <v>2</v>
      </c>
      <c r="D1502" t="s">
        <v>3</v>
      </c>
      <c r="E1502" t="s">
        <v>4</v>
      </c>
      <c r="H1502" s="2" t="s">
        <v>5</v>
      </c>
      <c r="I1502" s="2" t="s">
        <v>6</v>
      </c>
      <c r="J1502" s="2" t="s">
        <v>7</v>
      </c>
      <c r="K1502" s="2" t="s">
        <v>8</v>
      </c>
      <c r="L1502" s="2" t="s">
        <v>9</v>
      </c>
    </row>
    <row r="1503" spans="1:12" x14ac:dyDescent="0.25">
      <c r="A1503" s="1">
        <v>182</v>
      </c>
      <c r="B1503" s="1" t="s">
        <v>13</v>
      </c>
      <c r="C1503" s="1">
        <f>I1503*K1503+I1503</f>
        <v>1095500</v>
      </c>
      <c r="D1503" s="11">
        <f>1/(1+'Long Term Borrowings'!$B$3)^1</f>
        <v>0.93641726753441323</v>
      </c>
      <c r="E1503" s="11">
        <f>C1503*D1503</f>
        <v>1025845.1165839497</v>
      </c>
      <c r="H1503" s="1">
        <v>1</v>
      </c>
      <c r="I1503" s="1">
        <v>1000000</v>
      </c>
      <c r="J1503" s="1">
        <v>2019</v>
      </c>
      <c r="K1503" s="1">
        <v>9.5500000000000002E-2</v>
      </c>
      <c r="L1503" s="1">
        <v>7750</v>
      </c>
    </row>
    <row r="1504" spans="1:12" x14ac:dyDescent="0.25">
      <c r="D1504" s="11"/>
      <c r="E1504" s="11">
        <f>SUM(E1503:E1503)</f>
        <v>1025845.1165839497</v>
      </c>
    </row>
    <row r="1507" spans="1:12" x14ac:dyDescent="0.25">
      <c r="A1507" s="1" t="s">
        <v>0</v>
      </c>
      <c r="B1507" t="s">
        <v>1</v>
      </c>
      <c r="C1507" t="s">
        <v>2</v>
      </c>
      <c r="D1507" t="s">
        <v>3</v>
      </c>
      <c r="E1507" t="s">
        <v>4</v>
      </c>
      <c r="H1507" s="2" t="s">
        <v>5</v>
      </c>
      <c r="I1507" s="2" t="s">
        <v>6</v>
      </c>
      <c r="J1507" s="2" t="s">
        <v>7</v>
      </c>
      <c r="K1507" s="2" t="s">
        <v>8</v>
      </c>
      <c r="L1507" s="2" t="s">
        <v>9</v>
      </c>
    </row>
    <row r="1508" spans="1:12" x14ac:dyDescent="0.25">
      <c r="A1508" s="1">
        <v>183</v>
      </c>
      <c r="B1508" s="1" t="s">
        <v>13</v>
      </c>
      <c r="C1508" s="1">
        <f>I1508*K1508+I1508</f>
        <v>1096000</v>
      </c>
      <c r="D1508" s="11">
        <f>1/(1+'Long Term Borrowings'!$B$3)^1</f>
        <v>0.93641726753441323</v>
      </c>
      <c r="E1508" s="11">
        <f>C1508*D1508</f>
        <v>1026313.3252177169</v>
      </c>
      <c r="H1508" s="1">
        <v>1</v>
      </c>
      <c r="I1508" s="1">
        <v>1000000</v>
      </c>
      <c r="J1508" s="1">
        <v>2019</v>
      </c>
      <c r="K1508" s="1">
        <v>9.6000000000000002E-2</v>
      </c>
      <c r="L1508" s="1">
        <v>5000</v>
      </c>
    </row>
    <row r="1509" spans="1:12" x14ac:dyDescent="0.25">
      <c r="D1509" s="11"/>
      <c r="E1509" s="11">
        <f>SUM(E1508:E1508)</f>
        <v>1026313.3252177169</v>
      </c>
    </row>
    <row r="1512" spans="1:12" x14ac:dyDescent="0.25">
      <c r="A1512" s="1" t="s">
        <v>0</v>
      </c>
      <c r="B1512" t="s">
        <v>1</v>
      </c>
      <c r="C1512" t="s">
        <v>2</v>
      </c>
      <c r="D1512" t="s">
        <v>3</v>
      </c>
      <c r="E1512" t="s">
        <v>4</v>
      </c>
      <c r="H1512" s="2" t="s">
        <v>5</v>
      </c>
      <c r="I1512" s="2" t="s">
        <v>6</v>
      </c>
      <c r="J1512" s="2" t="s">
        <v>7</v>
      </c>
      <c r="K1512" s="2" t="s">
        <v>8</v>
      </c>
      <c r="L1512" s="2" t="s">
        <v>9</v>
      </c>
    </row>
    <row r="1513" spans="1:12" x14ac:dyDescent="0.25">
      <c r="A1513" s="1">
        <v>184</v>
      </c>
      <c r="B1513" s="1" t="s">
        <v>13</v>
      </c>
      <c r="C1513" s="1">
        <f>I1513*K1513+I1513</f>
        <v>1070650</v>
      </c>
      <c r="D1513" s="11">
        <f>1/(1+'Long Term Borrowings'!$B$3)^1</f>
        <v>0.93641726753441323</v>
      </c>
      <c r="E1513" s="11">
        <f>C1513*D1513</f>
        <v>1002575.1474857195</v>
      </c>
      <c r="H1513" s="1">
        <v>1</v>
      </c>
      <c r="I1513" s="1">
        <v>1000000</v>
      </c>
      <c r="J1513" s="1">
        <v>2019</v>
      </c>
      <c r="K1513" s="1">
        <v>7.0650000000000004E-2</v>
      </c>
      <c r="L1513" s="1">
        <v>5000</v>
      </c>
    </row>
    <row r="1514" spans="1:12" x14ac:dyDescent="0.25">
      <c r="D1514" s="11"/>
      <c r="E1514" s="11">
        <f>SUM(E1513:E1513)</f>
        <v>1002575.1474857195</v>
      </c>
    </row>
    <row r="1517" spans="1:12" x14ac:dyDescent="0.25">
      <c r="A1517" s="1" t="s">
        <v>0</v>
      </c>
      <c r="B1517" t="s">
        <v>1</v>
      </c>
      <c r="C1517" t="s">
        <v>2</v>
      </c>
      <c r="D1517" t="s">
        <v>3</v>
      </c>
      <c r="E1517" t="s">
        <v>4</v>
      </c>
      <c r="H1517" s="2" t="s">
        <v>5</v>
      </c>
      <c r="I1517" s="2" t="s">
        <v>6</v>
      </c>
      <c r="J1517" s="2" t="s">
        <v>7</v>
      </c>
      <c r="K1517" s="2" t="s">
        <v>8</v>
      </c>
      <c r="L1517" s="2" t="s">
        <v>9</v>
      </c>
    </row>
    <row r="1518" spans="1:12" x14ac:dyDescent="0.25">
      <c r="A1518" s="1">
        <v>185</v>
      </c>
      <c r="B1518" s="1" t="s">
        <v>13</v>
      </c>
      <c r="C1518" s="1">
        <f>I1518*K1518+I1518</f>
        <v>1083800</v>
      </c>
      <c r="D1518" s="11">
        <f>1/(1+'Long Term Borrowings'!$B$3)^1</f>
        <v>0.93641726753441323</v>
      </c>
      <c r="E1518" s="11">
        <f>C1518*D1518</f>
        <v>1014889.0345537971</v>
      </c>
      <c r="H1518" s="1">
        <v>1</v>
      </c>
      <c r="I1518" s="1">
        <v>1000000</v>
      </c>
      <c r="J1518" s="1">
        <v>2019</v>
      </c>
      <c r="K1518" s="1">
        <v>8.3799999999999999E-2</v>
      </c>
      <c r="L1518" s="1">
        <v>5000</v>
      </c>
    </row>
    <row r="1519" spans="1:12" x14ac:dyDescent="0.25">
      <c r="D1519" s="11"/>
      <c r="E1519" s="11">
        <f>SUM(E1518:E1518)</f>
        <v>1014889.0345537971</v>
      </c>
    </row>
    <row r="1522" spans="1:12" x14ac:dyDescent="0.25">
      <c r="A1522" s="1" t="s">
        <v>0</v>
      </c>
      <c r="B1522" t="s">
        <v>1</v>
      </c>
      <c r="C1522" t="s">
        <v>2</v>
      </c>
      <c r="D1522" t="s">
        <v>3</v>
      </c>
      <c r="E1522" t="s">
        <v>4</v>
      </c>
      <c r="H1522" s="2" t="s">
        <v>5</v>
      </c>
      <c r="I1522" s="2" t="s">
        <v>6</v>
      </c>
      <c r="J1522" s="2" t="s">
        <v>7</v>
      </c>
      <c r="K1522" s="2" t="s">
        <v>8</v>
      </c>
      <c r="L1522" s="2" t="s">
        <v>9</v>
      </c>
    </row>
    <row r="1523" spans="1:12" x14ac:dyDescent="0.25">
      <c r="A1523" s="1">
        <v>186</v>
      </c>
      <c r="B1523" s="1" t="s">
        <v>13</v>
      </c>
      <c r="C1523" s="1">
        <f>I1523*K1523+I1523</f>
        <v>1111500</v>
      </c>
      <c r="D1523" s="11">
        <f>1/(1+'Long Term Borrowings'!$B$3)^1</f>
        <v>0.93641726753441323</v>
      </c>
      <c r="E1523" s="11">
        <f>C1523*D1523</f>
        <v>1040827.7928645003</v>
      </c>
      <c r="H1523" s="1">
        <v>1</v>
      </c>
      <c r="I1523" s="1">
        <v>1000000</v>
      </c>
      <c r="J1523" s="1">
        <v>2019</v>
      </c>
      <c r="K1523" s="1">
        <v>0.1115</v>
      </c>
      <c r="L1523" s="1">
        <v>5000</v>
      </c>
    </row>
    <row r="1524" spans="1:12" x14ac:dyDescent="0.25">
      <c r="D1524" s="11"/>
      <c r="E1524" s="11">
        <f>SUM(E1523:E1523)</f>
        <v>1040827.7928645003</v>
      </c>
    </row>
    <row r="1527" spans="1:12" x14ac:dyDescent="0.25">
      <c r="A1527" s="1" t="s">
        <v>0</v>
      </c>
      <c r="B1527" t="s">
        <v>1</v>
      </c>
      <c r="C1527" t="s">
        <v>2</v>
      </c>
      <c r="D1527" t="s">
        <v>3</v>
      </c>
      <c r="E1527" t="s">
        <v>4</v>
      </c>
      <c r="H1527" s="2" t="s">
        <v>5</v>
      </c>
      <c r="I1527" s="2" t="s">
        <v>6</v>
      </c>
      <c r="J1527" s="2" t="s">
        <v>7</v>
      </c>
      <c r="K1527" s="2" t="s">
        <v>8</v>
      </c>
      <c r="L1527" s="2" t="s">
        <v>9</v>
      </c>
    </row>
    <row r="1528" spans="1:12" x14ac:dyDescent="0.25">
      <c r="A1528" s="1">
        <v>187</v>
      </c>
      <c r="B1528" s="1" t="s">
        <v>13</v>
      </c>
      <c r="C1528" s="1">
        <f>I1528*K1528+I1528</f>
        <v>1081800</v>
      </c>
      <c r="D1528" s="11">
        <f>1/(1+'Long Term Borrowings'!$B$3)^1</f>
        <v>0.93641726753441323</v>
      </c>
      <c r="E1528" s="11">
        <f>C1528*D1528</f>
        <v>1013016.2000187283</v>
      </c>
      <c r="H1528" s="1">
        <v>1</v>
      </c>
      <c r="I1528" s="1">
        <v>1000000</v>
      </c>
      <c r="J1528" s="1">
        <v>2019</v>
      </c>
      <c r="K1528" s="1">
        <v>8.1799999999999998E-2</v>
      </c>
      <c r="L1528" s="1">
        <v>5250</v>
      </c>
    </row>
    <row r="1529" spans="1:12" x14ac:dyDescent="0.25">
      <c r="D1529" s="11"/>
      <c r="E1529" s="11">
        <f>SUM(E1528:E1528)</f>
        <v>1013016.2000187283</v>
      </c>
    </row>
    <row r="1532" spans="1:12" x14ac:dyDescent="0.25">
      <c r="A1532" s="1" t="s">
        <v>0</v>
      </c>
      <c r="B1532" t="s">
        <v>1</v>
      </c>
      <c r="C1532" t="s">
        <v>2</v>
      </c>
      <c r="D1532" t="s">
        <v>3</v>
      </c>
      <c r="E1532" t="s">
        <v>4</v>
      </c>
      <c r="H1532" s="2" t="s">
        <v>5</v>
      </c>
      <c r="I1532" s="2" t="s">
        <v>6</v>
      </c>
      <c r="J1532" s="2" t="s">
        <v>7</v>
      </c>
      <c r="K1532" s="2" t="s">
        <v>8</v>
      </c>
      <c r="L1532" s="2" t="s">
        <v>9</v>
      </c>
    </row>
    <row r="1533" spans="1:12" x14ac:dyDescent="0.25">
      <c r="A1533" s="1">
        <v>188</v>
      </c>
      <c r="B1533" s="1" t="s">
        <v>13</v>
      </c>
      <c r="C1533" s="1">
        <f>I1533*K1533+I1533</f>
        <v>1087000</v>
      </c>
      <c r="D1533" s="11">
        <f>1/(1+'Long Term Borrowings'!$B$3)^1</f>
        <v>0.93641726753441323</v>
      </c>
      <c r="E1533" s="11">
        <f>C1533*D1533</f>
        <v>1017885.5698099072</v>
      </c>
      <c r="H1533" s="1">
        <v>1</v>
      </c>
      <c r="I1533" s="1">
        <v>1000000</v>
      </c>
      <c r="J1533" s="1">
        <v>2019</v>
      </c>
      <c r="K1533" s="1">
        <v>8.6999999999999994E-2</v>
      </c>
      <c r="L1533" s="1">
        <v>1550</v>
      </c>
    </row>
    <row r="1534" spans="1:12" x14ac:dyDescent="0.25">
      <c r="D1534" s="11"/>
      <c r="E1534" s="11">
        <f>SUM(E1533:E1533)</f>
        <v>1017885.5698099072</v>
      </c>
    </row>
    <row r="1537" spans="1:12" x14ac:dyDescent="0.25">
      <c r="A1537" s="1" t="s">
        <v>0</v>
      </c>
      <c r="B1537" t="s">
        <v>1</v>
      </c>
      <c r="C1537" t="s">
        <v>2</v>
      </c>
      <c r="D1537" t="s">
        <v>3</v>
      </c>
      <c r="E1537" t="s">
        <v>4</v>
      </c>
      <c r="H1537" s="2" t="s">
        <v>5</v>
      </c>
      <c r="I1537" s="2" t="s">
        <v>6</v>
      </c>
      <c r="J1537" s="2" t="s">
        <v>7</v>
      </c>
      <c r="K1537" s="2" t="s">
        <v>8</v>
      </c>
      <c r="L1537" s="2" t="s">
        <v>9</v>
      </c>
    </row>
    <row r="1538" spans="1:12" x14ac:dyDescent="0.25">
      <c r="A1538" s="1">
        <v>189</v>
      </c>
      <c r="B1538" s="1" t="s">
        <v>13</v>
      </c>
      <c r="C1538" s="1">
        <f>I1538*K1538+I1538</f>
        <v>1072000</v>
      </c>
      <c r="D1538" s="11">
        <f>1/(1+'Long Term Borrowings'!$B$3)^1</f>
        <v>0.93641726753441323</v>
      </c>
      <c r="E1538" s="11">
        <f>C1538*D1538</f>
        <v>1003839.310796891</v>
      </c>
      <c r="H1538" s="1">
        <v>1</v>
      </c>
      <c r="I1538" s="1">
        <v>1000000</v>
      </c>
      <c r="J1538" s="1">
        <v>2019</v>
      </c>
      <c r="K1538" s="1">
        <v>7.1999999999999995E-2</v>
      </c>
      <c r="L1538" s="1">
        <v>7000</v>
      </c>
    </row>
    <row r="1539" spans="1:12" x14ac:dyDescent="0.25">
      <c r="D1539" s="11"/>
      <c r="E1539" s="11">
        <f>SUM(E1538:E1538)</f>
        <v>1003839.310796891</v>
      </c>
    </row>
    <row r="1542" spans="1:12" x14ac:dyDescent="0.25">
      <c r="A1542" s="1" t="s">
        <v>0</v>
      </c>
      <c r="B1542" t="s">
        <v>1</v>
      </c>
      <c r="C1542" t="s">
        <v>2</v>
      </c>
      <c r="D1542" t="s">
        <v>3</v>
      </c>
      <c r="E1542" t="s">
        <v>4</v>
      </c>
      <c r="H1542" s="2" t="s">
        <v>5</v>
      </c>
      <c r="I1542" s="2" t="s">
        <v>6</v>
      </c>
      <c r="J1542" s="2" t="s">
        <v>7</v>
      </c>
      <c r="K1542" s="2" t="s">
        <v>8</v>
      </c>
      <c r="L1542" s="2" t="s">
        <v>9</v>
      </c>
    </row>
    <row r="1543" spans="1:12" x14ac:dyDescent="0.25">
      <c r="A1543" s="1">
        <v>190</v>
      </c>
      <c r="B1543" s="1" t="s">
        <v>13</v>
      </c>
      <c r="C1543" s="1">
        <f>I1543*K1543+I1543</f>
        <v>1084500</v>
      </c>
      <c r="D1543" s="11">
        <f>1/(1+'Long Term Borrowings'!$B$3)^1</f>
        <v>0.93641726753441323</v>
      </c>
      <c r="E1543" s="11">
        <f>C1543*D1543</f>
        <v>1015544.5266410712</v>
      </c>
      <c r="H1543" s="1">
        <v>1</v>
      </c>
      <c r="I1543" s="1">
        <v>1000000</v>
      </c>
      <c r="J1543" s="1">
        <v>2019</v>
      </c>
      <c r="K1543" s="1">
        <v>8.4500000000000006E-2</v>
      </c>
      <c r="L1543" s="1">
        <v>3000</v>
      </c>
    </row>
    <row r="1544" spans="1:12" x14ac:dyDescent="0.25">
      <c r="D1544" s="11"/>
      <c r="E1544" s="11">
        <f>SUM(E1543:E1543)</f>
        <v>1015544.5266410712</v>
      </c>
    </row>
    <row r="1547" spans="1:12" x14ac:dyDescent="0.25">
      <c r="A1547" s="1" t="s">
        <v>0</v>
      </c>
      <c r="B1547" t="s">
        <v>1</v>
      </c>
      <c r="C1547" t="s">
        <v>2</v>
      </c>
      <c r="D1547" t="s">
        <v>3</v>
      </c>
      <c r="E1547" t="s">
        <v>4</v>
      </c>
      <c r="H1547" s="2" t="s">
        <v>5</v>
      </c>
      <c r="I1547" s="2" t="s">
        <v>6</v>
      </c>
      <c r="J1547" s="2" t="s">
        <v>7</v>
      </c>
      <c r="K1547" s="2" t="s">
        <v>8</v>
      </c>
      <c r="L1547" s="2" t="s">
        <v>9</v>
      </c>
    </row>
    <row r="1548" spans="1:12" x14ac:dyDescent="0.25">
      <c r="A1548" s="1">
        <v>191</v>
      </c>
      <c r="B1548" s="1" t="s">
        <v>13</v>
      </c>
      <c r="C1548" s="1">
        <f>I1548*K1548+I1548</f>
        <v>1069500</v>
      </c>
      <c r="D1548" s="11">
        <f>1/(1+'Long Term Borrowings'!$B$3)^1</f>
        <v>0.93641726753441323</v>
      </c>
      <c r="E1548" s="11">
        <f>C1548*D1548</f>
        <v>1001498.2676280549</v>
      </c>
      <c r="H1548" s="1">
        <v>1</v>
      </c>
      <c r="I1548" s="1">
        <v>1000000</v>
      </c>
      <c r="J1548" s="1">
        <v>2019</v>
      </c>
      <c r="K1548" s="1">
        <v>6.9500000000000006E-2</v>
      </c>
      <c r="L1548" s="1">
        <v>5000</v>
      </c>
    </row>
    <row r="1549" spans="1:12" x14ac:dyDescent="0.25">
      <c r="D1549" s="11"/>
      <c r="E1549" s="11">
        <f>SUM(E1548:E1548)</f>
        <v>1001498.2676280549</v>
      </c>
    </row>
    <row r="1553" spans="1:12" x14ac:dyDescent="0.25">
      <c r="A1553" s="1" t="s">
        <v>0</v>
      </c>
      <c r="B1553" t="s">
        <v>1</v>
      </c>
      <c r="C1553" t="s">
        <v>2</v>
      </c>
      <c r="D1553" t="s">
        <v>3</v>
      </c>
      <c r="E1553" t="s">
        <v>4</v>
      </c>
      <c r="H1553" s="2" t="s">
        <v>5</v>
      </c>
      <c r="I1553" s="2" t="s">
        <v>6</v>
      </c>
      <c r="J1553" s="2" t="s">
        <v>7</v>
      </c>
      <c r="K1553" s="2" t="s">
        <v>8</v>
      </c>
      <c r="L1553" s="2" t="s">
        <v>9</v>
      </c>
    </row>
    <row r="1554" spans="1:12" x14ac:dyDescent="0.25">
      <c r="A1554" s="1">
        <v>192</v>
      </c>
      <c r="B1554" s="1" t="s">
        <v>13</v>
      </c>
      <c r="C1554" s="1">
        <f>I1554*K1554+I1554</f>
        <v>1096000</v>
      </c>
      <c r="D1554" s="11">
        <f>1/(1+'Long Term Borrowings'!$B$3)^1</f>
        <v>0.93641726753441323</v>
      </c>
      <c r="E1554" s="11">
        <f>C1554*D1554</f>
        <v>1026313.3252177169</v>
      </c>
      <c r="H1554" s="1">
        <v>1</v>
      </c>
      <c r="I1554" s="1">
        <v>1000000</v>
      </c>
      <c r="J1554" s="1">
        <v>2019</v>
      </c>
      <c r="K1554" s="1">
        <v>9.6000000000000002E-2</v>
      </c>
      <c r="L1554" s="1">
        <v>5000</v>
      </c>
    </row>
    <row r="1555" spans="1:12" x14ac:dyDescent="0.25">
      <c r="D1555" s="11"/>
      <c r="E1555" s="11">
        <f>SUM(E1554:E1554)</f>
        <v>1026313.3252177169</v>
      </c>
    </row>
    <row r="1558" spans="1:12" x14ac:dyDescent="0.25">
      <c r="A1558" s="1" t="s">
        <v>0</v>
      </c>
      <c r="B1558" t="s">
        <v>1</v>
      </c>
      <c r="C1558" t="s">
        <v>2</v>
      </c>
      <c r="D1558" t="s">
        <v>3</v>
      </c>
      <c r="E1558" t="s">
        <v>4</v>
      </c>
      <c r="H1558" s="2" t="s">
        <v>5</v>
      </c>
      <c r="I1558" s="2" t="s">
        <v>6</v>
      </c>
      <c r="J1558" s="2" t="s">
        <v>7</v>
      </c>
      <c r="K1558" s="2" t="s">
        <v>8</v>
      </c>
      <c r="L1558" s="2" t="s">
        <v>9</v>
      </c>
    </row>
    <row r="1559" spans="1:12" x14ac:dyDescent="0.25">
      <c r="A1559" s="1">
        <v>193</v>
      </c>
      <c r="B1559" s="1" t="s">
        <v>13</v>
      </c>
      <c r="C1559" s="1">
        <f>I1559*K1559+I1559</f>
        <v>1096000</v>
      </c>
      <c r="D1559" s="11">
        <f>1/(1+'Long Term Borrowings'!$B$3)^1</f>
        <v>0.93641726753441323</v>
      </c>
      <c r="E1559" s="11">
        <f>C1559*D1559</f>
        <v>1026313.3252177169</v>
      </c>
      <c r="H1559" s="1">
        <v>1</v>
      </c>
      <c r="I1559" s="1">
        <v>1000000</v>
      </c>
      <c r="J1559" s="1">
        <v>2019</v>
      </c>
      <c r="K1559" s="1">
        <v>9.6000000000000002E-2</v>
      </c>
      <c r="L1559" s="1">
        <v>5000</v>
      </c>
    </row>
    <row r="1560" spans="1:12" x14ac:dyDescent="0.25">
      <c r="D1560" s="11"/>
      <c r="E1560" s="11">
        <f>SUM(E1559:E1559)</f>
        <v>1026313.3252177169</v>
      </c>
    </row>
    <row r="1563" spans="1:12" x14ac:dyDescent="0.25">
      <c r="A1563" s="1" t="s">
        <v>0</v>
      </c>
      <c r="B1563" t="s">
        <v>1</v>
      </c>
      <c r="C1563" t="s">
        <v>2</v>
      </c>
      <c r="D1563" t="s">
        <v>3</v>
      </c>
      <c r="E1563" t="s">
        <v>4</v>
      </c>
      <c r="H1563" s="2" t="s">
        <v>5</v>
      </c>
      <c r="I1563" s="2" t="s">
        <v>6</v>
      </c>
      <c r="J1563" s="2" t="s">
        <v>7</v>
      </c>
      <c r="K1563" s="2" t="s">
        <v>8</v>
      </c>
      <c r="L1563" s="2" t="s">
        <v>9</v>
      </c>
    </row>
    <row r="1564" spans="1:12" x14ac:dyDescent="0.25">
      <c r="A1564" s="1">
        <v>194</v>
      </c>
      <c r="B1564" s="1" t="s">
        <v>13</v>
      </c>
      <c r="C1564" s="1">
        <f>I1564*K1564+I1564</f>
        <v>1075100</v>
      </c>
      <c r="D1564" s="11">
        <f>1/(1+'Long Term Borrowings'!$B$3)^1</f>
        <v>0.93641726753441323</v>
      </c>
      <c r="E1564" s="11">
        <f>C1564*D1564</f>
        <v>1006742.2043262477</v>
      </c>
      <c r="H1564" s="1">
        <v>1</v>
      </c>
      <c r="I1564" s="1">
        <v>1000000</v>
      </c>
      <c r="J1564" s="1">
        <v>2019</v>
      </c>
      <c r="K1564" s="1">
        <v>7.51E-2</v>
      </c>
      <c r="L1564" s="1">
        <v>5000</v>
      </c>
    </row>
    <row r="1565" spans="1:12" x14ac:dyDescent="0.25">
      <c r="D1565" s="11"/>
      <c r="E1565" s="11">
        <f>SUM(E1564:E1564)</f>
        <v>1006742.2043262477</v>
      </c>
    </row>
    <row r="1568" spans="1:12" x14ac:dyDescent="0.25">
      <c r="A1568" s="1" t="s">
        <v>0</v>
      </c>
      <c r="B1568" t="s">
        <v>1</v>
      </c>
      <c r="C1568" t="s">
        <v>2</v>
      </c>
      <c r="D1568" t="s">
        <v>3</v>
      </c>
      <c r="E1568" t="s">
        <v>4</v>
      </c>
      <c r="H1568" s="2" t="s">
        <v>5</v>
      </c>
      <c r="I1568" s="2" t="s">
        <v>6</v>
      </c>
      <c r="J1568" s="2" t="s">
        <v>7</v>
      </c>
      <c r="K1568" s="2" t="s">
        <v>8</v>
      </c>
      <c r="L1568" s="2" t="s">
        <v>9</v>
      </c>
    </row>
    <row r="1569" spans="1:12" x14ac:dyDescent="0.25">
      <c r="A1569" s="1">
        <v>195</v>
      </c>
      <c r="B1569" s="1" t="s">
        <v>13</v>
      </c>
      <c r="C1569" s="1">
        <f>I1569*K1569+I1569</f>
        <v>1110800</v>
      </c>
      <c r="D1569" s="11">
        <f>1/(1+'Long Term Borrowings'!$B$3)^1</f>
        <v>0.93641726753441323</v>
      </c>
      <c r="E1569" s="11">
        <f>C1569*D1569</f>
        <v>1040172.3007772262</v>
      </c>
      <c r="H1569" s="1">
        <v>1</v>
      </c>
      <c r="I1569" s="1">
        <v>1000000</v>
      </c>
      <c r="J1569" s="1">
        <v>2019</v>
      </c>
      <c r="K1569" s="1">
        <v>0.1108</v>
      </c>
      <c r="L1569" s="1">
        <v>3000</v>
      </c>
    </row>
    <row r="1570" spans="1:12" x14ac:dyDescent="0.25">
      <c r="D1570" s="11"/>
      <c r="E1570" s="11">
        <f>SUM(E1569:E1569)</f>
        <v>1040172.3007772262</v>
      </c>
    </row>
    <row r="1573" spans="1:12" x14ac:dyDescent="0.25">
      <c r="A1573" s="1" t="s">
        <v>0</v>
      </c>
      <c r="B1573" t="s">
        <v>1</v>
      </c>
      <c r="C1573" t="s">
        <v>2</v>
      </c>
      <c r="D1573" t="s">
        <v>3</v>
      </c>
      <c r="E1573" t="s">
        <v>4</v>
      </c>
      <c r="H1573" s="2" t="s">
        <v>5</v>
      </c>
      <c r="I1573" s="2" t="s">
        <v>6</v>
      </c>
      <c r="J1573" s="2" t="s">
        <v>7</v>
      </c>
      <c r="K1573" s="2" t="s">
        <v>8</v>
      </c>
      <c r="L1573" s="2" t="s">
        <v>9</v>
      </c>
    </row>
    <row r="1574" spans="1:12" x14ac:dyDescent="0.25">
      <c r="A1574" s="1">
        <v>196</v>
      </c>
      <c r="B1574" s="1" t="s">
        <v>13</v>
      </c>
      <c r="C1574" s="1">
        <f>I1574*K1574+I1574</f>
        <v>1086000</v>
      </c>
      <c r="D1574" s="11">
        <f>1/(1+'Long Term Borrowings'!$B$3)^1</f>
        <v>0.93641726753441323</v>
      </c>
      <c r="E1574" s="11">
        <f>C1574*D1574</f>
        <v>1016949.1525423728</v>
      </c>
      <c r="H1574" s="1">
        <v>1</v>
      </c>
      <c r="I1574" s="1">
        <v>1000000</v>
      </c>
      <c r="J1574" s="1">
        <v>2019</v>
      </c>
      <c r="K1574" s="1">
        <v>8.5999999999999993E-2</v>
      </c>
      <c r="L1574" s="1">
        <v>4900</v>
      </c>
    </row>
    <row r="1575" spans="1:12" x14ac:dyDescent="0.25">
      <c r="D1575" s="11"/>
      <c r="E1575" s="11">
        <f>SUM(E1574:E1574)</f>
        <v>1016949.1525423728</v>
      </c>
    </row>
    <row r="1578" spans="1:12" x14ac:dyDescent="0.25">
      <c r="A1578" s="1" t="s">
        <v>0</v>
      </c>
      <c r="B1578" t="s">
        <v>1</v>
      </c>
      <c r="C1578" t="s">
        <v>2</v>
      </c>
      <c r="D1578" t="s">
        <v>3</v>
      </c>
      <c r="E1578" t="s">
        <v>4</v>
      </c>
      <c r="H1578" s="2" t="s">
        <v>5</v>
      </c>
      <c r="I1578" s="2" t="s">
        <v>6</v>
      </c>
      <c r="J1578" s="2" t="s">
        <v>7</v>
      </c>
      <c r="K1578" s="2" t="s">
        <v>8</v>
      </c>
      <c r="L1578" s="2" t="s">
        <v>9</v>
      </c>
    </row>
    <row r="1579" spans="1:12" x14ac:dyDescent="0.25">
      <c r="A1579" s="1">
        <v>197</v>
      </c>
      <c r="B1579" s="1" t="s">
        <v>13</v>
      </c>
      <c r="C1579" s="1">
        <f>I1579*K1579+I1579</f>
        <v>1088300</v>
      </c>
      <c r="D1579" s="11">
        <f>1/(1+'Long Term Borrowings'!$B$3)^1</f>
        <v>0.93641726753441323</v>
      </c>
      <c r="E1579" s="11">
        <f>C1579*D1579</f>
        <v>1019102.912257702</v>
      </c>
      <c r="H1579" s="1">
        <v>1</v>
      </c>
      <c r="I1579" s="1">
        <v>1000000</v>
      </c>
      <c r="J1579" s="1">
        <v>2019</v>
      </c>
      <c r="K1579" s="1">
        <v>8.8300000000000003E-2</v>
      </c>
      <c r="L1579" s="1">
        <v>2050</v>
      </c>
    </row>
    <row r="1580" spans="1:12" x14ac:dyDescent="0.25">
      <c r="D1580" s="11"/>
      <c r="E1580" s="11">
        <f>SUM(E1579:E1579)</f>
        <v>1019102.912257702</v>
      </c>
    </row>
    <row r="1583" spans="1:12" x14ac:dyDescent="0.25">
      <c r="A1583" s="1" t="s">
        <v>0</v>
      </c>
      <c r="B1583" t="s">
        <v>1</v>
      </c>
      <c r="C1583" t="s">
        <v>2</v>
      </c>
      <c r="D1583" t="s">
        <v>3</v>
      </c>
      <c r="E1583" t="s">
        <v>4</v>
      </c>
      <c r="H1583" s="2" t="s">
        <v>5</v>
      </c>
      <c r="I1583" s="2" t="s">
        <v>6</v>
      </c>
      <c r="J1583" s="2" t="s">
        <v>7</v>
      </c>
      <c r="K1583" s="2" t="s">
        <v>8</v>
      </c>
      <c r="L1583" s="2" t="s">
        <v>9</v>
      </c>
    </row>
    <row r="1584" spans="1:12" x14ac:dyDescent="0.25">
      <c r="A1584" s="1">
        <v>198</v>
      </c>
      <c r="B1584" s="1" t="s">
        <v>13</v>
      </c>
      <c r="C1584" s="1">
        <f>I1584*K1584+I1584</f>
        <v>1071800</v>
      </c>
      <c r="D1584" s="11">
        <f>1/(1+'Long Term Borrowings'!$B$3)^1</f>
        <v>0.93641726753441323</v>
      </c>
      <c r="E1584" s="11">
        <f>C1584*D1584</f>
        <v>1003652.0273433841</v>
      </c>
      <c r="H1584" s="1">
        <v>1</v>
      </c>
      <c r="I1584" s="1">
        <v>1000000</v>
      </c>
      <c r="J1584" s="1">
        <v>2019</v>
      </c>
      <c r="K1584" s="1">
        <v>7.1800000000000003E-2</v>
      </c>
      <c r="L1584" s="1">
        <v>2500</v>
      </c>
    </row>
    <row r="1585" spans="1:12" x14ac:dyDescent="0.25">
      <c r="D1585" s="11"/>
      <c r="E1585" s="11">
        <f>SUM(E1584:E1584)</f>
        <v>1003652.0273433841</v>
      </c>
    </row>
    <row r="1588" spans="1:12" x14ac:dyDescent="0.25">
      <c r="A1588" s="1" t="s">
        <v>0</v>
      </c>
      <c r="B1588" t="s">
        <v>1</v>
      </c>
      <c r="C1588" t="s">
        <v>2</v>
      </c>
      <c r="D1588" t="s">
        <v>3</v>
      </c>
      <c r="E1588" t="s">
        <v>4</v>
      </c>
      <c r="H1588" s="2" t="s">
        <v>5</v>
      </c>
      <c r="I1588" s="2" t="s">
        <v>6</v>
      </c>
      <c r="J1588" s="2" t="s">
        <v>7</v>
      </c>
      <c r="K1588" s="2" t="s">
        <v>8</v>
      </c>
      <c r="L1588" s="2" t="s">
        <v>9</v>
      </c>
    </row>
    <row r="1589" spans="1:12" x14ac:dyDescent="0.25">
      <c r="A1589" s="1">
        <v>199</v>
      </c>
      <c r="B1589" s="1" t="s">
        <v>13</v>
      </c>
      <c r="C1589" s="1">
        <f>I1589*K1589+I1589</f>
        <v>1070000</v>
      </c>
      <c r="D1589" s="11">
        <f>1/(1+'Long Term Borrowings'!$B$3)^1</f>
        <v>0.93641726753441323</v>
      </c>
      <c r="E1589" s="11">
        <f>C1589*D1589</f>
        <v>1001966.4762618222</v>
      </c>
      <c r="H1589" s="1">
        <v>1</v>
      </c>
      <c r="I1589" s="1">
        <v>1000000</v>
      </c>
      <c r="J1589" s="1">
        <v>2019</v>
      </c>
      <c r="K1589" s="1">
        <v>7.0000000000000007E-2</v>
      </c>
      <c r="L1589" s="1">
        <v>285</v>
      </c>
    </row>
    <row r="1590" spans="1:12" x14ac:dyDescent="0.25">
      <c r="D1590" s="11"/>
      <c r="E1590" s="11">
        <f>SUM(E1589:E1589)</f>
        <v>1001966.4762618222</v>
      </c>
    </row>
    <row r="1593" spans="1:12" x14ac:dyDescent="0.25">
      <c r="A1593" s="1" t="s">
        <v>0</v>
      </c>
      <c r="B1593" t="s">
        <v>1</v>
      </c>
      <c r="C1593" t="s">
        <v>2</v>
      </c>
      <c r="D1593" t="s">
        <v>3</v>
      </c>
      <c r="E1593" t="s">
        <v>4</v>
      </c>
      <c r="H1593" s="2" t="s">
        <v>5</v>
      </c>
      <c r="I1593" s="2" t="s">
        <v>6</v>
      </c>
      <c r="J1593" s="2" t="s">
        <v>7</v>
      </c>
      <c r="K1593" s="2" t="s">
        <v>8</v>
      </c>
      <c r="L1593" s="2" t="s">
        <v>9</v>
      </c>
    </row>
    <row r="1594" spans="1:12" x14ac:dyDescent="0.25">
      <c r="A1594" s="1">
        <v>200</v>
      </c>
      <c r="B1594" s="1" t="s">
        <v>13</v>
      </c>
      <c r="C1594" s="1">
        <f>I1594*K1594+I1594</f>
        <v>1069800</v>
      </c>
      <c r="D1594" s="11">
        <f>1/(1+'Long Term Borrowings'!$B$3)^1</f>
        <v>0.93641726753441323</v>
      </c>
      <c r="E1594" s="11">
        <f>C1594*D1594</f>
        <v>1001779.1928083153</v>
      </c>
      <c r="H1594" s="1">
        <v>1</v>
      </c>
      <c r="I1594" s="1">
        <v>1000000</v>
      </c>
      <c r="J1594" s="1">
        <v>2019</v>
      </c>
      <c r="K1594" s="1">
        <v>6.9800000000000001E-2</v>
      </c>
      <c r="L1594" s="1">
        <v>3000</v>
      </c>
    </row>
    <row r="1595" spans="1:12" x14ac:dyDescent="0.25">
      <c r="D1595" s="11"/>
      <c r="E1595" s="11">
        <f>SUM(E1594:E1594)</f>
        <v>1001779.1928083153</v>
      </c>
    </row>
    <row r="1598" spans="1:12" x14ac:dyDescent="0.25">
      <c r="A1598" s="1" t="s">
        <v>0</v>
      </c>
      <c r="B1598" t="s">
        <v>1</v>
      </c>
      <c r="C1598" t="s">
        <v>2</v>
      </c>
      <c r="D1598" t="s">
        <v>3</v>
      </c>
      <c r="E1598" t="s">
        <v>4</v>
      </c>
      <c r="H1598" s="2" t="s">
        <v>5</v>
      </c>
      <c r="I1598" s="2" t="s">
        <v>6</v>
      </c>
      <c r="J1598" s="2" t="s">
        <v>7</v>
      </c>
      <c r="K1598" s="2" t="s">
        <v>8</v>
      </c>
      <c r="L1598" s="2" t="s">
        <v>9</v>
      </c>
    </row>
    <row r="1599" spans="1:12" x14ac:dyDescent="0.25">
      <c r="A1599" s="1">
        <v>201</v>
      </c>
      <c r="B1599" s="1" t="s">
        <v>13</v>
      </c>
      <c r="C1599" s="1">
        <f>I1599*K1599+I1599</f>
        <v>1087000</v>
      </c>
      <c r="D1599" s="11">
        <f>1/(1+'Long Term Borrowings'!$B$3)^1</f>
        <v>0.93641726753441323</v>
      </c>
      <c r="E1599" s="11">
        <f>C1599*D1599</f>
        <v>1017885.5698099072</v>
      </c>
      <c r="H1599" s="1">
        <v>1</v>
      </c>
      <c r="I1599" s="1">
        <v>1000000</v>
      </c>
      <c r="J1599" s="1">
        <v>2019</v>
      </c>
      <c r="K1599" s="1">
        <v>8.6999999999999994E-2</v>
      </c>
      <c r="L1599" s="1">
        <v>5000</v>
      </c>
    </row>
    <row r="1600" spans="1:12" x14ac:dyDescent="0.25">
      <c r="D1600" s="11"/>
      <c r="E1600" s="11">
        <f>SUM(E1599:E1599)</f>
        <v>1017885.5698099072</v>
      </c>
    </row>
    <row r="1603" spans="1:12" x14ac:dyDescent="0.25">
      <c r="A1603" s="1" t="s">
        <v>0</v>
      </c>
      <c r="B1603" t="s">
        <v>1</v>
      </c>
      <c r="C1603" t="s">
        <v>2</v>
      </c>
      <c r="D1603" t="s">
        <v>3</v>
      </c>
      <c r="E1603" t="s">
        <v>4</v>
      </c>
      <c r="H1603" s="2" t="s">
        <v>5</v>
      </c>
      <c r="I1603" s="2" t="s">
        <v>6</v>
      </c>
      <c r="J1603" s="2" t="s">
        <v>7</v>
      </c>
      <c r="K1603" s="2" t="s">
        <v>8</v>
      </c>
      <c r="L1603" s="2" t="s">
        <v>9</v>
      </c>
    </row>
    <row r="1604" spans="1:12" x14ac:dyDescent="0.25">
      <c r="A1604" s="1">
        <v>202</v>
      </c>
      <c r="B1604" s="1" t="s">
        <v>13</v>
      </c>
      <c r="C1604" s="1">
        <f>I1604*K1604+I1604</f>
        <v>1086000</v>
      </c>
      <c r="D1604" s="11">
        <f>1/(1+'Long Term Borrowings'!$B$3)^1</f>
        <v>0.93641726753441323</v>
      </c>
      <c r="E1604" s="11">
        <f>C1604*D1604</f>
        <v>1016949.1525423728</v>
      </c>
      <c r="H1604" s="1">
        <v>1</v>
      </c>
      <c r="I1604" s="1">
        <v>1000000</v>
      </c>
      <c r="J1604" s="1">
        <v>2019</v>
      </c>
      <c r="K1604" s="1">
        <v>8.5999999999999993E-2</v>
      </c>
      <c r="L1604" s="1">
        <v>6600</v>
      </c>
    </row>
    <row r="1605" spans="1:12" x14ac:dyDescent="0.25">
      <c r="D1605" s="11"/>
      <c r="E1605" s="11">
        <f>SUM(E1604:E1604)</f>
        <v>1016949.1525423728</v>
      </c>
    </row>
    <row r="1608" spans="1:12" x14ac:dyDescent="0.25">
      <c r="A1608" s="1" t="s">
        <v>0</v>
      </c>
      <c r="B1608" t="s">
        <v>1</v>
      </c>
      <c r="C1608" t="s">
        <v>2</v>
      </c>
      <c r="D1608" t="s">
        <v>3</v>
      </c>
      <c r="E1608" t="s">
        <v>4</v>
      </c>
      <c r="H1608" s="2" t="s">
        <v>5</v>
      </c>
      <c r="I1608" s="2" t="s">
        <v>6</v>
      </c>
      <c r="J1608" s="2" t="s">
        <v>7</v>
      </c>
      <c r="K1608" s="2" t="s">
        <v>8</v>
      </c>
      <c r="L1608" s="2" t="s">
        <v>9</v>
      </c>
    </row>
    <row r="1609" spans="1:12" x14ac:dyDescent="0.25">
      <c r="A1609" s="1">
        <v>203</v>
      </c>
      <c r="B1609" s="1" t="s">
        <v>13</v>
      </c>
      <c r="C1609" s="1">
        <f>I1609*K1609+I1609</f>
        <v>1084000</v>
      </c>
      <c r="D1609" s="11">
        <f>1/(1+'Long Term Borrowings'!$B$3)^1</f>
        <v>0.93641726753441323</v>
      </c>
      <c r="E1609" s="11">
        <f>C1609*D1609</f>
        <v>1015076.318007304</v>
      </c>
      <c r="H1609" s="1">
        <v>1</v>
      </c>
      <c r="I1609" s="1">
        <v>1000000</v>
      </c>
      <c r="J1609" s="1">
        <v>2019</v>
      </c>
      <c r="K1609" s="1">
        <v>8.4000000000000005E-2</v>
      </c>
      <c r="L1609" s="1">
        <v>3520</v>
      </c>
    </row>
    <row r="1610" spans="1:12" x14ac:dyDescent="0.25">
      <c r="D1610" s="11"/>
      <c r="E1610" s="11">
        <f>SUM(E1609:E1609)</f>
        <v>1015076.318007304</v>
      </c>
    </row>
    <row r="1613" spans="1:12" x14ac:dyDescent="0.25">
      <c r="A1613" s="1" t="s">
        <v>0</v>
      </c>
      <c r="B1613" t="s">
        <v>1</v>
      </c>
      <c r="C1613" t="s">
        <v>2</v>
      </c>
      <c r="D1613" t="s">
        <v>3</v>
      </c>
      <c r="E1613" t="s">
        <v>4</v>
      </c>
      <c r="H1613" s="2" t="s">
        <v>5</v>
      </c>
      <c r="I1613" s="2" t="s">
        <v>6</v>
      </c>
      <c r="J1613" s="2" t="s">
        <v>7</v>
      </c>
      <c r="K1613" s="2" t="s">
        <v>8</v>
      </c>
      <c r="L1613" s="2" t="s">
        <v>9</v>
      </c>
    </row>
    <row r="1614" spans="1:12" x14ac:dyDescent="0.25">
      <c r="A1614" s="1">
        <v>204</v>
      </c>
      <c r="B1614" s="1" t="s">
        <v>13</v>
      </c>
      <c r="C1614" s="1">
        <f>I1614*K1614+I1614</f>
        <v>1083400</v>
      </c>
      <c r="D1614" s="11">
        <f>1/(1+'Long Term Borrowings'!$B$3)^1</f>
        <v>0.93641726753441323</v>
      </c>
      <c r="E1614" s="11">
        <f>C1614*D1614</f>
        <v>1014514.4676467833</v>
      </c>
      <c r="H1614" s="1">
        <v>1</v>
      </c>
      <c r="I1614" s="1">
        <v>1000000</v>
      </c>
      <c r="J1614" s="1">
        <v>2019</v>
      </c>
      <c r="K1614" s="1">
        <v>8.3400000000000002E-2</v>
      </c>
      <c r="L1614" s="1">
        <v>8500</v>
      </c>
    </row>
    <row r="1615" spans="1:12" x14ac:dyDescent="0.25">
      <c r="D1615" s="11"/>
      <c r="E1615" s="11">
        <f>SUM(E1614:E1614)</f>
        <v>1014514.4676467833</v>
      </c>
    </row>
    <row r="1618" spans="1:12" x14ac:dyDescent="0.25">
      <c r="A1618" s="1" t="s">
        <v>0</v>
      </c>
      <c r="B1618" t="s">
        <v>1</v>
      </c>
      <c r="C1618" t="s">
        <v>2</v>
      </c>
      <c r="D1618" t="s">
        <v>3</v>
      </c>
      <c r="E1618" t="s">
        <v>4</v>
      </c>
      <c r="H1618" s="2" t="s">
        <v>5</v>
      </c>
      <c r="I1618" s="2" t="s">
        <v>6</v>
      </c>
      <c r="J1618" s="2" t="s">
        <v>7</v>
      </c>
      <c r="K1618" s="2" t="s">
        <v>8</v>
      </c>
      <c r="L1618" s="2" t="s">
        <v>9</v>
      </c>
    </row>
    <row r="1619" spans="1:12" x14ac:dyDescent="0.25">
      <c r="A1619" s="1">
        <v>205</v>
      </c>
      <c r="B1619" s="1" t="s">
        <v>13</v>
      </c>
      <c r="C1619" s="1">
        <f>I1619*K1619+I1619</f>
        <v>1083100</v>
      </c>
      <c r="D1619" s="11">
        <f>1/(1+'Long Term Borrowings'!$B$3)^1</f>
        <v>0.93641726753441323</v>
      </c>
      <c r="E1619" s="11">
        <f>C1619*D1619</f>
        <v>1014233.542466523</v>
      </c>
      <c r="H1619" s="1">
        <v>1</v>
      </c>
      <c r="I1619" s="1">
        <v>1000000</v>
      </c>
      <c r="J1619" s="1">
        <v>2019</v>
      </c>
      <c r="K1619" s="1">
        <v>8.3099999999999993E-2</v>
      </c>
      <c r="L1619" s="1">
        <v>3000</v>
      </c>
    </row>
    <row r="1620" spans="1:12" x14ac:dyDescent="0.25">
      <c r="D1620" s="11"/>
      <c r="E1620" s="11">
        <f>SUM(E1619:E1619)</f>
        <v>1014233.542466523</v>
      </c>
    </row>
    <row r="1622" spans="1:12" x14ac:dyDescent="0.25">
      <c r="A1622" s="1" t="s">
        <v>0</v>
      </c>
      <c r="B1622" t="s">
        <v>1</v>
      </c>
      <c r="C1622" t="s">
        <v>2</v>
      </c>
      <c r="D1622" t="s">
        <v>3</v>
      </c>
      <c r="E1622" t="s">
        <v>4</v>
      </c>
      <c r="H1622" s="2" t="s">
        <v>5</v>
      </c>
      <c r="I1622" s="2" t="s">
        <v>6</v>
      </c>
      <c r="J1622" s="2" t="s">
        <v>7</v>
      </c>
      <c r="K1622" s="2" t="s">
        <v>8</v>
      </c>
      <c r="L1622" s="2" t="s">
        <v>9</v>
      </c>
    </row>
    <row r="1623" spans="1:12" x14ac:dyDescent="0.25">
      <c r="A1623" s="1">
        <v>206</v>
      </c>
      <c r="B1623" s="1" t="s">
        <v>13</v>
      </c>
      <c r="C1623" s="1">
        <f>I1623*K1623+I1623</f>
        <v>1087300</v>
      </c>
      <c r="D1623" s="11">
        <f>1/(1+'Long Term Borrowings'!$B$3)^1</f>
        <v>0.93641726753441323</v>
      </c>
      <c r="E1623" s="11">
        <f>C1623*D1623</f>
        <v>1018166.4949901676</v>
      </c>
      <c r="H1623" s="1">
        <v>1</v>
      </c>
      <c r="I1623" s="1">
        <v>1000000</v>
      </c>
      <c r="J1623" s="1">
        <v>2019</v>
      </c>
      <c r="K1623" s="1">
        <v>8.7300000000000003E-2</v>
      </c>
      <c r="L1623" s="1">
        <v>4000</v>
      </c>
    </row>
    <row r="1624" spans="1:12" x14ac:dyDescent="0.25">
      <c r="D1624" s="11"/>
      <c r="E1624" s="11">
        <f>SUM(E1623:E1623)</f>
        <v>1018166.4949901676</v>
      </c>
    </row>
    <row r="1627" spans="1:12" x14ac:dyDescent="0.25">
      <c r="A1627" s="1" t="s">
        <v>0</v>
      </c>
      <c r="B1627" t="s">
        <v>1</v>
      </c>
      <c r="C1627" t="s">
        <v>2</v>
      </c>
      <c r="D1627" t="s">
        <v>3</v>
      </c>
      <c r="E1627" t="s">
        <v>4</v>
      </c>
      <c r="H1627" s="2" t="s">
        <v>5</v>
      </c>
      <c r="I1627" s="2" t="s">
        <v>6</v>
      </c>
      <c r="J1627" s="2" t="s">
        <v>7</v>
      </c>
      <c r="K1627" s="2" t="s">
        <v>8</v>
      </c>
      <c r="L1627" s="2" t="s">
        <v>9</v>
      </c>
    </row>
    <row r="1628" spans="1:12" x14ac:dyDescent="0.25">
      <c r="A1628" s="1">
        <v>207</v>
      </c>
      <c r="B1628" s="1" t="s">
        <v>13</v>
      </c>
      <c r="C1628" s="1">
        <f>I1628*K1628+I1628</f>
        <v>1086500</v>
      </c>
      <c r="D1628" s="11">
        <f>1/(1+'Long Term Borrowings'!$B$3)^1</f>
        <v>0.93641726753441323</v>
      </c>
      <c r="E1628" s="11">
        <f>C1628*D1628</f>
        <v>1017417.36117614</v>
      </c>
      <c r="H1628" s="1">
        <v>1</v>
      </c>
      <c r="I1628" s="1">
        <v>1000000</v>
      </c>
      <c r="J1628" s="1">
        <v>2019</v>
      </c>
      <c r="K1628" s="1">
        <v>8.6499999999999994E-2</v>
      </c>
      <c r="L1628" s="1">
        <v>4380</v>
      </c>
    </row>
    <row r="1629" spans="1:12" x14ac:dyDescent="0.25">
      <c r="D1629" s="11"/>
      <c r="E1629" s="11">
        <f>SUM(E1628:E1628)</f>
        <v>1017417.36117614</v>
      </c>
    </row>
    <row r="1632" spans="1:12" x14ac:dyDescent="0.25">
      <c r="A1632" s="1" t="s">
        <v>0</v>
      </c>
      <c r="B1632" t="s">
        <v>1</v>
      </c>
      <c r="C1632" t="s">
        <v>2</v>
      </c>
      <c r="D1632" t="s">
        <v>3</v>
      </c>
      <c r="E1632" t="s">
        <v>4</v>
      </c>
      <c r="H1632" s="2" t="s">
        <v>5</v>
      </c>
      <c r="I1632" s="2" t="s">
        <v>6</v>
      </c>
      <c r="J1632" s="2" t="s">
        <v>7</v>
      </c>
      <c r="K1632" s="2" t="s">
        <v>8</v>
      </c>
      <c r="L1632" s="2" t="s">
        <v>9</v>
      </c>
    </row>
    <row r="1633" spans="1:12" x14ac:dyDescent="0.25">
      <c r="A1633" s="1">
        <v>208</v>
      </c>
      <c r="B1633" s="1" t="s">
        <v>13</v>
      </c>
      <c r="C1633" s="1">
        <f>I1633*K1633+I1633</f>
        <v>1083000</v>
      </c>
      <c r="D1633" s="11">
        <f>1/(1+'Long Term Borrowings'!$B$3)^1</f>
        <v>0.93641726753441323</v>
      </c>
      <c r="E1633" s="11">
        <f>C1633*D1633</f>
        <v>1014139.9007397696</v>
      </c>
      <c r="H1633" s="1">
        <v>1</v>
      </c>
      <c r="I1633" s="1">
        <v>1000000</v>
      </c>
      <c r="J1633" s="1">
        <v>2019</v>
      </c>
      <c r="K1633" s="1">
        <v>8.3000000000000004E-2</v>
      </c>
      <c r="L1633" s="1">
        <v>5000</v>
      </c>
    </row>
    <row r="1634" spans="1:12" x14ac:dyDescent="0.25">
      <c r="D1634" s="11"/>
      <c r="E1634" s="11">
        <f>SUM(E1633:E1633)</f>
        <v>1014139.9007397696</v>
      </c>
    </row>
    <row r="1637" spans="1:12" x14ac:dyDescent="0.25">
      <c r="A1637" s="1" t="s">
        <v>0</v>
      </c>
      <c r="B1637" t="s">
        <v>1</v>
      </c>
      <c r="C1637" t="s">
        <v>2</v>
      </c>
      <c r="D1637" t="s">
        <v>3</v>
      </c>
      <c r="E1637" t="s">
        <v>4</v>
      </c>
      <c r="H1637" s="2" t="s">
        <v>5</v>
      </c>
      <c r="I1637" s="2" t="s">
        <v>6</v>
      </c>
      <c r="J1637" s="2" t="s">
        <v>7</v>
      </c>
      <c r="K1637" s="2" t="s">
        <v>8</v>
      </c>
      <c r="L1637" s="2" t="s">
        <v>9</v>
      </c>
    </row>
    <row r="1638" spans="1:12" x14ac:dyDescent="0.25">
      <c r="A1638" s="1">
        <v>209</v>
      </c>
      <c r="B1638" s="1" t="s">
        <v>13</v>
      </c>
      <c r="C1638" s="1">
        <f>I1638*K1638+I1638</f>
        <v>1072500</v>
      </c>
      <c r="D1638" s="11">
        <f>1/(1+'Long Term Borrowings'!$B$3)^1</f>
        <v>0.93641726753441323</v>
      </c>
      <c r="E1638" s="11">
        <f>C1638*D1638</f>
        <v>1004307.5194306582</v>
      </c>
      <c r="H1638" s="1">
        <v>1</v>
      </c>
      <c r="I1638" s="1">
        <v>1000000</v>
      </c>
      <c r="J1638" s="1">
        <v>2019</v>
      </c>
      <c r="K1638" s="1">
        <v>7.2499999999999995E-2</v>
      </c>
      <c r="L1638" s="1">
        <v>2000</v>
      </c>
    </row>
    <row r="1639" spans="1:12" x14ac:dyDescent="0.25">
      <c r="D1639" s="11"/>
      <c r="E1639" s="11">
        <f>SUM(E1638:E1638)</f>
        <v>1004307.5194306582</v>
      </c>
    </row>
    <row r="1642" spans="1:12" x14ac:dyDescent="0.25">
      <c r="A1642" s="1" t="s">
        <v>0</v>
      </c>
      <c r="B1642" t="s">
        <v>1</v>
      </c>
      <c r="C1642" t="s">
        <v>2</v>
      </c>
      <c r="D1642" t="s">
        <v>3</v>
      </c>
      <c r="E1642" t="s">
        <v>4</v>
      </c>
      <c r="H1642" s="2" t="s">
        <v>5</v>
      </c>
      <c r="I1642" s="2" t="s">
        <v>6</v>
      </c>
      <c r="J1642" s="2" t="s">
        <v>7</v>
      </c>
      <c r="K1642" s="2" t="s">
        <v>8</v>
      </c>
      <c r="L1642" s="2" t="s">
        <v>9</v>
      </c>
    </row>
    <row r="1643" spans="1:12" x14ac:dyDescent="0.25">
      <c r="A1643" s="1">
        <v>210</v>
      </c>
      <c r="B1643" s="1" t="s">
        <v>13</v>
      </c>
      <c r="C1643" s="1">
        <f>I1643*K1643+I1643</f>
        <v>1091100</v>
      </c>
      <c r="D1643" s="11">
        <f>1/(1+'Long Term Borrowings'!$B$3)^1</f>
        <v>0.93641726753441323</v>
      </c>
      <c r="E1643" s="11">
        <f>C1643*D1643</f>
        <v>1021724.8806067982</v>
      </c>
      <c r="H1643" s="1">
        <v>1</v>
      </c>
      <c r="I1643" s="1">
        <v>1000000</v>
      </c>
      <c r="J1643" s="1">
        <v>2019</v>
      </c>
      <c r="K1643" s="1">
        <v>9.11E-2</v>
      </c>
      <c r="L1643" s="1">
        <v>6000</v>
      </c>
    </row>
    <row r="1644" spans="1:12" x14ac:dyDescent="0.25">
      <c r="D1644" s="11"/>
      <c r="E1644" s="11">
        <f>SUM(E1643:E1643)</f>
        <v>1021724.8806067982</v>
      </c>
    </row>
    <row r="1649" spans="1:12" x14ac:dyDescent="0.25">
      <c r="A1649" s="1" t="s">
        <v>25</v>
      </c>
      <c r="B1649" t="s">
        <v>1</v>
      </c>
      <c r="C1649" t="s">
        <v>2</v>
      </c>
      <c r="D1649" t="s">
        <v>3</v>
      </c>
      <c r="E1649" t="s">
        <v>4</v>
      </c>
      <c r="H1649" s="2" t="s">
        <v>5</v>
      </c>
      <c r="I1649" s="2" t="s">
        <v>6</v>
      </c>
      <c r="J1649" s="2" t="s">
        <v>7</v>
      </c>
      <c r="K1649" s="2" t="s">
        <v>8</v>
      </c>
      <c r="L1649" s="2" t="s">
        <v>9</v>
      </c>
    </row>
    <row r="1650" spans="1:12" x14ac:dyDescent="0.25">
      <c r="A1650" s="1">
        <v>1</v>
      </c>
      <c r="B1650" s="11">
        <v>1270200</v>
      </c>
      <c r="D1650" s="11"/>
      <c r="E1650" s="11">
        <f>B1650/(1+D3)^3</f>
        <v>1032802.2664224665</v>
      </c>
      <c r="H1650" s="1">
        <v>3</v>
      </c>
      <c r="I1650" s="1">
        <v>1000000</v>
      </c>
      <c r="J1650" s="1">
        <v>2021</v>
      </c>
      <c r="K1650" s="1">
        <v>0</v>
      </c>
      <c r="L1650" s="1">
        <v>11730</v>
      </c>
    </row>
    <row r="1651" spans="1:12" x14ac:dyDescent="0.25">
      <c r="D1651" s="11"/>
      <c r="E1651" s="11"/>
      <c r="K1651" s="1" t="s">
        <v>24</v>
      </c>
      <c r="L1651" s="1" t="s">
        <v>23</v>
      </c>
    </row>
    <row r="1652" spans="1:12" x14ac:dyDescent="0.25">
      <c r="D1652" s="11"/>
      <c r="E1652" s="11"/>
    </row>
    <row r="1653" spans="1:12" x14ac:dyDescent="0.25">
      <c r="D1653" s="11"/>
      <c r="E1653" s="11"/>
    </row>
    <row r="1656" spans="1:12" x14ac:dyDescent="0.25">
      <c r="A1656" s="1" t="s">
        <v>25</v>
      </c>
      <c r="B1656" t="s">
        <v>1</v>
      </c>
      <c r="C1656" t="s">
        <v>2</v>
      </c>
      <c r="D1656" t="s">
        <v>3</v>
      </c>
      <c r="E1656" t="s">
        <v>4</v>
      </c>
      <c r="H1656" s="2" t="s">
        <v>5</v>
      </c>
      <c r="I1656" s="2" t="s">
        <v>6</v>
      </c>
      <c r="J1656" s="2" t="s">
        <v>7</v>
      </c>
      <c r="K1656" s="2" t="s">
        <v>8</v>
      </c>
      <c r="L1656" s="2" t="s">
        <v>9</v>
      </c>
    </row>
    <row r="1657" spans="1:12" x14ac:dyDescent="0.25">
      <c r="A1657" s="1">
        <v>2</v>
      </c>
      <c r="B1657" s="11">
        <v>1158017</v>
      </c>
      <c r="D1657" s="11"/>
      <c r="E1657" s="11">
        <f>B1657/(1+C3)^2</f>
        <v>1011835.1165660629</v>
      </c>
      <c r="H1657" s="1">
        <v>2</v>
      </c>
      <c r="I1657" s="1">
        <v>1000000</v>
      </c>
      <c r="J1657" s="1">
        <v>2020</v>
      </c>
      <c r="K1657" s="1">
        <v>0</v>
      </c>
      <c r="L1657" s="1">
        <v>13500</v>
      </c>
    </row>
    <row r="1658" spans="1:12" x14ac:dyDescent="0.25">
      <c r="C1658" s="12"/>
      <c r="D1658" s="11"/>
      <c r="E1658" s="11"/>
      <c r="K1658" s="1" t="s">
        <v>24</v>
      </c>
      <c r="L1658" s="1" t="s">
        <v>23</v>
      </c>
    </row>
    <row r="1659" spans="1:12" x14ac:dyDescent="0.25">
      <c r="D1659" s="11"/>
      <c r="E1659" s="11"/>
    </row>
    <row r="1662" spans="1:12" x14ac:dyDescent="0.25">
      <c r="A1662" s="1" t="s">
        <v>25</v>
      </c>
      <c r="B1662" t="s">
        <v>1</v>
      </c>
      <c r="C1662" t="s">
        <v>2</v>
      </c>
      <c r="D1662" t="s">
        <v>3</v>
      </c>
      <c r="E1662" t="s">
        <v>4</v>
      </c>
      <c r="H1662" s="2" t="s">
        <v>5</v>
      </c>
      <c r="I1662" s="2" t="s">
        <v>6</v>
      </c>
      <c r="J1662" s="2" t="s">
        <v>7</v>
      </c>
      <c r="K1662" s="2" t="s">
        <v>8</v>
      </c>
      <c r="L1662" s="2" t="s">
        <v>9</v>
      </c>
    </row>
    <row r="1663" spans="1:12" x14ac:dyDescent="0.25">
      <c r="A1663" s="1">
        <v>3</v>
      </c>
      <c r="B1663" s="11">
        <v>1165320</v>
      </c>
      <c r="D1663" s="11"/>
      <c r="E1663" s="11">
        <f>B1663/(1+C3)^2</f>
        <v>1018216.2248367377</v>
      </c>
      <c r="H1663" s="1">
        <v>2</v>
      </c>
      <c r="I1663" s="1">
        <v>1000000</v>
      </c>
      <c r="J1663" s="1">
        <v>2020</v>
      </c>
      <c r="K1663" s="1">
        <v>0</v>
      </c>
      <c r="L1663" s="1">
        <v>10000</v>
      </c>
    </row>
    <row r="1664" spans="1:12" x14ac:dyDescent="0.25">
      <c r="C1664" s="12"/>
      <c r="D1664" s="11"/>
      <c r="E1664" s="11"/>
      <c r="K1664" s="1" t="s">
        <v>24</v>
      </c>
      <c r="L1664" s="1" t="s">
        <v>23</v>
      </c>
    </row>
    <row r="1665" spans="1:12" x14ac:dyDescent="0.25">
      <c r="D1665" s="11"/>
      <c r="E1665" s="11"/>
    </row>
    <row r="1668" spans="1:12" x14ac:dyDescent="0.25">
      <c r="A1668" s="1" t="s">
        <v>25</v>
      </c>
      <c r="B1668" t="s">
        <v>1</v>
      </c>
      <c r="C1668" t="s">
        <v>2</v>
      </c>
      <c r="D1668" t="s">
        <v>3</v>
      </c>
      <c r="E1668" t="s">
        <v>4</v>
      </c>
      <c r="H1668" s="2" t="s">
        <v>5</v>
      </c>
      <c r="I1668" s="2" t="s">
        <v>6</v>
      </c>
      <c r="J1668" s="2" t="s">
        <v>7</v>
      </c>
      <c r="K1668" s="2" t="s">
        <v>8</v>
      </c>
      <c r="L1668" s="2" t="s">
        <v>9</v>
      </c>
    </row>
    <row r="1669" spans="1:12" x14ac:dyDescent="0.25">
      <c r="A1669" s="1">
        <v>4</v>
      </c>
      <c r="B1669" s="11">
        <v>1556727</v>
      </c>
      <c r="D1669" s="11"/>
      <c r="E1669" s="11">
        <f>B1669/(1+C3)^2</f>
        <v>1360214.0948764461</v>
      </c>
      <c r="H1669" s="1">
        <v>2</v>
      </c>
      <c r="I1669" s="1">
        <v>1000000</v>
      </c>
      <c r="J1669" s="1">
        <v>2020</v>
      </c>
      <c r="K1669" s="1">
        <v>0</v>
      </c>
      <c r="L1669" s="1">
        <v>9000</v>
      </c>
    </row>
    <row r="1670" spans="1:12" x14ac:dyDescent="0.25">
      <c r="C1670" s="12"/>
      <c r="D1670" s="11"/>
      <c r="E1670" s="11"/>
      <c r="K1670" s="1" t="s">
        <v>24</v>
      </c>
      <c r="L1670" s="1" t="s">
        <v>23</v>
      </c>
    </row>
    <row r="1671" spans="1:12" x14ac:dyDescent="0.25">
      <c r="D1671" s="11"/>
      <c r="E1671" s="11"/>
    </row>
    <row r="1674" spans="1:12" x14ac:dyDescent="0.25">
      <c r="A1674" s="1" t="s">
        <v>25</v>
      </c>
      <c r="B1674" t="s">
        <v>1</v>
      </c>
      <c r="C1674" t="s">
        <v>2</v>
      </c>
      <c r="D1674" t="s">
        <v>3</v>
      </c>
      <c r="E1674" t="s">
        <v>4</v>
      </c>
      <c r="H1674" s="2" t="s">
        <v>5</v>
      </c>
      <c r="I1674" s="2" t="s">
        <v>6</v>
      </c>
      <c r="J1674" s="2" t="s">
        <v>7</v>
      </c>
      <c r="K1674" s="2" t="s">
        <v>8</v>
      </c>
      <c r="L1674" s="2" t="s">
        <v>9</v>
      </c>
    </row>
    <row r="1675" spans="1:12" x14ac:dyDescent="0.25">
      <c r="A1675" s="1">
        <v>5</v>
      </c>
      <c r="B1675" s="11">
        <v>1566016</v>
      </c>
      <c r="D1675" s="11"/>
      <c r="E1675" s="11">
        <f>B1675/(1+C3)^2</f>
        <v>1368330.5011103633</v>
      </c>
      <c r="H1675" s="1">
        <v>2</v>
      </c>
      <c r="I1675" s="1">
        <v>1000000</v>
      </c>
      <c r="J1675" s="1">
        <v>2020</v>
      </c>
      <c r="K1675" s="1">
        <v>0</v>
      </c>
      <c r="L1675" s="1">
        <v>10000</v>
      </c>
    </row>
    <row r="1676" spans="1:12" x14ac:dyDescent="0.25">
      <c r="C1676" s="12"/>
      <c r="D1676" s="11"/>
      <c r="E1676" s="11"/>
      <c r="K1676" s="1" t="s">
        <v>24</v>
      </c>
      <c r="L1676" s="1" t="s">
        <v>23</v>
      </c>
    </row>
    <row r="1677" spans="1:12" x14ac:dyDescent="0.25">
      <c r="D1677" s="11"/>
      <c r="E1677" s="11"/>
    </row>
    <row r="1680" spans="1:12" x14ac:dyDescent="0.25">
      <c r="A1680" s="1" t="s">
        <v>25</v>
      </c>
      <c r="B1680" t="s">
        <v>1</v>
      </c>
      <c r="C1680" t="s">
        <v>2</v>
      </c>
      <c r="D1680" t="s">
        <v>3</v>
      </c>
      <c r="E1680" t="s">
        <v>4</v>
      </c>
      <c r="H1680" s="2" t="s">
        <v>5</v>
      </c>
      <c r="I1680" s="2" t="s">
        <v>6</v>
      </c>
      <c r="J1680" s="2" t="s">
        <v>7</v>
      </c>
      <c r="K1680" s="2" t="s">
        <v>8</v>
      </c>
      <c r="L1680" s="2" t="s">
        <v>9</v>
      </c>
    </row>
    <row r="1681" spans="1:12" x14ac:dyDescent="0.25">
      <c r="A1681" s="1">
        <v>6</v>
      </c>
      <c r="B1681" s="11">
        <v>1283584</v>
      </c>
      <c r="D1681" s="11"/>
      <c r="E1681" s="11">
        <f>B1681/(1+C3)^2</f>
        <v>1121551.2088875494</v>
      </c>
      <c r="H1681" s="1">
        <v>2</v>
      </c>
      <c r="I1681" s="1">
        <v>1000000</v>
      </c>
      <c r="J1681" s="1">
        <v>2020</v>
      </c>
      <c r="K1681" s="1">
        <v>0</v>
      </c>
      <c r="L1681" s="1">
        <v>3210</v>
      </c>
    </row>
    <row r="1682" spans="1:12" x14ac:dyDescent="0.25">
      <c r="C1682" s="12"/>
      <c r="D1682" s="11"/>
      <c r="E1682" s="11"/>
      <c r="K1682" s="1" t="s">
        <v>24</v>
      </c>
      <c r="L1682" s="1" t="s">
        <v>23</v>
      </c>
    </row>
    <row r="1683" spans="1:12" x14ac:dyDescent="0.25">
      <c r="D1683" s="11"/>
      <c r="E1683" s="11"/>
    </row>
    <row r="1686" spans="1:12" x14ac:dyDescent="0.25">
      <c r="A1686" s="1" t="s">
        <v>25</v>
      </c>
      <c r="B1686" t="s">
        <v>1</v>
      </c>
      <c r="C1686" t="s">
        <v>2</v>
      </c>
      <c r="D1686" t="s">
        <v>3</v>
      </c>
      <c r="E1686" t="s">
        <v>4</v>
      </c>
      <c r="H1686" s="2" t="s">
        <v>5</v>
      </c>
      <c r="I1686" s="2" t="s">
        <v>6</v>
      </c>
      <c r="J1686" s="2" t="s">
        <v>7</v>
      </c>
      <c r="K1686" s="2" t="s">
        <v>8</v>
      </c>
      <c r="L1686" s="2" t="s">
        <v>9</v>
      </c>
    </row>
    <row r="1687" spans="1:12" x14ac:dyDescent="0.25">
      <c r="A1687" s="1">
        <v>7</v>
      </c>
      <c r="B1687" s="11">
        <v>1283951</v>
      </c>
      <c r="D1687" s="11"/>
      <c r="E1687" s="11">
        <f>B1687/(1+B3)^1</f>
        <v>1202313.8870680775</v>
      </c>
      <c r="H1687" s="1">
        <v>1</v>
      </c>
      <c r="I1687" s="1">
        <v>1000000</v>
      </c>
      <c r="J1687" s="1">
        <v>2019</v>
      </c>
      <c r="K1687" s="1">
        <v>0</v>
      </c>
      <c r="L1687" s="1">
        <v>2800</v>
      </c>
    </row>
    <row r="1688" spans="1:12" x14ac:dyDescent="0.25">
      <c r="D1688" s="11"/>
      <c r="E1688" s="11"/>
    </row>
    <row r="1691" spans="1:12" x14ac:dyDescent="0.25">
      <c r="A1691" s="1" t="s">
        <v>25</v>
      </c>
      <c r="B1691" t="s">
        <v>1</v>
      </c>
      <c r="C1691" t="s">
        <v>2</v>
      </c>
      <c r="D1691" t="s">
        <v>3</v>
      </c>
      <c r="E1691" t="s">
        <v>4</v>
      </c>
      <c r="H1691" s="2" t="s">
        <v>5</v>
      </c>
      <c r="I1691" s="2" t="s">
        <v>6</v>
      </c>
      <c r="J1691" s="2" t="s">
        <v>7</v>
      </c>
      <c r="K1691" s="2" t="s">
        <v>8</v>
      </c>
      <c r="L1691" s="2" t="s">
        <v>9</v>
      </c>
    </row>
    <row r="1692" spans="1:12" x14ac:dyDescent="0.25">
      <c r="A1692" s="1">
        <v>8</v>
      </c>
      <c r="B1692" s="11">
        <v>1599971</v>
      </c>
      <c r="D1692" s="11"/>
      <c r="E1692" s="11">
        <f>B1692/(1+B3)^1</f>
        <v>1498240.4719543026</v>
      </c>
      <c r="H1692" s="1">
        <v>1</v>
      </c>
      <c r="I1692" s="1">
        <v>1000000</v>
      </c>
      <c r="J1692" s="1">
        <v>2019</v>
      </c>
      <c r="K1692" s="1">
        <v>0</v>
      </c>
      <c r="L1692" s="1">
        <v>5000</v>
      </c>
    </row>
    <row r="1693" spans="1:12" x14ac:dyDescent="0.25">
      <c r="D1693" s="11"/>
      <c r="E1693" s="11"/>
    </row>
    <row r="1697" spans="1:12" x14ac:dyDescent="0.25">
      <c r="A1697" s="1" t="s">
        <v>58</v>
      </c>
      <c r="B1697" t="s">
        <v>1</v>
      </c>
      <c r="C1697" t="s">
        <v>2</v>
      </c>
      <c r="D1697" t="s">
        <v>3</v>
      </c>
      <c r="E1697" t="s">
        <v>4</v>
      </c>
      <c r="H1697" s="2" t="s">
        <v>5</v>
      </c>
      <c r="I1697" s="2" t="s">
        <v>6</v>
      </c>
      <c r="J1697" s="2" t="s">
        <v>7</v>
      </c>
      <c r="K1697" s="2" t="s">
        <v>8</v>
      </c>
      <c r="L1697" s="2" t="s">
        <v>9</v>
      </c>
    </row>
    <row r="1698" spans="1:12" x14ac:dyDescent="0.25">
      <c r="A1698" s="1">
        <v>1</v>
      </c>
      <c r="B1698" s="1" t="s">
        <v>13</v>
      </c>
      <c r="C1698" s="1">
        <f>$K$1698*$I$1698</f>
        <v>89500</v>
      </c>
      <c r="D1698" s="11">
        <f>1/(1+'Long Term Borrowings'!$B$3)^1</f>
        <v>0.93641726753441323</v>
      </c>
      <c r="E1698" s="11">
        <f>C1698*D1698</f>
        <v>83809.345444329985</v>
      </c>
      <c r="H1698" s="1">
        <v>3</v>
      </c>
      <c r="I1698" s="1">
        <v>1000000</v>
      </c>
      <c r="J1698" s="1">
        <v>2021</v>
      </c>
      <c r="K1698" s="1">
        <v>8.9499999999999996E-2</v>
      </c>
      <c r="L1698" s="1">
        <v>5000</v>
      </c>
    </row>
    <row r="1699" spans="1:12" x14ac:dyDescent="0.25">
      <c r="B1699" s="1" t="s">
        <v>14</v>
      </c>
      <c r="C1699" s="1">
        <f t="shared" ref="C1699" si="175">$K$1698*$I$1698</f>
        <v>89500</v>
      </c>
      <c r="D1699" s="11">
        <f>1/(1+'Long Term Borrowings'!$C$3)^2</f>
        <v>0.87376533899421416</v>
      </c>
      <c r="E1699" s="11">
        <f>C1699*D1699</f>
        <v>78201.99783998217</v>
      </c>
      <c r="K1699" s="1" t="s">
        <v>24</v>
      </c>
      <c r="L1699" s="1" t="s">
        <v>23</v>
      </c>
    </row>
    <row r="1700" spans="1:12" x14ac:dyDescent="0.25">
      <c r="B1700" s="1" t="s">
        <v>15</v>
      </c>
      <c r="C1700" s="1">
        <f>I1698+$K$1698*$I$1698</f>
        <v>1089500</v>
      </c>
      <c r="D1700" s="11">
        <f>1/(1+'Long Term Borrowings'!$D$3)^3</f>
        <v>0.81310208346911228</v>
      </c>
      <c r="E1700" s="11">
        <f>C1700*D1700</f>
        <v>885874.71993959788</v>
      </c>
    </row>
    <row r="1701" spans="1:12" x14ac:dyDescent="0.25">
      <c r="D1701" s="11"/>
      <c r="E1701" s="11">
        <f>SUM(E1698:E1700)</f>
        <v>1047886.0632239101</v>
      </c>
    </row>
    <row r="1705" spans="1:12" x14ac:dyDescent="0.25">
      <c r="A1705" s="1" t="s">
        <v>58</v>
      </c>
      <c r="B1705" t="s">
        <v>1</v>
      </c>
      <c r="C1705" t="s">
        <v>2</v>
      </c>
      <c r="D1705" t="s">
        <v>3</v>
      </c>
      <c r="E1705" t="s">
        <v>4</v>
      </c>
      <c r="H1705" s="2" t="s">
        <v>5</v>
      </c>
      <c r="I1705" s="2" t="s">
        <v>6</v>
      </c>
      <c r="J1705" s="2" t="s">
        <v>7</v>
      </c>
      <c r="K1705" s="2" t="s">
        <v>8</v>
      </c>
      <c r="L1705" s="2" t="s">
        <v>9</v>
      </c>
    </row>
    <row r="1706" spans="1:12" x14ac:dyDescent="0.25">
      <c r="A1706" s="1">
        <v>2</v>
      </c>
      <c r="B1706" s="1" t="s">
        <v>13</v>
      </c>
      <c r="C1706" s="1">
        <f>I1706*K1706+I1706</f>
        <v>1103500</v>
      </c>
      <c r="D1706" s="11">
        <f>1/(1+'Long Term Borrowings'!$B$3)^1</f>
        <v>0.93641726753441323</v>
      </c>
      <c r="E1706" s="11">
        <f>C1706*D1706</f>
        <v>1033336.454724225</v>
      </c>
      <c r="H1706" s="1">
        <v>1</v>
      </c>
      <c r="I1706" s="1">
        <v>1000000</v>
      </c>
      <c r="J1706" s="1">
        <v>2019</v>
      </c>
      <c r="K1706" s="1">
        <v>0.10349999999999999</v>
      </c>
      <c r="L1706" s="1">
        <v>5000</v>
      </c>
    </row>
    <row r="1707" spans="1:12" x14ac:dyDescent="0.25">
      <c r="D1707" s="11"/>
      <c r="E1707" s="11">
        <f>SUM(E1706:E1706)</f>
        <v>1033336.454724225</v>
      </c>
    </row>
    <row r="1710" spans="1:12" x14ac:dyDescent="0.25">
      <c r="A1710" s="1" t="s">
        <v>59</v>
      </c>
      <c r="B1710" t="s">
        <v>1</v>
      </c>
      <c r="C1710" t="s">
        <v>2</v>
      </c>
      <c r="D1710" t="s">
        <v>3</v>
      </c>
      <c r="E1710" t="s">
        <v>4</v>
      </c>
      <c r="H1710" s="2" t="s">
        <v>5</v>
      </c>
      <c r="I1710" s="2" t="s">
        <v>6</v>
      </c>
      <c r="J1710" s="2" t="s">
        <v>7</v>
      </c>
      <c r="K1710" s="2" t="s">
        <v>8</v>
      </c>
      <c r="L1710" s="2" t="s">
        <v>9</v>
      </c>
    </row>
    <row r="1711" spans="1:12" x14ac:dyDescent="0.25">
      <c r="A1711" s="1">
        <v>1</v>
      </c>
      <c r="B1711" s="1" t="s">
        <v>13</v>
      </c>
      <c r="C1711" s="1">
        <f>$I$377*$K$377</f>
        <v>85700</v>
      </c>
      <c r="D1711" s="11">
        <f>1/(1+$B$3)^1</f>
        <v>0.93641726753441323</v>
      </c>
      <c r="E1711" s="11">
        <f t="shared" ref="E1711:E1718" si="176">C1711*D1711</f>
        <v>80250.959827699218</v>
      </c>
      <c r="H1711" s="1">
        <v>8</v>
      </c>
      <c r="I1711" s="1">
        <v>1000000</v>
      </c>
      <c r="J1711" s="1">
        <v>2026</v>
      </c>
      <c r="K1711" s="1">
        <v>8.6999999999999994E-2</v>
      </c>
      <c r="L1711" s="1">
        <v>5000</v>
      </c>
    </row>
    <row r="1712" spans="1:12" x14ac:dyDescent="0.25">
      <c r="B1712" s="1" t="s">
        <v>14</v>
      </c>
      <c r="C1712" s="1">
        <f t="shared" ref="C1712:C1717" si="177">$I$377*$K$377</f>
        <v>85700</v>
      </c>
      <c r="D1712" s="11">
        <f>1/(1+$C$3)^2</f>
        <v>0.87376533899421416</v>
      </c>
      <c r="E1712" s="11">
        <f t="shared" si="176"/>
        <v>74881.689551804157</v>
      </c>
    </row>
    <row r="1713" spans="1:12" x14ac:dyDescent="0.25">
      <c r="B1713" s="1" t="s">
        <v>15</v>
      </c>
      <c r="C1713" s="1">
        <f t="shared" si="177"/>
        <v>85700</v>
      </c>
      <c r="D1713" s="11">
        <f>1/(1+$D$3)^3</f>
        <v>0.81310208346911228</v>
      </c>
      <c r="E1713" s="11">
        <f t="shared" si="176"/>
        <v>69682.848553302916</v>
      </c>
    </row>
    <row r="1714" spans="1:12" x14ac:dyDescent="0.25">
      <c r="B1714" s="1" t="s">
        <v>16</v>
      </c>
      <c r="C1714" s="1">
        <f t="shared" si="177"/>
        <v>85700</v>
      </c>
      <c r="D1714" s="11">
        <f>1/(1+$E$3)^4</f>
        <v>0.75552498253350464</v>
      </c>
      <c r="E1714" s="11">
        <f t="shared" si="176"/>
        <v>64748.491003121351</v>
      </c>
    </row>
    <row r="1715" spans="1:12" x14ac:dyDescent="0.25">
      <c r="B1715" s="1" t="s">
        <v>17</v>
      </c>
      <c r="C1715" s="1">
        <f t="shared" si="177"/>
        <v>85700</v>
      </c>
      <c r="D1715" s="11">
        <f>1/(1+$F$3)^5</f>
        <v>0.70111213796389138</v>
      </c>
      <c r="E1715" s="11">
        <f t="shared" si="176"/>
        <v>60085.31022350549</v>
      </c>
    </row>
    <row r="1716" spans="1:12" x14ac:dyDescent="0.25">
      <c r="B1716" s="1" t="s">
        <v>18</v>
      </c>
      <c r="C1716" s="1">
        <f t="shared" si="177"/>
        <v>85700</v>
      </c>
      <c r="D1716" s="11">
        <f>1/(1+$G$3)^6</f>
        <v>0.6501356813343464</v>
      </c>
      <c r="E1716" s="11">
        <f t="shared" si="176"/>
        <v>55716.627890353484</v>
      </c>
    </row>
    <row r="1717" spans="1:12" x14ac:dyDescent="0.25">
      <c r="B1717" s="1" t="s">
        <v>19</v>
      </c>
      <c r="C1717" s="1">
        <f t="shared" si="177"/>
        <v>85700</v>
      </c>
      <c r="D1717" s="11">
        <f>1/(1+$H$3)^7</f>
        <v>0.60275490089788319</v>
      </c>
      <c r="E1717" s="11">
        <f t="shared" si="176"/>
        <v>51656.095006948592</v>
      </c>
    </row>
    <row r="1718" spans="1:12" x14ac:dyDescent="0.25">
      <c r="B1718" s="1" t="s">
        <v>20</v>
      </c>
      <c r="C1718" s="1">
        <f>$I$377*$K$377+I1711</f>
        <v>1085700</v>
      </c>
      <c r="D1718" s="11">
        <f>1/(1+$I$3)^8</f>
        <v>0.55862025948554017</v>
      </c>
      <c r="E1718" s="11">
        <f t="shared" si="176"/>
        <v>606494.01572345092</v>
      </c>
    </row>
    <row r="1719" spans="1:12" x14ac:dyDescent="0.25">
      <c r="D1719" s="11"/>
      <c r="E1719" s="11">
        <f>SUM(E1711:E1718)</f>
        <v>1063516.0377801862</v>
      </c>
    </row>
    <row r="1722" spans="1:12" x14ac:dyDescent="0.25">
      <c r="A1722" s="1" t="s">
        <v>59</v>
      </c>
      <c r="B1722" t="s">
        <v>1</v>
      </c>
      <c r="C1722" t="s">
        <v>2</v>
      </c>
      <c r="D1722" t="s">
        <v>3</v>
      </c>
      <c r="E1722" t="s">
        <v>4</v>
      </c>
      <c r="H1722" s="2" t="s">
        <v>5</v>
      </c>
      <c r="I1722" s="2" t="s">
        <v>6</v>
      </c>
      <c r="J1722" s="2" t="s">
        <v>7</v>
      </c>
      <c r="K1722" s="2" t="s">
        <v>8</v>
      </c>
      <c r="L1722" s="2" t="s">
        <v>9</v>
      </c>
    </row>
    <row r="1723" spans="1:12" x14ac:dyDescent="0.25">
      <c r="A1723" s="1">
        <v>2</v>
      </c>
      <c r="B1723" s="1" t="s">
        <v>13</v>
      </c>
      <c r="C1723" s="1">
        <f>$I$1723*$K$1723</f>
        <v>89000</v>
      </c>
      <c r="D1723" s="11">
        <f>1/(1+$B$3)^1</f>
        <v>0.93641726753441323</v>
      </c>
      <c r="E1723" s="11">
        <f t="shared" ref="E1723:E1730" si="178">C1723*D1723</f>
        <v>83341.136810562777</v>
      </c>
      <c r="H1723" s="1">
        <v>8</v>
      </c>
      <c r="I1723" s="1">
        <v>1000000</v>
      </c>
      <c r="J1723" s="1">
        <v>2026</v>
      </c>
      <c r="K1723" s="1">
        <v>8.8999999999999996E-2</v>
      </c>
      <c r="L1723" s="1">
        <v>5000</v>
      </c>
    </row>
    <row r="1724" spans="1:12" x14ac:dyDescent="0.25">
      <c r="B1724" s="1" t="s">
        <v>14</v>
      </c>
      <c r="C1724" s="1">
        <f t="shared" ref="C1724:C1729" si="179">$I$1723*$K$1723</f>
        <v>89000</v>
      </c>
      <c r="D1724" s="11">
        <f>1/(1+$C$3)^2</f>
        <v>0.87376533899421416</v>
      </c>
      <c r="E1724" s="11">
        <f t="shared" si="178"/>
        <v>77765.115170485064</v>
      </c>
    </row>
    <row r="1725" spans="1:12" x14ac:dyDescent="0.25">
      <c r="B1725" s="1" t="s">
        <v>15</v>
      </c>
      <c r="C1725" s="1">
        <f t="shared" si="179"/>
        <v>89000</v>
      </c>
      <c r="D1725" s="11">
        <f>1/(1+$D$3)^3</f>
        <v>0.81310208346911228</v>
      </c>
      <c r="E1725" s="11">
        <f t="shared" si="178"/>
        <v>72366.085428750986</v>
      </c>
    </row>
    <row r="1726" spans="1:12" x14ac:dyDescent="0.25">
      <c r="B1726" s="1" t="s">
        <v>16</v>
      </c>
      <c r="C1726" s="1">
        <f t="shared" si="179"/>
        <v>89000</v>
      </c>
      <c r="D1726" s="11">
        <f>1/(1+$E$3)^4</f>
        <v>0.75552498253350464</v>
      </c>
      <c r="E1726" s="11">
        <f t="shared" si="178"/>
        <v>67241.723445481912</v>
      </c>
    </row>
    <row r="1727" spans="1:12" x14ac:dyDescent="0.25">
      <c r="B1727" s="1" t="s">
        <v>17</v>
      </c>
      <c r="C1727" s="1">
        <f t="shared" si="179"/>
        <v>89000</v>
      </c>
      <c r="D1727" s="11">
        <f>1/(1+$F$3)^5</f>
        <v>0.70111213796389138</v>
      </c>
      <c r="E1727" s="11">
        <f t="shared" si="178"/>
        <v>62398.98027878633</v>
      </c>
    </row>
    <row r="1728" spans="1:12" x14ac:dyDescent="0.25">
      <c r="B1728" s="1" t="s">
        <v>18</v>
      </c>
      <c r="C1728" s="1">
        <f t="shared" si="179"/>
        <v>89000</v>
      </c>
      <c r="D1728" s="11">
        <f>1/(1+$G$3)^6</f>
        <v>0.6501356813343464</v>
      </c>
      <c r="E1728" s="11">
        <f t="shared" si="178"/>
        <v>57862.075638756833</v>
      </c>
    </row>
    <row r="1729" spans="1:12" x14ac:dyDescent="0.25">
      <c r="B1729" s="1" t="s">
        <v>19</v>
      </c>
      <c r="C1729" s="1">
        <f t="shared" si="179"/>
        <v>89000</v>
      </c>
      <c r="D1729" s="11">
        <f>1/(1+$H$3)^7</f>
        <v>0.60275490089788319</v>
      </c>
      <c r="E1729" s="11">
        <f t="shared" si="178"/>
        <v>53645.186179911601</v>
      </c>
    </row>
    <row r="1730" spans="1:12" x14ac:dyDescent="0.25">
      <c r="B1730" s="1" t="s">
        <v>20</v>
      </c>
      <c r="C1730" s="1">
        <f>I1723+C1729</f>
        <v>1089000</v>
      </c>
      <c r="D1730" s="11">
        <f>1/(1+$I$3)^8</f>
        <v>0.55862025948554017</v>
      </c>
      <c r="E1730" s="11">
        <f t="shared" si="178"/>
        <v>608337.46257975325</v>
      </c>
    </row>
    <row r="1731" spans="1:12" x14ac:dyDescent="0.25">
      <c r="D1731" s="11"/>
      <c r="E1731" s="11">
        <f>SUM(E1723:E1730)</f>
        <v>1082957.7655324887</v>
      </c>
    </row>
    <row r="1734" spans="1:12" x14ac:dyDescent="0.25">
      <c r="A1734" s="1" t="s">
        <v>59</v>
      </c>
      <c r="B1734" t="s">
        <v>1</v>
      </c>
      <c r="C1734" t="s">
        <v>2</v>
      </c>
      <c r="D1734" t="s">
        <v>3</v>
      </c>
      <c r="E1734" t="s">
        <v>4</v>
      </c>
      <c r="H1734" s="2" t="s">
        <v>5</v>
      </c>
      <c r="I1734" s="2" t="s">
        <v>6</v>
      </c>
      <c r="J1734" s="2" t="s">
        <v>7</v>
      </c>
      <c r="K1734" s="2" t="s">
        <v>8</v>
      </c>
      <c r="L1734" s="2" t="s">
        <v>9</v>
      </c>
    </row>
    <row r="1735" spans="1:12" x14ac:dyDescent="0.25">
      <c r="A1735" s="1">
        <v>3</v>
      </c>
      <c r="B1735" s="1" t="s">
        <v>13</v>
      </c>
      <c r="C1735" s="1">
        <f>$K$1735*$I$1735</f>
        <v>90000</v>
      </c>
      <c r="D1735" s="11">
        <f>1/(1+$B$3)^1</f>
        <v>0.93641726753441323</v>
      </c>
      <c r="E1735" s="11">
        <f t="shared" ref="E1735:E1742" si="180">C1735*D1735</f>
        <v>84277.554078097193</v>
      </c>
      <c r="H1735" s="1">
        <v>8</v>
      </c>
      <c r="I1735" s="1">
        <v>1000000</v>
      </c>
      <c r="J1735" s="1">
        <v>2026</v>
      </c>
      <c r="K1735" s="1">
        <v>0.09</v>
      </c>
      <c r="L1735" s="1">
        <v>5000</v>
      </c>
    </row>
    <row r="1736" spans="1:12" x14ac:dyDescent="0.25">
      <c r="B1736" s="1" t="s">
        <v>14</v>
      </c>
      <c r="C1736" s="1">
        <f t="shared" ref="C1736:C1741" si="181">$K$1735*$I$1735</f>
        <v>90000</v>
      </c>
      <c r="D1736" s="11">
        <f>1/(1+$C$3)^2</f>
        <v>0.87376533899421416</v>
      </c>
      <c r="E1736" s="11">
        <f t="shared" si="180"/>
        <v>78638.880509479277</v>
      </c>
    </row>
    <row r="1737" spans="1:12" x14ac:dyDescent="0.25">
      <c r="B1737" s="1" t="s">
        <v>15</v>
      </c>
      <c r="C1737" s="1">
        <f t="shared" si="181"/>
        <v>90000</v>
      </c>
      <c r="D1737" s="11">
        <f>1/(1+$D$3)^3</f>
        <v>0.81310208346911228</v>
      </c>
      <c r="E1737" s="11">
        <f t="shared" si="180"/>
        <v>73179.187512220102</v>
      </c>
    </row>
    <row r="1738" spans="1:12" x14ac:dyDescent="0.25">
      <c r="B1738" s="1" t="s">
        <v>16</v>
      </c>
      <c r="C1738" s="1">
        <f t="shared" si="181"/>
        <v>90000</v>
      </c>
      <c r="D1738" s="11">
        <f>1/(1+$E$3)^4</f>
        <v>0.75552498253350464</v>
      </c>
      <c r="E1738" s="11">
        <f t="shared" si="180"/>
        <v>67997.248428015417</v>
      </c>
    </row>
    <row r="1739" spans="1:12" x14ac:dyDescent="0.25">
      <c r="B1739" s="1" t="s">
        <v>17</v>
      </c>
      <c r="C1739" s="1">
        <f t="shared" si="181"/>
        <v>90000</v>
      </c>
      <c r="D1739" s="11">
        <f>1/(1+$F$3)^5</f>
        <v>0.70111213796389138</v>
      </c>
      <c r="E1739" s="11">
        <f t="shared" si="180"/>
        <v>63100.092416750223</v>
      </c>
    </row>
    <row r="1740" spans="1:12" x14ac:dyDescent="0.25">
      <c r="B1740" s="1" t="s">
        <v>18</v>
      </c>
      <c r="C1740" s="1">
        <f t="shared" si="181"/>
        <v>90000</v>
      </c>
      <c r="D1740" s="11">
        <f>1/(1+$G$3)^6</f>
        <v>0.6501356813343464</v>
      </c>
      <c r="E1740" s="11">
        <f t="shared" si="180"/>
        <v>58512.211320091177</v>
      </c>
    </row>
    <row r="1741" spans="1:12" x14ac:dyDescent="0.25">
      <c r="B1741" s="1" t="s">
        <v>19</v>
      </c>
      <c r="C1741" s="1">
        <f t="shared" si="181"/>
        <v>90000</v>
      </c>
      <c r="D1741" s="11">
        <f>1/(1+$H$3)^7</f>
        <v>0.60275490089788319</v>
      </c>
      <c r="E1741" s="11">
        <f t="shared" si="180"/>
        <v>54247.941080809491</v>
      </c>
    </row>
    <row r="1742" spans="1:12" x14ac:dyDescent="0.25">
      <c r="B1742" s="1" t="s">
        <v>20</v>
      </c>
      <c r="C1742" s="1">
        <f>I1735+C1741</f>
        <v>1090000</v>
      </c>
      <c r="D1742" s="11">
        <f>1/(1+$I$3)^8</f>
        <v>0.55862025948554017</v>
      </c>
      <c r="E1742" s="11">
        <f t="shared" si="180"/>
        <v>608896.08283923881</v>
      </c>
    </row>
    <row r="1743" spans="1:12" x14ac:dyDescent="0.25">
      <c r="D1743" s="11"/>
      <c r="E1743" s="11">
        <f>SUM(E1735:E1742)</f>
        <v>1088849.1981847016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topLeftCell="C1" zoomScale="90" zoomScaleNormal="90" workbookViewId="0">
      <selection activeCell="K42" sqref="K42"/>
    </sheetView>
  </sheetViews>
  <sheetFormatPr defaultColWidth="9.140625" defaultRowHeight="15" x14ac:dyDescent="0.25"/>
  <cols>
    <col min="1" max="1" width="9.140625" style="1"/>
    <col min="2" max="2" width="13.5703125" style="1" bestFit="1" customWidth="1"/>
    <col min="3" max="3" width="19.5703125" style="23" bestFit="1" customWidth="1"/>
    <col min="4" max="4" width="24" style="1" bestFit="1" customWidth="1"/>
    <col min="5" max="5" width="22.85546875" style="1" bestFit="1" customWidth="1"/>
    <col min="6" max="6" width="18.85546875" style="1" bestFit="1" customWidth="1"/>
    <col min="7" max="9" width="9.140625" style="1"/>
    <col min="10" max="10" width="31.7109375" style="1" bestFit="1" customWidth="1"/>
    <col min="11" max="11" width="47.85546875" style="1" customWidth="1"/>
    <col min="12" max="12" width="23.85546875" style="1" bestFit="1" customWidth="1"/>
    <col min="13" max="16384" width="9.140625" style="1"/>
  </cols>
  <sheetData>
    <row r="1" spans="1:13" x14ac:dyDescent="0.25">
      <c r="A1" s="18" t="s">
        <v>26</v>
      </c>
      <c r="B1" s="18" t="s">
        <v>27</v>
      </c>
      <c r="C1" s="21" t="s">
        <v>4</v>
      </c>
      <c r="D1" s="18" t="s">
        <v>28</v>
      </c>
      <c r="E1" s="18" t="s">
        <v>9</v>
      </c>
      <c r="F1" s="19" t="s">
        <v>40</v>
      </c>
      <c r="I1" s="19" t="s">
        <v>43</v>
      </c>
      <c r="J1" s="20" t="s">
        <v>44</v>
      </c>
      <c r="K1" s="20" t="s">
        <v>45</v>
      </c>
      <c r="L1" s="19" t="s">
        <v>46</v>
      </c>
    </row>
    <row r="2" spans="1:13" x14ac:dyDescent="0.25">
      <c r="A2" s="15">
        <v>1</v>
      </c>
      <c r="B2" s="15">
        <v>7.9500000000000001E-2</v>
      </c>
      <c r="C2" s="22">
        <v>1026998.4911417002</v>
      </c>
      <c r="D2" s="15">
        <v>10</v>
      </c>
      <c r="E2" s="15">
        <v>14770</v>
      </c>
      <c r="F2" s="15">
        <f>D2*E2</f>
        <v>147700</v>
      </c>
      <c r="I2" s="15" t="s">
        <v>47</v>
      </c>
      <c r="J2" s="15">
        <v>3</v>
      </c>
      <c r="K2" s="15">
        <v>44376393000</v>
      </c>
      <c r="L2" s="15">
        <f>J2*K2</f>
        <v>133129179000</v>
      </c>
    </row>
    <row r="3" spans="1:13" x14ac:dyDescent="0.25">
      <c r="A3" s="15">
        <v>2</v>
      </c>
      <c r="B3" s="15">
        <v>7.9000000000000001E-2</v>
      </c>
      <c r="C3" s="22">
        <v>1023554.2572618749</v>
      </c>
      <c r="D3" s="15">
        <v>10</v>
      </c>
      <c r="E3" s="15">
        <v>2500</v>
      </c>
      <c r="F3" s="15">
        <f>D3*E3</f>
        <v>25000</v>
      </c>
      <c r="I3" s="15" t="s">
        <v>48</v>
      </c>
      <c r="J3" s="15">
        <v>5</v>
      </c>
      <c r="K3" s="15">
        <v>34459528000</v>
      </c>
      <c r="L3" s="15">
        <f t="shared" ref="L3:L10" si="0">J3*K3</f>
        <v>172297640000</v>
      </c>
    </row>
    <row r="4" spans="1:13" x14ac:dyDescent="0.25">
      <c r="A4" s="15">
        <v>3</v>
      </c>
      <c r="B4" s="15">
        <v>7.7499999999999999E-2</v>
      </c>
      <c r="C4" s="22">
        <v>1013221.5556223986</v>
      </c>
      <c r="D4" s="15">
        <v>10</v>
      </c>
      <c r="E4" s="15">
        <v>5300</v>
      </c>
      <c r="F4" s="15">
        <f t="shared" ref="F4:F66" si="1">D4*E4</f>
        <v>53000</v>
      </c>
      <c r="I4" s="15" t="s">
        <v>49</v>
      </c>
      <c r="J4" s="15">
        <v>7</v>
      </c>
      <c r="K4" s="15">
        <v>18581658000</v>
      </c>
      <c r="L4" s="15">
        <f t="shared" si="0"/>
        <v>130071606000</v>
      </c>
    </row>
    <row r="5" spans="1:13" x14ac:dyDescent="0.25">
      <c r="A5" s="15">
        <v>4</v>
      </c>
      <c r="B5" s="15">
        <v>7.5600000000000001E-2</v>
      </c>
      <c r="C5" s="22">
        <v>1000133.4668790619</v>
      </c>
      <c r="D5" s="15">
        <v>10</v>
      </c>
      <c r="E5" s="15">
        <v>5000</v>
      </c>
      <c r="F5" s="15">
        <f t="shared" si="1"/>
        <v>50000</v>
      </c>
      <c r="I5" s="15" t="s">
        <v>50</v>
      </c>
      <c r="J5" s="15">
        <v>9</v>
      </c>
      <c r="K5" s="15">
        <v>4420000000</v>
      </c>
      <c r="L5" s="15">
        <f t="shared" si="0"/>
        <v>39780000000</v>
      </c>
    </row>
    <row r="6" spans="1:13" x14ac:dyDescent="0.25">
      <c r="A6" s="15">
        <v>5</v>
      </c>
      <c r="B6" s="15">
        <v>7.8600000000000003E-2</v>
      </c>
      <c r="C6" s="22">
        <v>1020798.8701580144</v>
      </c>
      <c r="D6" s="15">
        <v>10</v>
      </c>
      <c r="E6" s="15">
        <v>7000</v>
      </c>
      <c r="F6" s="15">
        <f t="shared" si="1"/>
        <v>70000</v>
      </c>
      <c r="I6" s="15" t="s">
        <v>51</v>
      </c>
      <c r="J6" s="15">
        <v>3</v>
      </c>
      <c r="K6" s="15">
        <v>800000000</v>
      </c>
      <c r="L6" s="15">
        <f t="shared" si="0"/>
        <v>2400000000</v>
      </c>
    </row>
    <row r="7" spans="1:13" x14ac:dyDescent="0.25">
      <c r="A7" s="15">
        <v>6</v>
      </c>
      <c r="B7" s="15">
        <v>7.9500000000000001E-2</v>
      </c>
      <c r="C7" s="22">
        <v>1027193.4483928992</v>
      </c>
      <c r="D7" s="15">
        <v>9</v>
      </c>
      <c r="E7" s="15">
        <v>6000</v>
      </c>
      <c r="F7" s="15">
        <f t="shared" si="1"/>
        <v>54000</v>
      </c>
      <c r="I7" s="15" t="s">
        <v>52</v>
      </c>
      <c r="J7" s="15">
        <v>5</v>
      </c>
      <c r="K7" s="15">
        <v>800000000</v>
      </c>
      <c r="L7" s="15">
        <f t="shared" si="0"/>
        <v>4000000000</v>
      </c>
    </row>
    <row r="8" spans="1:13" x14ac:dyDescent="0.25">
      <c r="A8" s="15">
        <v>7</v>
      </c>
      <c r="B8" s="15">
        <v>7.1599999999999997E-2</v>
      </c>
      <c r="C8" s="22">
        <v>976561.53899522824</v>
      </c>
      <c r="D8" s="15">
        <v>9</v>
      </c>
      <c r="E8" s="15">
        <v>10000</v>
      </c>
      <c r="F8" s="15">
        <f t="shared" si="1"/>
        <v>90000</v>
      </c>
      <c r="I8" s="15" t="s">
        <v>53</v>
      </c>
      <c r="J8" s="15">
        <v>7</v>
      </c>
      <c r="K8" s="15">
        <v>400000000</v>
      </c>
      <c r="L8" s="15">
        <f t="shared" si="0"/>
        <v>2800000000</v>
      </c>
    </row>
    <row r="9" spans="1:13" x14ac:dyDescent="0.25">
      <c r="A9" s="15">
        <v>8</v>
      </c>
      <c r="B9" s="15">
        <v>7.4800000000000005E-2</v>
      </c>
      <c r="C9" s="22">
        <v>997070.66685251263</v>
      </c>
      <c r="D9" s="15">
        <v>9</v>
      </c>
      <c r="E9" s="15">
        <v>10000</v>
      </c>
      <c r="F9" s="15">
        <f t="shared" si="1"/>
        <v>90000</v>
      </c>
      <c r="I9" s="15" t="s">
        <v>54</v>
      </c>
      <c r="J9" s="15">
        <v>3</v>
      </c>
      <c r="K9" s="15">
        <v>7404033000</v>
      </c>
      <c r="L9" s="15">
        <f t="shared" si="0"/>
        <v>22212099000</v>
      </c>
    </row>
    <row r="10" spans="1:13" x14ac:dyDescent="0.25">
      <c r="A10" s="15">
        <v>9</v>
      </c>
      <c r="B10" s="15">
        <v>7.8299999999999995E-2</v>
      </c>
      <c r="C10" s="22">
        <v>1019502.5254464175</v>
      </c>
      <c r="D10" s="15">
        <v>9</v>
      </c>
      <c r="E10" s="15">
        <v>5000</v>
      </c>
      <c r="F10" s="15">
        <f t="shared" si="1"/>
        <v>45000</v>
      </c>
      <c r="I10" s="15" t="s">
        <v>55</v>
      </c>
      <c r="J10" s="15">
        <v>5</v>
      </c>
      <c r="K10" s="15">
        <v>5568503000</v>
      </c>
      <c r="L10" s="15">
        <f t="shared" si="0"/>
        <v>27842515000</v>
      </c>
    </row>
    <row r="11" spans="1:13" x14ac:dyDescent="0.25">
      <c r="A11" s="15">
        <v>10</v>
      </c>
      <c r="B11" s="15">
        <v>7.9000000000000001E-2</v>
      </c>
      <c r="C11" s="22">
        <v>1023988.8971651986</v>
      </c>
      <c r="D11" s="15">
        <v>9</v>
      </c>
      <c r="E11" s="15">
        <v>2000</v>
      </c>
      <c r="F11" s="15">
        <f t="shared" si="1"/>
        <v>18000</v>
      </c>
      <c r="I11" s="15" t="s">
        <v>56</v>
      </c>
      <c r="J11" s="15">
        <v>7</v>
      </c>
      <c r="K11" s="15">
        <v>2103300000</v>
      </c>
      <c r="L11" s="15">
        <f>J11*K11</f>
        <v>14723100000</v>
      </c>
    </row>
    <row r="12" spans="1:13" x14ac:dyDescent="0.25">
      <c r="A12" s="15">
        <v>11</v>
      </c>
      <c r="B12" s="15">
        <v>8.43E-2</v>
      </c>
      <c r="C12" s="22">
        <v>1057957.1401788259</v>
      </c>
      <c r="D12" s="15">
        <v>9</v>
      </c>
      <c r="E12" s="15">
        <v>4750</v>
      </c>
      <c r="F12" s="15">
        <f t="shared" si="1"/>
        <v>42750</v>
      </c>
      <c r="I12" s="42" t="s">
        <v>61</v>
      </c>
      <c r="J12" s="42"/>
      <c r="K12" s="40">
        <f>SUM(K2:K11)</f>
        <v>118913415000</v>
      </c>
      <c r="L12" s="40">
        <f>SUM(L2:L11)</f>
        <v>549256139000</v>
      </c>
    </row>
    <row r="13" spans="1:13" x14ac:dyDescent="0.25">
      <c r="A13" s="15">
        <v>12</v>
      </c>
      <c r="B13" s="15">
        <v>8.48E-2</v>
      </c>
      <c r="C13" s="22">
        <v>1061161.6914065266</v>
      </c>
      <c r="D13" s="15">
        <v>9</v>
      </c>
      <c r="E13" s="15">
        <v>5000</v>
      </c>
      <c r="F13" s="15">
        <f t="shared" si="1"/>
        <v>45000</v>
      </c>
      <c r="L13" s="14"/>
      <c r="M13" s="14"/>
    </row>
    <row r="14" spans="1:13" x14ac:dyDescent="0.25">
      <c r="A14" s="15">
        <v>13</v>
      </c>
      <c r="B14" s="15">
        <v>8.48E-2</v>
      </c>
      <c r="C14" s="22">
        <v>1061161.6914065266</v>
      </c>
      <c r="D14" s="15">
        <v>9</v>
      </c>
      <c r="E14" s="15">
        <v>5000</v>
      </c>
      <c r="F14" s="15">
        <f t="shared" si="1"/>
        <v>45000</v>
      </c>
    </row>
    <row r="15" spans="1:13" x14ac:dyDescent="0.25">
      <c r="A15" s="15">
        <v>14</v>
      </c>
      <c r="B15" s="15">
        <v>8.4699999999999998E-2</v>
      </c>
      <c r="C15" s="22">
        <v>1060520.7811609865</v>
      </c>
      <c r="D15" s="15">
        <v>9</v>
      </c>
      <c r="E15" s="15">
        <v>3700</v>
      </c>
      <c r="F15" s="15">
        <f t="shared" si="1"/>
        <v>33300</v>
      </c>
      <c r="J15" s="15" t="s">
        <v>40</v>
      </c>
      <c r="K15" s="15">
        <f>SUM(F2:F211,F214:F221,F224:F225,F228:F230)</f>
        <v>4644495</v>
      </c>
    </row>
    <row r="16" spans="1:13" x14ac:dyDescent="0.25">
      <c r="A16" s="15">
        <v>15</v>
      </c>
      <c r="B16" s="15">
        <v>8.4699999999999998E-2</v>
      </c>
      <c r="C16" s="22">
        <v>1060520.7811609865</v>
      </c>
      <c r="D16" s="15">
        <v>9</v>
      </c>
      <c r="E16" s="15">
        <v>5000</v>
      </c>
      <c r="F16" s="15">
        <f t="shared" si="1"/>
        <v>45000</v>
      </c>
      <c r="J16" s="15" t="s">
        <v>41</v>
      </c>
      <c r="K16" s="15">
        <f>SUM(E2:E211,E214:E221,E224:E225,E228:E230)</f>
        <v>1184645</v>
      </c>
    </row>
    <row r="17" spans="1:13" x14ac:dyDescent="0.25">
      <c r="A17" s="15">
        <v>16</v>
      </c>
      <c r="B17" s="15">
        <v>8.4500000000000006E-2</v>
      </c>
      <c r="C17" s="22">
        <v>1059238.9606699063</v>
      </c>
      <c r="D17" s="15">
        <v>9</v>
      </c>
      <c r="E17" s="15">
        <v>5350</v>
      </c>
      <c r="F17" s="15">
        <f t="shared" si="1"/>
        <v>48150</v>
      </c>
      <c r="J17" s="36" t="s">
        <v>42</v>
      </c>
      <c r="K17" s="36">
        <f>K15/K16</f>
        <v>3.9205795829130246</v>
      </c>
    </row>
    <row r="18" spans="1:13" x14ac:dyDescent="0.25">
      <c r="A18" s="15">
        <v>17</v>
      </c>
      <c r="B18" s="15">
        <v>8.3199999999999996E-2</v>
      </c>
      <c r="C18" s="22">
        <v>1050907.1274778843</v>
      </c>
      <c r="D18" s="15">
        <v>9</v>
      </c>
      <c r="E18" s="15">
        <v>3000</v>
      </c>
      <c r="F18" s="15">
        <f t="shared" si="1"/>
        <v>27000</v>
      </c>
    </row>
    <row r="19" spans="1:13" x14ac:dyDescent="0.25">
      <c r="A19" s="15">
        <v>18</v>
      </c>
      <c r="B19" s="15">
        <v>8.5699999999999998E-2</v>
      </c>
      <c r="C19" s="22">
        <v>1063516.0377801862</v>
      </c>
      <c r="D19" s="15">
        <v>8</v>
      </c>
      <c r="E19" s="15">
        <v>10000</v>
      </c>
      <c r="F19" s="15">
        <f t="shared" si="1"/>
        <v>80000</v>
      </c>
    </row>
    <row r="20" spans="1:13" x14ac:dyDescent="0.25">
      <c r="A20" s="15">
        <v>19</v>
      </c>
      <c r="B20" s="15">
        <v>8.5300000000000001E-2</v>
      </c>
      <c r="C20" s="22">
        <v>1061159.4647193011</v>
      </c>
      <c r="D20" s="15">
        <v>8</v>
      </c>
      <c r="E20" s="15">
        <v>5000</v>
      </c>
      <c r="F20" s="15">
        <f t="shared" si="1"/>
        <v>40000</v>
      </c>
      <c r="J20" s="22" t="s">
        <v>30</v>
      </c>
      <c r="K20" s="24">
        <v>240244844050.65985</v>
      </c>
      <c r="L20" s="25"/>
      <c r="M20" s="14"/>
    </row>
    <row r="21" spans="1:13" x14ac:dyDescent="0.25">
      <c r="A21" s="15">
        <v>20</v>
      </c>
      <c r="B21" s="15">
        <v>8.4199999999999997E-2</v>
      </c>
      <c r="C21" s="22">
        <v>1054678.8888018669</v>
      </c>
      <c r="D21" s="15">
        <v>8</v>
      </c>
      <c r="E21" s="15">
        <v>7500</v>
      </c>
      <c r="F21" s="15">
        <f t="shared" si="1"/>
        <v>60000</v>
      </c>
      <c r="J21" s="22" t="s">
        <v>31</v>
      </c>
      <c r="K21" s="24">
        <f>SUM(C2:C211,C214:C221,C224:C225,C228:C230,K2:K11)</f>
        <v>119141080721.76721</v>
      </c>
      <c r="L21" s="13"/>
    </row>
    <row r="22" spans="1:13" x14ac:dyDescent="0.25">
      <c r="A22" s="15">
        <v>21</v>
      </c>
      <c r="B22" s="15">
        <v>8.43E-2</v>
      </c>
      <c r="C22" s="22">
        <v>1055268.0320670882</v>
      </c>
      <c r="D22" s="15">
        <v>8</v>
      </c>
      <c r="E22" s="15">
        <v>7500</v>
      </c>
      <c r="F22" s="15">
        <f t="shared" si="1"/>
        <v>60000</v>
      </c>
      <c r="J22" s="35" t="s">
        <v>62</v>
      </c>
      <c r="K22" s="29">
        <f>SUM(K20:K21)</f>
        <v>359385924772.42706</v>
      </c>
      <c r="L22" s="13"/>
    </row>
    <row r="23" spans="1:13" x14ac:dyDescent="0.25">
      <c r="A23" s="15">
        <v>22</v>
      </c>
      <c r="B23" s="15">
        <v>8.4000000000000005E-2</v>
      </c>
      <c r="C23" s="22">
        <v>1053500.6022714241</v>
      </c>
      <c r="D23" s="15">
        <v>8</v>
      </c>
      <c r="E23" s="15">
        <v>10000</v>
      </c>
      <c r="F23" s="15">
        <f t="shared" si="1"/>
        <v>80000</v>
      </c>
      <c r="J23" s="22" t="s">
        <v>32</v>
      </c>
      <c r="K23" s="26">
        <v>0.30740000000000001</v>
      </c>
      <c r="L23" s="25"/>
      <c r="M23" s="14"/>
    </row>
    <row r="24" spans="1:13" x14ac:dyDescent="0.25">
      <c r="A24" s="15">
        <v>23</v>
      </c>
      <c r="B24" s="15">
        <v>8.2000000000000003E-2</v>
      </c>
      <c r="C24" s="22">
        <v>1041717.7369669984</v>
      </c>
      <c r="D24" s="15">
        <v>8</v>
      </c>
      <c r="E24" s="15">
        <v>10000</v>
      </c>
      <c r="F24" s="15">
        <f t="shared" si="1"/>
        <v>80000</v>
      </c>
      <c r="J24" s="22" t="s">
        <v>33</v>
      </c>
      <c r="K24" s="26">
        <f>K17</f>
        <v>3.9205795829130246</v>
      </c>
      <c r="L24" s="25"/>
      <c r="M24" s="14"/>
    </row>
    <row r="25" spans="1:13" x14ac:dyDescent="0.25">
      <c r="A25" s="15">
        <v>24</v>
      </c>
      <c r="B25" s="15">
        <v>8.2500000000000004E-2</v>
      </c>
      <c r="C25" s="22">
        <v>1044663.4532931049</v>
      </c>
      <c r="D25" s="15">
        <v>8</v>
      </c>
      <c r="E25" s="15">
        <v>5000</v>
      </c>
      <c r="F25" s="15">
        <f t="shared" si="1"/>
        <v>40000</v>
      </c>
      <c r="J25" s="22" t="s">
        <v>34</v>
      </c>
      <c r="K25" s="26">
        <v>7.0519999999999999E-2</v>
      </c>
      <c r="L25" s="25"/>
      <c r="M25" s="14"/>
    </row>
    <row r="26" spans="1:13" ht="18" x14ac:dyDescent="0.35">
      <c r="A26" s="15">
        <v>25</v>
      </c>
      <c r="B26" s="15">
        <v>8.3400000000000002E-2</v>
      </c>
      <c r="C26" s="22">
        <v>1049965.7426800965</v>
      </c>
      <c r="D26" s="15">
        <v>8</v>
      </c>
      <c r="E26" s="15">
        <v>2100</v>
      </c>
      <c r="F26" s="15">
        <f t="shared" si="1"/>
        <v>16800</v>
      </c>
      <c r="J26" s="22" t="s">
        <v>63</v>
      </c>
      <c r="K26" s="26">
        <f>((K25*K24)+((K23^2*K24)/2)-(LN(K21/K22)))/(K23*SQRT(K24))</f>
        <v>2.5725192580082399</v>
      </c>
      <c r="L26" s="25"/>
      <c r="M26" s="14"/>
    </row>
    <row r="27" spans="1:13" ht="17.25" customHeight="1" x14ac:dyDescent="0.35">
      <c r="A27" s="15">
        <v>26</v>
      </c>
      <c r="B27" s="15">
        <v>8.5000000000000006E-2</v>
      </c>
      <c r="C27" s="22">
        <v>1059392.0349236373</v>
      </c>
      <c r="D27" s="15">
        <v>8</v>
      </c>
      <c r="E27" s="15">
        <v>3000</v>
      </c>
      <c r="F27" s="15">
        <f t="shared" si="1"/>
        <v>24000</v>
      </c>
      <c r="J27" s="33" t="s">
        <v>68</v>
      </c>
      <c r="K27" s="26">
        <f>_xlfn.NORM.DIST(K26,0,1,1)</f>
        <v>0.99495193305877494</v>
      </c>
      <c r="L27" s="25"/>
      <c r="M27" s="14"/>
    </row>
    <row r="28" spans="1:13" ht="18" x14ac:dyDescent="0.35">
      <c r="A28" s="15">
        <v>27</v>
      </c>
      <c r="B28" s="15">
        <v>8.48E-2</v>
      </c>
      <c r="C28" s="22">
        <v>1058213.7483931945</v>
      </c>
      <c r="D28" s="15">
        <v>8</v>
      </c>
      <c r="E28" s="15">
        <v>2000</v>
      </c>
      <c r="F28" s="15">
        <f t="shared" si="1"/>
        <v>16000</v>
      </c>
      <c r="J28" s="22" t="s">
        <v>64</v>
      </c>
      <c r="K28" s="26">
        <f>K26-(K23*SQRT(K24))</f>
        <v>1.963853317817509</v>
      </c>
      <c r="M28" s="14"/>
    </row>
    <row r="29" spans="1:13" ht="18" x14ac:dyDescent="0.35">
      <c r="A29" s="15">
        <v>28</v>
      </c>
      <c r="B29" s="15">
        <v>8.5500000000000007E-2</v>
      </c>
      <c r="C29" s="22">
        <v>1062337.7512497436</v>
      </c>
      <c r="D29" s="15">
        <v>8</v>
      </c>
      <c r="E29" s="15">
        <v>5000</v>
      </c>
      <c r="F29" s="15">
        <f t="shared" si="1"/>
        <v>40000</v>
      </c>
      <c r="J29" s="33" t="s">
        <v>69</v>
      </c>
      <c r="K29" s="27">
        <f>_xlfn.NORM.DIST(K28,0,1,1)</f>
        <v>0.97522644758666788</v>
      </c>
      <c r="M29" s="14"/>
    </row>
    <row r="30" spans="1:13" x14ac:dyDescent="0.25">
      <c r="A30" s="15">
        <v>29</v>
      </c>
      <c r="B30" s="15">
        <v>8.5800000000000001E-2</v>
      </c>
      <c r="C30" s="22">
        <v>1064105.1810454074</v>
      </c>
      <c r="D30" s="15">
        <v>8</v>
      </c>
      <c r="E30" s="15">
        <v>3000</v>
      </c>
      <c r="F30" s="15">
        <f t="shared" si="1"/>
        <v>24000</v>
      </c>
      <c r="J30" s="35" t="s">
        <v>35</v>
      </c>
      <c r="K30" s="30">
        <f>(K22*K27)-((K21*EXP(-K25*K24))*K29)</f>
        <v>269447846017.05551</v>
      </c>
      <c r="L30" s="25"/>
      <c r="M30" s="14"/>
    </row>
    <row r="31" spans="1:13" x14ac:dyDescent="0.25">
      <c r="A31" s="15">
        <v>30</v>
      </c>
      <c r="B31" s="15">
        <v>8.5699999999999998E-2</v>
      </c>
      <c r="C31" s="22">
        <v>1063516.0377801862</v>
      </c>
      <c r="D31" s="15">
        <v>8</v>
      </c>
      <c r="E31" s="15">
        <v>2000</v>
      </c>
      <c r="F31" s="15">
        <f t="shared" si="1"/>
        <v>16000</v>
      </c>
      <c r="J31" s="22" t="s">
        <v>65</v>
      </c>
      <c r="K31" s="24">
        <f>K22-K30</f>
        <v>89938078755.371552</v>
      </c>
      <c r="L31" s="25"/>
      <c r="M31" s="14"/>
    </row>
    <row r="32" spans="1:13" x14ac:dyDescent="0.25">
      <c r="A32" s="15">
        <v>31</v>
      </c>
      <c r="B32" s="15">
        <v>8.5000000000000006E-2</v>
      </c>
      <c r="C32" s="22">
        <v>1059392.0349236373</v>
      </c>
      <c r="D32" s="15">
        <v>8</v>
      </c>
      <c r="E32" s="15">
        <v>2050</v>
      </c>
      <c r="F32" s="15">
        <f t="shared" si="1"/>
        <v>16400</v>
      </c>
      <c r="J32" s="25"/>
      <c r="L32" s="25"/>
      <c r="M32" s="14"/>
    </row>
    <row r="33" spans="1:13" ht="15" customHeight="1" x14ac:dyDescent="0.25">
      <c r="A33" s="15">
        <v>32</v>
      </c>
      <c r="B33" s="15">
        <v>8.5500000000000007E-2</v>
      </c>
      <c r="C33" s="22">
        <v>1062337.7512497436</v>
      </c>
      <c r="D33" s="15">
        <v>8</v>
      </c>
      <c r="E33" s="15">
        <v>10000</v>
      </c>
      <c r="F33" s="15">
        <f t="shared" si="1"/>
        <v>80000</v>
      </c>
      <c r="J33" s="25"/>
      <c r="K33" s="32"/>
      <c r="L33" s="25"/>
      <c r="M33" s="16"/>
    </row>
    <row r="34" spans="1:13" x14ac:dyDescent="0.25">
      <c r="A34" s="15">
        <v>33</v>
      </c>
      <c r="B34" s="15">
        <v>8.2199999999999995E-2</v>
      </c>
      <c r="C34" s="22">
        <v>1041112.0795800725</v>
      </c>
      <c r="D34" s="15">
        <v>7</v>
      </c>
      <c r="E34" s="15">
        <v>10000</v>
      </c>
      <c r="F34" s="15">
        <f t="shared" si="1"/>
        <v>70000</v>
      </c>
      <c r="J34" s="43" t="s">
        <v>67</v>
      </c>
      <c r="K34" s="27">
        <f>K31/K21</f>
        <v>0.75488721615179843</v>
      </c>
      <c r="L34" s="25"/>
      <c r="M34" s="14"/>
    </row>
    <row r="35" spans="1:13" x14ac:dyDescent="0.25">
      <c r="A35" s="15">
        <v>34</v>
      </c>
      <c r="B35" s="15">
        <v>8.5199999999999998E-2</v>
      </c>
      <c r="C35" s="22">
        <v>1057110.5167582547</v>
      </c>
      <c r="D35" s="15">
        <v>7</v>
      </c>
      <c r="E35" s="15">
        <v>4250</v>
      </c>
      <c r="F35" s="15">
        <f t="shared" si="1"/>
        <v>29750</v>
      </c>
      <c r="J35" s="44"/>
      <c r="K35" s="27">
        <f>LN(K34)</f>
        <v>-0.2811869234722007</v>
      </c>
      <c r="L35" s="25"/>
      <c r="M35" s="14"/>
    </row>
    <row r="36" spans="1:13" x14ac:dyDescent="0.25">
      <c r="A36" s="15">
        <v>35</v>
      </c>
      <c r="B36" s="15">
        <v>8.5000000000000006E-2</v>
      </c>
      <c r="C36" s="22">
        <v>1056043.9542797091</v>
      </c>
      <c r="D36" s="15">
        <v>7</v>
      </c>
      <c r="E36" s="15">
        <v>6000</v>
      </c>
      <c r="F36" s="15">
        <f t="shared" si="1"/>
        <v>42000</v>
      </c>
      <c r="J36" s="29" t="s">
        <v>36</v>
      </c>
      <c r="K36" s="39">
        <f>K35/(-K24)</f>
        <v>7.1720753915490321E-2</v>
      </c>
      <c r="L36" s="28"/>
      <c r="M36" s="14"/>
    </row>
    <row r="37" spans="1:13" x14ac:dyDescent="0.25">
      <c r="A37" s="15">
        <v>36</v>
      </c>
      <c r="B37" s="15">
        <v>8.4000000000000005E-2</v>
      </c>
      <c r="C37" s="22">
        <v>1050711.1418869819</v>
      </c>
      <c r="D37" s="15">
        <v>7</v>
      </c>
      <c r="E37" s="15">
        <v>100</v>
      </c>
      <c r="F37" s="15">
        <f t="shared" si="1"/>
        <v>700</v>
      </c>
      <c r="J37" s="25"/>
      <c r="K37" s="25"/>
      <c r="L37" s="25"/>
      <c r="M37" s="14"/>
    </row>
    <row r="38" spans="1:13" x14ac:dyDescent="0.25">
      <c r="A38" s="15">
        <v>37</v>
      </c>
      <c r="B38" s="15">
        <v>8.6099999999999996E-2</v>
      </c>
      <c r="C38" s="22">
        <v>1061910.0479117094</v>
      </c>
      <c r="D38" s="15">
        <v>7</v>
      </c>
      <c r="E38" s="15">
        <v>10000</v>
      </c>
      <c r="F38" s="15">
        <f t="shared" si="1"/>
        <v>70000</v>
      </c>
      <c r="J38" s="31" t="s">
        <v>37</v>
      </c>
      <c r="K38" s="34">
        <v>7.0519999999999999E-2</v>
      </c>
      <c r="L38" s="25"/>
      <c r="M38" s="14"/>
    </row>
    <row r="39" spans="1:13" x14ac:dyDescent="0.25">
      <c r="A39" s="15">
        <v>38</v>
      </c>
      <c r="B39" s="15">
        <v>9.2200000000000004E-2</v>
      </c>
      <c r="C39" s="22">
        <v>1094440.2035073463</v>
      </c>
      <c r="D39" s="15">
        <v>7</v>
      </c>
      <c r="E39" s="15">
        <v>5000</v>
      </c>
      <c r="F39" s="15">
        <f t="shared" si="1"/>
        <v>35000</v>
      </c>
      <c r="J39" s="29" t="s">
        <v>38</v>
      </c>
      <c r="K39" s="39">
        <f>K36-K38</f>
        <v>1.2007539154903213E-3</v>
      </c>
      <c r="L39" s="37">
        <f>K39</f>
        <v>1.2007539154903213E-3</v>
      </c>
      <c r="M39" s="14"/>
    </row>
    <row r="40" spans="1:13" x14ac:dyDescent="0.25">
      <c r="A40" s="15">
        <v>39</v>
      </c>
      <c r="B40" s="15">
        <v>9.2399999999999996E-2</v>
      </c>
      <c r="C40" s="22">
        <v>1095506.7659858917</v>
      </c>
      <c r="D40" s="15">
        <v>7</v>
      </c>
      <c r="E40" s="15">
        <v>6500</v>
      </c>
      <c r="F40" s="15">
        <f t="shared" si="1"/>
        <v>45500</v>
      </c>
      <c r="J40" s="25"/>
      <c r="K40" s="25"/>
      <c r="L40" s="25"/>
      <c r="M40" s="14"/>
    </row>
    <row r="41" spans="1:13" x14ac:dyDescent="0.25">
      <c r="A41" s="15">
        <v>40</v>
      </c>
      <c r="B41" s="15">
        <v>7.3999999999999996E-2</v>
      </c>
      <c r="C41" s="22">
        <v>997383.01795970823</v>
      </c>
      <c r="D41" s="15">
        <v>7</v>
      </c>
      <c r="E41" s="15">
        <v>10000</v>
      </c>
      <c r="F41" s="15">
        <f t="shared" si="1"/>
        <v>70000</v>
      </c>
      <c r="J41" s="24" t="s">
        <v>39</v>
      </c>
      <c r="K41" s="24" t="s">
        <v>70</v>
      </c>
      <c r="L41" s="25"/>
      <c r="M41" s="14"/>
    </row>
    <row r="42" spans="1:13" x14ac:dyDescent="0.25">
      <c r="A42" s="15">
        <v>41</v>
      </c>
      <c r="B42" s="15">
        <v>9.4700000000000006E-2</v>
      </c>
      <c r="C42" s="22">
        <v>1107772.2344891648</v>
      </c>
      <c r="D42" s="15">
        <v>7</v>
      </c>
      <c r="E42" s="15">
        <v>5000</v>
      </c>
      <c r="F42" s="15">
        <f t="shared" si="1"/>
        <v>35000</v>
      </c>
      <c r="J42" s="13"/>
      <c r="K42" s="13"/>
      <c r="L42" s="13"/>
      <c r="M42" s="14"/>
    </row>
    <row r="43" spans="1:13" x14ac:dyDescent="0.25">
      <c r="A43" s="15">
        <v>42</v>
      </c>
      <c r="B43" s="15">
        <v>9.3899999999999997E-2</v>
      </c>
      <c r="C43" s="22">
        <v>1103505.9845749829</v>
      </c>
      <c r="D43" s="15">
        <v>7</v>
      </c>
      <c r="E43" s="15">
        <v>10000</v>
      </c>
      <c r="F43" s="15">
        <f t="shared" si="1"/>
        <v>70000</v>
      </c>
      <c r="J43" s="38" t="s">
        <v>66</v>
      </c>
      <c r="K43" s="36">
        <f>1-K29</f>
        <v>2.4773552413332123E-2</v>
      </c>
    </row>
    <row r="44" spans="1:13" x14ac:dyDescent="0.25">
      <c r="A44" s="15">
        <v>43</v>
      </c>
      <c r="B44" s="15">
        <v>9.2899999999999996E-2</v>
      </c>
      <c r="C44" s="22">
        <v>1098173.1721822554</v>
      </c>
      <c r="D44" s="15">
        <v>7</v>
      </c>
      <c r="E44" s="15">
        <v>6050</v>
      </c>
      <c r="F44" s="15">
        <f t="shared" si="1"/>
        <v>42350</v>
      </c>
    </row>
    <row r="45" spans="1:13" x14ac:dyDescent="0.25">
      <c r="A45" s="15">
        <v>44</v>
      </c>
      <c r="B45" s="15">
        <v>7.9000000000000001E-2</v>
      </c>
      <c r="C45" s="22">
        <v>1024047.079923345</v>
      </c>
      <c r="D45" s="15">
        <v>7</v>
      </c>
      <c r="E45" s="15">
        <v>2500</v>
      </c>
      <c r="F45" s="15">
        <f t="shared" si="1"/>
        <v>17500</v>
      </c>
      <c r="J45" s="13"/>
      <c r="K45" s="13"/>
      <c r="L45" s="13"/>
    </row>
    <row r="46" spans="1:13" x14ac:dyDescent="0.25">
      <c r="A46" s="15">
        <v>45</v>
      </c>
      <c r="B46" s="15">
        <v>9.8000000000000004E-2</v>
      </c>
      <c r="C46" s="22">
        <v>1113681.3155336357</v>
      </c>
      <c r="D46" s="15">
        <v>6</v>
      </c>
      <c r="E46" s="15">
        <v>10000</v>
      </c>
      <c r="F46" s="15">
        <f t="shared" si="1"/>
        <v>60000</v>
      </c>
      <c r="J46" s="13"/>
      <c r="K46" s="13"/>
      <c r="L46" s="13"/>
    </row>
    <row r="47" spans="1:13" x14ac:dyDescent="0.25">
      <c r="A47" s="15">
        <v>46</v>
      </c>
      <c r="B47" s="15">
        <v>8.5800000000000001E-2</v>
      </c>
      <c r="C47" s="22">
        <v>1055974.6141333161</v>
      </c>
      <c r="D47" s="15">
        <v>6</v>
      </c>
      <c r="E47" s="15">
        <v>2000</v>
      </c>
      <c r="F47" s="15">
        <f t="shared" si="1"/>
        <v>12000</v>
      </c>
      <c r="J47" s="13"/>
      <c r="K47" s="13"/>
      <c r="L47" s="13"/>
    </row>
    <row r="48" spans="1:13" x14ac:dyDescent="0.25">
      <c r="A48" s="15">
        <v>47</v>
      </c>
      <c r="B48" s="15">
        <v>7.2499999999999995E-2</v>
      </c>
      <c r="C48" s="22">
        <v>993064.84949198388</v>
      </c>
      <c r="D48" s="15">
        <v>6</v>
      </c>
      <c r="E48" s="15">
        <v>10000</v>
      </c>
      <c r="F48" s="15">
        <f t="shared" si="1"/>
        <v>60000</v>
      </c>
      <c r="J48" s="13"/>
      <c r="K48" s="13"/>
      <c r="L48" s="13"/>
    </row>
    <row r="49" spans="1:12" x14ac:dyDescent="0.25">
      <c r="A49" s="15">
        <v>48</v>
      </c>
      <c r="B49" s="15">
        <v>7.8600000000000003E-2</v>
      </c>
      <c r="C49" s="22">
        <v>1021918.2001921437</v>
      </c>
      <c r="D49" s="15">
        <v>6</v>
      </c>
      <c r="E49" s="15">
        <v>2000</v>
      </c>
      <c r="F49" s="15">
        <f t="shared" si="1"/>
        <v>12000</v>
      </c>
      <c r="J49" s="13"/>
      <c r="K49" s="13"/>
      <c r="L49" s="13"/>
    </row>
    <row r="50" spans="1:12" x14ac:dyDescent="0.25">
      <c r="A50" s="15">
        <v>49</v>
      </c>
      <c r="B50" s="15">
        <v>8.48E-2</v>
      </c>
      <c r="C50" s="22">
        <v>1051244.5566414865</v>
      </c>
      <c r="D50" s="15">
        <v>6</v>
      </c>
      <c r="E50" s="15">
        <v>2720</v>
      </c>
      <c r="F50" s="15">
        <f t="shared" si="1"/>
        <v>16320</v>
      </c>
      <c r="J50" s="13"/>
      <c r="K50" s="13"/>
      <c r="L50" s="13"/>
    </row>
    <row r="51" spans="1:12" x14ac:dyDescent="0.25">
      <c r="A51" s="15">
        <v>50</v>
      </c>
      <c r="B51" s="15">
        <v>8.3699999999999997E-2</v>
      </c>
      <c r="C51" s="22">
        <v>1046041.4934004741</v>
      </c>
      <c r="D51" s="15">
        <v>6</v>
      </c>
      <c r="E51" s="15">
        <v>9000</v>
      </c>
      <c r="F51" s="15">
        <f t="shared" si="1"/>
        <v>54000</v>
      </c>
      <c r="J51" s="13"/>
      <c r="K51" s="13"/>
      <c r="L51" s="13"/>
    </row>
    <row r="52" spans="1:12" x14ac:dyDescent="0.25">
      <c r="A52" s="15">
        <v>51</v>
      </c>
      <c r="B52" s="15">
        <v>8.8900000000000007E-2</v>
      </c>
      <c r="C52" s="22">
        <v>1012840.730287364</v>
      </c>
      <c r="D52" s="15">
        <v>6</v>
      </c>
      <c r="E52" s="15">
        <v>5000</v>
      </c>
      <c r="F52" s="15">
        <f t="shared" si="1"/>
        <v>30000</v>
      </c>
      <c r="J52" s="13"/>
      <c r="K52" s="13"/>
      <c r="L52" s="13"/>
    </row>
    <row r="53" spans="1:12" x14ac:dyDescent="0.25">
      <c r="A53" s="15">
        <v>52</v>
      </c>
      <c r="B53" s="15">
        <v>0.09</v>
      </c>
      <c r="C53" s="22">
        <v>1075840.8555989999</v>
      </c>
      <c r="D53" s="15">
        <v>6</v>
      </c>
      <c r="E53" s="15">
        <v>5250</v>
      </c>
      <c r="F53" s="15">
        <f t="shared" si="1"/>
        <v>31500</v>
      </c>
      <c r="J53" s="13"/>
      <c r="K53" s="13"/>
      <c r="L53" s="13"/>
    </row>
    <row r="54" spans="1:12" x14ac:dyDescent="0.25">
      <c r="A54" s="15">
        <v>53</v>
      </c>
      <c r="B54" s="15">
        <v>9.1300000000000006E-2</v>
      </c>
      <c r="C54" s="22">
        <v>1073608.9992620973</v>
      </c>
      <c r="D54" s="15">
        <v>5</v>
      </c>
      <c r="E54" s="15">
        <v>5000</v>
      </c>
      <c r="F54" s="15">
        <f t="shared" si="1"/>
        <v>25000</v>
      </c>
      <c r="J54" s="13"/>
      <c r="K54" s="13"/>
      <c r="L54" s="13"/>
    </row>
    <row r="55" spans="1:12" x14ac:dyDescent="0.25">
      <c r="A55" s="15">
        <v>54</v>
      </c>
      <c r="B55" s="15">
        <v>8.5800000000000001E-2</v>
      </c>
      <c r="C55" s="22">
        <v>1051169.4293043739</v>
      </c>
      <c r="D55" s="15">
        <v>5</v>
      </c>
      <c r="E55" s="15">
        <v>4900</v>
      </c>
      <c r="F55" s="15">
        <f t="shared" si="1"/>
        <v>24500</v>
      </c>
      <c r="J55" s="13"/>
      <c r="K55" s="13"/>
      <c r="L55" s="13"/>
    </row>
    <row r="56" spans="1:12" x14ac:dyDescent="0.25">
      <c r="A56" s="15">
        <v>55</v>
      </c>
      <c r="B56" s="15">
        <v>9.2499999999999999E-2</v>
      </c>
      <c r="C56" s="22">
        <v>1078504.9054346913</v>
      </c>
      <c r="D56" s="15">
        <v>5</v>
      </c>
      <c r="E56" s="15">
        <v>7500</v>
      </c>
      <c r="F56" s="15">
        <f t="shared" si="1"/>
        <v>37500</v>
      </c>
      <c r="J56" s="13"/>
      <c r="K56" s="13"/>
      <c r="L56" s="13"/>
    </row>
    <row r="57" spans="1:12" x14ac:dyDescent="0.25">
      <c r="A57" s="15">
        <v>56</v>
      </c>
      <c r="B57" s="15">
        <v>9.2999999999999999E-2</v>
      </c>
      <c r="C57" s="22">
        <v>1024827.5992438463</v>
      </c>
      <c r="D57" s="15">
        <v>5</v>
      </c>
      <c r="E57" s="15">
        <v>5000</v>
      </c>
      <c r="F57" s="15">
        <f t="shared" si="1"/>
        <v>25000</v>
      </c>
    </row>
    <row r="58" spans="1:12" x14ac:dyDescent="0.25">
      <c r="A58" s="15">
        <v>57</v>
      </c>
      <c r="B58" s="15">
        <v>7.85E-2</v>
      </c>
      <c r="C58" s="22">
        <v>966407.89161279518</v>
      </c>
      <c r="D58" s="15">
        <v>5</v>
      </c>
      <c r="E58" s="15">
        <v>12050</v>
      </c>
      <c r="F58" s="15">
        <f t="shared" si="1"/>
        <v>60250</v>
      </c>
    </row>
    <row r="59" spans="1:12" x14ac:dyDescent="0.25">
      <c r="A59" s="15">
        <v>58</v>
      </c>
      <c r="B59" s="15">
        <v>9.2299999999999993E-2</v>
      </c>
      <c r="C59" s="22">
        <v>1022007.3374961404</v>
      </c>
      <c r="D59" s="15">
        <v>5</v>
      </c>
      <c r="E59" s="15">
        <v>2000</v>
      </c>
      <c r="F59" s="15">
        <f t="shared" si="1"/>
        <v>10000</v>
      </c>
    </row>
    <row r="60" spans="1:12" x14ac:dyDescent="0.25">
      <c r="A60" s="15">
        <v>59</v>
      </c>
      <c r="B60" s="15">
        <v>9.2499999999999999E-2</v>
      </c>
      <c r="C60" s="22">
        <v>1022813.1265669136</v>
      </c>
      <c r="D60" s="15">
        <v>5</v>
      </c>
      <c r="E60" s="15">
        <v>4000</v>
      </c>
      <c r="F60" s="15">
        <f t="shared" si="1"/>
        <v>20000</v>
      </c>
    </row>
    <row r="61" spans="1:12" x14ac:dyDescent="0.25">
      <c r="A61" s="15">
        <v>60</v>
      </c>
      <c r="B61" s="15">
        <v>9.0499999999999997E-2</v>
      </c>
      <c r="C61" s="22">
        <v>1014755.2358591824</v>
      </c>
      <c r="D61" s="15">
        <v>5</v>
      </c>
      <c r="E61" s="15">
        <v>3350</v>
      </c>
      <c r="F61" s="15">
        <f t="shared" si="1"/>
        <v>16750</v>
      </c>
    </row>
    <row r="62" spans="1:12" x14ac:dyDescent="0.25">
      <c r="A62" s="15">
        <v>61</v>
      </c>
      <c r="B62" s="15">
        <v>7.4499999999999997E-2</v>
      </c>
      <c r="C62" s="22">
        <v>950292.11019733292</v>
      </c>
      <c r="D62" s="15">
        <v>5</v>
      </c>
      <c r="E62" s="15">
        <v>10000</v>
      </c>
      <c r="F62" s="15">
        <f t="shared" si="1"/>
        <v>50000</v>
      </c>
    </row>
    <row r="63" spans="1:12" x14ac:dyDescent="0.25">
      <c r="A63" s="15">
        <v>62</v>
      </c>
      <c r="B63" s="15">
        <v>9.2999999999999999E-2</v>
      </c>
      <c r="C63" s="22">
        <v>1024827.5992438463</v>
      </c>
      <c r="D63" s="15">
        <v>5</v>
      </c>
      <c r="E63" s="15">
        <v>5000</v>
      </c>
      <c r="F63" s="15">
        <f t="shared" si="1"/>
        <v>25000</v>
      </c>
    </row>
    <row r="64" spans="1:12" x14ac:dyDescent="0.25">
      <c r="A64" s="15">
        <v>63</v>
      </c>
      <c r="B64" s="15">
        <v>7.3899999999999993E-2</v>
      </c>
      <c r="C64" s="22">
        <v>249694.03480005896</v>
      </c>
      <c r="D64" s="15">
        <v>5</v>
      </c>
      <c r="E64" s="15">
        <v>10000</v>
      </c>
      <c r="F64" s="15">
        <f t="shared" si="1"/>
        <v>50000</v>
      </c>
    </row>
    <row r="65" spans="1:6" x14ac:dyDescent="0.25">
      <c r="A65" s="15">
        <v>64</v>
      </c>
      <c r="B65" s="15">
        <v>9.35E-2</v>
      </c>
      <c r="C65" s="22">
        <v>315918.70438167133</v>
      </c>
      <c r="D65" s="15">
        <v>5</v>
      </c>
      <c r="E65" s="15">
        <v>5000</v>
      </c>
      <c r="F65" s="15">
        <f t="shared" si="1"/>
        <v>25000</v>
      </c>
    </row>
    <row r="66" spans="1:6" x14ac:dyDescent="0.25">
      <c r="A66" s="15">
        <v>65</v>
      </c>
      <c r="B66" s="15">
        <v>7.4200000000000002E-2</v>
      </c>
      <c r="C66" s="22">
        <v>250707.67770181832</v>
      </c>
      <c r="D66" s="15">
        <v>5</v>
      </c>
      <c r="E66" s="15">
        <v>11000</v>
      </c>
      <c r="F66" s="15">
        <f t="shared" si="1"/>
        <v>55000</v>
      </c>
    </row>
    <row r="67" spans="1:6" x14ac:dyDescent="0.25">
      <c r="A67" s="15">
        <v>66</v>
      </c>
      <c r="B67" s="15">
        <v>7.4800000000000005E-2</v>
      </c>
      <c r="C67" s="22">
        <v>252734.96350533707</v>
      </c>
      <c r="D67" s="15">
        <v>5</v>
      </c>
      <c r="E67" s="15">
        <v>5000</v>
      </c>
      <c r="F67" s="15">
        <f t="shared" ref="F67:F130" si="2">D67*E67</f>
        <v>25000</v>
      </c>
    </row>
    <row r="68" spans="1:6" x14ac:dyDescent="0.25">
      <c r="A68" s="15">
        <v>67</v>
      </c>
      <c r="B68" s="15">
        <v>7.7799999999999994E-2</v>
      </c>
      <c r="C68" s="22">
        <v>262871.39252293081</v>
      </c>
      <c r="D68" s="15">
        <v>5</v>
      </c>
      <c r="E68" s="15">
        <v>3000</v>
      </c>
      <c r="F68" s="15">
        <f t="shared" si="2"/>
        <v>15000</v>
      </c>
    </row>
    <row r="69" spans="1:6" x14ac:dyDescent="0.25">
      <c r="A69" s="15">
        <v>68</v>
      </c>
      <c r="B69" s="15">
        <v>7.8E-2</v>
      </c>
      <c r="C69" s="22">
        <v>964393.41893586237</v>
      </c>
      <c r="D69" s="15">
        <v>5</v>
      </c>
      <c r="E69" s="15">
        <v>2500</v>
      </c>
      <c r="F69" s="15">
        <f t="shared" si="2"/>
        <v>12500</v>
      </c>
    </row>
    <row r="70" spans="1:6" x14ac:dyDescent="0.25">
      <c r="A70" s="15">
        <v>69</v>
      </c>
      <c r="B70" s="15">
        <v>7.9500000000000001E-2</v>
      </c>
      <c r="C70" s="22">
        <v>1024140.3514997386</v>
      </c>
      <c r="D70" s="15">
        <v>4</v>
      </c>
      <c r="E70" s="15">
        <v>5000</v>
      </c>
      <c r="F70" s="15">
        <f t="shared" si="2"/>
        <v>20000</v>
      </c>
    </row>
    <row r="71" spans="1:6" x14ac:dyDescent="0.25">
      <c r="A71" s="15">
        <v>70</v>
      </c>
      <c r="B71" s="15">
        <v>9.4299999999999995E-2</v>
      </c>
      <c r="C71" s="22">
        <v>1074146.734653201</v>
      </c>
      <c r="D71" s="15">
        <v>4</v>
      </c>
      <c r="E71" s="15">
        <v>2000</v>
      </c>
      <c r="F71" s="15">
        <f t="shared" si="2"/>
        <v>8000</v>
      </c>
    </row>
    <row r="72" spans="1:6" x14ac:dyDescent="0.25">
      <c r="A72" s="15">
        <v>71</v>
      </c>
      <c r="B72" s="15">
        <v>9.4500000000000001E-2</v>
      </c>
      <c r="C72" s="22">
        <v>1074822.4965877072</v>
      </c>
      <c r="D72" s="15">
        <v>4</v>
      </c>
      <c r="E72" s="15">
        <v>3000</v>
      </c>
      <c r="F72" s="15">
        <f t="shared" si="2"/>
        <v>12000</v>
      </c>
    </row>
    <row r="73" spans="1:6" x14ac:dyDescent="0.25">
      <c r="A73" s="15">
        <v>72</v>
      </c>
      <c r="B73" s="15">
        <v>7.5700000000000003E-2</v>
      </c>
      <c r="C73" s="22">
        <v>1011300.8747441198</v>
      </c>
      <c r="D73" s="15">
        <v>4</v>
      </c>
      <c r="E73" s="15">
        <v>5000</v>
      </c>
      <c r="F73" s="15">
        <f t="shared" si="2"/>
        <v>20000</v>
      </c>
    </row>
    <row r="74" spans="1:6" x14ac:dyDescent="0.25">
      <c r="A74" s="15">
        <v>73</v>
      </c>
      <c r="B74" s="15">
        <v>9.9000000000000005E-2</v>
      </c>
      <c r="C74" s="22">
        <v>1090027.1401140979</v>
      </c>
      <c r="D74" s="15">
        <v>4</v>
      </c>
      <c r="E74" s="15">
        <v>2000</v>
      </c>
      <c r="F74" s="15">
        <f t="shared" si="2"/>
        <v>8000</v>
      </c>
    </row>
    <row r="75" spans="1:6" x14ac:dyDescent="0.25">
      <c r="A75" s="15">
        <v>74</v>
      </c>
      <c r="B75" s="15">
        <v>7.6600000000000001E-2</v>
      </c>
      <c r="C75" s="22">
        <v>1014341.803449398</v>
      </c>
      <c r="D75" s="15">
        <v>4</v>
      </c>
      <c r="E75" s="15">
        <v>4800</v>
      </c>
      <c r="F75" s="15">
        <f t="shared" si="2"/>
        <v>19200</v>
      </c>
    </row>
    <row r="76" spans="1:6" x14ac:dyDescent="0.25">
      <c r="A76" s="15">
        <v>75</v>
      </c>
      <c r="B76" s="15">
        <v>7.8100000000000003E-2</v>
      </c>
      <c r="C76" s="22">
        <v>1019410.0179581948</v>
      </c>
      <c r="D76" s="15">
        <v>4</v>
      </c>
      <c r="E76" s="15">
        <v>3000</v>
      </c>
      <c r="F76" s="15">
        <f t="shared" si="2"/>
        <v>12000</v>
      </c>
    </row>
    <row r="77" spans="1:6" x14ac:dyDescent="0.25">
      <c r="A77" s="15">
        <v>76</v>
      </c>
      <c r="B77" s="15">
        <v>7.5899999999999995E-2</v>
      </c>
      <c r="C77" s="22">
        <v>1011976.6366786262</v>
      </c>
      <c r="D77" s="15">
        <v>4</v>
      </c>
      <c r="E77" s="15">
        <v>4970</v>
      </c>
      <c r="F77" s="15">
        <f t="shared" si="2"/>
        <v>19880</v>
      </c>
    </row>
    <row r="78" spans="1:6" x14ac:dyDescent="0.25">
      <c r="A78" s="15">
        <v>77</v>
      </c>
      <c r="B78" s="15">
        <v>9.4E-2</v>
      </c>
      <c r="C78" s="22">
        <v>1073133.0917514416</v>
      </c>
      <c r="D78" s="15">
        <v>4</v>
      </c>
      <c r="E78" s="15">
        <v>5000</v>
      </c>
      <c r="F78" s="15">
        <f t="shared" si="2"/>
        <v>20000</v>
      </c>
    </row>
    <row r="79" spans="1:6" x14ac:dyDescent="0.25">
      <c r="A79" s="15">
        <v>78</v>
      </c>
      <c r="B79" s="15">
        <v>7.7499999999999999E-2</v>
      </c>
      <c r="C79" s="22">
        <v>1017382.732154676</v>
      </c>
      <c r="D79" s="15">
        <v>4</v>
      </c>
      <c r="E79" s="15">
        <v>2000</v>
      </c>
      <c r="F79" s="15">
        <f t="shared" si="2"/>
        <v>8000</v>
      </c>
    </row>
    <row r="80" spans="1:6" x14ac:dyDescent="0.25">
      <c r="A80" s="15">
        <v>79</v>
      </c>
      <c r="B80" s="15">
        <v>7.6700000000000004E-2</v>
      </c>
      <c r="C80" s="22">
        <v>1014679.684416651</v>
      </c>
      <c r="D80" s="15">
        <v>4</v>
      </c>
      <c r="E80" s="15">
        <v>5000</v>
      </c>
      <c r="F80" s="15">
        <f t="shared" si="2"/>
        <v>20000</v>
      </c>
    </row>
    <row r="81" spans="1:6" x14ac:dyDescent="0.25">
      <c r="A81" s="15">
        <v>80</v>
      </c>
      <c r="B81" s="15">
        <v>8.1900000000000001E-2</v>
      </c>
      <c r="C81" s="22">
        <v>1032249.4947138135</v>
      </c>
      <c r="D81" s="15">
        <v>4</v>
      </c>
      <c r="E81" s="15">
        <v>1050</v>
      </c>
      <c r="F81" s="15">
        <f t="shared" si="2"/>
        <v>4200</v>
      </c>
    </row>
    <row r="82" spans="1:6" x14ac:dyDescent="0.25">
      <c r="A82" s="15">
        <v>81</v>
      </c>
      <c r="B82" s="15">
        <v>8.3000000000000004E-2</v>
      </c>
      <c r="C82" s="22">
        <v>1035966.1853535979</v>
      </c>
      <c r="D82" s="15">
        <v>4</v>
      </c>
      <c r="E82" s="15">
        <v>5000</v>
      </c>
      <c r="F82" s="15">
        <f t="shared" si="2"/>
        <v>20000</v>
      </c>
    </row>
    <row r="83" spans="1:6" x14ac:dyDescent="0.25">
      <c r="A83" s="15">
        <v>82</v>
      </c>
      <c r="B83" s="15">
        <v>8.4699999999999998E-2</v>
      </c>
      <c r="C83" s="22">
        <v>1041710.161796901</v>
      </c>
      <c r="D83" s="15">
        <v>4</v>
      </c>
      <c r="E83" s="15">
        <v>4350</v>
      </c>
      <c r="F83" s="15">
        <f t="shared" si="2"/>
        <v>17400</v>
      </c>
    </row>
    <row r="84" spans="1:6" x14ac:dyDescent="0.25">
      <c r="A84" s="15">
        <v>83</v>
      </c>
      <c r="B84" s="15">
        <v>9.8000000000000004E-2</v>
      </c>
      <c r="C84" s="22">
        <v>1086648.3304415666</v>
      </c>
      <c r="D84" s="15">
        <v>4</v>
      </c>
      <c r="E84" s="15">
        <v>5000</v>
      </c>
      <c r="F84" s="15">
        <f t="shared" si="2"/>
        <v>20000</v>
      </c>
    </row>
    <row r="85" spans="1:6" x14ac:dyDescent="0.25">
      <c r="A85" s="15">
        <v>84</v>
      </c>
      <c r="B85" s="15">
        <v>8.4500000000000006E-2</v>
      </c>
      <c r="C85" s="22">
        <v>1041034.3998623947</v>
      </c>
      <c r="D85" s="15">
        <v>4</v>
      </c>
      <c r="E85" s="15">
        <v>2500</v>
      </c>
      <c r="F85" s="15">
        <f t="shared" si="2"/>
        <v>10000</v>
      </c>
    </row>
    <row r="86" spans="1:6" x14ac:dyDescent="0.25">
      <c r="A86" s="15">
        <v>85</v>
      </c>
      <c r="B86" s="15">
        <v>9.4E-2</v>
      </c>
      <c r="C86" s="22">
        <v>1073133.0917514416</v>
      </c>
      <c r="D86" s="15">
        <v>4</v>
      </c>
      <c r="E86" s="15">
        <v>5000</v>
      </c>
      <c r="F86" s="15">
        <f t="shared" si="2"/>
        <v>20000</v>
      </c>
    </row>
    <row r="87" spans="1:6" x14ac:dyDescent="0.25">
      <c r="A87" s="15">
        <v>86</v>
      </c>
      <c r="B87" s="15">
        <v>8.3699999999999997E-2</v>
      </c>
      <c r="C87" s="22">
        <v>1038331.3521243698</v>
      </c>
      <c r="D87" s="15">
        <v>4</v>
      </c>
      <c r="E87" s="15">
        <v>5050</v>
      </c>
      <c r="F87" s="15">
        <f t="shared" si="2"/>
        <v>20200</v>
      </c>
    </row>
    <row r="88" spans="1:6" x14ac:dyDescent="0.25">
      <c r="A88" s="15">
        <v>87</v>
      </c>
      <c r="B88" s="15">
        <v>8.7499999999999994E-2</v>
      </c>
      <c r="C88" s="22">
        <v>1042639.4938439145</v>
      </c>
      <c r="D88" s="15">
        <v>3</v>
      </c>
      <c r="E88" s="15">
        <v>6000</v>
      </c>
      <c r="F88" s="15">
        <f t="shared" si="2"/>
        <v>18000</v>
      </c>
    </row>
    <row r="89" spans="1:6" x14ac:dyDescent="0.25">
      <c r="A89" s="15">
        <v>88</v>
      </c>
      <c r="B89" s="15">
        <v>9.6000000000000002E-2</v>
      </c>
      <c r="C89" s="22">
        <v>1064937.4137088952</v>
      </c>
      <c r="D89" s="15">
        <v>3</v>
      </c>
      <c r="E89" s="15">
        <v>2500</v>
      </c>
      <c r="F89" s="15">
        <f t="shared" si="2"/>
        <v>7500</v>
      </c>
    </row>
    <row r="90" spans="1:6" x14ac:dyDescent="0.25">
      <c r="A90" s="15">
        <v>89</v>
      </c>
      <c r="B90" s="15">
        <v>8.5999999999999993E-2</v>
      </c>
      <c r="C90" s="22">
        <v>1038704.5668089178</v>
      </c>
      <c r="D90" s="15">
        <v>3</v>
      </c>
      <c r="E90" s="15">
        <v>3670</v>
      </c>
      <c r="F90" s="15">
        <f t="shared" si="2"/>
        <v>11010</v>
      </c>
    </row>
    <row r="91" spans="1:6" x14ac:dyDescent="0.25">
      <c r="A91" s="15">
        <v>90</v>
      </c>
      <c r="B91" s="15">
        <v>7.5700000000000003E-2</v>
      </c>
      <c r="C91" s="22">
        <v>1011684.7345019411</v>
      </c>
      <c r="D91" s="15">
        <v>3</v>
      </c>
      <c r="E91" s="15">
        <v>12500</v>
      </c>
      <c r="F91" s="15">
        <f t="shared" si="2"/>
        <v>37500</v>
      </c>
    </row>
    <row r="92" spans="1:6" x14ac:dyDescent="0.25">
      <c r="A92" s="15">
        <v>91</v>
      </c>
      <c r="B92" s="15">
        <v>8.7499999999999994E-2</v>
      </c>
      <c r="C92" s="22">
        <v>1042639.4938439145</v>
      </c>
      <c r="D92" s="15">
        <v>3</v>
      </c>
      <c r="E92" s="15">
        <v>7500</v>
      </c>
      <c r="F92" s="15">
        <f t="shared" si="2"/>
        <v>22500</v>
      </c>
    </row>
    <row r="93" spans="1:6" x14ac:dyDescent="0.25">
      <c r="A93" s="15">
        <v>92</v>
      </c>
      <c r="B93" s="15">
        <v>7.8799999999999995E-2</v>
      </c>
      <c r="C93" s="22">
        <v>1019816.9170409342</v>
      </c>
      <c r="D93" s="15">
        <v>3</v>
      </c>
      <c r="E93" s="15">
        <v>3270</v>
      </c>
      <c r="F93" s="15">
        <f t="shared" si="2"/>
        <v>9810</v>
      </c>
    </row>
    <row r="94" spans="1:6" x14ac:dyDescent="0.25">
      <c r="A94" s="15">
        <v>93</v>
      </c>
      <c r="B94" s="15">
        <v>0.09</v>
      </c>
      <c r="C94" s="22">
        <v>1049197.7055689089</v>
      </c>
      <c r="D94" s="15">
        <v>3</v>
      </c>
      <c r="E94" s="15">
        <v>10000</v>
      </c>
      <c r="F94" s="15">
        <f t="shared" si="2"/>
        <v>30000</v>
      </c>
    </row>
    <row r="95" spans="1:6" x14ac:dyDescent="0.25">
      <c r="A95" s="15">
        <v>94</v>
      </c>
      <c r="B95" s="15">
        <v>8.5000000000000006E-2</v>
      </c>
      <c r="C95" s="22">
        <v>1036081.2821189202</v>
      </c>
      <c r="D95" s="15">
        <v>3</v>
      </c>
      <c r="E95" s="15">
        <v>3500</v>
      </c>
      <c r="F95" s="15">
        <f t="shared" si="2"/>
        <v>10500</v>
      </c>
    </row>
    <row r="96" spans="1:6" x14ac:dyDescent="0.25">
      <c r="A96" s="15">
        <v>95</v>
      </c>
      <c r="B96" s="15">
        <v>8.5000000000000006E-2</v>
      </c>
      <c r="C96" s="22">
        <v>1036081.2821189202</v>
      </c>
      <c r="D96" s="15">
        <v>3</v>
      </c>
      <c r="E96" s="15">
        <v>1500</v>
      </c>
      <c r="F96" s="15">
        <f t="shared" si="2"/>
        <v>4500</v>
      </c>
    </row>
    <row r="97" spans="1:6" x14ac:dyDescent="0.25">
      <c r="A97" s="15">
        <v>96</v>
      </c>
      <c r="B97" s="15">
        <v>9.35E-2</v>
      </c>
      <c r="C97" s="22">
        <v>1058379.201983901</v>
      </c>
      <c r="D97" s="15">
        <v>3</v>
      </c>
      <c r="E97" s="15">
        <v>1070</v>
      </c>
      <c r="F97" s="15">
        <f t="shared" si="2"/>
        <v>3210</v>
      </c>
    </row>
    <row r="98" spans="1:6" x14ac:dyDescent="0.25">
      <c r="A98" s="15">
        <v>97</v>
      </c>
      <c r="B98" s="15">
        <v>8.5999999999999993E-2</v>
      </c>
      <c r="C98" s="22">
        <v>1038704.5668089178</v>
      </c>
      <c r="D98" s="15">
        <v>3</v>
      </c>
      <c r="E98" s="15">
        <v>4560</v>
      </c>
      <c r="F98" s="15">
        <f t="shared" si="2"/>
        <v>13680</v>
      </c>
    </row>
    <row r="99" spans="1:6" x14ac:dyDescent="0.25">
      <c r="A99" s="15">
        <v>98</v>
      </c>
      <c r="B99" s="15">
        <v>8.7499999999999994E-2</v>
      </c>
      <c r="C99" s="22">
        <v>1042639.4938439145</v>
      </c>
      <c r="D99" s="15">
        <v>3</v>
      </c>
      <c r="E99" s="15">
        <v>7500</v>
      </c>
      <c r="F99" s="15">
        <f t="shared" si="2"/>
        <v>22500</v>
      </c>
    </row>
    <row r="100" spans="1:6" x14ac:dyDescent="0.25">
      <c r="A100" s="15">
        <v>99</v>
      </c>
      <c r="B100" s="15">
        <v>0.09</v>
      </c>
      <c r="C100" s="22">
        <v>1049197.7055689089</v>
      </c>
      <c r="D100" s="15">
        <v>3</v>
      </c>
      <c r="E100" s="15">
        <v>3660</v>
      </c>
      <c r="F100" s="15">
        <f t="shared" si="2"/>
        <v>10980</v>
      </c>
    </row>
    <row r="101" spans="1:6" x14ac:dyDescent="0.25">
      <c r="A101" s="15">
        <v>100</v>
      </c>
      <c r="B101" s="15">
        <v>7.6499999999999999E-2</v>
      </c>
      <c r="C101" s="22">
        <v>1013783.3622539394</v>
      </c>
      <c r="D101" s="15">
        <v>3</v>
      </c>
      <c r="E101" s="15">
        <v>3500</v>
      </c>
      <c r="F101" s="15">
        <f t="shared" si="2"/>
        <v>10500</v>
      </c>
    </row>
    <row r="102" spans="1:6" x14ac:dyDescent="0.25">
      <c r="A102" s="15">
        <v>101</v>
      </c>
      <c r="B102" s="15">
        <v>8.3500000000000005E-2</v>
      </c>
      <c r="C102" s="22">
        <v>1032146.3550839236</v>
      </c>
      <c r="D102" s="15">
        <v>3</v>
      </c>
      <c r="E102" s="15">
        <v>6500</v>
      </c>
      <c r="F102" s="15">
        <f t="shared" si="2"/>
        <v>19500</v>
      </c>
    </row>
    <row r="103" spans="1:6" x14ac:dyDescent="0.25">
      <c r="A103" s="15">
        <v>102</v>
      </c>
      <c r="B103" s="15">
        <v>8.8800000000000004E-2</v>
      </c>
      <c r="C103" s="22">
        <v>1046049.7639409116</v>
      </c>
      <c r="D103" s="15">
        <v>3</v>
      </c>
      <c r="E103" s="15">
        <v>4650</v>
      </c>
      <c r="F103" s="15">
        <f t="shared" si="2"/>
        <v>13950</v>
      </c>
    </row>
    <row r="104" spans="1:6" x14ac:dyDescent="0.25">
      <c r="A104" s="15">
        <v>103</v>
      </c>
      <c r="B104" s="15">
        <v>7.5399999999999995E-2</v>
      </c>
      <c r="C104" s="22">
        <v>1010897.7490949419</v>
      </c>
      <c r="D104" s="15">
        <v>3</v>
      </c>
      <c r="E104" s="15">
        <v>2000</v>
      </c>
      <c r="F104" s="15">
        <f t="shared" si="2"/>
        <v>6000</v>
      </c>
    </row>
    <row r="105" spans="1:6" x14ac:dyDescent="0.25">
      <c r="A105" s="15">
        <v>104</v>
      </c>
      <c r="B105" s="15">
        <v>8.5300000000000001E-2</v>
      </c>
      <c r="C105" s="22">
        <v>1036868.2675259195</v>
      </c>
      <c r="D105" s="15">
        <v>3</v>
      </c>
      <c r="E105" s="15">
        <v>4400</v>
      </c>
      <c r="F105" s="15">
        <f t="shared" si="2"/>
        <v>13200</v>
      </c>
    </row>
    <row r="106" spans="1:6" x14ac:dyDescent="0.25">
      <c r="A106" s="15">
        <v>105</v>
      </c>
      <c r="B106" s="15">
        <v>8.6499999999999994E-2</v>
      </c>
      <c r="C106" s="22">
        <v>1040016.2091539168</v>
      </c>
      <c r="D106" s="15">
        <v>3</v>
      </c>
      <c r="E106" s="15">
        <v>2050</v>
      </c>
      <c r="F106" s="15">
        <f t="shared" si="2"/>
        <v>6150</v>
      </c>
    </row>
    <row r="107" spans="1:6" x14ac:dyDescent="0.25">
      <c r="A107" s="15">
        <v>106</v>
      </c>
      <c r="B107" s="15">
        <v>8.6499999999999994E-2</v>
      </c>
      <c r="C107" s="22">
        <v>1040016.2091539168</v>
      </c>
      <c r="D107" s="15">
        <v>3</v>
      </c>
      <c r="E107" s="15">
        <v>5030</v>
      </c>
      <c r="F107" s="15">
        <f t="shared" si="2"/>
        <v>15090</v>
      </c>
    </row>
    <row r="108" spans="1:6" x14ac:dyDescent="0.25">
      <c r="A108" s="15">
        <v>107</v>
      </c>
      <c r="B108" s="15">
        <v>8.6699999999999999E-2</v>
      </c>
      <c r="C108" s="22">
        <v>1040540.8660919163</v>
      </c>
      <c r="D108" s="15">
        <v>3</v>
      </c>
      <c r="E108" s="15">
        <v>10000</v>
      </c>
      <c r="F108" s="15">
        <f t="shared" si="2"/>
        <v>30000</v>
      </c>
    </row>
    <row r="109" spans="1:6" x14ac:dyDescent="0.25">
      <c r="A109" s="15">
        <v>108</v>
      </c>
      <c r="B109" s="15">
        <v>7.3999999999999996E-2</v>
      </c>
      <c r="C109" s="22">
        <v>1007225.150528945</v>
      </c>
      <c r="D109" s="15">
        <v>3</v>
      </c>
      <c r="E109" s="15">
        <v>2500</v>
      </c>
      <c r="F109" s="15">
        <f t="shared" si="2"/>
        <v>7500</v>
      </c>
    </row>
    <row r="110" spans="1:6" x14ac:dyDescent="0.25">
      <c r="A110" s="15">
        <v>109</v>
      </c>
      <c r="B110" s="15">
        <v>7.3999999999999996E-2</v>
      </c>
      <c r="C110" s="22">
        <v>1007225.150528945</v>
      </c>
      <c r="D110" s="15">
        <v>3</v>
      </c>
      <c r="E110" s="15">
        <v>2500</v>
      </c>
      <c r="F110" s="15">
        <f t="shared" si="2"/>
        <v>7500</v>
      </c>
    </row>
    <row r="111" spans="1:6" x14ac:dyDescent="0.25">
      <c r="A111" s="15">
        <v>110</v>
      </c>
      <c r="B111" s="15">
        <v>8.8999999999999996E-2</v>
      </c>
      <c r="C111" s="22">
        <v>1047387.5229623802</v>
      </c>
      <c r="D111" s="15">
        <v>3</v>
      </c>
      <c r="E111" s="15">
        <v>6300</v>
      </c>
      <c r="F111" s="15">
        <f t="shared" si="2"/>
        <v>18900</v>
      </c>
    </row>
    <row r="112" spans="1:6" x14ac:dyDescent="0.25">
      <c r="A112" s="15">
        <v>111</v>
      </c>
      <c r="B112" s="15">
        <v>8.5999999999999993E-2</v>
      </c>
      <c r="C112" s="22">
        <v>1038704.5668089178</v>
      </c>
      <c r="D112" s="15">
        <v>3</v>
      </c>
      <c r="E112" s="15">
        <v>7500</v>
      </c>
      <c r="F112" s="15">
        <f t="shared" si="2"/>
        <v>22500</v>
      </c>
    </row>
    <row r="113" spans="1:6" x14ac:dyDescent="0.25">
      <c r="A113" s="15">
        <v>112</v>
      </c>
      <c r="B113" s="15">
        <v>8.5999999999999993E-2</v>
      </c>
      <c r="C113" s="22">
        <v>1038704.5668089178</v>
      </c>
      <c r="D113" s="15">
        <v>3</v>
      </c>
      <c r="E113" s="15">
        <v>6050</v>
      </c>
      <c r="F113" s="15">
        <f t="shared" si="2"/>
        <v>18150</v>
      </c>
    </row>
    <row r="114" spans="1:6" x14ac:dyDescent="0.25">
      <c r="A114" s="15">
        <v>113</v>
      </c>
      <c r="B114" s="15">
        <v>7.4700000000000003E-2</v>
      </c>
      <c r="C114" s="22">
        <v>1009061.4498119433</v>
      </c>
      <c r="D114" s="15">
        <v>3</v>
      </c>
      <c r="E114" s="15">
        <v>3000</v>
      </c>
      <c r="F114" s="15">
        <f t="shared" si="2"/>
        <v>9000</v>
      </c>
    </row>
    <row r="115" spans="1:6" x14ac:dyDescent="0.25">
      <c r="A115" s="15">
        <v>114</v>
      </c>
      <c r="B115" s="15">
        <v>7.7799999999999994E-2</v>
      </c>
      <c r="C115" s="22">
        <v>1017193.6323509364</v>
      </c>
      <c r="D115" s="15">
        <v>3</v>
      </c>
      <c r="E115" s="15">
        <v>5000</v>
      </c>
      <c r="F115" s="15">
        <f t="shared" si="2"/>
        <v>15000</v>
      </c>
    </row>
    <row r="116" spans="1:6" x14ac:dyDescent="0.25">
      <c r="A116" s="15">
        <v>115</v>
      </c>
      <c r="B116" s="15">
        <v>7.7899999999999997E-2</v>
      </c>
      <c r="C116" s="22">
        <v>1017455.9608199362</v>
      </c>
      <c r="D116" s="15">
        <v>3</v>
      </c>
      <c r="E116" s="15">
        <v>2000</v>
      </c>
      <c r="F116" s="15">
        <f t="shared" si="2"/>
        <v>6000</v>
      </c>
    </row>
    <row r="117" spans="1:6" x14ac:dyDescent="0.25">
      <c r="A117" s="15">
        <v>116</v>
      </c>
      <c r="B117" s="15">
        <v>7.5899999999999995E-2</v>
      </c>
      <c r="C117" s="22">
        <v>1012209.3914399408</v>
      </c>
      <c r="D117" s="15">
        <v>3</v>
      </c>
      <c r="E117" s="15">
        <v>5000</v>
      </c>
      <c r="F117" s="15">
        <f t="shared" si="2"/>
        <v>15000</v>
      </c>
    </row>
    <row r="118" spans="1:6" x14ac:dyDescent="0.25">
      <c r="A118" s="15">
        <v>117</v>
      </c>
      <c r="B118" s="15">
        <v>7.7399999999999997E-2</v>
      </c>
      <c r="C118" s="22">
        <v>1016144.3184749372</v>
      </c>
      <c r="D118" s="15">
        <v>3</v>
      </c>
      <c r="E118" s="15">
        <v>5000</v>
      </c>
      <c r="F118" s="15">
        <f t="shared" si="2"/>
        <v>15000</v>
      </c>
    </row>
    <row r="119" spans="1:6" x14ac:dyDescent="0.25">
      <c r="A119" s="15">
        <v>118</v>
      </c>
      <c r="B119" s="15">
        <v>8.5999999999999993E-2</v>
      </c>
      <c r="C119" s="22">
        <v>1038704.5668089178</v>
      </c>
      <c r="D119" s="15">
        <v>3</v>
      </c>
      <c r="E119" s="15">
        <v>2960</v>
      </c>
      <c r="F119" s="15">
        <f t="shared" si="2"/>
        <v>8880</v>
      </c>
    </row>
    <row r="120" spans="1:6" x14ac:dyDescent="0.25">
      <c r="A120" s="15">
        <v>119</v>
      </c>
      <c r="B120" s="15">
        <v>7.6999999999999999E-2</v>
      </c>
      <c r="C120" s="22">
        <v>1015095.0045989382</v>
      </c>
      <c r="D120" s="15">
        <v>3</v>
      </c>
      <c r="E120" s="15">
        <v>7000</v>
      </c>
      <c r="F120" s="15">
        <f t="shared" si="2"/>
        <v>21000</v>
      </c>
    </row>
    <row r="121" spans="1:6" x14ac:dyDescent="0.25">
      <c r="A121" s="15">
        <v>120</v>
      </c>
      <c r="B121" s="15">
        <v>7.9799999999999996E-2</v>
      </c>
      <c r="C121" s="22">
        <v>1022440.2017309319</v>
      </c>
      <c r="D121" s="15">
        <v>3</v>
      </c>
      <c r="E121" s="15">
        <v>4000</v>
      </c>
      <c r="F121" s="15">
        <f t="shared" si="2"/>
        <v>12000</v>
      </c>
    </row>
    <row r="122" spans="1:6" x14ac:dyDescent="0.25">
      <c r="A122" s="15">
        <v>121</v>
      </c>
      <c r="B122" s="15">
        <v>7.5200000000000003E-2</v>
      </c>
      <c r="C122" s="22">
        <v>1010373.0921569424</v>
      </c>
      <c r="D122" s="15">
        <v>3</v>
      </c>
      <c r="E122" s="15">
        <v>3500</v>
      </c>
      <c r="F122" s="15">
        <f t="shared" si="2"/>
        <v>10500</v>
      </c>
    </row>
    <row r="123" spans="1:6" x14ac:dyDescent="0.25">
      <c r="A123" s="15">
        <v>122</v>
      </c>
      <c r="B123" s="15">
        <v>8.4900000000000003E-2</v>
      </c>
      <c r="C123" s="22">
        <v>1035818.9536499204</v>
      </c>
      <c r="D123" s="15">
        <v>3</v>
      </c>
      <c r="E123" s="15">
        <v>3000</v>
      </c>
      <c r="F123" s="15">
        <f t="shared" si="2"/>
        <v>9000</v>
      </c>
    </row>
    <row r="124" spans="1:6" x14ac:dyDescent="0.25">
      <c r="A124" s="15">
        <v>123</v>
      </c>
      <c r="B124" s="15">
        <v>7.8100000000000003E-2</v>
      </c>
      <c r="C124" s="22">
        <v>1017980.6177579358</v>
      </c>
      <c r="D124" s="15">
        <v>3</v>
      </c>
      <c r="E124" s="15">
        <v>5000</v>
      </c>
      <c r="F124" s="15">
        <f t="shared" si="2"/>
        <v>15000</v>
      </c>
    </row>
    <row r="125" spans="1:6" x14ac:dyDescent="0.25">
      <c r="A125" s="15">
        <v>124</v>
      </c>
      <c r="B125" s="15">
        <v>7.1999999999999995E-2</v>
      </c>
      <c r="C125" s="22">
        <v>1001978.5811489496</v>
      </c>
      <c r="D125" s="15">
        <v>3</v>
      </c>
      <c r="E125" s="15">
        <v>5750</v>
      </c>
      <c r="F125" s="15">
        <f t="shared" si="2"/>
        <v>17250</v>
      </c>
    </row>
    <row r="126" spans="1:6" x14ac:dyDescent="0.25">
      <c r="A126" s="15">
        <v>125</v>
      </c>
      <c r="B126" s="15">
        <v>8.6800000000000002E-2</v>
      </c>
      <c r="C126" s="22">
        <v>1030889.1892408991</v>
      </c>
      <c r="D126" s="15">
        <v>2</v>
      </c>
      <c r="E126" s="15">
        <v>5950</v>
      </c>
      <c r="F126" s="15">
        <f t="shared" si="2"/>
        <v>11900</v>
      </c>
    </row>
    <row r="127" spans="1:6" x14ac:dyDescent="0.25">
      <c r="A127" s="15">
        <v>126</v>
      </c>
      <c r="B127" s="15">
        <v>7.8E-2</v>
      </c>
      <c r="C127" s="22">
        <v>1014959.5823034471</v>
      </c>
      <c r="D127" s="15">
        <v>2</v>
      </c>
      <c r="E127" s="15">
        <v>2200</v>
      </c>
      <c r="F127" s="15">
        <f t="shared" si="2"/>
        <v>4400</v>
      </c>
    </row>
    <row r="128" spans="1:6" x14ac:dyDescent="0.25">
      <c r="A128" s="15">
        <v>127</v>
      </c>
      <c r="B128" s="15">
        <v>7.8E-2</v>
      </c>
      <c r="C128" s="22">
        <v>1014959.5823034471</v>
      </c>
      <c r="D128" s="15">
        <v>2</v>
      </c>
      <c r="E128" s="15">
        <v>2200</v>
      </c>
      <c r="F128" s="15">
        <f t="shared" si="2"/>
        <v>4400</v>
      </c>
    </row>
    <row r="129" spans="1:6" x14ac:dyDescent="0.25">
      <c r="A129" s="15">
        <v>128</v>
      </c>
      <c r="B129" s="15">
        <v>7.8E-2</v>
      </c>
      <c r="C129" s="22">
        <v>1014959.5823034471</v>
      </c>
      <c r="D129" s="15">
        <v>2</v>
      </c>
      <c r="E129" s="15">
        <v>2200</v>
      </c>
      <c r="F129" s="15">
        <f t="shared" si="2"/>
        <v>4400</v>
      </c>
    </row>
    <row r="130" spans="1:6" x14ac:dyDescent="0.25">
      <c r="A130" s="15">
        <v>129</v>
      </c>
      <c r="B130" s="15">
        <v>7.5800000000000006E-2</v>
      </c>
      <c r="C130" s="22">
        <v>1010977.1805690841</v>
      </c>
      <c r="D130" s="15">
        <v>2</v>
      </c>
      <c r="E130" s="15">
        <v>6500</v>
      </c>
      <c r="F130" s="15">
        <f t="shared" si="2"/>
        <v>13000</v>
      </c>
    </row>
    <row r="131" spans="1:6" x14ac:dyDescent="0.25">
      <c r="A131" s="15">
        <v>130</v>
      </c>
      <c r="B131" s="15">
        <v>7.7700000000000005E-2</v>
      </c>
      <c r="C131" s="22">
        <v>1014416.5275214885</v>
      </c>
      <c r="D131" s="15">
        <v>2</v>
      </c>
      <c r="E131" s="15">
        <v>2500</v>
      </c>
      <c r="F131" s="15">
        <f t="shared" ref="F131:F194" si="3">D131*E131</f>
        <v>5000</v>
      </c>
    </row>
    <row r="132" spans="1:6" x14ac:dyDescent="0.25">
      <c r="A132" s="15">
        <v>131</v>
      </c>
      <c r="B132" s="15">
        <v>8.0199999999999994E-2</v>
      </c>
      <c r="C132" s="22">
        <v>1018941.9840378101</v>
      </c>
      <c r="D132" s="15">
        <v>2</v>
      </c>
      <c r="E132" s="15">
        <v>5000</v>
      </c>
      <c r="F132" s="15">
        <f t="shared" si="3"/>
        <v>10000</v>
      </c>
    </row>
    <row r="133" spans="1:6" x14ac:dyDescent="0.25">
      <c r="A133" s="15">
        <v>132</v>
      </c>
      <c r="B133" s="15">
        <v>8.48E-2</v>
      </c>
      <c r="C133" s="22">
        <v>1027268.8240278418</v>
      </c>
      <c r="D133" s="15">
        <v>2</v>
      </c>
      <c r="E133" s="15">
        <v>2050</v>
      </c>
      <c r="F133" s="15">
        <f t="shared" si="3"/>
        <v>4100</v>
      </c>
    </row>
    <row r="134" spans="1:6" x14ac:dyDescent="0.25">
      <c r="A134" s="15">
        <v>133</v>
      </c>
      <c r="B134" s="15">
        <v>7.9699999999999993E-2</v>
      </c>
      <c r="C134" s="22">
        <v>1018036.8927345457</v>
      </c>
      <c r="D134" s="15">
        <v>2</v>
      </c>
      <c r="E134" s="15">
        <v>2000</v>
      </c>
      <c r="F134" s="15">
        <f t="shared" si="3"/>
        <v>4000</v>
      </c>
    </row>
    <row r="135" spans="1:6" x14ac:dyDescent="0.25">
      <c r="A135" s="15">
        <v>134</v>
      </c>
      <c r="B135" s="15">
        <v>8.4699999999999998E-2</v>
      </c>
      <c r="C135" s="22">
        <v>1027087.8057671889</v>
      </c>
      <c r="D135" s="15">
        <v>2</v>
      </c>
      <c r="E135" s="15">
        <v>8000</v>
      </c>
      <c r="F135" s="15">
        <f t="shared" si="3"/>
        <v>16000</v>
      </c>
    </row>
    <row r="136" spans="1:6" x14ac:dyDescent="0.25">
      <c r="A136" s="15">
        <v>135</v>
      </c>
      <c r="B136" s="15">
        <v>8.7499999999999994E-2</v>
      </c>
      <c r="C136" s="22">
        <v>1032156.3170654691</v>
      </c>
      <c r="D136" s="15">
        <v>2</v>
      </c>
      <c r="E136" s="15">
        <v>4500</v>
      </c>
      <c r="F136" s="15">
        <f t="shared" si="3"/>
        <v>9000</v>
      </c>
    </row>
    <row r="137" spans="1:6" x14ac:dyDescent="0.25">
      <c r="A137" s="15">
        <v>136</v>
      </c>
      <c r="B137" s="15">
        <v>8.7300000000000003E-2</v>
      </c>
      <c r="C137" s="22">
        <v>1031794.2805441633</v>
      </c>
      <c r="D137" s="15">
        <v>2</v>
      </c>
      <c r="E137" s="15">
        <v>3500</v>
      </c>
      <c r="F137" s="15">
        <f t="shared" si="3"/>
        <v>7000</v>
      </c>
    </row>
    <row r="138" spans="1:6" x14ac:dyDescent="0.25">
      <c r="A138" s="15">
        <v>137</v>
      </c>
      <c r="B138" s="15">
        <v>8.6099999999999996E-2</v>
      </c>
      <c r="C138" s="22">
        <v>1029622.061416329</v>
      </c>
      <c r="D138" s="15">
        <v>2</v>
      </c>
      <c r="E138" s="15">
        <v>10000</v>
      </c>
      <c r="F138" s="15">
        <f t="shared" si="3"/>
        <v>20000</v>
      </c>
    </row>
    <row r="139" spans="1:6" x14ac:dyDescent="0.25">
      <c r="A139" s="15">
        <v>138</v>
      </c>
      <c r="B139" s="15">
        <v>7.9000000000000001E-2</v>
      </c>
      <c r="C139" s="22">
        <v>1016769.7649099757</v>
      </c>
      <c r="D139" s="15">
        <v>2</v>
      </c>
      <c r="E139" s="15">
        <v>3000</v>
      </c>
      <c r="F139" s="15">
        <f t="shared" si="3"/>
        <v>6000</v>
      </c>
    </row>
    <row r="140" spans="1:6" x14ac:dyDescent="0.25">
      <c r="A140" s="15">
        <v>139</v>
      </c>
      <c r="B140" s="15">
        <v>7.9600000000000004E-2</v>
      </c>
      <c r="C140" s="22">
        <v>1017855.8744738929</v>
      </c>
      <c r="D140" s="15">
        <v>2</v>
      </c>
      <c r="E140" s="15">
        <v>3000</v>
      </c>
      <c r="F140" s="15">
        <f t="shared" si="3"/>
        <v>6000</v>
      </c>
    </row>
    <row r="141" spans="1:6" x14ac:dyDescent="0.25">
      <c r="A141" s="15">
        <v>140</v>
      </c>
      <c r="B141" s="15">
        <v>8.72E-2</v>
      </c>
      <c r="C141" s="22">
        <v>1031613.2622835105</v>
      </c>
      <c r="D141" s="15">
        <v>2</v>
      </c>
      <c r="E141" s="15">
        <v>7150</v>
      </c>
      <c r="F141" s="15">
        <f t="shared" si="3"/>
        <v>14300</v>
      </c>
    </row>
    <row r="142" spans="1:6" x14ac:dyDescent="0.25">
      <c r="A142" s="15">
        <v>141</v>
      </c>
      <c r="B142" s="15">
        <v>7.9299999999999995E-2</v>
      </c>
      <c r="C142" s="22">
        <v>1017312.8196919343</v>
      </c>
      <c r="D142" s="15">
        <v>2</v>
      </c>
      <c r="E142" s="15">
        <v>16650</v>
      </c>
      <c r="F142" s="15">
        <f t="shared" si="3"/>
        <v>33300</v>
      </c>
    </row>
    <row r="143" spans="1:6" x14ac:dyDescent="0.25">
      <c r="A143" s="15">
        <v>142</v>
      </c>
      <c r="B143" s="15">
        <v>8.5900000000000004E-2</v>
      </c>
      <c r="C143" s="22">
        <v>1029260.0248950233</v>
      </c>
      <c r="D143" s="15">
        <v>2</v>
      </c>
      <c r="E143" s="15">
        <v>5500</v>
      </c>
      <c r="F143" s="15">
        <f t="shared" si="3"/>
        <v>11000</v>
      </c>
    </row>
    <row r="144" spans="1:6" x14ac:dyDescent="0.25">
      <c r="A144" s="15">
        <v>143</v>
      </c>
      <c r="B144" s="15">
        <v>8.6999999999999994E-2</v>
      </c>
      <c r="C144" s="22">
        <v>1031251.2257622047</v>
      </c>
      <c r="D144" s="15">
        <v>2</v>
      </c>
      <c r="E144" s="15">
        <v>6000</v>
      </c>
      <c r="F144" s="15">
        <f t="shared" si="3"/>
        <v>12000</v>
      </c>
    </row>
    <row r="145" spans="1:6" x14ac:dyDescent="0.25">
      <c r="A145" s="15">
        <v>144</v>
      </c>
      <c r="B145" s="15">
        <v>8.9700000000000002E-2</v>
      </c>
      <c r="C145" s="22">
        <v>1036138.718799832</v>
      </c>
      <c r="D145" s="15">
        <v>2</v>
      </c>
      <c r="E145" s="15">
        <v>5000</v>
      </c>
      <c r="F145" s="15">
        <f t="shared" si="3"/>
        <v>10000</v>
      </c>
    </row>
    <row r="146" spans="1:6" x14ac:dyDescent="0.25">
      <c r="A146" s="15">
        <v>145</v>
      </c>
      <c r="B146" s="15">
        <v>8.3500000000000005E-2</v>
      </c>
      <c r="C146" s="22">
        <v>1024915.5866393546</v>
      </c>
      <c r="D146" s="15">
        <v>2</v>
      </c>
      <c r="E146" s="15">
        <v>7700</v>
      </c>
      <c r="F146" s="15">
        <f t="shared" si="3"/>
        <v>15400</v>
      </c>
    </row>
    <row r="147" spans="1:6" x14ac:dyDescent="0.25">
      <c r="A147" s="15">
        <v>146</v>
      </c>
      <c r="B147" s="15">
        <v>8.3699999999999997E-2</v>
      </c>
      <c r="C147" s="22">
        <v>1025277.6231606603</v>
      </c>
      <c r="D147" s="15">
        <v>2</v>
      </c>
      <c r="E147" s="15">
        <v>10000</v>
      </c>
      <c r="F147" s="15">
        <f t="shared" si="3"/>
        <v>20000</v>
      </c>
    </row>
    <row r="148" spans="1:6" x14ac:dyDescent="0.25">
      <c r="A148" s="15">
        <v>147</v>
      </c>
      <c r="B148" s="15">
        <v>9.2399999999999996E-2</v>
      </c>
      <c r="C148" s="22">
        <v>1041026.2118374594</v>
      </c>
      <c r="D148" s="15">
        <v>2</v>
      </c>
      <c r="E148" s="15">
        <v>3500</v>
      </c>
      <c r="F148" s="15">
        <f t="shared" si="3"/>
        <v>7000</v>
      </c>
    </row>
    <row r="149" spans="1:6" x14ac:dyDescent="0.25">
      <c r="A149" s="15">
        <v>148</v>
      </c>
      <c r="B149" s="15">
        <v>9.4500000000000001E-2</v>
      </c>
      <c r="C149" s="22">
        <v>1044827.5953111695</v>
      </c>
      <c r="D149" s="15">
        <v>2</v>
      </c>
      <c r="E149" s="15">
        <v>2500</v>
      </c>
      <c r="F149" s="15">
        <f t="shared" si="3"/>
        <v>5000</v>
      </c>
    </row>
    <row r="150" spans="1:6" x14ac:dyDescent="0.25">
      <c r="A150" s="15">
        <v>149</v>
      </c>
      <c r="B150" s="15">
        <v>9.4399999999999998E-2</v>
      </c>
      <c r="C150" s="22">
        <v>1044646.5770505166</v>
      </c>
      <c r="D150" s="15">
        <v>2</v>
      </c>
      <c r="E150" s="15">
        <v>10000</v>
      </c>
      <c r="F150" s="15">
        <f t="shared" si="3"/>
        <v>20000</v>
      </c>
    </row>
    <row r="151" spans="1:6" x14ac:dyDescent="0.25">
      <c r="A151" s="15">
        <v>150</v>
      </c>
      <c r="B151" s="15">
        <v>7.8950000000000006E-2</v>
      </c>
      <c r="C151" s="22">
        <v>1016679.2557796492</v>
      </c>
      <c r="D151" s="15">
        <v>2</v>
      </c>
      <c r="E151" s="15">
        <v>11750</v>
      </c>
      <c r="F151" s="15">
        <f t="shared" si="3"/>
        <v>23500</v>
      </c>
    </row>
    <row r="152" spans="1:6" x14ac:dyDescent="0.25">
      <c r="A152" s="15">
        <v>151</v>
      </c>
      <c r="B152" s="15">
        <v>9.35E-2</v>
      </c>
      <c r="C152" s="22">
        <v>1043017.4127046409</v>
      </c>
      <c r="D152" s="15">
        <v>2</v>
      </c>
      <c r="E152" s="15">
        <v>5750</v>
      </c>
      <c r="F152" s="15">
        <f t="shared" si="3"/>
        <v>11500</v>
      </c>
    </row>
    <row r="153" spans="1:6" x14ac:dyDescent="0.25">
      <c r="A153" s="15">
        <v>152</v>
      </c>
      <c r="B153" s="15">
        <v>9.5100000000000004E-2</v>
      </c>
      <c r="C153" s="22">
        <v>1045913.7048750867</v>
      </c>
      <c r="D153" s="15">
        <v>2</v>
      </c>
      <c r="E153" s="15">
        <v>10000</v>
      </c>
      <c r="F153" s="15">
        <f t="shared" si="3"/>
        <v>20000</v>
      </c>
    </row>
    <row r="154" spans="1:6" x14ac:dyDescent="0.25">
      <c r="A154" s="15">
        <v>153</v>
      </c>
      <c r="B154" s="15">
        <v>7.5850000000000001E-2</v>
      </c>
      <c r="C154" s="22">
        <v>1011067.6896994106</v>
      </c>
      <c r="D154" s="15">
        <v>2</v>
      </c>
      <c r="E154" s="15">
        <v>5000</v>
      </c>
      <c r="F154" s="15">
        <f t="shared" si="3"/>
        <v>10000</v>
      </c>
    </row>
    <row r="155" spans="1:6" x14ac:dyDescent="0.25">
      <c r="A155" s="15">
        <v>154</v>
      </c>
      <c r="B155" s="15">
        <v>8.6900000000000005E-2</v>
      </c>
      <c r="C155" s="22">
        <v>1031070.207501552</v>
      </c>
      <c r="D155" s="15">
        <v>2</v>
      </c>
      <c r="E155" s="15">
        <v>3000</v>
      </c>
      <c r="F155" s="15">
        <f t="shared" si="3"/>
        <v>6000</v>
      </c>
    </row>
    <row r="156" spans="1:6" x14ac:dyDescent="0.25">
      <c r="A156" s="15">
        <v>155</v>
      </c>
      <c r="B156" s="15">
        <v>7.0650000000000004E-2</v>
      </c>
      <c r="C156" s="22">
        <v>1001654.7401454616</v>
      </c>
      <c r="D156" s="15">
        <v>2</v>
      </c>
      <c r="E156" s="15">
        <v>6000</v>
      </c>
      <c r="F156" s="15">
        <f t="shared" si="3"/>
        <v>12000</v>
      </c>
    </row>
    <row r="157" spans="1:6" x14ac:dyDescent="0.25">
      <c r="A157" s="15">
        <v>156</v>
      </c>
      <c r="B157" s="15">
        <v>8.5999999999999993E-2</v>
      </c>
      <c r="C157" s="22">
        <v>1029441.0431556761</v>
      </c>
      <c r="D157" s="15">
        <v>2</v>
      </c>
      <c r="E157" s="15">
        <v>3000</v>
      </c>
      <c r="F157" s="15">
        <f t="shared" si="3"/>
        <v>6000</v>
      </c>
    </row>
    <row r="158" spans="1:6" x14ac:dyDescent="0.25">
      <c r="A158" s="15">
        <v>157</v>
      </c>
      <c r="B158" s="15">
        <v>8.3699999999999997E-2</v>
      </c>
      <c r="C158" s="22">
        <v>1025277.6231606603</v>
      </c>
      <c r="D158" s="15">
        <v>2</v>
      </c>
      <c r="E158" s="15">
        <v>3000</v>
      </c>
      <c r="F158" s="15">
        <f t="shared" si="3"/>
        <v>6000</v>
      </c>
    </row>
    <row r="159" spans="1:6" x14ac:dyDescent="0.25">
      <c r="A159" s="15">
        <v>158</v>
      </c>
      <c r="B159" s="15">
        <v>7.3999999999999996E-2</v>
      </c>
      <c r="C159" s="22">
        <v>1007718.8518773325</v>
      </c>
      <c r="D159" s="15">
        <v>2</v>
      </c>
      <c r="E159" s="15">
        <v>5000</v>
      </c>
      <c r="F159" s="15">
        <f t="shared" si="3"/>
        <v>10000</v>
      </c>
    </row>
    <row r="160" spans="1:6" x14ac:dyDescent="0.25">
      <c r="A160" s="15">
        <v>159</v>
      </c>
      <c r="B160" s="15">
        <v>8.6900000000000005E-2</v>
      </c>
      <c r="C160" s="22">
        <v>1031070.207501552</v>
      </c>
      <c r="D160" s="15">
        <v>2</v>
      </c>
      <c r="E160" s="15">
        <v>2000</v>
      </c>
      <c r="F160" s="15">
        <f t="shared" si="3"/>
        <v>4000</v>
      </c>
    </row>
    <row r="161" spans="1:6" x14ac:dyDescent="0.25">
      <c r="A161" s="15">
        <v>160</v>
      </c>
      <c r="B161" s="15">
        <v>7.8130000000000005E-2</v>
      </c>
      <c r="C161" s="22">
        <v>1015185.8551292631</v>
      </c>
      <c r="D161" s="15">
        <v>2</v>
      </c>
      <c r="E161" s="15">
        <v>13000</v>
      </c>
      <c r="F161" s="15">
        <f t="shared" si="3"/>
        <v>26000</v>
      </c>
    </row>
    <row r="162" spans="1:6" x14ac:dyDescent="0.25">
      <c r="A162" s="15">
        <v>161</v>
      </c>
      <c r="B162" s="15">
        <v>7.7899999999999997E-2</v>
      </c>
      <c r="C162" s="22">
        <v>1014778.5640427943</v>
      </c>
      <c r="D162" s="15">
        <v>2</v>
      </c>
      <c r="E162" s="15">
        <v>4100</v>
      </c>
      <c r="F162" s="15">
        <f t="shared" si="3"/>
        <v>8200</v>
      </c>
    </row>
    <row r="163" spans="1:6" x14ac:dyDescent="0.25">
      <c r="A163" s="15">
        <v>162</v>
      </c>
      <c r="B163" s="15">
        <v>8.2799999999999999E-2</v>
      </c>
      <c r="C163" s="22">
        <v>1023648.4588147845</v>
      </c>
      <c r="D163" s="15">
        <v>2</v>
      </c>
      <c r="E163" s="15">
        <v>3950</v>
      </c>
      <c r="F163" s="15">
        <f t="shared" si="3"/>
        <v>7900</v>
      </c>
    </row>
    <row r="164" spans="1:6" x14ac:dyDescent="0.25">
      <c r="A164" s="15">
        <v>163</v>
      </c>
      <c r="B164" s="15">
        <v>7.0849999999999996E-2</v>
      </c>
      <c r="C164" s="22">
        <v>1002016.7766667674</v>
      </c>
      <c r="D164" s="15">
        <v>2</v>
      </c>
      <c r="E164" s="15">
        <v>7500</v>
      </c>
      <c r="F164" s="15">
        <f t="shared" si="3"/>
        <v>15000</v>
      </c>
    </row>
    <row r="165" spans="1:6" x14ac:dyDescent="0.25">
      <c r="A165" s="15">
        <v>164</v>
      </c>
      <c r="B165" s="15">
        <v>8.6900000000000005E-2</v>
      </c>
      <c r="C165" s="22">
        <v>1031070.207501552</v>
      </c>
      <c r="D165" s="15">
        <v>2</v>
      </c>
      <c r="E165" s="15">
        <v>2000</v>
      </c>
      <c r="F165" s="15">
        <f t="shared" si="3"/>
        <v>4000</v>
      </c>
    </row>
    <row r="166" spans="1:6" x14ac:dyDescent="0.25">
      <c r="A166" s="15">
        <v>165</v>
      </c>
      <c r="B166" s="15">
        <v>7.9000000000000001E-2</v>
      </c>
      <c r="C166" s="22">
        <v>1010394.2316696319</v>
      </c>
      <c r="D166" s="15">
        <v>1</v>
      </c>
      <c r="E166" s="15">
        <v>11500</v>
      </c>
      <c r="F166" s="15">
        <f t="shared" si="3"/>
        <v>11500</v>
      </c>
    </row>
    <row r="167" spans="1:6" x14ac:dyDescent="0.25">
      <c r="A167" s="15">
        <v>166</v>
      </c>
      <c r="B167" s="15">
        <v>9.6500000000000002E-2</v>
      </c>
      <c r="C167" s="22">
        <v>1026781.5338514841</v>
      </c>
      <c r="D167" s="15">
        <v>1</v>
      </c>
      <c r="E167" s="15">
        <v>5000</v>
      </c>
      <c r="F167" s="15">
        <f t="shared" si="3"/>
        <v>5000</v>
      </c>
    </row>
    <row r="168" spans="1:6" x14ac:dyDescent="0.25">
      <c r="A168" s="15">
        <v>167</v>
      </c>
      <c r="B168" s="15">
        <v>9.7624000000000002E-2</v>
      </c>
      <c r="C168" s="22">
        <v>1027834.0668601928</v>
      </c>
      <c r="D168" s="15">
        <v>1</v>
      </c>
      <c r="E168" s="15">
        <v>8000</v>
      </c>
      <c r="F168" s="15">
        <f t="shared" si="3"/>
        <v>8000</v>
      </c>
    </row>
    <row r="169" spans="1:6" x14ac:dyDescent="0.25">
      <c r="A169" s="15">
        <v>168</v>
      </c>
      <c r="B169" s="15">
        <v>8.4000000000000005E-2</v>
      </c>
      <c r="C169" s="22">
        <v>1015076.318007304</v>
      </c>
      <c r="D169" s="15">
        <v>1</v>
      </c>
      <c r="E169" s="15">
        <v>3500</v>
      </c>
      <c r="F169" s="15">
        <f t="shared" si="3"/>
        <v>3500</v>
      </c>
    </row>
    <row r="170" spans="1:6" x14ac:dyDescent="0.25">
      <c r="A170" s="15">
        <v>169</v>
      </c>
      <c r="B170" s="15">
        <v>8.3799999999999999E-2</v>
      </c>
      <c r="C170" s="22">
        <v>1014889.0345537971</v>
      </c>
      <c r="D170" s="15">
        <v>1</v>
      </c>
      <c r="E170" s="15">
        <v>3000</v>
      </c>
      <c r="F170" s="15">
        <f t="shared" si="3"/>
        <v>3000</v>
      </c>
    </row>
    <row r="171" spans="1:6" x14ac:dyDescent="0.25">
      <c r="A171" s="15">
        <v>170</v>
      </c>
      <c r="B171" s="15">
        <v>9.7705E-2</v>
      </c>
      <c r="C171" s="22">
        <v>1027909.9166588631</v>
      </c>
      <c r="D171" s="15">
        <v>1</v>
      </c>
      <c r="E171" s="15">
        <v>2810</v>
      </c>
      <c r="F171" s="15">
        <f t="shared" si="3"/>
        <v>2810</v>
      </c>
    </row>
    <row r="172" spans="1:6" x14ac:dyDescent="0.25">
      <c r="A172" s="15">
        <v>171</v>
      </c>
      <c r="B172" s="15">
        <v>7.1999999999999995E-2</v>
      </c>
      <c r="C172" s="22">
        <v>1003839.310796891</v>
      </c>
      <c r="D172" s="15">
        <v>1</v>
      </c>
      <c r="E172" s="15">
        <v>10250</v>
      </c>
      <c r="F172" s="15">
        <f t="shared" si="3"/>
        <v>10250</v>
      </c>
    </row>
    <row r="173" spans="1:6" x14ac:dyDescent="0.25">
      <c r="A173" s="15">
        <v>172</v>
      </c>
      <c r="B173" s="15">
        <v>8.6499999999999994E-2</v>
      </c>
      <c r="C173" s="22">
        <v>1017417.36117614</v>
      </c>
      <c r="D173" s="15">
        <v>1</v>
      </c>
      <c r="E173" s="15">
        <v>4150</v>
      </c>
      <c r="F173" s="15">
        <f t="shared" si="3"/>
        <v>4150</v>
      </c>
    </row>
    <row r="174" spans="1:6" x14ac:dyDescent="0.25">
      <c r="A174" s="15">
        <v>173</v>
      </c>
      <c r="B174" s="15">
        <v>9.6000000000000002E-2</v>
      </c>
      <c r="C174" s="22">
        <v>1026313.3252177169</v>
      </c>
      <c r="D174" s="15">
        <v>1</v>
      </c>
      <c r="E174" s="15">
        <v>5000</v>
      </c>
      <c r="F174" s="15">
        <f t="shared" si="3"/>
        <v>5000</v>
      </c>
    </row>
    <row r="175" spans="1:6" x14ac:dyDescent="0.25">
      <c r="A175" s="15">
        <v>174</v>
      </c>
      <c r="B175" s="15">
        <v>9.6299999999999997E-2</v>
      </c>
      <c r="C175" s="22">
        <v>1026594.2503979772</v>
      </c>
      <c r="D175" s="15">
        <v>1</v>
      </c>
      <c r="E175" s="15">
        <v>3700</v>
      </c>
      <c r="F175" s="15">
        <f t="shared" si="3"/>
        <v>3700</v>
      </c>
    </row>
    <row r="176" spans="1:6" x14ac:dyDescent="0.25">
      <c r="A176" s="15">
        <v>175</v>
      </c>
      <c r="B176" s="15">
        <v>9.7299999999999998E-2</v>
      </c>
      <c r="C176" s="22">
        <v>1027530.6676655116</v>
      </c>
      <c r="D176" s="15">
        <v>1</v>
      </c>
      <c r="E176" s="15">
        <v>7000</v>
      </c>
      <c r="F176" s="15">
        <f t="shared" si="3"/>
        <v>7000</v>
      </c>
    </row>
    <row r="177" spans="1:6" x14ac:dyDescent="0.25">
      <c r="A177" s="15">
        <v>176</v>
      </c>
      <c r="B177" s="15">
        <v>7.5600000000000001E-2</v>
      </c>
      <c r="C177" s="22">
        <v>1007210.4129600149</v>
      </c>
      <c r="D177" s="15">
        <v>1</v>
      </c>
      <c r="E177" s="15">
        <v>5000</v>
      </c>
      <c r="F177" s="15">
        <f t="shared" si="3"/>
        <v>5000</v>
      </c>
    </row>
    <row r="178" spans="1:6" x14ac:dyDescent="0.25">
      <c r="A178" s="15">
        <v>177</v>
      </c>
      <c r="B178" s="15">
        <v>8.6999999999999994E-2</v>
      </c>
      <c r="C178" s="22">
        <v>1017885.5698099072</v>
      </c>
      <c r="D178" s="15">
        <v>1</v>
      </c>
      <c r="E178" s="15">
        <v>3000</v>
      </c>
      <c r="F178" s="15">
        <f t="shared" si="3"/>
        <v>3000</v>
      </c>
    </row>
    <row r="179" spans="1:6" x14ac:dyDescent="0.25">
      <c r="A179" s="15">
        <v>178</v>
      </c>
      <c r="B179" s="15">
        <v>8.6900000000000005E-2</v>
      </c>
      <c r="C179" s="22">
        <v>1017791.9280831538</v>
      </c>
      <c r="D179" s="15">
        <v>1</v>
      </c>
      <c r="E179" s="15">
        <v>5000</v>
      </c>
      <c r="F179" s="15">
        <f t="shared" si="3"/>
        <v>5000</v>
      </c>
    </row>
    <row r="180" spans="1:6" x14ac:dyDescent="0.25">
      <c r="A180" s="15">
        <v>179</v>
      </c>
      <c r="B180" s="15">
        <v>7.5072E-2</v>
      </c>
      <c r="C180" s="22">
        <v>1006715.9846427568</v>
      </c>
      <c r="D180" s="15">
        <v>1</v>
      </c>
      <c r="E180" s="15">
        <v>6500</v>
      </c>
      <c r="F180" s="15">
        <f t="shared" si="3"/>
        <v>6500</v>
      </c>
    </row>
    <row r="181" spans="1:6" x14ac:dyDescent="0.25">
      <c r="A181" s="15">
        <v>180</v>
      </c>
      <c r="B181" s="15">
        <v>6.9199999999999998E-2</v>
      </c>
      <c r="C181" s="22">
        <v>1001217.3424477946</v>
      </c>
      <c r="D181" s="15">
        <v>1</v>
      </c>
      <c r="E181" s="15">
        <v>7000</v>
      </c>
      <c r="F181" s="15">
        <f t="shared" si="3"/>
        <v>7000</v>
      </c>
    </row>
    <row r="182" spans="1:6" x14ac:dyDescent="0.25">
      <c r="A182" s="15">
        <v>181</v>
      </c>
      <c r="B182" s="15">
        <v>9.6500000000000002E-2</v>
      </c>
      <c r="C182" s="22">
        <v>1026781.5338514841</v>
      </c>
      <c r="D182" s="15">
        <v>1</v>
      </c>
      <c r="E182" s="15">
        <v>2730</v>
      </c>
      <c r="F182" s="15">
        <f t="shared" si="3"/>
        <v>2730</v>
      </c>
    </row>
    <row r="183" spans="1:6" x14ac:dyDescent="0.25">
      <c r="A183" s="15">
        <v>182</v>
      </c>
      <c r="B183" s="15">
        <v>9.5500000000000002E-2</v>
      </c>
      <c r="C183" s="22">
        <v>1025845.1165839497</v>
      </c>
      <c r="D183" s="15">
        <v>1</v>
      </c>
      <c r="E183" s="15">
        <v>7750</v>
      </c>
      <c r="F183" s="15">
        <f t="shared" si="3"/>
        <v>7750</v>
      </c>
    </row>
    <row r="184" spans="1:6" x14ac:dyDescent="0.25">
      <c r="A184" s="15">
        <v>183</v>
      </c>
      <c r="B184" s="15">
        <v>9.6000000000000002E-2</v>
      </c>
      <c r="C184" s="22">
        <v>1026313.3252177169</v>
      </c>
      <c r="D184" s="15">
        <v>1</v>
      </c>
      <c r="E184" s="15">
        <v>5000</v>
      </c>
      <c r="F184" s="15">
        <f t="shared" si="3"/>
        <v>5000</v>
      </c>
    </row>
    <row r="185" spans="1:6" x14ac:dyDescent="0.25">
      <c r="A185" s="15">
        <v>184</v>
      </c>
      <c r="B185" s="15">
        <v>7.0650000000000004E-2</v>
      </c>
      <c r="C185" s="22">
        <v>1002575.1474857195</v>
      </c>
      <c r="D185" s="15">
        <v>1</v>
      </c>
      <c r="E185" s="15">
        <v>5000</v>
      </c>
      <c r="F185" s="15">
        <f t="shared" si="3"/>
        <v>5000</v>
      </c>
    </row>
    <row r="186" spans="1:6" x14ac:dyDescent="0.25">
      <c r="A186" s="15">
        <v>185</v>
      </c>
      <c r="B186" s="15">
        <v>8.3799999999999999E-2</v>
      </c>
      <c r="C186" s="22">
        <v>1014889.0345537971</v>
      </c>
      <c r="D186" s="15">
        <v>1</v>
      </c>
      <c r="E186" s="15">
        <v>5000</v>
      </c>
      <c r="F186" s="15">
        <f t="shared" si="3"/>
        <v>5000</v>
      </c>
    </row>
    <row r="187" spans="1:6" x14ac:dyDescent="0.25">
      <c r="A187" s="15">
        <v>186</v>
      </c>
      <c r="B187" s="15">
        <v>0.1115</v>
      </c>
      <c r="C187" s="22">
        <v>1040827.7928645003</v>
      </c>
      <c r="D187" s="15">
        <v>1</v>
      </c>
      <c r="E187" s="15">
        <v>5000</v>
      </c>
      <c r="F187" s="15">
        <f t="shared" si="3"/>
        <v>5000</v>
      </c>
    </row>
    <row r="188" spans="1:6" x14ac:dyDescent="0.25">
      <c r="A188" s="15">
        <v>187</v>
      </c>
      <c r="B188" s="15">
        <v>8.1799999999999998E-2</v>
      </c>
      <c r="C188" s="22">
        <v>1013016.2000187283</v>
      </c>
      <c r="D188" s="15">
        <v>1</v>
      </c>
      <c r="E188" s="15">
        <v>5250</v>
      </c>
      <c r="F188" s="15">
        <f t="shared" si="3"/>
        <v>5250</v>
      </c>
    </row>
    <row r="189" spans="1:6" x14ac:dyDescent="0.25">
      <c r="A189" s="15">
        <v>188</v>
      </c>
      <c r="B189" s="15">
        <v>8.6999999999999994E-2</v>
      </c>
      <c r="C189" s="22">
        <v>1017885.5698099072</v>
      </c>
      <c r="D189" s="15">
        <v>1</v>
      </c>
      <c r="E189" s="15">
        <v>1550</v>
      </c>
      <c r="F189" s="15">
        <f t="shared" si="3"/>
        <v>1550</v>
      </c>
    </row>
    <row r="190" spans="1:6" x14ac:dyDescent="0.25">
      <c r="A190" s="15">
        <v>189</v>
      </c>
      <c r="B190" s="15">
        <v>7.1999999999999995E-2</v>
      </c>
      <c r="C190" s="22">
        <v>1003839.310796891</v>
      </c>
      <c r="D190" s="15">
        <v>1</v>
      </c>
      <c r="E190" s="15">
        <v>7000</v>
      </c>
      <c r="F190" s="15">
        <f t="shared" si="3"/>
        <v>7000</v>
      </c>
    </row>
    <row r="191" spans="1:6" x14ac:dyDescent="0.25">
      <c r="A191" s="15">
        <v>190</v>
      </c>
      <c r="B191" s="15">
        <v>8.4500000000000006E-2</v>
      </c>
      <c r="C191" s="22">
        <v>1015544.5266410712</v>
      </c>
      <c r="D191" s="15">
        <v>1</v>
      </c>
      <c r="E191" s="15">
        <v>3000</v>
      </c>
      <c r="F191" s="15">
        <f t="shared" si="3"/>
        <v>3000</v>
      </c>
    </row>
    <row r="192" spans="1:6" x14ac:dyDescent="0.25">
      <c r="A192" s="15">
        <v>191</v>
      </c>
      <c r="B192" s="15">
        <v>6.9500000000000006E-2</v>
      </c>
      <c r="C192" s="22">
        <v>1001498.2676280549</v>
      </c>
      <c r="D192" s="15">
        <v>1</v>
      </c>
      <c r="E192" s="15">
        <v>5000</v>
      </c>
      <c r="F192" s="15">
        <f t="shared" si="3"/>
        <v>5000</v>
      </c>
    </row>
    <row r="193" spans="1:6" x14ac:dyDescent="0.25">
      <c r="A193" s="15">
        <v>192</v>
      </c>
      <c r="B193" s="15">
        <v>9.6000000000000002E-2</v>
      </c>
      <c r="C193" s="22">
        <v>1026313.3252177169</v>
      </c>
      <c r="D193" s="15">
        <v>1</v>
      </c>
      <c r="E193" s="15">
        <v>5000</v>
      </c>
      <c r="F193" s="15">
        <f t="shared" si="3"/>
        <v>5000</v>
      </c>
    </row>
    <row r="194" spans="1:6" x14ac:dyDescent="0.25">
      <c r="A194" s="15">
        <v>193</v>
      </c>
      <c r="B194" s="15">
        <v>9.6000000000000002E-2</v>
      </c>
      <c r="C194" s="22">
        <v>1026313.3252177169</v>
      </c>
      <c r="D194" s="15">
        <v>1</v>
      </c>
      <c r="E194" s="15">
        <v>5000</v>
      </c>
      <c r="F194" s="15">
        <f t="shared" si="3"/>
        <v>5000</v>
      </c>
    </row>
    <row r="195" spans="1:6" x14ac:dyDescent="0.25">
      <c r="A195" s="15">
        <v>194</v>
      </c>
      <c r="B195" s="15">
        <v>7.51E-2</v>
      </c>
      <c r="C195" s="22">
        <v>1006742.2043262477</v>
      </c>
      <c r="D195" s="15">
        <v>1</v>
      </c>
      <c r="E195" s="15">
        <v>5000</v>
      </c>
      <c r="F195" s="15">
        <f t="shared" ref="F195:F211" si="4">D195*E195</f>
        <v>5000</v>
      </c>
    </row>
    <row r="196" spans="1:6" x14ac:dyDescent="0.25">
      <c r="A196" s="15">
        <v>195</v>
      </c>
      <c r="B196" s="15">
        <v>0.1108</v>
      </c>
      <c r="C196" s="22">
        <v>1040172.3007772262</v>
      </c>
      <c r="D196" s="15">
        <v>1</v>
      </c>
      <c r="E196" s="15">
        <v>3000</v>
      </c>
      <c r="F196" s="15">
        <f t="shared" si="4"/>
        <v>3000</v>
      </c>
    </row>
    <row r="197" spans="1:6" x14ac:dyDescent="0.25">
      <c r="A197" s="15">
        <v>196</v>
      </c>
      <c r="B197" s="15">
        <v>8.5999999999999993E-2</v>
      </c>
      <c r="C197" s="22">
        <v>1016949.1525423728</v>
      </c>
      <c r="D197" s="15">
        <v>1</v>
      </c>
      <c r="E197" s="15">
        <v>4900</v>
      </c>
      <c r="F197" s="15">
        <f t="shared" si="4"/>
        <v>4900</v>
      </c>
    </row>
    <row r="198" spans="1:6" x14ac:dyDescent="0.25">
      <c r="A198" s="15">
        <v>197</v>
      </c>
      <c r="B198" s="15">
        <v>8.8300000000000003E-2</v>
      </c>
      <c r="C198" s="22">
        <v>1019102.912257702</v>
      </c>
      <c r="D198" s="15">
        <v>1</v>
      </c>
      <c r="E198" s="15">
        <v>2050</v>
      </c>
      <c r="F198" s="15">
        <f t="shared" si="4"/>
        <v>2050</v>
      </c>
    </row>
    <row r="199" spans="1:6" x14ac:dyDescent="0.25">
      <c r="A199" s="15">
        <v>198</v>
      </c>
      <c r="B199" s="15">
        <v>7.1800000000000003E-2</v>
      </c>
      <c r="C199" s="22">
        <v>1003652.0273433841</v>
      </c>
      <c r="D199" s="15">
        <v>1</v>
      </c>
      <c r="E199" s="15">
        <v>2500</v>
      </c>
      <c r="F199" s="15">
        <f t="shared" si="4"/>
        <v>2500</v>
      </c>
    </row>
    <row r="200" spans="1:6" x14ac:dyDescent="0.25">
      <c r="A200" s="15">
        <v>199</v>
      </c>
      <c r="B200" s="15">
        <v>7.0000000000000007E-2</v>
      </c>
      <c r="C200" s="22">
        <v>1001966.4762618222</v>
      </c>
      <c r="D200" s="15">
        <v>1</v>
      </c>
      <c r="E200" s="15">
        <v>285</v>
      </c>
      <c r="F200" s="15">
        <f t="shared" si="4"/>
        <v>285</v>
      </c>
    </row>
    <row r="201" spans="1:6" x14ac:dyDescent="0.25">
      <c r="A201" s="15">
        <v>200</v>
      </c>
      <c r="B201" s="15">
        <v>6.9800000000000001E-2</v>
      </c>
      <c r="C201" s="22">
        <v>1001779.1928083153</v>
      </c>
      <c r="D201" s="15">
        <v>1</v>
      </c>
      <c r="E201" s="15">
        <v>3000</v>
      </c>
      <c r="F201" s="15">
        <f t="shared" si="4"/>
        <v>3000</v>
      </c>
    </row>
    <row r="202" spans="1:6" x14ac:dyDescent="0.25">
      <c r="A202" s="15">
        <v>201</v>
      </c>
      <c r="B202" s="15">
        <v>8.6999999999999994E-2</v>
      </c>
      <c r="C202" s="22">
        <v>1017885.5698099072</v>
      </c>
      <c r="D202" s="15">
        <v>1</v>
      </c>
      <c r="E202" s="15">
        <v>5000</v>
      </c>
      <c r="F202" s="15">
        <f t="shared" si="4"/>
        <v>5000</v>
      </c>
    </row>
    <row r="203" spans="1:6" x14ac:dyDescent="0.25">
      <c r="A203" s="15">
        <v>202</v>
      </c>
      <c r="B203" s="15">
        <v>8.5999999999999993E-2</v>
      </c>
      <c r="C203" s="22">
        <v>1016949.1525423728</v>
      </c>
      <c r="D203" s="15">
        <v>1</v>
      </c>
      <c r="E203" s="15">
        <v>6600</v>
      </c>
      <c r="F203" s="15">
        <f t="shared" si="4"/>
        <v>6600</v>
      </c>
    </row>
    <row r="204" spans="1:6" x14ac:dyDescent="0.25">
      <c r="A204" s="15">
        <v>203</v>
      </c>
      <c r="B204" s="15">
        <v>8.4000000000000005E-2</v>
      </c>
      <c r="C204" s="22">
        <v>1015076.318007304</v>
      </c>
      <c r="D204" s="15">
        <v>1</v>
      </c>
      <c r="E204" s="15">
        <v>3520</v>
      </c>
      <c r="F204" s="15">
        <f t="shared" si="4"/>
        <v>3520</v>
      </c>
    </row>
    <row r="205" spans="1:6" x14ac:dyDescent="0.25">
      <c r="A205" s="15">
        <v>204</v>
      </c>
      <c r="B205" s="15">
        <v>8.3400000000000002E-2</v>
      </c>
      <c r="C205" s="22">
        <v>1014514.4676467833</v>
      </c>
      <c r="D205" s="15">
        <v>1</v>
      </c>
      <c r="E205" s="15">
        <v>8500</v>
      </c>
      <c r="F205" s="15">
        <f t="shared" si="4"/>
        <v>8500</v>
      </c>
    </row>
    <row r="206" spans="1:6" x14ac:dyDescent="0.25">
      <c r="A206" s="15">
        <v>205</v>
      </c>
      <c r="B206" s="15">
        <v>8.3099999999999993E-2</v>
      </c>
      <c r="C206" s="22">
        <v>1014233.542466523</v>
      </c>
      <c r="D206" s="15">
        <v>1</v>
      </c>
      <c r="E206" s="15">
        <v>3000</v>
      </c>
      <c r="F206" s="15">
        <f t="shared" si="4"/>
        <v>3000</v>
      </c>
    </row>
    <row r="207" spans="1:6" x14ac:dyDescent="0.25">
      <c r="A207" s="15">
        <v>206</v>
      </c>
      <c r="B207" s="15">
        <v>8.7300000000000003E-2</v>
      </c>
      <c r="C207" s="22">
        <v>1018166.4949901676</v>
      </c>
      <c r="D207" s="15">
        <v>1</v>
      </c>
      <c r="E207" s="15">
        <v>4000</v>
      </c>
      <c r="F207" s="15">
        <f t="shared" si="4"/>
        <v>4000</v>
      </c>
    </row>
    <row r="208" spans="1:6" x14ac:dyDescent="0.25">
      <c r="A208" s="15">
        <v>207</v>
      </c>
      <c r="B208" s="15">
        <v>8.6499999999999994E-2</v>
      </c>
      <c r="C208" s="22">
        <v>1017417.36117614</v>
      </c>
      <c r="D208" s="15">
        <v>1</v>
      </c>
      <c r="E208" s="15">
        <v>4380</v>
      </c>
      <c r="F208" s="15">
        <f t="shared" si="4"/>
        <v>4380</v>
      </c>
    </row>
    <row r="209" spans="1:6" x14ac:dyDescent="0.25">
      <c r="A209" s="15">
        <v>208</v>
      </c>
      <c r="B209" s="15">
        <v>8.3000000000000004E-2</v>
      </c>
      <c r="C209" s="22">
        <v>1014139.9007397696</v>
      </c>
      <c r="D209" s="15">
        <v>1</v>
      </c>
      <c r="E209" s="15">
        <v>5000</v>
      </c>
      <c r="F209" s="15">
        <f t="shared" si="4"/>
        <v>5000</v>
      </c>
    </row>
    <row r="210" spans="1:6" x14ac:dyDescent="0.25">
      <c r="A210" s="15">
        <v>209</v>
      </c>
      <c r="B210" s="15">
        <v>7.2499999999999995E-2</v>
      </c>
      <c r="C210" s="22">
        <v>1004307.5194306582</v>
      </c>
      <c r="D210" s="15">
        <v>1</v>
      </c>
      <c r="E210" s="15">
        <v>2000</v>
      </c>
      <c r="F210" s="15">
        <f t="shared" si="4"/>
        <v>2000</v>
      </c>
    </row>
    <row r="211" spans="1:6" x14ac:dyDescent="0.25">
      <c r="A211" s="15">
        <v>210</v>
      </c>
      <c r="B211" s="15">
        <v>9.11E-2</v>
      </c>
      <c r="C211" s="22">
        <v>1021724.8806067982</v>
      </c>
      <c r="D211" s="15">
        <v>1</v>
      </c>
      <c r="E211" s="15">
        <v>6000</v>
      </c>
      <c r="F211" s="15">
        <f t="shared" si="4"/>
        <v>6000</v>
      </c>
    </row>
    <row r="213" spans="1:6" x14ac:dyDescent="0.25">
      <c r="A213" s="19" t="s">
        <v>29</v>
      </c>
      <c r="B213" s="19" t="s">
        <v>27</v>
      </c>
      <c r="C213" s="21" t="s">
        <v>4</v>
      </c>
      <c r="D213" s="18" t="s">
        <v>28</v>
      </c>
      <c r="E213" s="18" t="s">
        <v>9</v>
      </c>
      <c r="F213" s="19" t="s">
        <v>40</v>
      </c>
    </row>
    <row r="214" spans="1:6" x14ac:dyDescent="0.25">
      <c r="A214" s="15">
        <v>1</v>
      </c>
      <c r="B214" s="15">
        <v>0</v>
      </c>
      <c r="C214" s="22">
        <v>1032802.2664224665</v>
      </c>
      <c r="D214" s="15">
        <v>3</v>
      </c>
      <c r="E214" s="15">
        <v>11730</v>
      </c>
      <c r="F214" s="17">
        <f>D214*E214</f>
        <v>35190</v>
      </c>
    </row>
    <row r="215" spans="1:6" x14ac:dyDescent="0.25">
      <c r="A215" s="15">
        <v>2</v>
      </c>
      <c r="B215" s="15">
        <v>0</v>
      </c>
      <c r="C215" s="22">
        <v>1011835.1165660629</v>
      </c>
      <c r="D215" s="15">
        <v>2</v>
      </c>
      <c r="E215" s="15">
        <v>13500</v>
      </c>
      <c r="F215" s="17">
        <f t="shared" ref="F215:F221" si="5">D215*E215</f>
        <v>27000</v>
      </c>
    </row>
    <row r="216" spans="1:6" x14ac:dyDescent="0.25">
      <c r="A216" s="15">
        <v>3</v>
      </c>
      <c r="B216" s="15">
        <v>0</v>
      </c>
      <c r="C216" s="22">
        <v>1018216.2248367377</v>
      </c>
      <c r="D216" s="15">
        <v>2</v>
      </c>
      <c r="E216" s="15">
        <v>10000</v>
      </c>
      <c r="F216" s="17">
        <f t="shared" si="5"/>
        <v>20000</v>
      </c>
    </row>
    <row r="217" spans="1:6" x14ac:dyDescent="0.25">
      <c r="A217" s="15">
        <v>4</v>
      </c>
      <c r="B217" s="15">
        <v>0</v>
      </c>
      <c r="C217" s="22">
        <v>1360214.0948764461</v>
      </c>
      <c r="D217" s="15">
        <v>2</v>
      </c>
      <c r="E217" s="15">
        <v>9000</v>
      </c>
      <c r="F217" s="17">
        <f t="shared" si="5"/>
        <v>18000</v>
      </c>
    </row>
    <row r="218" spans="1:6" x14ac:dyDescent="0.25">
      <c r="A218" s="15">
        <v>5</v>
      </c>
      <c r="B218" s="15">
        <v>0</v>
      </c>
      <c r="C218" s="22">
        <v>1368330.5011103633</v>
      </c>
      <c r="D218" s="15">
        <v>2</v>
      </c>
      <c r="E218" s="15">
        <v>10000</v>
      </c>
      <c r="F218" s="17">
        <f t="shared" si="5"/>
        <v>20000</v>
      </c>
    </row>
    <row r="219" spans="1:6" x14ac:dyDescent="0.25">
      <c r="A219" s="15">
        <v>6</v>
      </c>
      <c r="B219" s="15">
        <v>0</v>
      </c>
      <c r="C219" s="22">
        <v>1121551.2088875494</v>
      </c>
      <c r="D219" s="15">
        <v>2</v>
      </c>
      <c r="E219" s="15">
        <v>3210</v>
      </c>
      <c r="F219" s="17">
        <f t="shared" si="5"/>
        <v>6420</v>
      </c>
    </row>
    <row r="220" spans="1:6" x14ac:dyDescent="0.25">
      <c r="A220" s="15">
        <v>7</v>
      </c>
      <c r="B220" s="15">
        <v>0</v>
      </c>
      <c r="C220" s="22">
        <v>1202313.8870680775</v>
      </c>
      <c r="D220" s="15">
        <v>1</v>
      </c>
      <c r="E220" s="15">
        <v>2800</v>
      </c>
      <c r="F220" s="17">
        <f t="shared" si="5"/>
        <v>2800</v>
      </c>
    </row>
    <row r="221" spans="1:6" x14ac:dyDescent="0.25">
      <c r="A221" s="15">
        <v>8</v>
      </c>
      <c r="B221" s="15">
        <v>0</v>
      </c>
      <c r="C221" s="22">
        <v>1498240.4719543026</v>
      </c>
      <c r="D221" s="15">
        <v>1</v>
      </c>
      <c r="E221" s="15">
        <v>5000</v>
      </c>
      <c r="F221" s="17">
        <f t="shared" si="5"/>
        <v>5000</v>
      </c>
    </row>
    <row r="222" spans="1:6" x14ac:dyDescent="0.25">
      <c r="F222" s="11"/>
    </row>
    <row r="223" spans="1:6" x14ac:dyDescent="0.25">
      <c r="A223" s="19" t="s">
        <v>57</v>
      </c>
      <c r="B223" s="19" t="s">
        <v>27</v>
      </c>
      <c r="C223" s="21" t="s">
        <v>4</v>
      </c>
      <c r="D223" s="18" t="s">
        <v>28</v>
      </c>
      <c r="E223" s="18" t="s">
        <v>9</v>
      </c>
      <c r="F223" s="19" t="s">
        <v>40</v>
      </c>
    </row>
    <row r="224" spans="1:6" x14ac:dyDescent="0.25">
      <c r="A224" s="15">
        <v>1</v>
      </c>
      <c r="B224" s="15">
        <v>8.9499999999999996E-2</v>
      </c>
      <c r="C224" s="22">
        <v>1047886.0632239101</v>
      </c>
      <c r="D224" s="15">
        <v>3</v>
      </c>
      <c r="E224" s="15">
        <v>5000</v>
      </c>
      <c r="F224" s="17">
        <f>D224*E224</f>
        <v>15000</v>
      </c>
    </row>
    <row r="225" spans="1:6" x14ac:dyDescent="0.25">
      <c r="A225" s="15">
        <v>2</v>
      </c>
      <c r="B225" s="15">
        <v>0.10349999999999999</v>
      </c>
      <c r="C225" s="22">
        <v>1033336.454724225</v>
      </c>
      <c r="D225" s="15">
        <v>1</v>
      </c>
      <c r="E225" s="15">
        <v>5000</v>
      </c>
      <c r="F225" s="17">
        <f>D225*E225</f>
        <v>5000</v>
      </c>
    </row>
    <row r="226" spans="1:6" x14ac:dyDescent="0.25">
      <c r="F226" s="11"/>
    </row>
    <row r="227" spans="1:6" x14ac:dyDescent="0.25">
      <c r="A227" s="19" t="s">
        <v>60</v>
      </c>
      <c r="B227" s="19" t="s">
        <v>27</v>
      </c>
      <c r="C227" s="21" t="s">
        <v>4</v>
      </c>
      <c r="D227" s="18" t="s">
        <v>28</v>
      </c>
      <c r="E227" s="18" t="s">
        <v>9</v>
      </c>
      <c r="F227" s="19" t="s">
        <v>40</v>
      </c>
    </row>
    <row r="228" spans="1:6" x14ac:dyDescent="0.25">
      <c r="A228" s="15">
        <v>1</v>
      </c>
      <c r="B228" s="15">
        <v>8.6999999999999994E-2</v>
      </c>
      <c r="C228" s="22">
        <v>1063516.0377801862</v>
      </c>
      <c r="D228" s="15">
        <v>8</v>
      </c>
      <c r="E228" s="15">
        <v>5000</v>
      </c>
      <c r="F228" s="17">
        <f>D228*E228</f>
        <v>40000</v>
      </c>
    </row>
    <row r="229" spans="1:6" x14ac:dyDescent="0.25">
      <c r="A229" s="15">
        <v>2</v>
      </c>
      <c r="B229" s="15">
        <v>8.8999999999999996E-2</v>
      </c>
      <c r="C229" s="22">
        <v>1082957.7655324887</v>
      </c>
      <c r="D229" s="15">
        <v>8</v>
      </c>
      <c r="E229" s="15">
        <v>5000</v>
      </c>
      <c r="F229" s="17">
        <f t="shared" ref="F229:F230" si="6">D229*E229</f>
        <v>40000</v>
      </c>
    </row>
    <row r="230" spans="1:6" x14ac:dyDescent="0.25">
      <c r="A230" s="15">
        <v>3</v>
      </c>
      <c r="B230" s="15">
        <v>0.09</v>
      </c>
      <c r="C230" s="22">
        <v>1088849.1981847016</v>
      </c>
      <c r="D230" s="15">
        <v>8</v>
      </c>
      <c r="E230" s="15">
        <v>5000</v>
      </c>
      <c r="F230" s="17">
        <f t="shared" si="6"/>
        <v>40000</v>
      </c>
    </row>
    <row r="231" spans="1:6" x14ac:dyDescent="0.25">
      <c r="F231" s="11"/>
    </row>
  </sheetData>
  <mergeCells count="2">
    <mergeCell ref="I12:J12"/>
    <mergeCell ref="J34:J3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 Term Borrowings</vt:lpstr>
      <vt:lpstr>Market Value of Debt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Aanchal Dusija</dc:creator>
  <cp:lastModifiedBy>Rhea Mirchandani</cp:lastModifiedBy>
  <dcterms:created xsi:type="dcterms:W3CDTF">2019-02-09T11:20:31Z</dcterms:created>
  <dcterms:modified xsi:type="dcterms:W3CDTF">2019-03-27T18:29:01Z</dcterms:modified>
</cp:coreProperties>
</file>