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LENOVO\Desktop\BSc. Applied Statistics &amp; Analytics\PROJECTS DONE\SEMESTER 6 FINANCIAL RISK\"/>
    </mc:Choice>
  </mc:AlternateContent>
  <xr:revisionPtr revIDLastSave="0" documentId="13_ncr:1_{64A1A1ED-9100-4878-A4F4-15C117FE3B93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Long Term Borrowings" sheetId="1" r:id="rId1"/>
    <sheet name="Total Value of Deb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2" l="1"/>
  <c r="K57" i="2"/>
  <c r="K58" i="2" s="1"/>
  <c r="K56" i="2"/>
  <c r="K53" i="2"/>
  <c r="K44" i="2"/>
  <c r="K43" i="2"/>
  <c r="G2" i="2"/>
  <c r="K42" i="2"/>
  <c r="G3" i="2"/>
  <c r="H3" i="2"/>
  <c r="G4" i="2"/>
  <c r="G8" i="2" l="1"/>
  <c r="K67" i="2" l="1"/>
  <c r="L66" i="2"/>
  <c r="R3" i="2" l="1"/>
  <c r="R4" i="2"/>
  <c r="R5" i="2"/>
  <c r="R6" i="2"/>
  <c r="R7" i="2"/>
  <c r="R8" i="2"/>
  <c r="R2" i="2"/>
  <c r="Q9" i="2"/>
  <c r="M3" i="2"/>
  <c r="M4" i="2"/>
  <c r="M5" i="2"/>
  <c r="M6" i="2"/>
  <c r="M7" i="2"/>
  <c r="M8" i="2"/>
  <c r="M9" i="2"/>
  <c r="M10" i="2"/>
  <c r="M11" i="2"/>
  <c r="M12" i="2"/>
  <c r="M13" i="2"/>
  <c r="M2" i="2"/>
  <c r="P21" i="2"/>
  <c r="Q21" i="2"/>
  <c r="L14" i="2"/>
  <c r="H7" i="2"/>
  <c r="G7" i="2"/>
  <c r="R9" i="2" l="1"/>
  <c r="M14" i="2"/>
  <c r="P22" i="2" l="1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Q24" i="2"/>
  <c r="Q22" i="2"/>
  <c r="Q23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G77" i="2" l="1"/>
  <c r="P38" i="2"/>
  <c r="Q38" i="2"/>
  <c r="D765" i="1"/>
  <c r="E765" i="1" s="1"/>
  <c r="E766" i="1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C418" i="1"/>
  <c r="D418" i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22" i="1"/>
  <c r="E422" i="1" s="1"/>
  <c r="D141" i="1"/>
  <c r="E141" i="1" s="1"/>
  <c r="D142" i="1"/>
  <c r="E142" i="1" s="1"/>
  <c r="D143" i="1"/>
  <c r="E143" i="1" s="1"/>
  <c r="D144" i="1"/>
  <c r="E144" i="1" s="1"/>
  <c r="H77" i="2" l="1"/>
  <c r="K51" i="2"/>
  <c r="K55" i="2" s="1"/>
  <c r="E418" i="1"/>
  <c r="E419" i="1" s="1"/>
  <c r="E145" i="1"/>
  <c r="H2" i="2"/>
  <c r="K73" i="2" l="1"/>
  <c r="K54" i="2"/>
  <c r="H4" i="2"/>
  <c r="P11" i="2" s="1"/>
  <c r="D799" i="1"/>
  <c r="C799" i="1"/>
  <c r="D798" i="1"/>
  <c r="E798" i="1" s="1"/>
  <c r="D797" i="1"/>
  <c r="E797" i="1" s="1"/>
  <c r="D796" i="1"/>
  <c r="E796" i="1" s="1"/>
  <c r="D792" i="1"/>
  <c r="C792" i="1"/>
  <c r="D791" i="1"/>
  <c r="E791" i="1" s="1"/>
  <c r="D790" i="1"/>
  <c r="E790" i="1" s="1"/>
  <c r="D789" i="1"/>
  <c r="E789" i="1" s="1"/>
  <c r="D788" i="1"/>
  <c r="E788" i="1" s="1"/>
  <c r="D784" i="1"/>
  <c r="C784" i="1"/>
  <c r="D783" i="1"/>
  <c r="E783" i="1" s="1"/>
  <c r="D782" i="1"/>
  <c r="E782" i="1" s="1"/>
  <c r="D781" i="1"/>
  <c r="E781" i="1" s="1"/>
  <c r="D780" i="1"/>
  <c r="E780" i="1" s="1"/>
  <c r="D776" i="1"/>
  <c r="C776" i="1"/>
  <c r="D775" i="1"/>
  <c r="E775" i="1" s="1"/>
  <c r="D774" i="1"/>
  <c r="E774" i="1" s="1"/>
  <c r="D773" i="1"/>
  <c r="E773" i="1" s="1"/>
  <c r="D772" i="1"/>
  <c r="E772" i="1" s="1"/>
  <c r="D761" i="1"/>
  <c r="C761" i="1"/>
  <c r="D760" i="1"/>
  <c r="E760" i="1" s="1"/>
  <c r="D759" i="1"/>
  <c r="E759" i="1" s="1"/>
  <c r="D758" i="1"/>
  <c r="E758" i="1" s="1"/>
  <c r="D757" i="1"/>
  <c r="E757" i="1" s="1"/>
  <c r="C753" i="1"/>
  <c r="D753" i="1"/>
  <c r="D752" i="1"/>
  <c r="E752" i="1" s="1"/>
  <c r="D751" i="1"/>
  <c r="E751" i="1" s="1"/>
  <c r="D750" i="1"/>
  <c r="E750" i="1" s="1"/>
  <c r="C746" i="1"/>
  <c r="D746" i="1"/>
  <c r="D745" i="1"/>
  <c r="E745" i="1" s="1"/>
  <c r="D744" i="1"/>
  <c r="E744" i="1" s="1"/>
  <c r="D743" i="1"/>
  <c r="E743" i="1" s="1"/>
  <c r="D742" i="1"/>
  <c r="E742" i="1" s="1"/>
  <c r="D734" i="1"/>
  <c r="E734" i="1" s="1"/>
  <c r="E735" i="1" s="1"/>
  <c r="C723" i="1"/>
  <c r="D723" i="1"/>
  <c r="D722" i="1"/>
  <c r="E722" i="1" s="1"/>
  <c r="D721" i="1"/>
  <c r="E721" i="1" s="1"/>
  <c r="D720" i="1"/>
  <c r="E720" i="1" s="1"/>
  <c r="D719" i="1"/>
  <c r="E719" i="1" s="1"/>
  <c r="D718" i="1"/>
  <c r="E718" i="1" s="1"/>
  <c r="D729" i="1"/>
  <c r="C729" i="1"/>
  <c r="D728" i="1"/>
  <c r="E728" i="1" s="1"/>
  <c r="D727" i="1"/>
  <c r="E727" i="1" s="1"/>
  <c r="D712" i="1"/>
  <c r="E712" i="1" s="1"/>
  <c r="D711" i="1"/>
  <c r="E711" i="1" s="1"/>
  <c r="C706" i="1"/>
  <c r="D706" i="1"/>
  <c r="D705" i="1"/>
  <c r="E705" i="1" s="1"/>
  <c r="D704" i="1"/>
  <c r="E704" i="1" s="1"/>
  <c r="D698" i="1"/>
  <c r="E698" i="1" s="1"/>
  <c r="D697" i="1"/>
  <c r="E697" i="1" s="1"/>
  <c r="D693" i="1"/>
  <c r="C693" i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0" i="1"/>
  <c r="C680" i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67" i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C667" i="1"/>
  <c r="E792" i="1" l="1"/>
  <c r="E776" i="1"/>
  <c r="K65" i="2"/>
  <c r="K66" i="2" s="1"/>
  <c r="E680" i="1"/>
  <c r="E681" i="1" s="1"/>
  <c r="E699" i="1"/>
  <c r="E799" i="1"/>
  <c r="E800" i="1" s="1"/>
  <c r="E761" i="1"/>
  <c r="E762" i="1" s="1"/>
  <c r="E784" i="1"/>
  <c r="E785" i="1" s="1"/>
  <c r="E793" i="1"/>
  <c r="E777" i="1"/>
  <c r="E753" i="1"/>
  <c r="E754" i="1" s="1"/>
  <c r="E746" i="1"/>
  <c r="E747" i="1" s="1"/>
  <c r="E667" i="1"/>
  <c r="E668" i="1" s="1"/>
  <c r="E693" i="1"/>
  <c r="E694" i="1" s="1"/>
  <c r="E729" i="1"/>
  <c r="E730" i="1" s="1"/>
  <c r="E723" i="1"/>
  <c r="E724" i="1" s="1"/>
  <c r="E713" i="1"/>
  <c r="E706" i="1"/>
  <c r="E707" i="1" s="1"/>
  <c r="D470" i="1"/>
  <c r="E470" i="1" s="1"/>
  <c r="E471" i="1" s="1"/>
  <c r="D463" i="1"/>
  <c r="E463" i="1" s="1"/>
  <c r="D464" i="1"/>
  <c r="E464" i="1" s="1"/>
  <c r="D459" i="1"/>
  <c r="E459" i="1" s="1"/>
  <c r="D458" i="1"/>
  <c r="E458" i="1" s="1"/>
  <c r="D457" i="1"/>
  <c r="E457" i="1" s="1"/>
  <c r="D456" i="1"/>
  <c r="E456" i="1" s="1"/>
  <c r="D455" i="1"/>
  <c r="E455" i="1" s="1"/>
  <c r="D547" i="1"/>
  <c r="E547" i="1" s="1"/>
  <c r="E548" i="1" s="1"/>
  <c r="D539" i="1"/>
  <c r="E539" i="1" s="1"/>
  <c r="D540" i="1"/>
  <c r="E540" i="1" s="1"/>
  <c r="D531" i="1"/>
  <c r="E531" i="1" s="1"/>
  <c r="D532" i="1"/>
  <c r="E532" i="1" s="1"/>
  <c r="D523" i="1"/>
  <c r="E523" i="1" s="1"/>
  <c r="D524" i="1"/>
  <c r="E524" i="1" s="1"/>
  <c r="D525" i="1"/>
  <c r="E525" i="1" s="1"/>
  <c r="D526" i="1"/>
  <c r="E526" i="1" s="1"/>
  <c r="D516" i="1"/>
  <c r="E516" i="1" s="1"/>
  <c r="E517" i="1" s="1"/>
  <c r="D508" i="1"/>
  <c r="E508" i="1" s="1"/>
  <c r="D509" i="1"/>
  <c r="E509" i="1" s="1"/>
  <c r="D500" i="1"/>
  <c r="E500" i="1" s="1"/>
  <c r="D501" i="1"/>
  <c r="E501" i="1" s="1"/>
  <c r="D492" i="1"/>
  <c r="E492" i="1" s="1"/>
  <c r="E493" i="1" s="1"/>
  <c r="D485" i="1"/>
  <c r="E485" i="1" s="1"/>
  <c r="D486" i="1"/>
  <c r="E486" i="1" s="1"/>
  <c r="D477" i="1"/>
  <c r="E477" i="1" s="1"/>
  <c r="D478" i="1"/>
  <c r="E478" i="1" s="1"/>
  <c r="D446" i="1"/>
  <c r="E446" i="1" s="1"/>
  <c r="D447" i="1"/>
  <c r="E447" i="1" s="1"/>
  <c r="D439" i="1"/>
  <c r="E439" i="1" s="1"/>
  <c r="D440" i="1"/>
  <c r="E440" i="1" s="1"/>
  <c r="D430" i="1"/>
  <c r="E430" i="1" s="1"/>
  <c r="D431" i="1"/>
  <c r="E431" i="1" s="1"/>
  <c r="D432" i="1"/>
  <c r="E432" i="1" s="1"/>
  <c r="D433" i="1"/>
  <c r="E433" i="1" s="1"/>
  <c r="D434" i="1"/>
  <c r="E434" i="1" s="1"/>
  <c r="D423" i="1"/>
  <c r="E423" i="1" s="1"/>
  <c r="D424" i="1"/>
  <c r="E424" i="1" s="1"/>
  <c r="D425" i="1"/>
  <c r="E425" i="1" s="1"/>
  <c r="D426" i="1"/>
  <c r="E426" i="1" s="1"/>
  <c r="D397" i="1"/>
  <c r="E397" i="1" s="1"/>
  <c r="D398" i="1"/>
  <c r="E398" i="1" s="1"/>
  <c r="D399" i="1"/>
  <c r="E399" i="1" s="1"/>
  <c r="D400" i="1"/>
  <c r="E400" i="1" s="1"/>
  <c r="D401" i="1"/>
  <c r="E401" i="1" s="1"/>
  <c r="D405" i="1"/>
  <c r="E405" i="1" s="1"/>
  <c r="D406" i="1"/>
  <c r="E406" i="1" s="1"/>
  <c r="D389" i="1"/>
  <c r="E389" i="1" s="1"/>
  <c r="D390" i="1"/>
  <c r="E390" i="1" s="1"/>
  <c r="D381" i="1"/>
  <c r="E381" i="1" s="1"/>
  <c r="D382" i="1"/>
  <c r="E382" i="1" s="1"/>
  <c r="D372" i="1"/>
  <c r="E372" i="1" s="1"/>
  <c r="D373" i="1"/>
  <c r="E373" i="1" s="1"/>
  <c r="D363" i="1"/>
  <c r="E363" i="1" s="1"/>
  <c r="E364" i="1" s="1"/>
  <c r="D355" i="1"/>
  <c r="E355" i="1" s="1"/>
  <c r="E356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36" i="1"/>
  <c r="E336" i="1" s="1"/>
  <c r="D337" i="1"/>
  <c r="E337" i="1" s="1"/>
  <c r="D338" i="1"/>
  <c r="E338" i="1" s="1"/>
  <c r="D328" i="1"/>
  <c r="E328" i="1" s="1"/>
  <c r="E329" i="1" s="1"/>
  <c r="D321" i="1"/>
  <c r="E321" i="1" s="1"/>
  <c r="E322" i="1" s="1"/>
  <c r="D314" i="1"/>
  <c r="E314" i="1" s="1"/>
  <c r="D315" i="1"/>
  <c r="E315" i="1" s="1"/>
  <c r="D307" i="1"/>
  <c r="E307" i="1" s="1"/>
  <c r="E308" i="1" s="1"/>
  <c r="D299" i="1"/>
  <c r="E299" i="1" s="1"/>
  <c r="E300" i="1" s="1"/>
  <c r="D291" i="1"/>
  <c r="E291" i="1" s="1"/>
  <c r="E292" i="1" s="1"/>
  <c r="D284" i="1"/>
  <c r="E284" i="1" s="1"/>
  <c r="D285" i="1"/>
  <c r="E285" i="1" s="1"/>
  <c r="D286" i="1"/>
  <c r="E286" i="1" s="1"/>
  <c r="D277" i="1"/>
  <c r="E277" i="1" s="1"/>
  <c r="D278" i="1"/>
  <c r="E278" i="1" s="1"/>
  <c r="D279" i="1"/>
  <c r="E279" i="1" s="1"/>
  <c r="D271" i="1"/>
  <c r="E271" i="1" s="1"/>
  <c r="D270" i="1"/>
  <c r="E270" i="1" s="1"/>
  <c r="D263" i="1"/>
  <c r="E263" i="1" s="1"/>
  <c r="E264" i="1" s="1"/>
  <c r="D256" i="1"/>
  <c r="E256" i="1" s="1"/>
  <c r="E257" i="1" s="1"/>
  <c r="D250" i="1"/>
  <c r="E250" i="1" s="1"/>
  <c r="D249" i="1"/>
  <c r="E249" i="1" s="1"/>
  <c r="D243" i="1"/>
  <c r="E243" i="1" s="1"/>
  <c r="D242" i="1"/>
  <c r="E242" i="1" s="1"/>
  <c r="D236" i="1"/>
  <c r="E236" i="1" s="1"/>
  <c r="D235" i="1"/>
  <c r="E235" i="1" s="1"/>
  <c r="D230" i="1"/>
  <c r="E230" i="1" s="1"/>
  <c r="D229" i="1"/>
  <c r="E229" i="1" s="1"/>
  <c r="D228" i="1"/>
  <c r="E228" i="1" s="1"/>
  <c r="D222" i="1"/>
  <c r="E222" i="1" s="1"/>
  <c r="D221" i="1"/>
  <c r="E221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07" i="1"/>
  <c r="E207" i="1" s="1"/>
  <c r="D206" i="1"/>
  <c r="E206" i="1" s="1"/>
  <c r="D205" i="1"/>
  <c r="E205" i="1" s="1"/>
  <c r="D204" i="1"/>
  <c r="E204" i="1" s="1"/>
  <c r="D197" i="1"/>
  <c r="E197" i="1" s="1"/>
  <c r="E198" i="1" s="1"/>
  <c r="D190" i="1"/>
  <c r="E190" i="1" s="1"/>
  <c r="E191" i="1" s="1"/>
  <c r="D186" i="1"/>
  <c r="E186" i="1" s="1"/>
  <c r="D185" i="1"/>
  <c r="E185" i="1" s="1"/>
  <c r="D184" i="1"/>
  <c r="E184" i="1" s="1"/>
  <c r="D183" i="1"/>
  <c r="E183" i="1" s="1"/>
  <c r="D177" i="1"/>
  <c r="E177" i="1" s="1"/>
  <c r="D176" i="1"/>
  <c r="E176" i="1" s="1"/>
  <c r="D170" i="1"/>
  <c r="E170" i="1" s="1"/>
  <c r="D169" i="1"/>
  <c r="E169" i="1" s="1"/>
  <c r="D163" i="1"/>
  <c r="E163" i="1" s="1"/>
  <c r="D162" i="1"/>
  <c r="E162" i="1" s="1"/>
  <c r="D156" i="1"/>
  <c r="E156" i="1" s="1"/>
  <c r="D155" i="1"/>
  <c r="E155" i="1" s="1"/>
  <c r="D151" i="1"/>
  <c r="E151" i="1" s="1"/>
  <c r="D150" i="1"/>
  <c r="E150" i="1" s="1"/>
  <c r="D149" i="1"/>
  <c r="E149" i="1" s="1"/>
  <c r="D148" i="1"/>
  <c r="E148" i="1" s="1"/>
  <c r="D137" i="1"/>
  <c r="E137" i="1" s="1"/>
  <c r="D136" i="1"/>
  <c r="E136" i="1" s="1"/>
  <c r="D135" i="1"/>
  <c r="E135" i="1" s="1"/>
  <c r="D134" i="1"/>
  <c r="E134" i="1" s="1"/>
  <c r="D128" i="1"/>
  <c r="E128" i="1" s="1"/>
  <c r="D127" i="1"/>
  <c r="E127" i="1" s="1"/>
  <c r="D121" i="1"/>
  <c r="E121" i="1" s="1"/>
  <c r="D120" i="1"/>
  <c r="E120" i="1" s="1"/>
  <c r="D114" i="1"/>
  <c r="E114" i="1" s="1"/>
  <c r="D113" i="1"/>
  <c r="E113" i="1" s="1"/>
  <c r="D109" i="1"/>
  <c r="E109" i="1" s="1"/>
  <c r="D108" i="1"/>
  <c r="E108" i="1" s="1"/>
  <c r="D107" i="1"/>
  <c r="E107" i="1" s="1"/>
  <c r="D106" i="1"/>
  <c r="E106" i="1" s="1"/>
  <c r="D102" i="1"/>
  <c r="E102" i="1" s="1"/>
  <c r="D101" i="1"/>
  <c r="E101" i="1" s="1"/>
  <c r="D100" i="1"/>
  <c r="E100" i="1" s="1"/>
  <c r="D99" i="1"/>
  <c r="E99" i="1" s="1"/>
  <c r="D98" i="1"/>
  <c r="E98" i="1" s="1"/>
  <c r="D93" i="1"/>
  <c r="E93" i="1" s="1"/>
  <c r="D92" i="1"/>
  <c r="E92" i="1" s="1"/>
  <c r="D91" i="1"/>
  <c r="E91" i="1" s="1"/>
  <c r="D90" i="1"/>
  <c r="E90" i="1" s="1"/>
  <c r="D89" i="1"/>
  <c r="E89" i="1" s="1"/>
  <c r="D82" i="1"/>
  <c r="E82" i="1" s="1"/>
  <c r="D81" i="1"/>
  <c r="E81" i="1" s="1"/>
  <c r="D75" i="1"/>
  <c r="E75" i="1" s="1"/>
  <c r="D74" i="1"/>
  <c r="E74" i="1" s="1"/>
  <c r="D73" i="1"/>
  <c r="E73" i="1" s="1"/>
  <c r="D67" i="1"/>
  <c r="E67" i="1" s="1"/>
  <c r="D66" i="1"/>
  <c r="E66" i="1" s="1"/>
  <c r="D65" i="1"/>
  <c r="E65" i="1" s="1"/>
  <c r="D61" i="1"/>
  <c r="E61" i="1" s="1"/>
  <c r="D60" i="1"/>
  <c r="E60" i="1" s="1"/>
  <c r="D59" i="1"/>
  <c r="E59" i="1" s="1"/>
  <c r="D58" i="1"/>
  <c r="E58" i="1" s="1"/>
  <c r="D57" i="1"/>
  <c r="E57" i="1" s="1"/>
  <c r="D42" i="1"/>
  <c r="E42" i="1" s="1"/>
  <c r="D50" i="1"/>
  <c r="E50" i="1" s="1"/>
  <c r="E51" i="1" s="1"/>
  <c r="D43" i="1"/>
  <c r="E43" i="1" s="1"/>
  <c r="D35" i="1"/>
  <c r="E35" i="1" s="1"/>
  <c r="E36" i="1" s="1"/>
  <c r="D28" i="1"/>
  <c r="E28" i="1" s="1"/>
  <c r="D27" i="1"/>
  <c r="E27" i="1" s="1"/>
  <c r="D23" i="1"/>
  <c r="E23" i="1" s="1"/>
  <c r="D22" i="1"/>
  <c r="E22" i="1" s="1"/>
  <c r="D21" i="1"/>
  <c r="E21" i="1" s="1"/>
  <c r="D10" i="1"/>
  <c r="D11" i="1"/>
  <c r="E11" i="1" s="1"/>
  <c r="D12" i="1"/>
  <c r="E12" i="1" s="1"/>
  <c r="D13" i="1"/>
  <c r="E13" i="1" s="1"/>
  <c r="D14" i="1"/>
  <c r="E14" i="1" s="1"/>
  <c r="D17" i="1"/>
  <c r="E17" i="1" s="1"/>
  <c r="D16" i="1"/>
  <c r="E16" i="1" s="1"/>
  <c r="D15" i="1"/>
  <c r="E15" i="1" s="1"/>
  <c r="E10" i="1"/>
  <c r="D9" i="1"/>
  <c r="E9" i="1" s="1"/>
  <c r="D5" i="1"/>
  <c r="E5" i="1" s="1"/>
  <c r="D4" i="1"/>
  <c r="E4" i="1" s="1"/>
  <c r="D3" i="1"/>
  <c r="E3" i="1" s="1"/>
  <c r="D2" i="1"/>
  <c r="E2" i="1" s="1"/>
  <c r="E448" i="1" l="1"/>
  <c r="E487" i="1"/>
  <c r="E533" i="1"/>
  <c r="E510" i="1"/>
  <c r="E502" i="1"/>
  <c r="E441" i="1"/>
  <c r="E479" i="1"/>
  <c r="E541" i="1"/>
  <c r="E465" i="1"/>
  <c r="E407" i="1"/>
  <c r="E68" i="1"/>
  <c r="E94" i="1"/>
  <c r="E218" i="1"/>
  <c r="E6" i="1"/>
  <c r="E208" i="1"/>
  <c r="E223" i="1"/>
  <c r="E383" i="1"/>
  <c r="E152" i="1"/>
  <c r="E171" i="1"/>
  <c r="E24" i="1"/>
  <c r="E29" i="1"/>
  <c r="E62" i="1"/>
  <c r="E76" i="1"/>
  <c r="E351" i="1"/>
  <c r="E157" i="1"/>
  <c r="E129" i="1"/>
  <c r="E178" i="1"/>
  <c r="E316" i="1"/>
  <c r="E231" i="1"/>
  <c r="E272" i="1"/>
  <c r="E527" i="1"/>
  <c r="E460" i="1"/>
  <c r="E138" i="1"/>
  <c r="E164" i="1"/>
  <c r="E187" i="1"/>
  <c r="E287" i="1"/>
  <c r="E427" i="1"/>
  <c r="E44" i="1"/>
  <c r="E122" i="1"/>
  <c r="E244" i="1"/>
  <c r="E435" i="1"/>
  <c r="E18" i="1"/>
  <c r="E103" i="1"/>
  <c r="E280" i="1"/>
  <c r="E339" i="1"/>
  <c r="E402" i="1"/>
  <c r="E391" i="1"/>
  <c r="E83" i="1"/>
  <c r="E110" i="1"/>
  <c r="E115" i="1"/>
  <c r="E237" i="1"/>
  <c r="E251" i="1"/>
  <c r="E374" i="1"/>
  <c r="K69" i="2" l="1"/>
  <c r="L69" i="2" s="1"/>
</calcChain>
</file>

<file path=xl/sharedStrings.xml><?xml version="1.0" encoding="utf-8"?>
<sst xmlns="http://schemas.openxmlformats.org/spreadsheetml/2006/main" count="1596" uniqueCount="364">
  <si>
    <t>Year</t>
  </si>
  <si>
    <t>Coupon</t>
  </si>
  <si>
    <t>PVF</t>
  </si>
  <si>
    <t>Present Value</t>
  </si>
  <si>
    <t>Bond #</t>
  </si>
  <si>
    <t>2018-19</t>
  </si>
  <si>
    <t>2019-20</t>
  </si>
  <si>
    <t>2020-21</t>
  </si>
  <si>
    <t>2021-22</t>
  </si>
  <si>
    <t>Value = 1055lakhs</t>
  </si>
  <si>
    <t>Face Value = Rs. 1000</t>
  </si>
  <si>
    <t>Tenure = 10 years</t>
  </si>
  <si>
    <t>Redeemable = 2021-22</t>
  </si>
  <si>
    <t>2022-23</t>
  </si>
  <si>
    <t>2023-24</t>
  </si>
  <si>
    <t>2024-25</t>
  </si>
  <si>
    <t>2025-26</t>
  </si>
  <si>
    <t>2026-27</t>
  </si>
  <si>
    <t>Value = 967 lakhs</t>
  </si>
  <si>
    <t>Face Value = Rs.1000</t>
  </si>
  <si>
    <t>Tenure = 15 years</t>
  </si>
  <si>
    <t>Valuation as of 18th January, 2019</t>
  </si>
  <si>
    <t>NCD#</t>
  </si>
  <si>
    <t>Value = 2235 lakhs</t>
  </si>
  <si>
    <t>Tenure = ? Years</t>
  </si>
  <si>
    <t>Redeemable = 2020-21</t>
  </si>
  <si>
    <t>Coupon rate = 8.90%</t>
  </si>
  <si>
    <t>Coupon rate = 9.15%</t>
  </si>
  <si>
    <t>Issued in 2011-12, Redeemable = 2021-22</t>
  </si>
  <si>
    <t>Issued in 2011-12, Redeemable = 2026-27</t>
  </si>
  <si>
    <t>NCD #</t>
  </si>
  <si>
    <t>Number of Debentures = 105500</t>
  </si>
  <si>
    <t>Number of Debentures = 96700</t>
  </si>
  <si>
    <t>Coupon rate = 8.43%</t>
  </si>
  <si>
    <t>Number of Debentures = 223500</t>
  </si>
  <si>
    <t>Value = 1009 lakhs</t>
  </si>
  <si>
    <t>Redeemable = 2019-20</t>
  </si>
  <si>
    <t>Coupon Rate = 8.50%</t>
  </si>
  <si>
    <t>Number of Debentures = 100900</t>
  </si>
  <si>
    <t>Value = 660 lakhs</t>
  </si>
  <si>
    <t>Face Value = 1000</t>
  </si>
  <si>
    <t>Number of Debentures = 66000</t>
  </si>
  <si>
    <t>Redeemable = 2018-19</t>
  </si>
  <si>
    <t>Value = 2857 Lakhs</t>
  </si>
  <si>
    <t>Coupon Rate = 8.54%</t>
  </si>
  <si>
    <t>Number of Debentures = 285700</t>
  </si>
  <si>
    <t>Value = 895 Lakhs</t>
  </si>
  <si>
    <t>Number of Debentures = 89500</t>
  </si>
  <si>
    <t>Redeemable = 2022-23</t>
  </si>
  <si>
    <t>Value = 3686 Lakhs</t>
  </si>
  <si>
    <t>Coupon Rate = 8.65%</t>
  </si>
  <si>
    <t>Number of Debentures = 368600</t>
  </si>
  <si>
    <t>Coupon Rate = 8.75%</t>
  </si>
  <si>
    <t>Number of Debentures = 596600</t>
  </si>
  <si>
    <t>Value = 5966 Lakhs</t>
  </si>
  <si>
    <t>Value = 3080 Lakhs</t>
  </si>
  <si>
    <t>Coupon Rate = 8.77%</t>
  </si>
  <si>
    <t>Number of Debentures = 308000</t>
  </si>
  <si>
    <t>Value = 1916 Lakhs</t>
  </si>
  <si>
    <t>Coupon Rate = 8.88%</t>
  </si>
  <si>
    <t>Number of Debentures = 191600</t>
  </si>
  <si>
    <t>Value = 9015 Lakhs</t>
  </si>
  <si>
    <t>Face Value  = 1000</t>
  </si>
  <si>
    <t>Coupon Rate = 9.00%</t>
  </si>
  <si>
    <t>Number of Debentures = 901500</t>
  </si>
  <si>
    <t>Value = 3128 Lakhs</t>
  </si>
  <si>
    <t>Coupon Rate = 9.01%</t>
  </si>
  <si>
    <t>Number of Debentures = 312800</t>
  </si>
  <si>
    <t>Value = 4032 lakhs</t>
  </si>
  <si>
    <t>Coupon Rate = 9.12%</t>
  </si>
  <si>
    <t>Number of Debentures = 403200</t>
  </si>
  <si>
    <t>Value = 10682 lakhs</t>
  </si>
  <si>
    <t>Coupon Rate = 9.25%</t>
  </si>
  <si>
    <t>Number of Debentures = 1068200</t>
  </si>
  <si>
    <t>Value = 1818 lakhs</t>
  </si>
  <si>
    <t>Number of Debentures = 181800</t>
  </si>
  <si>
    <t>Value = 1497 lakhs</t>
  </si>
  <si>
    <t>Coupon Rate = 9.35%</t>
  </si>
  <si>
    <t>Number of Debentures = 149700</t>
  </si>
  <si>
    <t>Value = 11435 lakhs</t>
  </si>
  <si>
    <t>Coupon Rate = 9.5%</t>
  </si>
  <si>
    <t>Number of Debentures = 1143500</t>
  </si>
  <si>
    <t>Value = 4469 lakhs</t>
  </si>
  <si>
    <t>Coupon Rate = 9.6%</t>
  </si>
  <si>
    <t>Number of Debentures = 446900</t>
  </si>
  <si>
    <t>Value = 6165 lakhs</t>
  </si>
  <si>
    <t>Coupon Rate = 9.75%</t>
  </si>
  <si>
    <t>Number of Debentures = 616500</t>
  </si>
  <si>
    <t>Value = 1288 lakhs</t>
  </si>
  <si>
    <t>Number of Debentures = 128800</t>
  </si>
  <si>
    <t>Value = 46 lakhs</t>
  </si>
  <si>
    <t>Coupon Rate = 9.84%</t>
  </si>
  <si>
    <t>Number of Debentures = 4600</t>
  </si>
  <si>
    <t>Value = 10 lakhs</t>
  </si>
  <si>
    <t>Coupon Rate = 9.92%</t>
  </si>
  <si>
    <t>Number of Debentures = 1000</t>
  </si>
  <si>
    <t>Value = 8648 lakhs</t>
  </si>
  <si>
    <t>Coupon Rate = 10.00%</t>
  </si>
  <si>
    <t>Number of Debentures = 864800</t>
  </si>
  <si>
    <t>Value = 6 lakhs</t>
  </si>
  <si>
    <t>Number of Debentures = 600</t>
  </si>
  <si>
    <t>Value = 1863 lakhs</t>
  </si>
  <si>
    <t>Number of Debentures = 186300</t>
  </si>
  <si>
    <t>Value = 2468 lakhs</t>
  </si>
  <si>
    <t>Number of Debentures = 246800</t>
  </si>
  <si>
    <t>Value = 1900 lakhs</t>
  </si>
  <si>
    <t>Redeemable = 2024-25</t>
  </si>
  <si>
    <t>Coupon Rate = 10.05%</t>
  </si>
  <si>
    <t>Number of Debentures = 190000</t>
  </si>
  <si>
    <t>Value = 6300 lakhs</t>
  </si>
  <si>
    <t>Coupon Rate = 10.25%</t>
  </si>
  <si>
    <t>Number of Debentures = 630000</t>
  </si>
  <si>
    <t>Value = 2905 lakhs</t>
  </si>
  <si>
    <t>Number of Debentures = 290500</t>
  </si>
  <si>
    <t>Value = 150 lakhs</t>
  </si>
  <si>
    <t>Number of Debentures = 15000</t>
  </si>
  <si>
    <t>Value = 1121 lakhs</t>
  </si>
  <si>
    <t>Coupon Rate = 10.30%</t>
  </si>
  <si>
    <t>Number of Debentures = 112100</t>
  </si>
  <si>
    <t>Value = 52 lakhs</t>
  </si>
  <si>
    <t>Coupon Rate = 10.41%</t>
  </si>
  <si>
    <t>Number of Debentures = 5200</t>
  </si>
  <si>
    <t>Value = 472 lakhs</t>
  </si>
  <si>
    <t>Coupon Rate = 10.50%</t>
  </si>
  <si>
    <t>Number of Debentures = 47200</t>
  </si>
  <si>
    <t>Value = 3794 lakhs</t>
  </si>
  <si>
    <t>Number of Debentures = 379400</t>
  </si>
  <si>
    <t>Value = 1 lakh</t>
  </si>
  <si>
    <t>Coupon Rate = 10.72%</t>
  </si>
  <si>
    <t>Number of Debentures = 100</t>
  </si>
  <si>
    <t>Value = 177 lakhs</t>
  </si>
  <si>
    <t>Coupon Rate = 10.75%</t>
  </si>
  <si>
    <t>Number of Debentures = 17700</t>
  </si>
  <si>
    <t>Value = 4679 lakhs</t>
  </si>
  <si>
    <t>Number of Debentures = 467900</t>
  </si>
  <si>
    <t>Value = 1385 lakhs</t>
  </si>
  <si>
    <t>Number of Debentures = 138500</t>
  </si>
  <si>
    <t>Coupon Rate = 10.77%</t>
  </si>
  <si>
    <t>Coupon Rate = 10.85%</t>
  </si>
  <si>
    <t>Value = 332 lakhs</t>
  </si>
  <si>
    <t>Number of Debentures = 33200</t>
  </si>
  <si>
    <t>Value = 30 lakhs</t>
  </si>
  <si>
    <t>Coupon Rate = 10.94%</t>
  </si>
  <si>
    <t>Value = 56 lakh</t>
  </si>
  <si>
    <t>Coupon Rate = 10.95%</t>
  </si>
  <si>
    <t>Number of Debentures = 5600</t>
  </si>
  <si>
    <t>Value = 21426 lakhs</t>
  </si>
  <si>
    <t>Number of Debentures = 2142600</t>
  </si>
  <si>
    <t>Coupon Rate = 11.00%</t>
  </si>
  <si>
    <t>Value = 155 lakhs</t>
  </si>
  <si>
    <t>Number of Debentures = 15500</t>
  </si>
  <si>
    <t>Value = 1073 lakhs</t>
  </si>
  <si>
    <t>Number of Debentures = 107300</t>
  </si>
  <si>
    <t>Value = 450 lakhs</t>
  </si>
  <si>
    <t>Redeemable = 2023-24</t>
  </si>
  <si>
    <t>Number of Debentures = 45000</t>
  </si>
  <si>
    <t>Coupon Rate = 11.10%</t>
  </si>
  <si>
    <t>Coupon Rate = 11.16%</t>
  </si>
  <si>
    <t>Value = 1732 lakhs</t>
  </si>
  <si>
    <t>Number of Debentures = 173200</t>
  </si>
  <si>
    <t>Coupon Rate = 11.17%</t>
  </si>
  <si>
    <t>Number of Debentures = 286200</t>
  </si>
  <si>
    <t>Value = 2862 lakh</t>
  </si>
  <si>
    <t>Value = 809 lakh</t>
  </si>
  <si>
    <t>Number of Debentures = 80900</t>
  </si>
  <si>
    <t>Coupon Rate = 11.24%</t>
  </si>
  <si>
    <t>Coupon Rate = 11.25%</t>
  </si>
  <si>
    <t>Value = 4211 lakh</t>
  </si>
  <si>
    <t>Number of Debentures = 421100</t>
  </si>
  <si>
    <t>Value = 1500 lakh</t>
  </si>
  <si>
    <t>Number of Debentures = 150000</t>
  </si>
  <si>
    <t>Coupon Rate = 11.35%</t>
  </si>
  <si>
    <t>Value = 2000 lakhs</t>
  </si>
  <si>
    <t>Number of Debentures = 200000</t>
  </si>
  <si>
    <t>Coupon Rate = 11.40%</t>
  </si>
  <si>
    <t>Value = 130 lakhs</t>
  </si>
  <si>
    <t>Number of Debentures = 13000</t>
  </si>
  <si>
    <t>Value = 70 lakhs</t>
  </si>
  <si>
    <t>Number of Debentures = 7000</t>
  </si>
  <si>
    <t>Value = 757 lakhs</t>
  </si>
  <si>
    <t>Number of Debentures = 75700</t>
  </si>
  <si>
    <t>Coupon Rate = 11.45%</t>
  </si>
  <si>
    <t>Number of Debentures = 20000</t>
  </si>
  <si>
    <t>Value = 200 lakhs</t>
  </si>
  <si>
    <t>Coupon Rate = 11.55%</t>
  </si>
  <si>
    <t>Value = 140 lakhs</t>
  </si>
  <si>
    <t>Number of Debentures = 14000</t>
  </si>
  <si>
    <t>Coupon Rate = 11.72%</t>
  </si>
  <si>
    <t>Value = 881 lakhs</t>
  </si>
  <si>
    <t>Number of Debentures = 88100</t>
  </si>
  <si>
    <t>Coupon Rate = 11.75%</t>
  </si>
  <si>
    <t>Value = 1515 lakhs</t>
  </si>
  <si>
    <t>Number of Debentures = 151500</t>
  </si>
  <si>
    <t>Number of Debentures = 1314900</t>
  </si>
  <si>
    <t>Value = 13149 lakhs</t>
  </si>
  <si>
    <t>Value = 1165 lakhs</t>
  </si>
  <si>
    <t>Number of Debentures = 116500</t>
  </si>
  <si>
    <t>Coupon Rate = 11.90%</t>
  </si>
  <si>
    <t>Value = 1115 lakhs</t>
  </si>
  <si>
    <t>Number of Debentures = 111500</t>
  </si>
  <si>
    <t>Number of Debentures = 400000</t>
  </si>
  <si>
    <t>Value = 4000 lakhs</t>
  </si>
  <si>
    <t>Coupon Rate = 12.00%</t>
  </si>
  <si>
    <t>Value = 532 lakhs</t>
  </si>
  <si>
    <t>Number of Debentures = 53200</t>
  </si>
  <si>
    <t>Value = 5626 lakhs</t>
  </si>
  <si>
    <t>Number of Debentures = 562600</t>
  </si>
  <si>
    <t>Coupon Rate = 12.50%</t>
  </si>
  <si>
    <t>Value = 287 lakhs</t>
  </si>
  <si>
    <t>Number of Debentures = 28700</t>
  </si>
  <si>
    <t>Coupon Rate = 11.50%</t>
  </si>
  <si>
    <t>Value = 110 lakhs</t>
  </si>
  <si>
    <t>Number of Debentures = 11000</t>
  </si>
  <si>
    <t>Number of Debentures = 3000</t>
  </si>
  <si>
    <t>Value = 4015 lakhs</t>
  </si>
  <si>
    <t>Number of Debentures = 401500</t>
  </si>
  <si>
    <t>Value = 4633 lakhs</t>
  </si>
  <si>
    <t>Number of Debentures = 463300</t>
  </si>
  <si>
    <t>STL#</t>
  </si>
  <si>
    <t>Value = 26853 lakhs</t>
  </si>
  <si>
    <t>Tenure = 5 Years</t>
  </si>
  <si>
    <t xml:space="preserve">Redeemable = </t>
  </si>
  <si>
    <t>Value = 86468 lakhs</t>
  </si>
  <si>
    <t>Tenure = 3 Years</t>
  </si>
  <si>
    <t>Interest Rate = MCLR/Base Rate + 2.10%</t>
  </si>
  <si>
    <t>Value = 66793 lakhs</t>
  </si>
  <si>
    <t>Tenure = 5+ Years</t>
  </si>
  <si>
    <t>Value = 4010 lakhs</t>
  </si>
  <si>
    <t>Interest Rate = LIBOR/EURIBOR + 3.50%</t>
  </si>
  <si>
    <t>Value = 4011 lakhs</t>
  </si>
  <si>
    <t>Tenure = 1 Years</t>
  </si>
  <si>
    <t>Value = 6416 lakhs</t>
  </si>
  <si>
    <t>Value = 4035 lakhs</t>
  </si>
  <si>
    <t>Value = 3375 lakhs</t>
  </si>
  <si>
    <t>Interest Rate = Base Rate + 0.05%</t>
  </si>
  <si>
    <t>Value = 9000 lakhs</t>
  </si>
  <si>
    <t>Value = 1125 lakhs</t>
  </si>
  <si>
    <t>Value = 4345 lakhs</t>
  </si>
  <si>
    <t>UTL#</t>
  </si>
  <si>
    <t>Value = 17,791 lakhs</t>
  </si>
  <si>
    <t>Interest Rate = LIBOR + 3.50%</t>
  </si>
  <si>
    <t>Value = 1,760 lakhs</t>
  </si>
  <si>
    <t>Interest Rate = EURIBOR + 0.33%</t>
  </si>
  <si>
    <t>Value = 4760 lakhs</t>
  </si>
  <si>
    <t>Value = 2116 lakhs</t>
  </si>
  <si>
    <t>Value = 1058 lakhs</t>
  </si>
  <si>
    <t>Value = 10,000 lakhs</t>
  </si>
  <si>
    <t>Interest Rate = Base Rate + 2.00%</t>
  </si>
  <si>
    <t>Euribor Rate</t>
  </si>
  <si>
    <t>USB#</t>
  </si>
  <si>
    <t>2027-28</t>
  </si>
  <si>
    <t>Value = 1226 lakhs</t>
  </si>
  <si>
    <t>Number of Debentures = 122600</t>
  </si>
  <si>
    <t>Redeemable = 2027-28</t>
  </si>
  <si>
    <t>Value = 316 lakhs</t>
  </si>
  <si>
    <t>Number of Debentures = 31600</t>
  </si>
  <si>
    <t>Coupon Rate = 9.50%</t>
  </si>
  <si>
    <t>Value = 1160 lakhs</t>
  </si>
  <si>
    <t>Number of Debentures = 116000</t>
  </si>
  <si>
    <t>Coupon Rate = 10.20%</t>
  </si>
  <si>
    <t>Value = 20000 lakhs</t>
  </si>
  <si>
    <t>Number of Debentures = 2000000</t>
  </si>
  <si>
    <t>Value = 5000 lakhs</t>
  </si>
  <si>
    <t>Number of Debentures = 500000</t>
  </si>
  <si>
    <t>Value = 4030 lakhs</t>
  </si>
  <si>
    <t>Number of Debentures = 403000</t>
  </si>
  <si>
    <t>Coupon Rate = 10.60%</t>
  </si>
  <si>
    <t>Value = 1660 lakhs</t>
  </si>
  <si>
    <t>Number of Debentures = 166000</t>
  </si>
  <si>
    <t>Value = 5840 lakhs</t>
  </si>
  <si>
    <t>Number of Debentures = 584000</t>
  </si>
  <si>
    <t>Value = 1440 lakhs</t>
  </si>
  <si>
    <t>Number of Debentures = 144000</t>
  </si>
  <si>
    <t>Value = 3400 lakhs</t>
  </si>
  <si>
    <t>Number of Debentures = 340000</t>
  </si>
  <si>
    <t>Value = 10000 lakhs</t>
  </si>
  <si>
    <t>Number of Debentures = 1000000</t>
  </si>
  <si>
    <t>Value = 2336 lakhs</t>
  </si>
  <si>
    <t>Number of Debentures = 233600</t>
  </si>
  <si>
    <t>Coupon Rate = 11.70%</t>
  </si>
  <si>
    <t>Value = 4690 lakhs</t>
  </si>
  <si>
    <t>Number of Debentures = 469000</t>
  </si>
  <si>
    <t>Coupon Rate = 11.80%</t>
  </si>
  <si>
    <t>Value = 6770 lakhs</t>
  </si>
  <si>
    <t>Number of Debentures = 677000</t>
  </si>
  <si>
    <t>Value = 7000 lakhs</t>
  </si>
  <si>
    <t>Number of Debentures = 700000</t>
  </si>
  <si>
    <t>Coupon Rate = 11.85%</t>
  </si>
  <si>
    <t>Value = 21915 lakhs</t>
  </si>
  <si>
    <t>Number of Debentures = 2191500</t>
  </si>
  <si>
    <t>Bonds</t>
  </si>
  <si>
    <t>NCD</t>
  </si>
  <si>
    <t>Number of Debentures</t>
  </si>
  <si>
    <t>Total</t>
  </si>
  <si>
    <t>2a</t>
  </si>
  <si>
    <t>2b</t>
  </si>
  <si>
    <t>3b</t>
  </si>
  <si>
    <t>3a</t>
  </si>
  <si>
    <t>Interest Rate</t>
  </si>
  <si>
    <t>49a</t>
  </si>
  <si>
    <t>49b</t>
  </si>
  <si>
    <t>Value = 2079 lakhs</t>
  </si>
  <si>
    <t>Value = 1000 lakhs</t>
  </si>
  <si>
    <t>Number of Debentures = 100000</t>
  </si>
  <si>
    <t>48a</t>
  </si>
  <si>
    <t>48b</t>
  </si>
  <si>
    <t>53a</t>
  </si>
  <si>
    <t>53b</t>
  </si>
  <si>
    <t>53c</t>
  </si>
  <si>
    <t>STL</t>
  </si>
  <si>
    <t>UTL</t>
  </si>
  <si>
    <t>USB</t>
  </si>
  <si>
    <t>Coupon Rate</t>
  </si>
  <si>
    <t>Tenure</t>
  </si>
  <si>
    <t>10 years</t>
  </si>
  <si>
    <t>15 years</t>
  </si>
  <si>
    <t>Time To Maturity (years)</t>
  </si>
  <si>
    <t>21a</t>
  </si>
  <si>
    <t>21b</t>
  </si>
  <si>
    <t>Time to Maturity (years)</t>
  </si>
  <si>
    <t>7a</t>
  </si>
  <si>
    <t>7b</t>
  </si>
  <si>
    <t>11a</t>
  </si>
  <si>
    <t>11b</t>
  </si>
  <si>
    <t>Weighted Average</t>
  </si>
  <si>
    <t>WX</t>
  </si>
  <si>
    <t>W</t>
  </si>
  <si>
    <t>TENURE</t>
  </si>
  <si>
    <t>Market Cap</t>
  </si>
  <si>
    <t>Market Value of Debt</t>
  </si>
  <si>
    <t>Implied Volatility</t>
  </si>
  <si>
    <t>T - t</t>
  </si>
  <si>
    <t>r</t>
  </si>
  <si>
    <t>Value of equity</t>
  </si>
  <si>
    <t>rate/ yield on bond</t>
  </si>
  <si>
    <t>Govt bond risk free rate</t>
  </si>
  <si>
    <t>Credit Spread =</t>
  </si>
  <si>
    <t>CRISIL Rating</t>
  </si>
  <si>
    <t>AA</t>
  </si>
  <si>
    <t>Present Value (Total)</t>
  </si>
  <si>
    <t>1a</t>
  </si>
  <si>
    <t>1b</t>
  </si>
  <si>
    <t>1c</t>
  </si>
  <si>
    <t>2c</t>
  </si>
  <si>
    <t>2d</t>
  </si>
  <si>
    <t>3c</t>
  </si>
  <si>
    <t>3d</t>
  </si>
  <si>
    <t>Time to Maturity (in years)</t>
  </si>
  <si>
    <t>Total Market Value of Debt</t>
  </si>
  <si>
    <t>Risk-neutral probability of default</t>
  </si>
  <si>
    <t>All Bonds have tenure of 10 years</t>
  </si>
  <si>
    <t>TOTAL</t>
  </si>
  <si>
    <t xml:space="preserve">Market Value of the Company 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</si>
  <si>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</si>
  <si>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t>B(t) = F(t)-E(t)</t>
  </si>
  <si>
    <r>
      <t>ϕ(d</t>
    </r>
    <r>
      <rPr>
        <vertAlign val="subscript"/>
        <sz val="18"/>
        <color rgb="FF262626"/>
        <rFont val="Times New Roman"/>
        <family val="1"/>
      </rPr>
      <t>1</t>
    </r>
    <r>
      <rPr>
        <sz val="18"/>
        <color rgb="FF262626"/>
        <rFont val="Times New Roman"/>
        <family val="1"/>
      </rPr>
      <t>)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</si>
  <si>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</si>
  <si>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ϕ(d</t>
    </r>
    <r>
      <rPr>
        <vertAlign val="subscript"/>
        <sz val="18"/>
        <color rgb="FF262626"/>
        <rFont val="Times New Roman"/>
        <family val="1"/>
      </rPr>
      <t>2</t>
    </r>
    <r>
      <rPr>
        <sz val="18"/>
        <color rgb="FF262626"/>
        <rFont val="Times New Roman"/>
        <family val="1"/>
      </rPr>
      <t>)</t>
    </r>
  </si>
  <si>
    <t>Calculation</t>
  </si>
  <si>
    <t>calculated</t>
  </si>
  <si>
    <t>net</t>
  </si>
  <si>
    <t>net F(t)</t>
  </si>
  <si>
    <t>E(t)</t>
  </si>
  <si>
    <t>Val of the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</si>
</sst>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0000_ ;_ * \-#,##0.00000_ ;_ * &quot;-&quot;??_ ;_ @_ "/>
    <numFmt numFmtId="165" formatCode="_ * #,##0.000000_ ;_ * \-#,##0.000000_ ;_ * &quot;-&quot;??_ ;_ @_ "/>
    <numFmt numFmtId="166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8"/>
      <color rgb="FF262626"/>
      <name val="Times New Roman"/>
      <family val="1"/>
    </font>
    <font>
      <vertAlign val="subscript"/>
      <sz val="18"/>
      <color rgb="FF26262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1" xfId="1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/>
    <xf numFmtId="43" fontId="0" fillId="0" borderId="0" xfId="1" applyFont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43" fontId="1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5" fillId="0" borderId="1" xfId="1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43" fontId="1" fillId="0" borderId="1" xfId="1" applyFont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/>
    </xf>
    <xf numFmtId="0" fontId="1" fillId="0" borderId="1" xfId="1" applyNumberFormat="1" applyFont="1" applyBorder="1" applyAlignment="1">
      <alignment horizontal="center" vertical="center"/>
    </xf>
    <xf numFmtId="43" fontId="5" fillId="0" borderId="0" xfId="1" applyFont="1" applyAlignment="1">
      <alignment horizontal="center"/>
    </xf>
    <xf numFmtId="43" fontId="6" fillId="0" borderId="1" xfId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1" fillId="0" borderId="0" xfId="1" applyNumberFormat="1" applyFont="1" applyAlignment="1">
      <alignment horizontal="center"/>
    </xf>
    <xf numFmtId="43" fontId="5" fillId="0" borderId="0" xfId="1" applyFont="1" applyAlignment="1">
      <alignment horizontal="center" wrapText="1"/>
    </xf>
    <xf numFmtId="0" fontId="8" fillId="0" borderId="1" xfId="0" applyFont="1" applyBorder="1" applyAlignment="1">
      <alignment horizontal="center"/>
    </xf>
    <xf numFmtId="166" fontId="5" fillId="0" borderId="0" xfId="1" applyNumberFormat="1" applyFont="1" applyAlignment="1">
      <alignment horizontal="center"/>
    </xf>
    <xf numFmtId="43" fontId="6" fillId="0" borderId="0" xfId="1" applyFont="1" applyAlignment="1">
      <alignment horizontal="center"/>
    </xf>
    <xf numFmtId="0" fontId="1" fillId="4" borderId="1" xfId="1" applyNumberFormat="1" applyFont="1" applyFill="1" applyBorder="1" applyAlignment="1">
      <alignment horizontal="center"/>
    </xf>
    <xf numFmtId="43" fontId="6" fillId="4" borderId="1" xfId="1" applyFont="1" applyFill="1" applyBorder="1" applyAlignment="1">
      <alignment horizontal="center"/>
    </xf>
    <xf numFmtId="0" fontId="0" fillId="4" borderId="1" xfId="1" applyNumberFormat="1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10" fontId="6" fillId="4" borderId="1" xfId="3" applyNumberFormat="1" applyFont="1" applyFill="1" applyBorder="1" applyAlignment="1">
      <alignment horizontal="center"/>
    </xf>
    <xf numFmtId="165" fontId="6" fillId="4" borderId="1" xfId="1" applyNumberFormat="1" applyFont="1" applyFill="1" applyBorder="1" applyAlignment="1">
      <alignment horizontal="center"/>
    </xf>
    <xf numFmtId="0" fontId="1" fillId="4" borderId="1" xfId="1" applyNumberFormat="1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43" fontId="3" fillId="3" borderId="1" xfId="1" applyFont="1" applyFill="1" applyBorder="1" applyAlignment="1">
      <alignment horizontal="center" wrapText="1"/>
    </xf>
    <xf numFmtId="43" fontId="3" fillId="3" borderId="1" xfId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0" fontId="1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0"/>
  <sheetViews>
    <sheetView topLeftCell="B1" zoomScale="88" workbookViewId="0"/>
  </sheetViews>
  <sheetFormatPr defaultRowHeight="15" x14ac:dyDescent="0.25"/>
  <cols>
    <col min="1" max="1" width="8.7109375" style="1"/>
    <col min="5" max="5" width="13.5703125" bestFit="1" customWidth="1"/>
    <col min="15" max="15" width="12.140625" bestFit="1" customWidth="1"/>
  </cols>
  <sheetData>
    <row r="1" spans="1:18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H1" s="38" t="s">
        <v>9</v>
      </c>
      <c r="I1" s="38"/>
      <c r="J1" s="38"/>
      <c r="K1" s="38"/>
      <c r="L1" s="38"/>
    </row>
    <row r="2" spans="1:18" x14ac:dyDescent="0.25">
      <c r="A2" s="1">
        <v>1</v>
      </c>
      <c r="B2" t="s">
        <v>5</v>
      </c>
      <c r="C2">
        <v>89</v>
      </c>
      <c r="D2">
        <f>1/(1+0.0679)</f>
        <v>0.93641726753441323</v>
      </c>
      <c r="E2">
        <f>D2*C2</f>
        <v>83.341136810562773</v>
      </c>
      <c r="H2" s="38" t="s">
        <v>10</v>
      </c>
      <c r="I2" s="38"/>
      <c r="J2" s="38"/>
      <c r="K2" s="38"/>
      <c r="L2" s="38"/>
      <c r="N2" s="37" t="s">
        <v>21</v>
      </c>
      <c r="O2" s="37"/>
      <c r="P2" s="37"/>
      <c r="Q2" s="37"/>
      <c r="R2" s="37"/>
    </row>
    <row r="3" spans="1:18" x14ac:dyDescent="0.25">
      <c r="B3" t="s">
        <v>6</v>
      </c>
      <c r="C3">
        <v>89</v>
      </c>
      <c r="D3">
        <f>1/(1+0.068)^2</f>
        <v>0.87671309739230452</v>
      </c>
      <c r="E3">
        <f t="shared" ref="E3:E5" si="0">D3*C3</f>
        <v>78.027465667915095</v>
      </c>
      <c r="H3" s="38" t="s">
        <v>11</v>
      </c>
      <c r="I3" s="38"/>
      <c r="J3" s="38"/>
      <c r="K3" s="38"/>
      <c r="L3" s="38"/>
      <c r="N3" s="37"/>
      <c r="O3" s="37"/>
      <c r="P3" s="37"/>
      <c r="Q3" s="37"/>
      <c r="R3" s="37"/>
    </row>
    <row r="4" spans="1:18" x14ac:dyDescent="0.25">
      <c r="B4" t="s">
        <v>7</v>
      </c>
      <c r="C4">
        <v>89</v>
      </c>
      <c r="D4">
        <f>1/(1+0.0714)^3</f>
        <v>0.81310208346911228</v>
      </c>
      <c r="E4">
        <f t="shared" si="0"/>
        <v>72.366085428750992</v>
      </c>
      <c r="H4" s="38" t="s">
        <v>28</v>
      </c>
      <c r="I4" s="38"/>
      <c r="J4" s="38"/>
      <c r="K4" s="38"/>
      <c r="L4" s="38"/>
      <c r="N4" s="37"/>
      <c r="O4" s="37"/>
      <c r="P4" s="37"/>
      <c r="Q4" s="37"/>
      <c r="R4" s="37"/>
    </row>
    <row r="5" spans="1:18" x14ac:dyDescent="0.25">
      <c r="B5" t="s">
        <v>8</v>
      </c>
      <c r="C5">
        <v>1089</v>
      </c>
      <c r="D5">
        <f>1/(1+0.0726)^4</f>
        <v>0.75552498253350464</v>
      </c>
      <c r="E5">
        <f t="shared" si="0"/>
        <v>822.76670597898658</v>
      </c>
      <c r="H5" s="38" t="s">
        <v>26</v>
      </c>
      <c r="I5" s="38"/>
      <c r="J5" s="38"/>
      <c r="K5" s="38"/>
      <c r="L5" s="38"/>
      <c r="N5" s="37"/>
      <c r="O5" s="37"/>
      <c r="P5" s="37"/>
      <c r="Q5" s="37"/>
      <c r="R5" s="37"/>
    </row>
    <row r="6" spans="1:18" x14ac:dyDescent="0.25">
      <c r="E6">
        <f>SUM(E2:E5)</f>
        <v>1056.5013938862155</v>
      </c>
      <c r="H6" s="35" t="s">
        <v>31</v>
      </c>
      <c r="I6" s="35"/>
      <c r="J6" s="35"/>
      <c r="K6" s="35"/>
      <c r="L6" s="35"/>
      <c r="N6" s="37"/>
      <c r="O6" s="37"/>
      <c r="P6" s="37"/>
      <c r="Q6" s="37"/>
      <c r="R6" s="37"/>
    </row>
    <row r="7" spans="1:18" x14ac:dyDescent="0.25">
      <c r="N7" s="37"/>
      <c r="O7" s="37"/>
      <c r="P7" s="37"/>
      <c r="Q7" s="37"/>
      <c r="R7" s="37"/>
    </row>
    <row r="8" spans="1:18" x14ac:dyDescent="0.25">
      <c r="A8" s="1" t="s">
        <v>4</v>
      </c>
      <c r="B8" t="s">
        <v>0</v>
      </c>
      <c r="C8" t="s">
        <v>1</v>
      </c>
      <c r="D8" t="s">
        <v>2</v>
      </c>
      <c r="E8" t="s">
        <v>3</v>
      </c>
    </row>
    <row r="9" spans="1:18" x14ac:dyDescent="0.25">
      <c r="A9" s="1">
        <v>2</v>
      </c>
      <c r="B9" t="s">
        <v>5</v>
      </c>
      <c r="C9">
        <v>91.5</v>
      </c>
      <c r="D9">
        <f>1/(1+0.0679)</f>
        <v>0.93641726753441323</v>
      </c>
      <c r="E9">
        <f>C9*D9</f>
        <v>85.682179979398811</v>
      </c>
      <c r="H9" s="38" t="s">
        <v>18</v>
      </c>
      <c r="I9" s="38"/>
      <c r="J9" s="38"/>
      <c r="K9" s="38"/>
      <c r="L9" s="38"/>
      <c r="N9" s="39" t="s">
        <v>350</v>
      </c>
      <c r="O9" s="39"/>
      <c r="P9" s="39"/>
      <c r="Q9" s="39"/>
      <c r="R9" s="39"/>
    </row>
    <row r="10" spans="1:18" x14ac:dyDescent="0.25">
      <c r="B10" t="s">
        <v>6</v>
      </c>
      <c r="C10">
        <v>91.5</v>
      </c>
      <c r="D10">
        <f>1/(1+0.0698)^2</f>
        <v>0.87376533899421416</v>
      </c>
      <c r="E10">
        <f t="shared" ref="E10:E17" si="1">C10*D10</f>
        <v>79.949528517970592</v>
      </c>
      <c r="H10" s="38" t="s">
        <v>19</v>
      </c>
      <c r="I10" s="38"/>
      <c r="J10" s="38"/>
      <c r="K10" s="38"/>
      <c r="L10" s="38"/>
    </row>
    <row r="11" spans="1:18" x14ac:dyDescent="0.25">
      <c r="B11" t="s">
        <v>7</v>
      </c>
      <c r="C11">
        <v>91.5</v>
      </c>
      <c r="D11">
        <f>1/(1+0.0714)^3</f>
        <v>0.81310208346911228</v>
      </c>
      <c r="E11">
        <f t="shared" si="1"/>
        <v>74.398840637423774</v>
      </c>
      <c r="H11" s="38" t="s">
        <v>20</v>
      </c>
      <c r="I11" s="38"/>
      <c r="J11" s="38"/>
      <c r="K11" s="38"/>
      <c r="L11" s="38"/>
    </row>
    <row r="12" spans="1:18" x14ac:dyDescent="0.25">
      <c r="B12" t="s">
        <v>8</v>
      </c>
      <c r="C12">
        <v>91.5</v>
      </c>
      <c r="D12">
        <f>1/(1+0.0726)^4</f>
        <v>0.75552498253350464</v>
      </c>
      <c r="E12">
        <f t="shared" si="1"/>
        <v>69.130535901815676</v>
      </c>
      <c r="H12" s="38" t="s">
        <v>29</v>
      </c>
      <c r="I12" s="38"/>
      <c r="J12" s="38"/>
      <c r="K12" s="38"/>
      <c r="L12" s="38"/>
    </row>
    <row r="13" spans="1:18" x14ac:dyDescent="0.25">
      <c r="B13" t="s">
        <v>13</v>
      </c>
      <c r="C13">
        <v>91.5</v>
      </c>
      <c r="D13">
        <f>1/(1+0.0736)^5</f>
        <v>0.70111213796389138</v>
      </c>
      <c r="E13">
        <f t="shared" si="1"/>
        <v>64.151760623696063</v>
      </c>
      <c r="H13" s="38" t="s">
        <v>27</v>
      </c>
      <c r="I13" s="38"/>
      <c r="J13" s="38"/>
      <c r="K13" s="38"/>
      <c r="L13" s="38"/>
    </row>
    <row r="14" spans="1:18" x14ac:dyDescent="0.25">
      <c r="B14" t="s">
        <v>14</v>
      </c>
      <c r="C14">
        <v>91.5</v>
      </c>
      <c r="D14">
        <f>1/(1+0.0744)^6</f>
        <v>0.6501356813343464</v>
      </c>
      <c r="E14">
        <f t="shared" si="1"/>
        <v>59.487414842092697</v>
      </c>
      <c r="H14" s="35" t="s">
        <v>32</v>
      </c>
      <c r="I14" s="35"/>
      <c r="J14" s="35"/>
      <c r="K14" s="35"/>
      <c r="L14" s="35"/>
    </row>
    <row r="15" spans="1:18" x14ac:dyDescent="0.25">
      <c r="B15" t="s">
        <v>15</v>
      </c>
      <c r="C15">
        <v>91.5</v>
      </c>
      <c r="D15">
        <f>1/(1+0.075)^7</f>
        <v>0.60275490089788319</v>
      </c>
      <c r="E15">
        <f t="shared" si="1"/>
        <v>55.152073432156314</v>
      </c>
    </row>
    <row r="16" spans="1:18" x14ac:dyDescent="0.25">
      <c r="B16" t="s">
        <v>16</v>
      </c>
      <c r="C16">
        <v>91.5</v>
      </c>
      <c r="D16">
        <f>1/(1+0.0755)^8</f>
        <v>0.55862025948554017</v>
      </c>
      <c r="E16">
        <f t="shared" si="1"/>
        <v>51.113753742926924</v>
      </c>
    </row>
    <row r="17" spans="1:12" x14ac:dyDescent="0.25">
      <c r="B17" t="s">
        <v>17</v>
      </c>
      <c r="C17">
        <v>1091.5</v>
      </c>
      <c r="D17">
        <f>1/(1+0.0759)^9</f>
        <v>0.51766980318848843</v>
      </c>
      <c r="E17">
        <f t="shared" si="1"/>
        <v>565.03659018023507</v>
      </c>
    </row>
    <row r="18" spans="1:12" x14ac:dyDescent="0.25">
      <c r="E18">
        <f>SUM(E9:E17)</f>
        <v>1104.1026778577159</v>
      </c>
    </row>
    <row r="19" spans="1:12" x14ac:dyDescent="0.25">
      <c r="H19" s="38" t="s">
        <v>23</v>
      </c>
      <c r="I19" s="38"/>
      <c r="J19" s="38"/>
      <c r="K19" s="38"/>
      <c r="L19" s="38"/>
    </row>
    <row r="20" spans="1:12" x14ac:dyDescent="0.25">
      <c r="A20" s="1" t="s">
        <v>30</v>
      </c>
      <c r="B20" t="s">
        <v>0</v>
      </c>
      <c r="C20" t="s">
        <v>1</v>
      </c>
      <c r="D20" t="s">
        <v>2</v>
      </c>
      <c r="E20" t="s">
        <v>3</v>
      </c>
      <c r="H20" s="38" t="s">
        <v>19</v>
      </c>
      <c r="I20" s="38"/>
      <c r="J20" s="38"/>
      <c r="K20" s="38"/>
      <c r="L20" s="38"/>
    </row>
    <row r="21" spans="1:12" x14ac:dyDescent="0.25">
      <c r="A21" s="1">
        <v>1</v>
      </c>
      <c r="B21" t="s">
        <v>5</v>
      </c>
      <c r="C21">
        <v>84.3</v>
      </c>
      <c r="D21">
        <f>1/(1+0.0679)</f>
        <v>0.93641726753441323</v>
      </c>
      <c r="E21">
        <f>C21*D21</f>
        <v>78.939975653151038</v>
      </c>
      <c r="H21" s="38" t="s">
        <v>24</v>
      </c>
      <c r="I21" s="38"/>
      <c r="J21" s="38"/>
      <c r="K21" s="38"/>
      <c r="L21" s="38"/>
    </row>
    <row r="22" spans="1:12" x14ac:dyDescent="0.25">
      <c r="B22" t="s">
        <v>6</v>
      </c>
      <c r="C22">
        <v>84.3</v>
      </c>
      <c r="D22">
        <f>1/(1+0.0698)^2</f>
        <v>0.87376533899421416</v>
      </c>
      <c r="E22">
        <f t="shared" ref="E22:E23" si="2">C22*D22</f>
        <v>73.658418077212247</v>
      </c>
      <c r="H22" s="38" t="s">
        <v>25</v>
      </c>
      <c r="I22" s="38"/>
      <c r="J22" s="38"/>
      <c r="K22" s="38"/>
      <c r="L22" s="38"/>
    </row>
    <row r="23" spans="1:12" x14ac:dyDescent="0.25">
      <c r="B23" t="s">
        <v>7</v>
      </c>
      <c r="C23">
        <v>1084.3</v>
      </c>
      <c r="D23">
        <f>1/(1+0.0714)^3</f>
        <v>0.81310208346911228</v>
      </c>
      <c r="E23">
        <f t="shared" si="2"/>
        <v>881.64658910555841</v>
      </c>
      <c r="H23" s="38" t="s">
        <v>33</v>
      </c>
      <c r="I23" s="38"/>
      <c r="J23" s="38"/>
      <c r="K23" s="38"/>
      <c r="L23" s="38"/>
    </row>
    <row r="24" spans="1:12" x14ac:dyDescent="0.25">
      <c r="E24">
        <f>SUM(E21:E23)</f>
        <v>1034.2449828359217</v>
      </c>
      <c r="H24" s="35" t="s">
        <v>34</v>
      </c>
      <c r="I24" s="35"/>
      <c r="J24" s="35"/>
      <c r="K24" s="35"/>
      <c r="L24" s="35"/>
    </row>
    <row r="25" spans="1:12" x14ac:dyDescent="0.25">
      <c r="H25" s="35"/>
      <c r="I25" s="35"/>
      <c r="J25" s="35"/>
      <c r="K25" s="35"/>
      <c r="L25" s="35"/>
    </row>
    <row r="26" spans="1:12" x14ac:dyDescent="0.25">
      <c r="A26" s="1" t="s">
        <v>30</v>
      </c>
      <c r="B26" t="s">
        <v>0</v>
      </c>
      <c r="C26" t="s">
        <v>1</v>
      </c>
      <c r="D26" t="s">
        <v>2</v>
      </c>
      <c r="E26" t="s">
        <v>3</v>
      </c>
      <c r="H26" s="38" t="s">
        <v>35</v>
      </c>
      <c r="I26" s="38"/>
      <c r="J26" s="38"/>
      <c r="K26" s="38"/>
      <c r="L26" s="38"/>
    </row>
    <row r="27" spans="1:12" x14ac:dyDescent="0.25">
      <c r="A27" s="1">
        <v>2</v>
      </c>
      <c r="B27" t="s">
        <v>5</v>
      </c>
      <c r="C27">
        <v>85</v>
      </c>
      <c r="D27">
        <f>1/(1+0.0679)</f>
        <v>0.93641726753441323</v>
      </c>
      <c r="E27">
        <f>C27*D27</f>
        <v>79.595467740425121</v>
      </c>
      <c r="H27" s="38" t="s">
        <v>10</v>
      </c>
      <c r="I27" s="38"/>
      <c r="J27" s="38"/>
      <c r="K27" s="38"/>
      <c r="L27" s="38"/>
    </row>
    <row r="28" spans="1:12" x14ac:dyDescent="0.25">
      <c r="B28" t="s">
        <v>6</v>
      </c>
      <c r="C28">
        <v>1085</v>
      </c>
      <c r="D28">
        <f>1/(1+0.0698)^2</f>
        <v>0.87376533899421416</v>
      </c>
      <c r="E28">
        <f>C28*D28</f>
        <v>948.03539280872235</v>
      </c>
      <c r="H28" s="38" t="s">
        <v>24</v>
      </c>
      <c r="I28" s="38"/>
      <c r="J28" s="38"/>
      <c r="K28" s="38"/>
      <c r="L28" s="38"/>
    </row>
    <row r="29" spans="1:12" x14ac:dyDescent="0.25">
      <c r="E29">
        <f>SUM(E27:E28)</f>
        <v>1027.6308605491474</v>
      </c>
      <c r="H29" s="38" t="s">
        <v>36</v>
      </c>
      <c r="I29" s="38"/>
      <c r="J29" s="38"/>
      <c r="K29" s="38"/>
      <c r="L29" s="38"/>
    </row>
    <row r="30" spans="1:12" x14ac:dyDescent="0.25">
      <c r="H30" s="38" t="s">
        <v>37</v>
      </c>
      <c r="I30" s="38"/>
      <c r="J30" s="38"/>
      <c r="K30" s="38"/>
      <c r="L30" s="38"/>
    </row>
    <row r="31" spans="1:12" x14ac:dyDescent="0.25">
      <c r="H31" s="35" t="s">
        <v>38</v>
      </c>
      <c r="I31" s="35"/>
      <c r="J31" s="35"/>
      <c r="K31" s="35"/>
      <c r="L31" s="35"/>
    </row>
    <row r="34" spans="1:12" x14ac:dyDescent="0.25">
      <c r="B34" t="s">
        <v>0</v>
      </c>
      <c r="C34" t="s">
        <v>1</v>
      </c>
      <c r="D34" t="s">
        <v>2</v>
      </c>
      <c r="E34" t="s">
        <v>3</v>
      </c>
      <c r="H34" s="35" t="s">
        <v>39</v>
      </c>
      <c r="I34" s="35"/>
      <c r="J34" s="35"/>
      <c r="K34" s="35"/>
      <c r="L34" s="35"/>
    </row>
    <row r="35" spans="1:12" x14ac:dyDescent="0.25">
      <c r="B35" t="s">
        <v>5</v>
      </c>
      <c r="C35">
        <v>1085</v>
      </c>
      <c r="D35">
        <f>1/(1+0.0679)</f>
        <v>0.93641726753441323</v>
      </c>
      <c r="E35">
        <f>C35*D35</f>
        <v>1016.0127352748384</v>
      </c>
      <c r="H35" s="35" t="s">
        <v>40</v>
      </c>
      <c r="I35" s="35"/>
      <c r="J35" s="35"/>
      <c r="K35" s="35"/>
      <c r="L35" s="35"/>
    </row>
    <row r="36" spans="1:12" x14ac:dyDescent="0.25">
      <c r="E36">
        <f>E35</f>
        <v>1016.0127352748384</v>
      </c>
      <c r="H36" s="35" t="s">
        <v>24</v>
      </c>
      <c r="I36" s="35"/>
      <c r="J36" s="35"/>
      <c r="K36" s="35"/>
      <c r="L36" s="35"/>
    </row>
    <row r="37" spans="1:12" x14ac:dyDescent="0.25">
      <c r="H37" s="35" t="s">
        <v>42</v>
      </c>
      <c r="I37" s="35"/>
      <c r="J37" s="35"/>
      <c r="K37" s="35"/>
      <c r="L37" s="35"/>
    </row>
    <row r="38" spans="1:12" x14ac:dyDescent="0.25">
      <c r="H38" s="35" t="s">
        <v>37</v>
      </c>
      <c r="I38" s="35"/>
      <c r="J38" s="35"/>
      <c r="K38" s="35"/>
      <c r="L38" s="35"/>
    </row>
    <row r="39" spans="1:12" x14ac:dyDescent="0.25">
      <c r="H39" s="35" t="s">
        <v>41</v>
      </c>
      <c r="I39" s="35"/>
      <c r="J39" s="35"/>
      <c r="K39" s="35"/>
      <c r="L39" s="35"/>
    </row>
    <row r="41" spans="1:12" x14ac:dyDescent="0.25">
      <c r="A41" s="1" t="s">
        <v>22</v>
      </c>
      <c r="B41" t="s">
        <v>0</v>
      </c>
      <c r="C41" t="s">
        <v>1</v>
      </c>
      <c r="D41" t="s">
        <v>2</v>
      </c>
      <c r="E41" t="s">
        <v>3</v>
      </c>
      <c r="H41" s="35" t="s">
        <v>43</v>
      </c>
      <c r="I41" s="35"/>
      <c r="J41" s="35"/>
      <c r="K41" s="35"/>
      <c r="L41" s="35"/>
    </row>
    <row r="42" spans="1:12" x14ac:dyDescent="0.25">
      <c r="A42" s="1">
        <v>3</v>
      </c>
      <c r="B42" t="s">
        <v>5</v>
      </c>
      <c r="C42">
        <v>85.4</v>
      </c>
      <c r="D42">
        <f>1/(1+0.0679)</f>
        <v>0.93641726753441323</v>
      </c>
      <c r="E42">
        <f>C42*D42</f>
        <v>79.970034647438894</v>
      </c>
      <c r="H42" s="35" t="s">
        <v>40</v>
      </c>
      <c r="I42" s="35"/>
      <c r="J42" s="35"/>
      <c r="K42" s="35"/>
      <c r="L42" s="35"/>
    </row>
    <row r="43" spans="1:12" x14ac:dyDescent="0.25">
      <c r="B43" t="s">
        <v>6</v>
      </c>
      <c r="C43">
        <v>1085.4000000000001</v>
      </c>
      <c r="D43">
        <f>1/(1+0.0698)^2</f>
        <v>0.87376533899421416</v>
      </c>
      <c r="E43">
        <f>C43*D43</f>
        <v>948.38489894432007</v>
      </c>
      <c r="H43" s="35" t="s">
        <v>24</v>
      </c>
      <c r="I43" s="35"/>
      <c r="J43" s="35"/>
      <c r="K43" s="35"/>
      <c r="L43" s="35"/>
    </row>
    <row r="44" spans="1:12" x14ac:dyDescent="0.25">
      <c r="E44">
        <f>SUM(E42:E43)</f>
        <v>1028.3549335917589</v>
      </c>
      <c r="H44" s="35" t="s">
        <v>36</v>
      </c>
      <c r="I44" s="35"/>
      <c r="J44" s="35"/>
      <c r="K44" s="35"/>
      <c r="L44" s="35"/>
    </row>
    <row r="45" spans="1:12" x14ac:dyDescent="0.25">
      <c r="H45" s="35" t="s">
        <v>44</v>
      </c>
      <c r="I45" s="35"/>
      <c r="J45" s="35"/>
      <c r="K45" s="35"/>
      <c r="L45" s="35"/>
    </row>
    <row r="46" spans="1:12" x14ac:dyDescent="0.25">
      <c r="H46" s="35" t="s">
        <v>45</v>
      </c>
      <c r="I46" s="35"/>
      <c r="J46" s="35"/>
      <c r="K46" s="35"/>
      <c r="L46" s="35"/>
    </row>
    <row r="48" spans="1:12" x14ac:dyDescent="0.25">
      <c r="H48" s="35" t="s">
        <v>46</v>
      </c>
      <c r="I48" s="35"/>
      <c r="J48" s="35"/>
      <c r="K48" s="35"/>
      <c r="L48" s="35"/>
    </row>
    <row r="49" spans="1:12" x14ac:dyDescent="0.25">
      <c r="B49" t="s">
        <v>0</v>
      </c>
      <c r="C49" t="s">
        <v>1</v>
      </c>
      <c r="D49" t="s">
        <v>2</v>
      </c>
      <c r="E49" t="s">
        <v>3</v>
      </c>
      <c r="H49" s="35" t="s">
        <v>40</v>
      </c>
      <c r="I49" s="35"/>
      <c r="J49" s="35"/>
      <c r="K49" s="35"/>
      <c r="L49" s="35"/>
    </row>
    <row r="50" spans="1:12" x14ac:dyDescent="0.25">
      <c r="B50" t="s">
        <v>5</v>
      </c>
      <c r="C50">
        <v>1085.4000000000001</v>
      </c>
      <c r="D50">
        <f>1/(1+0.0679)</f>
        <v>0.93641726753441323</v>
      </c>
      <c r="E50">
        <f>C50*D50</f>
        <v>1016.3873021818522</v>
      </c>
      <c r="H50" s="35" t="s">
        <v>24</v>
      </c>
      <c r="I50" s="35"/>
      <c r="J50" s="35"/>
      <c r="K50" s="35"/>
      <c r="L50" s="35"/>
    </row>
    <row r="51" spans="1:12" x14ac:dyDescent="0.25">
      <c r="E51">
        <f>E50</f>
        <v>1016.3873021818522</v>
      </c>
      <c r="H51" s="35" t="s">
        <v>42</v>
      </c>
      <c r="I51" s="35"/>
      <c r="J51" s="35"/>
      <c r="K51" s="35"/>
      <c r="L51" s="35"/>
    </row>
    <row r="52" spans="1:12" x14ac:dyDescent="0.25">
      <c r="H52" s="35" t="s">
        <v>44</v>
      </c>
      <c r="I52" s="35"/>
      <c r="J52" s="35"/>
      <c r="K52" s="35"/>
      <c r="L52" s="35"/>
    </row>
    <row r="53" spans="1:12" x14ac:dyDescent="0.25">
      <c r="H53" s="35" t="s">
        <v>47</v>
      </c>
      <c r="I53" s="35"/>
      <c r="J53" s="35"/>
      <c r="K53" s="35"/>
      <c r="L53" s="35"/>
    </row>
    <row r="56" spans="1:12" x14ac:dyDescent="0.25">
      <c r="A56" s="1" t="s">
        <v>22</v>
      </c>
      <c r="B56" t="s">
        <v>0</v>
      </c>
      <c r="C56" t="s">
        <v>1</v>
      </c>
      <c r="D56" t="s">
        <v>2</v>
      </c>
      <c r="E56" t="s">
        <v>3</v>
      </c>
      <c r="H56" s="35" t="s">
        <v>49</v>
      </c>
      <c r="I56" s="35"/>
      <c r="J56" s="35"/>
      <c r="K56" s="35"/>
      <c r="L56" s="35"/>
    </row>
    <row r="57" spans="1:12" x14ac:dyDescent="0.25">
      <c r="A57" s="1">
        <v>4</v>
      </c>
      <c r="B57" t="s">
        <v>5</v>
      </c>
      <c r="C57">
        <v>86.5</v>
      </c>
      <c r="D57">
        <f>1/(1+0.0679)</f>
        <v>0.93641726753441323</v>
      </c>
      <c r="E57">
        <f>C57*D57</f>
        <v>81.00009364172675</v>
      </c>
      <c r="H57" s="35" t="s">
        <v>40</v>
      </c>
      <c r="I57" s="35"/>
      <c r="J57" s="35"/>
      <c r="K57" s="35"/>
      <c r="L57" s="35"/>
    </row>
    <row r="58" spans="1:12" x14ac:dyDescent="0.25">
      <c r="B58" t="s">
        <v>6</v>
      </c>
      <c r="C58">
        <v>86.5</v>
      </c>
      <c r="D58">
        <f>1/(1+0.0698)^2</f>
        <v>0.87376533899421416</v>
      </c>
      <c r="E58">
        <f t="shared" ref="E58:E61" si="3">C58*D58</f>
        <v>75.580701822999529</v>
      </c>
      <c r="H58" s="35" t="s">
        <v>24</v>
      </c>
      <c r="I58" s="35"/>
      <c r="J58" s="35"/>
      <c r="K58" s="35"/>
      <c r="L58" s="35"/>
    </row>
    <row r="59" spans="1:12" x14ac:dyDescent="0.25">
      <c r="B59" t="s">
        <v>7</v>
      </c>
      <c r="C59">
        <v>86.5</v>
      </c>
      <c r="D59">
        <f>1/(1+0.0714)^3</f>
        <v>0.81310208346911228</v>
      </c>
      <c r="E59">
        <f t="shared" si="3"/>
        <v>70.33333022007821</v>
      </c>
      <c r="H59" s="35" t="s">
        <v>48</v>
      </c>
      <c r="I59" s="35"/>
      <c r="J59" s="35"/>
      <c r="K59" s="35"/>
      <c r="L59" s="35"/>
    </row>
    <row r="60" spans="1:12" x14ac:dyDescent="0.25">
      <c r="B60" t="s">
        <v>8</v>
      </c>
      <c r="C60">
        <v>86.5</v>
      </c>
      <c r="D60">
        <f>1/(1+0.0726)^4</f>
        <v>0.75552498253350464</v>
      </c>
      <c r="E60">
        <f t="shared" si="3"/>
        <v>65.352910989148157</v>
      </c>
      <c r="H60" s="35" t="s">
        <v>50</v>
      </c>
      <c r="I60" s="35"/>
      <c r="J60" s="35"/>
      <c r="K60" s="35"/>
      <c r="L60" s="35"/>
    </row>
    <row r="61" spans="1:12" x14ac:dyDescent="0.25">
      <c r="B61" t="s">
        <v>13</v>
      </c>
      <c r="C61">
        <v>1086.5</v>
      </c>
      <c r="D61">
        <f>1/(1+0.0736)^5</f>
        <v>0.70111213796389138</v>
      </c>
      <c r="E61">
        <f t="shared" si="3"/>
        <v>761.758337897768</v>
      </c>
      <c r="H61" s="35" t="s">
        <v>51</v>
      </c>
      <c r="I61" s="35"/>
      <c r="J61" s="35"/>
      <c r="K61" s="35"/>
      <c r="L61" s="35"/>
    </row>
    <row r="62" spans="1:12" x14ac:dyDescent="0.25">
      <c r="E62">
        <f>SUM(E57:E61)</f>
        <v>1054.0253745717207</v>
      </c>
    </row>
    <row r="64" spans="1:12" x14ac:dyDescent="0.25">
      <c r="A64" s="1" t="s">
        <v>22</v>
      </c>
      <c r="B64" t="s">
        <v>0</v>
      </c>
      <c r="C64" t="s">
        <v>1</v>
      </c>
      <c r="D64" t="s">
        <v>2</v>
      </c>
      <c r="E64" t="s">
        <v>3</v>
      </c>
      <c r="H64" s="35" t="s">
        <v>54</v>
      </c>
      <c r="I64" s="35"/>
      <c r="J64" s="35"/>
      <c r="K64" s="35"/>
      <c r="L64" s="35"/>
    </row>
    <row r="65" spans="1:12" x14ac:dyDescent="0.25">
      <c r="A65" s="1">
        <v>5</v>
      </c>
      <c r="B65" t="s">
        <v>5</v>
      </c>
      <c r="C65">
        <v>87.5</v>
      </c>
      <c r="D65">
        <f>1/(1+0.0679)</f>
        <v>0.93641726753441323</v>
      </c>
      <c r="E65">
        <f>C65*D65</f>
        <v>81.936510909261159</v>
      </c>
      <c r="H65" s="35" t="s">
        <v>40</v>
      </c>
      <c r="I65" s="35"/>
      <c r="J65" s="35"/>
      <c r="K65" s="35"/>
      <c r="L65" s="35"/>
    </row>
    <row r="66" spans="1:12" x14ac:dyDescent="0.25">
      <c r="B66" t="s">
        <v>6</v>
      </c>
      <c r="C66">
        <v>87.5</v>
      </c>
      <c r="D66">
        <f>1/(1+0.0698)^2</f>
        <v>0.87376533899421416</v>
      </c>
      <c r="E66">
        <f t="shared" ref="E66:E67" si="4">C66*D66</f>
        <v>76.454467161993733</v>
      </c>
      <c r="H66" s="35" t="s">
        <v>24</v>
      </c>
      <c r="I66" s="35"/>
      <c r="J66" s="35"/>
      <c r="K66" s="35"/>
      <c r="L66" s="35"/>
    </row>
    <row r="67" spans="1:12" x14ac:dyDescent="0.25">
      <c r="B67" t="s">
        <v>7</v>
      </c>
      <c r="C67">
        <v>1087.5</v>
      </c>
      <c r="D67">
        <f>1/(1+0.0714)^3</f>
        <v>0.81310208346911228</v>
      </c>
      <c r="E67">
        <f t="shared" si="4"/>
        <v>884.24851577265963</v>
      </c>
      <c r="H67" s="35" t="s">
        <v>25</v>
      </c>
      <c r="I67" s="35"/>
      <c r="J67" s="35"/>
      <c r="K67" s="35"/>
      <c r="L67" s="35"/>
    </row>
    <row r="68" spans="1:12" x14ac:dyDescent="0.25">
      <c r="E68">
        <f>SUM(E65:E67)</f>
        <v>1042.6394938439146</v>
      </c>
      <c r="H68" s="35" t="s">
        <v>52</v>
      </c>
      <c r="I68" s="35"/>
      <c r="J68" s="35"/>
      <c r="K68" s="35"/>
      <c r="L68" s="35"/>
    </row>
    <row r="69" spans="1:12" x14ac:dyDescent="0.25">
      <c r="H69" s="35" t="s">
        <v>53</v>
      </c>
      <c r="I69" s="35"/>
      <c r="J69" s="35"/>
      <c r="K69" s="35"/>
      <c r="L69" s="35"/>
    </row>
    <row r="72" spans="1:12" x14ac:dyDescent="0.25">
      <c r="A72" s="1" t="s">
        <v>22</v>
      </c>
      <c r="B72" t="s">
        <v>0</v>
      </c>
      <c r="C72" t="s">
        <v>1</v>
      </c>
      <c r="D72" t="s">
        <v>2</v>
      </c>
      <c r="E72" t="s">
        <v>3</v>
      </c>
      <c r="H72" s="35" t="s">
        <v>55</v>
      </c>
      <c r="I72" s="35"/>
      <c r="J72" s="35"/>
      <c r="K72" s="35"/>
      <c r="L72" s="35"/>
    </row>
    <row r="73" spans="1:12" x14ac:dyDescent="0.25">
      <c r="A73" s="1">
        <v>6</v>
      </c>
      <c r="B73" t="s">
        <v>5</v>
      </c>
      <c r="C73">
        <v>87.7</v>
      </c>
      <c r="D73">
        <f>1/(1+0.0679)</f>
        <v>0.93641726753441323</v>
      </c>
      <c r="E73">
        <f>C73*D73</f>
        <v>82.123794362768038</v>
      </c>
      <c r="H73" s="35" t="s">
        <v>40</v>
      </c>
      <c r="I73" s="35"/>
      <c r="J73" s="35"/>
      <c r="K73" s="35"/>
      <c r="L73" s="35"/>
    </row>
    <row r="74" spans="1:12" x14ac:dyDescent="0.25">
      <c r="B74" t="s">
        <v>6</v>
      </c>
      <c r="C74">
        <v>87.7</v>
      </c>
      <c r="D74">
        <f>1/(1+0.0698)^2</f>
        <v>0.87376533899421416</v>
      </c>
      <c r="E74">
        <f t="shared" ref="E74:E75" si="5">C74*D74</f>
        <v>76.62922022979258</v>
      </c>
      <c r="H74" s="35" t="s">
        <v>24</v>
      </c>
      <c r="I74" s="35"/>
      <c r="J74" s="35"/>
      <c r="K74" s="35"/>
      <c r="L74" s="35"/>
    </row>
    <row r="75" spans="1:12" x14ac:dyDescent="0.25">
      <c r="B75" t="s">
        <v>7</v>
      </c>
      <c r="C75">
        <v>1087.7</v>
      </c>
      <c r="D75">
        <f>1/(1+0.0714)^3</f>
        <v>0.81310208346911228</v>
      </c>
      <c r="E75">
        <f t="shared" si="5"/>
        <v>884.41113618935344</v>
      </c>
      <c r="H75" s="35" t="s">
        <v>25</v>
      </c>
      <c r="I75" s="35"/>
      <c r="J75" s="35"/>
      <c r="K75" s="35"/>
      <c r="L75" s="35"/>
    </row>
    <row r="76" spans="1:12" x14ac:dyDescent="0.25">
      <c r="E76">
        <f>SUM(E73:E75)</f>
        <v>1043.164150781914</v>
      </c>
      <c r="H76" s="35" t="s">
        <v>56</v>
      </c>
      <c r="I76" s="35"/>
      <c r="J76" s="35"/>
      <c r="K76" s="35"/>
      <c r="L76" s="35"/>
    </row>
    <row r="77" spans="1:12" x14ac:dyDescent="0.25">
      <c r="H77" s="35" t="s">
        <v>57</v>
      </c>
      <c r="I77" s="35"/>
      <c r="J77" s="35"/>
      <c r="K77" s="35"/>
      <c r="L77" s="35"/>
    </row>
    <row r="80" spans="1:12" x14ac:dyDescent="0.25">
      <c r="A80" s="1" t="s">
        <v>22</v>
      </c>
      <c r="B80" t="s">
        <v>0</v>
      </c>
      <c r="C80" t="s">
        <v>1</v>
      </c>
      <c r="D80" t="s">
        <v>2</v>
      </c>
      <c r="E80" t="s">
        <v>3</v>
      </c>
      <c r="H80" s="35" t="s">
        <v>58</v>
      </c>
      <c r="I80" s="35"/>
      <c r="J80" s="35"/>
      <c r="K80" s="35"/>
      <c r="L80" s="35"/>
    </row>
    <row r="81" spans="1:12" x14ac:dyDescent="0.25">
      <c r="A81" s="1">
        <v>7</v>
      </c>
      <c r="B81" t="s">
        <v>5</v>
      </c>
      <c r="C81">
        <v>88.8</v>
      </c>
      <c r="D81">
        <f>1/(1+0.0679)</f>
        <v>0.93641726753441323</v>
      </c>
      <c r="E81">
        <f>C81*D81</f>
        <v>83.153853357055894</v>
      </c>
      <c r="H81" s="35" t="s">
        <v>40</v>
      </c>
      <c r="I81" s="35"/>
      <c r="J81" s="35"/>
      <c r="K81" s="35"/>
      <c r="L81" s="35"/>
    </row>
    <row r="82" spans="1:12" x14ac:dyDescent="0.25">
      <c r="B82" t="s">
        <v>6</v>
      </c>
      <c r="C82">
        <v>1088.8</v>
      </c>
      <c r="D82">
        <f>1/(1+0.0698)^2</f>
        <v>0.87376533899421416</v>
      </c>
      <c r="E82">
        <f t="shared" ref="E82" si="6">C82*D82</f>
        <v>951.35570109690036</v>
      </c>
      <c r="H82" s="35" t="s">
        <v>24</v>
      </c>
      <c r="I82" s="35"/>
      <c r="J82" s="35"/>
      <c r="K82" s="35"/>
      <c r="L82" s="35"/>
    </row>
    <row r="83" spans="1:12" x14ac:dyDescent="0.25">
      <c r="E83">
        <f>SUM(E81:E82)</f>
        <v>1034.5095544539563</v>
      </c>
      <c r="H83" s="35" t="s">
        <v>36</v>
      </c>
      <c r="I83" s="35"/>
      <c r="J83" s="35"/>
      <c r="K83" s="35"/>
      <c r="L83" s="35"/>
    </row>
    <row r="84" spans="1:12" x14ac:dyDescent="0.25">
      <c r="H84" s="35" t="s">
        <v>59</v>
      </c>
      <c r="I84" s="35"/>
      <c r="J84" s="35"/>
      <c r="K84" s="35"/>
      <c r="L84" s="35"/>
    </row>
    <row r="85" spans="1:12" x14ac:dyDescent="0.25">
      <c r="H85" s="35" t="s">
        <v>60</v>
      </c>
      <c r="I85" s="35"/>
      <c r="J85" s="35"/>
      <c r="K85" s="35"/>
      <c r="L85" s="35"/>
    </row>
    <row r="88" spans="1:12" x14ac:dyDescent="0.25">
      <c r="A88" s="1" t="s">
        <v>22</v>
      </c>
      <c r="B88" t="s">
        <v>0</v>
      </c>
      <c r="C88" t="s">
        <v>1</v>
      </c>
      <c r="D88" t="s">
        <v>2</v>
      </c>
      <c r="E88" t="s">
        <v>3</v>
      </c>
      <c r="H88" s="35" t="s">
        <v>61</v>
      </c>
      <c r="I88" s="35"/>
      <c r="J88" s="35"/>
      <c r="K88" s="35"/>
      <c r="L88" s="35"/>
    </row>
    <row r="89" spans="1:12" x14ac:dyDescent="0.25">
      <c r="A89" s="1">
        <v>8</v>
      </c>
      <c r="B89" t="s">
        <v>5</v>
      </c>
      <c r="C89">
        <v>90</v>
      </c>
      <c r="D89">
        <f>1/(1+0.0679)</f>
        <v>0.93641726753441323</v>
      </c>
      <c r="E89">
        <f>C89*D89</f>
        <v>84.277554078097197</v>
      </c>
      <c r="H89" s="35" t="s">
        <v>62</v>
      </c>
      <c r="I89" s="35"/>
      <c r="J89" s="35"/>
      <c r="K89" s="35"/>
      <c r="L89" s="35"/>
    </row>
    <row r="90" spans="1:12" x14ac:dyDescent="0.25">
      <c r="B90" t="s">
        <v>6</v>
      </c>
      <c r="C90">
        <v>90</v>
      </c>
      <c r="D90">
        <f>1/(1+0.0698)^2</f>
        <v>0.87376533899421416</v>
      </c>
      <c r="E90">
        <f t="shared" ref="E90:E93" si="7">C90*D90</f>
        <v>78.638880509479279</v>
      </c>
      <c r="H90" s="35" t="s">
        <v>24</v>
      </c>
      <c r="I90" s="35"/>
      <c r="J90" s="35"/>
      <c r="K90" s="35"/>
      <c r="L90" s="35"/>
    </row>
    <row r="91" spans="1:12" x14ac:dyDescent="0.25">
      <c r="B91" t="s">
        <v>7</v>
      </c>
      <c r="C91">
        <v>90</v>
      </c>
      <c r="D91">
        <f>1/(1+0.0714)^3</f>
        <v>0.81310208346911228</v>
      </c>
      <c r="E91">
        <f t="shared" si="7"/>
        <v>73.179187512220111</v>
      </c>
      <c r="H91" s="35" t="s">
        <v>48</v>
      </c>
      <c r="I91" s="35"/>
      <c r="J91" s="35"/>
      <c r="K91" s="35"/>
      <c r="L91" s="35"/>
    </row>
    <row r="92" spans="1:12" x14ac:dyDescent="0.25">
      <c r="B92" t="s">
        <v>8</v>
      </c>
      <c r="C92">
        <v>90</v>
      </c>
      <c r="D92">
        <f>1/(1+0.0726)^4</f>
        <v>0.75552498253350464</v>
      </c>
      <c r="E92">
        <f t="shared" si="7"/>
        <v>67.997248428015411</v>
      </c>
      <c r="H92" s="35" t="s">
        <v>63</v>
      </c>
      <c r="I92" s="35"/>
      <c r="J92" s="35"/>
      <c r="K92" s="35"/>
      <c r="L92" s="35"/>
    </row>
    <row r="93" spans="1:12" x14ac:dyDescent="0.25">
      <c r="B93" t="s">
        <v>13</v>
      </c>
      <c r="C93">
        <v>1090</v>
      </c>
      <c r="D93">
        <f>1/(1+0.0736)^5</f>
        <v>0.70111213796389138</v>
      </c>
      <c r="E93">
        <f t="shared" si="7"/>
        <v>764.21223038064159</v>
      </c>
      <c r="H93" s="35" t="s">
        <v>64</v>
      </c>
      <c r="I93" s="35"/>
      <c r="J93" s="35"/>
      <c r="K93" s="35"/>
      <c r="L93" s="35"/>
    </row>
    <row r="94" spans="1:12" x14ac:dyDescent="0.25">
      <c r="E94">
        <f>SUM(E89:E93)</f>
        <v>1068.3051009084536</v>
      </c>
    </row>
    <row r="97" spans="1:12" x14ac:dyDescent="0.25">
      <c r="A97" s="1" t="s">
        <v>22</v>
      </c>
      <c r="B97" t="s">
        <v>0</v>
      </c>
      <c r="C97" t="s">
        <v>1</v>
      </c>
      <c r="D97" t="s">
        <v>2</v>
      </c>
      <c r="E97" t="s">
        <v>3</v>
      </c>
      <c r="H97" s="35" t="s">
        <v>65</v>
      </c>
      <c r="I97" s="35"/>
      <c r="J97" s="35"/>
      <c r="K97" s="35"/>
      <c r="L97" s="35"/>
    </row>
    <row r="98" spans="1:12" x14ac:dyDescent="0.25">
      <c r="A98" s="1">
        <v>9</v>
      </c>
      <c r="B98" t="s">
        <v>5</v>
      </c>
      <c r="C98">
        <v>90.1</v>
      </c>
      <c r="D98">
        <f>1/(1+0.0679)</f>
        <v>0.93641726753441323</v>
      </c>
      <c r="E98">
        <f>C98*D98</f>
        <v>84.371195804850629</v>
      </c>
      <c r="H98" s="35" t="s">
        <v>40</v>
      </c>
      <c r="I98" s="35"/>
      <c r="J98" s="35"/>
      <c r="K98" s="35"/>
      <c r="L98" s="35"/>
    </row>
    <row r="99" spans="1:12" x14ac:dyDescent="0.25">
      <c r="B99" t="s">
        <v>6</v>
      </c>
      <c r="C99">
        <v>90.1</v>
      </c>
      <c r="D99">
        <f>1/(1+0.0698)^2</f>
        <v>0.87376533899421416</v>
      </c>
      <c r="E99">
        <f t="shared" ref="E99:E102" si="8">C99*D99</f>
        <v>78.726257043378695</v>
      </c>
      <c r="H99" s="35" t="s">
        <v>24</v>
      </c>
      <c r="I99" s="35"/>
      <c r="J99" s="35"/>
      <c r="K99" s="35"/>
      <c r="L99" s="35"/>
    </row>
    <row r="100" spans="1:12" x14ac:dyDescent="0.25">
      <c r="B100" t="s">
        <v>7</v>
      </c>
      <c r="C100">
        <v>90.1</v>
      </c>
      <c r="D100">
        <f>1/(1+0.0714)^3</f>
        <v>0.81310208346911228</v>
      </c>
      <c r="E100">
        <f t="shared" si="8"/>
        <v>73.260497720567017</v>
      </c>
      <c r="H100" s="35" t="s">
        <v>48</v>
      </c>
      <c r="I100" s="35"/>
      <c r="J100" s="35"/>
      <c r="K100" s="35"/>
      <c r="L100" s="35"/>
    </row>
    <row r="101" spans="1:12" x14ac:dyDescent="0.25">
      <c r="B101" t="s">
        <v>8</v>
      </c>
      <c r="C101">
        <v>90.1</v>
      </c>
      <c r="D101">
        <f>1/(1+0.0726)^4</f>
        <v>0.75552498253350464</v>
      </c>
      <c r="E101">
        <f t="shared" si="8"/>
        <v>68.072800926268769</v>
      </c>
      <c r="H101" s="35" t="s">
        <v>66</v>
      </c>
      <c r="I101" s="35"/>
      <c r="J101" s="35"/>
      <c r="K101" s="35"/>
      <c r="L101" s="35"/>
    </row>
    <row r="102" spans="1:12" x14ac:dyDescent="0.25">
      <c r="B102" t="s">
        <v>13</v>
      </c>
      <c r="C102">
        <v>1090.0999999999999</v>
      </c>
      <c r="D102">
        <f>1/(1+0.0736)^5</f>
        <v>0.70111213796389138</v>
      </c>
      <c r="E102">
        <f t="shared" si="8"/>
        <v>764.28234159443798</v>
      </c>
      <c r="H102" s="35" t="s">
        <v>67</v>
      </c>
      <c r="I102" s="35"/>
      <c r="J102" s="35"/>
      <c r="K102" s="35"/>
      <c r="L102" s="35"/>
    </row>
    <row r="103" spans="1:12" x14ac:dyDescent="0.25">
      <c r="E103">
        <f>SUM(E98:E102)</f>
        <v>1068.7130930895032</v>
      </c>
    </row>
    <row r="105" spans="1:12" x14ac:dyDescent="0.25">
      <c r="A105" s="1" t="s">
        <v>22</v>
      </c>
      <c r="B105" t="s">
        <v>0</v>
      </c>
      <c r="C105" t="s">
        <v>1</v>
      </c>
      <c r="D105" t="s">
        <v>2</v>
      </c>
      <c r="E105" t="s">
        <v>3</v>
      </c>
      <c r="H105" s="35" t="s">
        <v>68</v>
      </c>
      <c r="I105" s="35"/>
      <c r="J105" s="35"/>
      <c r="K105" s="35"/>
      <c r="L105" s="35"/>
    </row>
    <row r="106" spans="1:12" x14ac:dyDescent="0.25">
      <c r="A106" s="1">
        <v>10</v>
      </c>
      <c r="B106" t="s">
        <v>5</v>
      </c>
      <c r="C106">
        <v>91.2</v>
      </c>
      <c r="D106">
        <f>1/(1+0.0679)</f>
        <v>0.93641726753441323</v>
      </c>
      <c r="E106">
        <f>C106*D106</f>
        <v>85.401254799138485</v>
      </c>
      <c r="H106" s="35" t="s">
        <v>40</v>
      </c>
      <c r="I106" s="35"/>
      <c r="J106" s="35"/>
      <c r="K106" s="35"/>
      <c r="L106" s="35"/>
    </row>
    <row r="107" spans="1:12" x14ac:dyDescent="0.25">
      <c r="B107" t="s">
        <v>6</v>
      </c>
      <c r="C107">
        <v>91.2</v>
      </c>
      <c r="D107">
        <f>1/(1+0.0698)^2</f>
        <v>0.87376533899421416</v>
      </c>
      <c r="E107">
        <f t="shared" ref="E107:E109" si="9">C107*D107</f>
        <v>79.687398916272329</v>
      </c>
      <c r="H107" s="35" t="s">
        <v>24</v>
      </c>
      <c r="I107" s="35"/>
      <c r="J107" s="35"/>
      <c r="K107" s="35"/>
      <c r="L107" s="35"/>
    </row>
    <row r="108" spans="1:12" x14ac:dyDescent="0.25">
      <c r="B108" t="s">
        <v>7</v>
      </c>
      <c r="C108">
        <v>91.2</v>
      </c>
      <c r="D108">
        <f>1/(1+0.0714)^3</f>
        <v>0.81310208346911228</v>
      </c>
      <c r="E108">
        <f t="shared" si="9"/>
        <v>74.154910012383041</v>
      </c>
      <c r="H108" s="35" t="s">
        <v>12</v>
      </c>
      <c r="I108" s="35"/>
      <c r="J108" s="35"/>
      <c r="K108" s="35"/>
      <c r="L108" s="35"/>
    </row>
    <row r="109" spans="1:12" x14ac:dyDescent="0.25">
      <c r="B109" t="s">
        <v>8</v>
      </c>
      <c r="C109">
        <v>1091.2</v>
      </c>
      <c r="D109">
        <f>1/(1+0.0726)^4</f>
        <v>0.75552498253350464</v>
      </c>
      <c r="E109">
        <f t="shared" si="9"/>
        <v>824.4288609405603</v>
      </c>
      <c r="H109" s="35" t="s">
        <v>69</v>
      </c>
      <c r="I109" s="35"/>
      <c r="J109" s="35"/>
      <c r="K109" s="35"/>
      <c r="L109" s="35"/>
    </row>
    <row r="110" spans="1:12" x14ac:dyDescent="0.25">
      <c r="E110">
        <f>SUM(E106:E109)</f>
        <v>1063.6724246683541</v>
      </c>
      <c r="H110" s="35" t="s">
        <v>70</v>
      </c>
      <c r="I110" s="35"/>
      <c r="J110" s="35"/>
      <c r="K110" s="35"/>
      <c r="L110" s="35"/>
    </row>
    <row r="112" spans="1:12" x14ac:dyDescent="0.25">
      <c r="A112" s="1" t="s">
        <v>22</v>
      </c>
      <c r="B112" t="s">
        <v>0</v>
      </c>
      <c r="C112" t="s">
        <v>1</v>
      </c>
      <c r="D112" t="s">
        <v>2</v>
      </c>
      <c r="E112" t="s">
        <v>3</v>
      </c>
      <c r="H112" s="35" t="s">
        <v>71</v>
      </c>
      <c r="I112" s="35"/>
      <c r="J112" s="35"/>
      <c r="K112" s="35"/>
      <c r="L112" s="35"/>
    </row>
    <row r="113" spans="1:12" x14ac:dyDescent="0.25">
      <c r="A113" s="1">
        <v>11</v>
      </c>
      <c r="B113" t="s">
        <v>5</v>
      </c>
      <c r="C113">
        <v>92.5</v>
      </c>
      <c r="D113">
        <f>1/(1+0.0679)</f>
        <v>0.93641726753441323</v>
      </c>
      <c r="E113">
        <f>C113*D113</f>
        <v>86.61859724693322</v>
      </c>
      <c r="H113" s="35" t="s">
        <v>40</v>
      </c>
      <c r="I113" s="35"/>
      <c r="J113" s="35"/>
      <c r="K113" s="35"/>
      <c r="L113" s="35"/>
    </row>
    <row r="114" spans="1:12" x14ac:dyDescent="0.25">
      <c r="B114" t="s">
        <v>6</v>
      </c>
      <c r="C114">
        <v>1092.5</v>
      </c>
      <c r="D114">
        <f>1/(1+0.0698)^2</f>
        <v>0.87376533899421416</v>
      </c>
      <c r="E114">
        <f t="shared" ref="E114" si="10">C114*D114</f>
        <v>954.588632851179</v>
      </c>
      <c r="H114" s="35" t="s">
        <v>24</v>
      </c>
      <c r="I114" s="35"/>
      <c r="J114" s="35"/>
      <c r="K114" s="35"/>
      <c r="L114" s="35"/>
    </row>
    <row r="115" spans="1:12" x14ac:dyDescent="0.25">
      <c r="E115">
        <f>SUM(E113:E114)</f>
        <v>1041.2072300981122</v>
      </c>
      <c r="H115" s="35" t="s">
        <v>36</v>
      </c>
      <c r="I115" s="35"/>
      <c r="J115" s="35"/>
      <c r="K115" s="35"/>
      <c r="L115" s="35"/>
    </row>
    <row r="116" spans="1:12" x14ac:dyDescent="0.25">
      <c r="H116" s="35" t="s">
        <v>72</v>
      </c>
      <c r="I116" s="35"/>
      <c r="J116" s="35"/>
      <c r="K116" s="35"/>
      <c r="L116" s="35"/>
    </row>
    <row r="117" spans="1:12" x14ac:dyDescent="0.25">
      <c r="H117" s="35" t="s">
        <v>73</v>
      </c>
      <c r="I117" s="35"/>
      <c r="J117" s="35"/>
      <c r="K117" s="35"/>
      <c r="L117" s="35"/>
    </row>
    <row r="119" spans="1:12" x14ac:dyDescent="0.25">
      <c r="A119" s="1" t="s">
        <v>22</v>
      </c>
      <c r="B119" t="s">
        <v>0</v>
      </c>
      <c r="C119" t="s">
        <v>1</v>
      </c>
      <c r="D119" t="s">
        <v>2</v>
      </c>
      <c r="E119" t="s">
        <v>3</v>
      </c>
      <c r="H119" s="35" t="s">
        <v>74</v>
      </c>
      <c r="I119" s="35"/>
      <c r="J119" s="35"/>
      <c r="K119" s="35"/>
      <c r="L119" s="35"/>
    </row>
    <row r="120" spans="1:12" x14ac:dyDescent="0.25">
      <c r="A120" s="1">
        <v>12</v>
      </c>
      <c r="B120" t="s">
        <v>5</v>
      </c>
      <c r="C120">
        <v>92.5</v>
      </c>
      <c r="D120">
        <f>1/(1+0.0679)</f>
        <v>0.93641726753441323</v>
      </c>
      <c r="E120">
        <f>C120*D120</f>
        <v>86.61859724693322</v>
      </c>
      <c r="H120" s="35" t="s">
        <v>40</v>
      </c>
      <c r="I120" s="35"/>
      <c r="J120" s="35"/>
      <c r="K120" s="35"/>
      <c r="L120" s="35"/>
    </row>
    <row r="121" spans="1:12" x14ac:dyDescent="0.25">
      <c r="B121" t="s">
        <v>6</v>
      </c>
      <c r="C121">
        <v>1092.5</v>
      </c>
      <c r="D121">
        <f>1/(1+0.0698)^2</f>
        <v>0.87376533899421416</v>
      </c>
      <c r="E121">
        <f t="shared" ref="E121" si="11">C121*D121</f>
        <v>954.588632851179</v>
      </c>
      <c r="H121" s="35" t="s">
        <v>24</v>
      </c>
      <c r="I121" s="35"/>
      <c r="J121" s="35"/>
      <c r="K121" s="35"/>
      <c r="L121" s="35"/>
    </row>
    <row r="122" spans="1:12" x14ac:dyDescent="0.25">
      <c r="E122">
        <f>SUM(E120:E121)</f>
        <v>1041.2072300981122</v>
      </c>
      <c r="H122" s="35" t="s">
        <v>36</v>
      </c>
      <c r="I122" s="35"/>
      <c r="J122" s="35"/>
      <c r="K122" s="35"/>
      <c r="L122" s="35"/>
    </row>
    <row r="123" spans="1:12" x14ac:dyDescent="0.25">
      <c r="H123" s="35" t="s">
        <v>72</v>
      </c>
      <c r="I123" s="35"/>
      <c r="J123" s="35"/>
      <c r="K123" s="35"/>
      <c r="L123" s="35"/>
    </row>
    <row r="124" spans="1:12" x14ac:dyDescent="0.25">
      <c r="H124" s="35" t="s">
        <v>75</v>
      </c>
      <c r="I124" s="35"/>
      <c r="J124" s="35"/>
      <c r="K124" s="35"/>
      <c r="L124" s="35"/>
    </row>
    <row r="126" spans="1:12" x14ac:dyDescent="0.25">
      <c r="A126" s="1" t="s">
        <v>22</v>
      </c>
      <c r="B126" t="s">
        <v>0</v>
      </c>
      <c r="C126" t="s">
        <v>1</v>
      </c>
      <c r="D126" t="s">
        <v>2</v>
      </c>
      <c r="E126" t="s">
        <v>3</v>
      </c>
      <c r="H126" s="35" t="s">
        <v>76</v>
      </c>
      <c r="I126" s="35"/>
      <c r="J126" s="35"/>
      <c r="K126" s="35"/>
      <c r="L126" s="35"/>
    </row>
    <row r="127" spans="1:12" x14ac:dyDescent="0.25">
      <c r="A127" s="1">
        <v>13</v>
      </c>
      <c r="B127" t="s">
        <v>5</v>
      </c>
      <c r="C127">
        <v>93.5</v>
      </c>
      <c r="D127">
        <f>1/(1+0.0679)</f>
        <v>0.93641726753441323</v>
      </c>
      <c r="E127">
        <f>C127*D127</f>
        <v>87.555014514467643</v>
      </c>
      <c r="H127" s="35" t="s">
        <v>40</v>
      </c>
      <c r="I127" s="35"/>
      <c r="J127" s="35"/>
      <c r="K127" s="35"/>
      <c r="L127" s="35"/>
    </row>
    <row r="128" spans="1:12" x14ac:dyDescent="0.25">
      <c r="B128" t="s">
        <v>6</v>
      </c>
      <c r="C128">
        <v>1093.5</v>
      </c>
      <c r="D128">
        <f>1/(1+0.0698)^2</f>
        <v>0.87376533899421416</v>
      </c>
      <c r="E128">
        <f t="shared" ref="E128" si="12">C128*D128</f>
        <v>955.46239819017319</v>
      </c>
      <c r="H128" s="35" t="s">
        <v>24</v>
      </c>
      <c r="I128" s="35"/>
      <c r="J128" s="35"/>
      <c r="K128" s="35"/>
      <c r="L128" s="35"/>
    </row>
    <row r="129" spans="1:12" x14ac:dyDescent="0.25">
      <c r="E129">
        <f>SUM(E127:E128)</f>
        <v>1043.0174127046407</v>
      </c>
      <c r="H129" s="35" t="s">
        <v>36</v>
      </c>
      <c r="I129" s="35"/>
      <c r="J129" s="35"/>
      <c r="K129" s="35"/>
      <c r="L129" s="35"/>
    </row>
    <row r="130" spans="1:12" x14ac:dyDescent="0.25">
      <c r="H130" s="35" t="s">
        <v>77</v>
      </c>
      <c r="I130" s="35"/>
      <c r="J130" s="35"/>
      <c r="K130" s="35"/>
      <c r="L130" s="35"/>
    </row>
    <row r="131" spans="1:12" x14ac:dyDescent="0.25">
      <c r="H131" s="35" t="s">
        <v>78</v>
      </c>
      <c r="I131" s="35"/>
      <c r="J131" s="35"/>
      <c r="K131" s="35"/>
      <c r="L131" s="35"/>
    </row>
    <row r="133" spans="1:12" x14ac:dyDescent="0.25">
      <c r="A133" s="1" t="s">
        <v>22</v>
      </c>
      <c r="B133" t="s">
        <v>0</v>
      </c>
      <c r="C133" t="s">
        <v>1</v>
      </c>
      <c r="D133" t="s">
        <v>2</v>
      </c>
      <c r="E133" t="s">
        <v>3</v>
      </c>
      <c r="H133" s="35" t="s">
        <v>79</v>
      </c>
      <c r="I133" s="35"/>
      <c r="J133" s="35"/>
      <c r="K133" s="35"/>
      <c r="L133" s="35"/>
    </row>
    <row r="134" spans="1:12" x14ac:dyDescent="0.25">
      <c r="A134" s="1">
        <v>14</v>
      </c>
      <c r="B134" t="s">
        <v>5</v>
      </c>
      <c r="C134">
        <v>95</v>
      </c>
      <c r="D134">
        <f>1/(1+0.0679)</f>
        <v>0.93641726753441323</v>
      </c>
      <c r="E134">
        <f>C134*D134</f>
        <v>88.959640415769258</v>
      </c>
      <c r="H134" s="35" t="s">
        <v>40</v>
      </c>
      <c r="I134" s="35"/>
      <c r="J134" s="35"/>
      <c r="K134" s="35"/>
      <c r="L134" s="35"/>
    </row>
    <row r="135" spans="1:12" x14ac:dyDescent="0.25">
      <c r="B135" t="s">
        <v>6</v>
      </c>
      <c r="C135">
        <v>95</v>
      </c>
      <c r="D135">
        <f>1/(1+0.0698)^2</f>
        <v>0.87376533899421416</v>
      </c>
      <c r="E135">
        <f t="shared" ref="E135:E137" si="13">C135*D135</f>
        <v>83.007707204450341</v>
      </c>
      <c r="H135" s="35" t="s">
        <v>24</v>
      </c>
      <c r="I135" s="35"/>
      <c r="J135" s="35"/>
      <c r="K135" s="35"/>
      <c r="L135" s="35"/>
    </row>
    <row r="136" spans="1:12" x14ac:dyDescent="0.25">
      <c r="B136" t="s">
        <v>7</v>
      </c>
      <c r="C136">
        <v>95</v>
      </c>
      <c r="D136">
        <f>1/(1+0.0714)^3</f>
        <v>0.81310208346911228</v>
      </c>
      <c r="E136">
        <f t="shared" si="13"/>
        <v>77.24469792956566</v>
      </c>
      <c r="H136" s="35" t="s">
        <v>12</v>
      </c>
      <c r="I136" s="35"/>
      <c r="J136" s="35"/>
      <c r="K136" s="35"/>
      <c r="L136" s="35"/>
    </row>
    <row r="137" spans="1:12" x14ac:dyDescent="0.25">
      <c r="B137" t="s">
        <v>8</v>
      </c>
      <c r="C137">
        <v>1095</v>
      </c>
      <c r="D137">
        <f>1/(1+0.0726)^4</f>
        <v>0.75552498253350464</v>
      </c>
      <c r="E137">
        <f t="shared" si="13"/>
        <v>827.29985587418753</v>
      </c>
      <c r="H137" s="35" t="s">
        <v>80</v>
      </c>
      <c r="I137" s="35"/>
      <c r="J137" s="35"/>
      <c r="K137" s="35"/>
      <c r="L137" s="35"/>
    </row>
    <row r="138" spans="1:12" x14ac:dyDescent="0.25">
      <c r="E138">
        <f>SUM(E134:E137)</f>
        <v>1076.5119014239729</v>
      </c>
      <c r="H138" s="35" t="s">
        <v>81</v>
      </c>
      <c r="I138" s="35"/>
      <c r="J138" s="35"/>
      <c r="K138" s="35"/>
      <c r="L138" s="35"/>
    </row>
    <row r="140" spans="1:12" x14ac:dyDescent="0.25">
      <c r="A140" s="1" t="s">
        <v>22</v>
      </c>
      <c r="B140" t="s">
        <v>0</v>
      </c>
      <c r="C140" t="s">
        <v>1</v>
      </c>
      <c r="D140" t="s">
        <v>2</v>
      </c>
      <c r="E140" t="s">
        <v>3</v>
      </c>
      <c r="H140" s="35" t="s">
        <v>301</v>
      </c>
      <c r="I140" s="35"/>
      <c r="J140" s="35"/>
      <c r="K140" s="35"/>
      <c r="L140" s="35"/>
    </row>
    <row r="141" spans="1:12" x14ac:dyDescent="0.25">
      <c r="A141" s="1">
        <v>15</v>
      </c>
      <c r="B141" t="s">
        <v>5</v>
      </c>
      <c r="C141">
        <v>95</v>
      </c>
      <c r="D141">
        <f>1/(1+0.0679)</f>
        <v>0.93641726753441323</v>
      </c>
      <c r="E141">
        <f>C141*D141</f>
        <v>88.959640415769258</v>
      </c>
      <c r="H141" s="35" t="s">
        <v>40</v>
      </c>
      <c r="I141" s="35"/>
      <c r="J141" s="35"/>
      <c r="K141" s="35"/>
      <c r="L141" s="35"/>
    </row>
    <row r="142" spans="1:12" x14ac:dyDescent="0.25">
      <c r="B142" t="s">
        <v>6</v>
      </c>
      <c r="C142">
        <v>95</v>
      </c>
      <c r="D142">
        <f>1/(1+0.0698)^2</f>
        <v>0.87376533899421416</v>
      </c>
      <c r="E142">
        <f t="shared" ref="E142:E144" si="14">C142*D142</f>
        <v>83.007707204450341</v>
      </c>
      <c r="H142" s="35" t="s">
        <v>24</v>
      </c>
      <c r="I142" s="35"/>
      <c r="J142" s="35"/>
      <c r="K142" s="35"/>
      <c r="L142" s="35"/>
    </row>
    <row r="143" spans="1:12" x14ac:dyDescent="0.25">
      <c r="B143" t="s">
        <v>7</v>
      </c>
      <c r="C143">
        <v>95</v>
      </c>
      <c r="D143">
        <f>1/(1+0.0714)^3</f>
        <v>0.81310208346911228</v>
      </c>
      <c r="E143">
        <f t="shared" si="14"/>
        <v>77.24469792956566</v>
      </c>
      <c r="H143" s="35" t="s">
        <v>12</v>
      </c>
      <c r="I143" s="35"/>
      <c r="J143" s="35"/>
      <c r="K143" s="35"/>
      <c r="L143" s="35"/>
    </row>
    <row r="144" spans="1:12" x14ac:dyDescent="0.25">
      <c r="B144" t="s">
        <v>8</v>
      </c>
      <c r="C144">
        <v>1095</v>
      </c>
      <c r="D144">
        <f>1/(1+0.0726)^4</f>
        <v>0.75552498253350464</v>
      </c>
      <c r="E144">
        <f t="shared" si="14"/>
        <v>827.29985587418753</v>
      </c>
      <c r="H144" s="35" t="s">
        <v>80</v>
      </c>
      <c r="I144" s="35"/>
      <c r="J144" s="35"/>
      <c r="K144" s="35"/>
      <c r="L144" s="35"/>
    </row>
    <row r="145" spans="1:12" x14ac:dyDescent="0.25">
      <c r="E145">
        <f>SUM(E141:E144)</f>
        <v>1076.5119014239729</v>
      </c>
      <c r="H145" s="35" t="s">
        <v>81</v>
      </c>
      <c r="I145" s="35"/>
      <c r="J145" s="35"/>
      <c r="K145" s="35"/>
      <c r="L145" s="35"/>
    </row>
    <row r="147" spans="1:12" x14ac:dyDescent="0.25">
      <c r="A147" s="1" t="s">
        <v>22</v>
      </c>
      <c r="B147" t="s">
        <v>0</v>
      </c>
      <c r="C147" t="s">
        <v>1</v>
      </c>
      <c r="D147" t="s">
        <v>2</v>
      </c>
      <c r="E147" t="s">
        <v>3</v>
      </c>
      <c r="H147" s="35" t="s">
        <v>82</v>
      </c>
      <c r="I147" s="35"/>
      <c r="J147" s="35"/>
      <c r="K147" s="35"/>
      <c r="L147" s="35"/>
    </row>
    <row r="148" spans="1:12" x14ac:dyDescent="0.25">
      <c r="A148" s="1">
        <v>16</v>
      </c>
      <c r="B148" t="s">
        <v>5</v>
      </c>
      <c r="C148">
        <v>96</v>
      </c>
      <c r="D148">
        <f>1/(1+0.0679)</f>
        <v>0.93641726753441323</v>
      </c>
      <c r="E148">
        <f>C148*D148</f>
        <v>89.896057683303667</v>
      </c>
      <c r="H148" s="35" t="s">
        <v>40</v>
      </c>
      <c r="I148" s="35"/>
      <c r="J148" s="35"/>
      <c r="K148" s="35"/>
      <c r="L148" s="35"/>
    </row>
    <row r="149" spans="1:12" x14ac:dyDescent="0.25">
      <c r="B149" t="s">
        <v>6</v>
      </c>
      <c r="C149">
        <v>96</v>
      </c>
      <c r="D149">
        <f>1/(1+0.0698)^2</f>
        <v>0.87376533899421416</v>
      </c>
      <c r="E149">
        <f t="shared" ref="E149:E151" si="15">C149*D149</f>
        <v>83.881472543444559</v>
      </c>
      <c r="H149" s="35" t="s">
        <v>24</v>
      </c>
      <c r="I149" s="35"/>
      <c r="J149" s="35"/>
      <c r="K149" s="35"/>
      <c r="L149" s="35"/>
    </row>
    <row r="150" spans="1:12" x14ac:dyDescent="0.25">
      <c r="B150" t="s">
        <v>7</v>
      </c>
      <c r="C150">
        <v>96</v>
      </c>
      <c r="D150">
        <f>1/(1+0.0714)^3</f>
        <v>0.81310208346911228</v>
      </c>
      <c r="E150">
        <f t="shared" si="15"/>
        <v>78.057800013034779</v>
      </c>
      <c r="H150" s="35" t="s">
        <v>12</v>
      </c>
      <c r="I150" s="35"/>
      <c r="J150" s="35"/>
      <c r="K150" s="35"/>
      <c r="L150" s="35"/>
    </row>
    <row r="151" spans="1:12" x14ac:dyDescent="0.25">
      <c r="B151" t="s">
        <v>8</v>
      </c>
      <c r="C151">
        <v>1096</v>
      </c>
      <c r="D151">
        <f>1/(1+0.0726)^4</f>
        <v>0.75552498253350464</v>
      </c>
      <c r="E151">
        <f t="shared" si="15"/>
        <v>828.05538085672106</v>
      </c>
      <c r="H151" s="35" t="s">
        <v>83</v>
      </c>
      <c r="I151" s="35"/>
      <c r="J151" s="35"/>
      <c r="K151" s="35"/>
      <c r="L151" s="35"/>
    </row>
    <row r="152" spans="1:12" x14ac:dyDescent="0.25">
      <c r="E152">
        <f>SUM(E148:E151)</f>
        <v>1079.890711096504</v>
      </c>
      <c r="H152" s="35" t="s">
        <v>84</v>
      </c>
      <c r="I152" s="35"/>
      <c r="J152" s="35"/>
      <c r="K152" s="35"/>
      <c r="L152" s="35"/>
    </row>
    <row r="154" spans="1:12" x14ac:dyDescent="0.25">
      <c r="A154" s="1" t="s">
        <v>22</v>
      </c>
      <c r="B154" t="s">
        <v>0</v>
      </c>
      <c r="C154" t="s">
        <v>1</v>
      </c>
      <c r="D154" t="s">
        <v>2</v>
      </c>
      <c r="E154" t="s">
        <v>3</v>
      </c>
      <c r="H154" s="35" t="s">
        <v>85</v>
      </c>
      <c r="I154" s="35"/>
      <c r="J154" s="35"/>
      <c r="K154" s="35"/>
      <c r="L154" s="35"/>
    </row>
    <row r="155" spans="1:12" x14ac:dyDescent="0.25">
      <c r="A155" s="1">
        <v>17</v>
      </c>
      <c r="B155" t="s">
        <v>5</v>
      </c>
      <c r="C155">
        <v>97.5</v>
      </c>
      <c r="D155">
        <f>1/(1+0.0679)</f>
        <v>0.93641726753441323</v>
      </c>
      <c r="E155">
        <f>C155*D155</f>
        <v>91.300683584605295</v>
      </c>
      <c r="H155" s="35" t="s">
        <v>40</v>
      </c>
      <c r="I155" s="35"/>
      <c r="J155" s="35"/>
      <c r="K155" s="35"/>
      <c r="L155" s="35"/>
    </row>
    <row r="156" spans="1:12" x14ac:dyDescent="0.25">
      <c r="B156" t="s">
        <v>6</v>
      </c>
      <c r="C156">
        <v>1097.5</v>
      </c>
      <c r="D156">
        <f>1/(1+0.0698)^2</f>
        <v>0.87376533899421416</v>
      </c>
      <c r="E156">
        <f t="shared" ref="E156" si="16">C156*D156</f>
        <v>958.95745954615006</v>
      </c>
      <c r="H156" s="35" t="s">
        <v>24</v>
      </c>
      <c r="I156" s="35"/>
      <c r="J156" s="35"/>
      <c r="K156" s="35"/>
      <c r="L156" s="35"/>
    </row>
    <row r="157" spans="1:12" x14ac:dyDescent="0.25">
      <c r="A157"/>
      <c r="E157">
        <f>SUM(E155:E156)</f>
        <v>1050.2581431307553</v>
      </c>
      <c r="H157" s="35" t="s">
        <v>36</v>
      </c>
      <c r="I157" s="35"/>
      <c r="J157" s="35"/>
      <c r="K157" s="35"/>
      <c r="L157" s="35"/>
    </row>
    <row r="158" spans="1:12" x14ac:dyDescent="0.25">
      <c r="A158"/>
      <c r="H158" s="35" t="s">
        <v>86</v>
      </c>
      <c r="I158" s="35"/>
      <c r="J158" s="35"/>
      <c r="K158" s="35"/>
      <c r="L158" s="35"/>
    </row>
    <row r="159" spans="1:12" x14ac:dyDescent="0.25">
      <c r="A159"/>
      <c r="H159" s="35" t="s">
        <v>87</v>
      </c>
      <c r="I159" s="35"/>
      <c r="J159" s="35"/>
      <c r="K159" s="35"/>
      <c r="L159" s="35"/>
    </row>
    <row r="161" spans="1:12" x14ac:dyDescent="0.25">
      <c r="A161" s="1" t="s">
        <v>22</v>
      </c>
      <c r="B161" t="s">
        <v>0</v>
      </c>
      <c r="C161" t="s">
        <v>1</v>
      </c>
      <c r="D161" t="s">
        <v>2</v>
      </c>
      <c r="E161" t="s">
        <v>3</v>
      </c>
      <c r="H161" s="35" t="s">
        <v>88</v>
      </c>
      <c r="I161" s="35"/>
      <c r="J161" s="35"/>
      <c r="K161" s="35"/>
      <c r="L161" s="35"/>
    </row>
    <row r="162" spans="1:12" x14ac:dyDescent="0.25">
      <c r="A162" s="1">
        <v>18</v>
      </c>
      <c r="B162" t="s">
        <v>5</v>
      </c>
      <c r="C162">
        <v>97.5</v>
      </c>
      <c r="D162">
        <f>1/(1+0.0679)</f>
        <v>0.93641726753441323</v>
      </c>
      <c r="E162">
        <f>C162*D162</f>
        <v>91.300683584605295</v>
      </c>
      <c r="H162" s="35" t="s">
        <v>40</v>
      </c>
      <c r="I162" s="35"/>
      <c r="J162" s="35"/>
      <c r="K162" s="35"/>
      <c r="L162" s="35"/>
    </row>
    <row r="163" spans="1:12" x14ac:dyDescent="0.25">
      <c r="B163" t="s">
        <v>6</v>
      </c>
      <c r="C163">
        <v>1097.5</v>
      </c>
      <c r="D163">
        <f>1/(1+0.0698)^2</f>
        <v>0.87376533899421416</v>
      </c>
      <c r="E163">
        <f t="shared" ref="E163" si="17">C163*D163</f>
        <v>958.95745954615006</v>
      </c>
      <c r="H163" s="35" t="s">
        <v>24</v>
      </c>
      <c r="I163" s="35"/>
      <c r="J163" s="35"/>
      <c r="K163" s="35"/>
      <c r="L163" s="35"/>
    </row>
    <row r="164" spans="1:12" x14ac:dyDescent="0.25">
      <c r="A164"/>
      <c r="E164">
        <f>SUM(E162:E163)</f>
        <v>1050.2581431307553</v>
      </c>
      <c r="H164" s="35" t="s">
        <v>36</v>
      </c>
      <c r="I164" s="35"/>
      <c r="J164" s="35"/>
      <c r="K164" s="35"/>
      <c r="L164" s="35"/>
    </row>
    <row r="165" spans="1:12" x14ac:dyDescent="0.25">
      <c r="H165" s="35" t="s">
        <v>86</v>
      </c>
      <c r="I165" s="35"/>
      <c r="J165" s="35"/>
      <c r="K165" s="35"/>
      <c r="L165" s="35"/>
    </row>
    <row r="166" spans="1:12" x14ac:dyDescent="0.25">
      <c r="H166" s="35" t="s">
        <v>89</v>
      </c>
      <c r="I166" s="35"/>
      <c r="J166" s="35"/>
      <c r="K166" s="35"/>
      <c r="L166" s="35"/>
    </row>
    <row r="168" spans="1:12" x14ac:dyDescent="0.25">
      <c r="A168" s="1" t="s">
        <v>22</v>
      </c>
      <c r="B168" t="s">
        <v>0</v>
      </c>
      <c r="C168" t="s">
        <v>1</v>
      </c>
      <c r="D168" t="s">
        <v>2</v>
      </c>
      <c r="E168" t="s">
        <v>3</v>
      </c>
      <c r="H168" s="35" t="s">
        <v>90</v>
      </c>
      <c r="I168" s="35"/>
      <c r="J168" s="35"/>
      <c r="K168" s="35"/>
      <c r="L168" s="35"/>
    </row>
    <row r="169" spans="1:12" x14ac:dyDescent="0.25">
      <c r="A169" s="1">
        <v>19</v>
      </c>
      <c r="B169" t="s">
        <v>5</v>
      </c>
      <c r="C169">
        <v>98.4</v>
      </c>
      <c r="D169">
        <f>1/(1+0.0679)</f>
        <v>0.93641726753441323</v>
      </c>
      <c r="E169">
        <f>C169*D169</f>
        <v>92.143459125386272</v>
      </c>
      <c r="H169" s="35" t="s">
        <v>40</v>
      </c>
      <c r="I169" s="35"/>
      <c r="J169" s="35"/>
      <c r="K169" s="35"/>
      <c r="L169" s="35"/>
    </row>
    <row r="170" spans="1:12" x14ac:dyDescent="0.25">
      <c r="B170" t="s">
        <v>6</v>
      </c>
      <c r="C170">
        <v>1098.4000000000001</v>
      </c>
      <c r="D170">
        <f>1/(1+0.0698)^2</f>
        <v>0.87376533899421416</v>
      </c>
      <c r="E170">
        <f t="shared" ref="E170" si="18">C170*D170</f>
        <v>959.74384835124488</v>
      </c>
      <c r="H170" s="35" t="s">
        <v>24</v>
      </c>
      <c r="I170" s="35"/>
      <c r="J170" s="35"/>
      <c r="K170" s="35"/>
      <c r="L170" s="35"/>
    </row>
    <row r="171" spans="1:12" x14ac:dyDescent="0.25">
      <c r="A171"/>
      <c r="E171">
        <f>SUM(E169:E170)</f>
        <v>1051.8873074766311</v>
      </c>
      <c r="H171" s="35" t="s">
        <v>36</v>
      </c>
      <c r="I171" s="35"/>
      <c r="J171" s="35"/>
      <c r="K171" s="35"/>
      <c r="L171" s="35"/>
    </row>
    <row r="172" spans="1:12" x14ac:dyDescent="0.25">
      <c r="H172" s="35" t="s">
        <v>91</v>
      </c>
      <c r="I172" s="35"/>
      <c r="J172" s="35"/>
      <c r="K172" s="35"/>
      <c r="L172" s="35"/>
    </row>
    <row r="173" spans="1:12" x14ac:dyDescent="0.25">
      <c r="H173" s="35" t="s">
        <v>92</v>
      </c>
      <c r="I173" s="35"/>
      <c r="J173" s="35"/>
      <c r="K173" s="35"/>
      <c r="L173" s="35"/>
    </row>
    <row r="175" spans="1:12" x14ac:dyDescent="0.25">
      <c r="A175" s="1" t="s">
        <v>22</v>
      </c>
      <c r="B175" t="s">
        <v>0</v>
      </c>
      <c r="C175" t="s">
        <v>1</v>
      </c>
      <c r="D175" t="s">
        <v>2</v>
      </c>
      <c r="E175" t="s">
        <v>3</v>
      </c>
      <c r="H175" s="35" t="s">
        <v>93</v>
      </c>
      <c r="I175" s="35"/>
      <c r="J175" s="35"/>
      <c r="K175" s="35"/>
      <c r="L175" s="35"/>
    </row>
    <row r="176" spans="1:12" x14ac:dyDescent="0.25">
      <c r="A176" s="1">
        <v>20</v>
      </c>
      <c r="B176" t="s">
        <v>5</v>
      </c>
      <c r="C176">
        <v>99.2</v>
      </c>
      <c r="D176">
        <f>1/(1+0.0679)</f>
        <v>0.93641726753441323</v>
      </c>
      <c r="E176">
        <f>C176*D176</f>
        <v>92.892592939413802</v>
      </c>
      <c r="H176" s="35" t="s">
        <v>40</v>
      </c>
      <c r="I176" s="35"/>
      <c r="J176" s="35"/>
      <c r="K176" s="35"/>
      <c r="L176" s="35"/>
    </row>
    <row r="177" spans="1:12" x14ac:dyDescent="0.25">
      <c r="B177" t="s">
        <v>6</v>
      </c>
      <c r="C177">
        <v>1099.2</v>
      </c>
      <c r="D177">
        <f>1/(1+0.0698)^2</f>
        <v>0.87376533899421416</v>
      </c>
      <c r="E177">
        <f t="shared" ref="E177" si="19">C177*D177</f>
        <v>960.44286062244021</v>
      </c>
      <c r="H177" s="35" t="s">
        <v>24</v>
      </c>
      <c r="I177" s="35"/>
      <c r="J177" s="35"/>
      <c r="K177" s="35"/>
      <c r="L177" s="35"/>
    </row>
    <row r="178" spans="1:12" x14ac:dyDescent="0.25">
      <c r="A178"/>
      <c r="E178">
        <f>SUM(E176:E177)</f>
        <v>1053.3354535618539</v>
      </c>
      <c r="H178" s="35" t="s">
        <v>36</v>
      </c>
      <c r="I178" s="35"/>
      <c r="J178" s="35"/>
      <c r="K178" s="35"/>
      <c r="L178" s="35"/>
    </row>
    <row r="179" spans="1:12" x14ac:dyDescent="0.25">
      <c r="H179" s="35" t="s">
        <v>94</v>
      </c>
      <c r="I179" s="35"/>
      <c r="J179" s="35"/>
      <c r="K179" s="35"/>
      <c r="L179" s="35"/>
    </row>
    <row r="180" spans="1:12" x14ac:dyDescent="0.25">
      <c r="H180" s="35" t="s">
        <v>95</v>
      </c>
      <c r="I180" s="35"/>
      <c r="J180" s="35"/>
      <c r="K180" s="35"/>
      <c r="L180" s="35"/>
    </row>
    <row r="182" spans="1:12" x14ac:dyDescent="0.25">
      <c r="A182" s="1" t="s">
        <v>22</v>
      </c>
      <c r="B182" t="s">
        <v>0</v>
      </c>
      <c r="C182" t="s">
        <v>1</v>
      </c>
      <c r="D182" t="s">
        <v>2</v>
      </c>
      <c r="E182" t="s">
        <v>3</v>
      </c>
      <c r="H182" s="35" t="s">
        <v>96</v>
      </c>
      <c r="I182" s="35"/>
      <c r="J182" s="35"/>
      <c r="K182" s="35"/>
      <c r="L182" s="35"/>
    </row>
    <row r="183" spans="1:12" x14ac:dyDescent="0.25">
      <c r="A183" s="1">
        <v>21</v>
      </c>
      <c r="B183" t="s">
        <v>5</v>
      </c>
      <c r="C183">
        <v>100</v>
      </c>
      <c r="D183">
        <f>1/(1+0.0679)</f>
        <v>0.93641726753441323</v>
      </c>
      <c r="E183">
        <f>C183*D183</f>
        <v>93.641726753441318</v>
      </c>
      <c r="H183" s="35" t="s">
        <v>40</v>
      </c>
      <c r="I183" s="35"/>
      <c r="J183" s="35"/>
      <c r="K183" s="35"/>
      <c r="L183" s="35"/>
    </row>
    <row r="184" spans="1:12" x14ac:dyDescent="0.25">
      <c r="B184" t="s">
        <v>6</v>
      </c>
      <c r="C184">
        <v>100</v>
      </c>
      <c r="D184">
        <f>1/(1+0.0698)^2</f>
        <v>0.87376533899421416</v>
      </c>
      <c r="E184">
        <f t="shared" ref="E184:E186" si="20">C184*D184</f>
        <v>87.376533899421418</v>
      </c>
      <c r="H184" s="35" t="s">
        <v>24</v>
      </c>
      <c r="I184" s="35"/>
      <c r="J184" s="35"/>
      <c r="K184" s="35"/>
      <c r="L184" s="35"/>
    </row>
    <row r="185" spans="1:12" x14ac:dyDescent="0.25">
      <c r="B185" t="s">
        <v>7</v>
      </c>
      <c r="C185">
        <v>100</v>
      </c>
      <c r="D185">
        <f>1/(1+0.0714)^3</f>
        <v>0.81310208346911228</v>
      </c>
      <c r="E185">
        <f t="shared" si="20"/>
        <v>81.310208346911224</v>
      </c>
      <c r="H185" s="35" t="s">
        <v>12</v>
      </c>
      <c r="I185" s="35"/>
      <c r="J185" s="35"/>
      <c r="K185" s="35"/>
      <c r="L185" s="35"/>
    </row>
    <row r="186" spans="1:12" x14ac:dyDescent="0.25">
      <c r="B186" t="s">
        <v>8</v>
      </c>
      <c r="C186">
        <v>1100</v>
      </c>
      <c r="D186">
        <f>1/(1+0.0726)^4</f>
        <v>0.75552498253350464</v>
      </c>
      <c r="E186">
        <f t="shared" si="20"/>
        <v>831.07748078685506</v>
      </c>
      <c r="H186" s="35" t="s">
        <v>97</v>
      </c>
      <c r="I186" s="35"/>
      <c r="J186" s="35"/>
      <c r="K186" s="35"/>
      <c r="L186" s="35"/>
    </row>
    <row r="187" spans="1:12" x14ac:dyDescent="0.25">
      <c r="E187">
        <f>SUM(E183:E186)</f>
        <v>1093.405949786629</v>
      </c>
      <c r="H187" s="35" t="s">
        <v>98</v>
      </c>
      <c r="I187" s="35"/>
      <c r="J187" s="35"/>
      <c r="K187" s="35"/>
      <c r="L187" s="35"/>
    </row>
    <row r="189" spans="1:12" x14ac:dyDescent="0.25">
      <c r="B189" t="s">
        <v>0</v>
      </c>
      <c r="C189" t="s">
        <v>1</v>
      </c>
      <c r="D189" t="s">
        <v>2</v>
      </c>
      <c r="E189" t="s">
        <v>3</v>
      </c>
      <c r="H189" s="35" t="s">
        <v>99</v>
      </c>
      <c r="I189" s="35"/>
      <c r="J189" s="35"/>
      <c r="K189" s="35"/>
      <c r="L189" s="35"/>
    </row>
    <row r="190" spans="1:12" x14ac:dyDescent="0.25">
      <c r="B190" t="s">
        <v>5</v>
      </c>
      <c r="C190">
        <v>1100</v>
      </c>
      <c r="D190">
        <f>1/(1+0.0679)</f>
        <v>0.93641726753441323</v>
      </c>
      <c r="E190">
        <f>C190*D190</f>
        <v>1030.0589942878546</v>
      </c>
      <c r="H190" s="35" t="s">
        <v>40</v>
      </c>
      <c r="I190" s="35"/>
      <c r="J190" s="35"/>
      <c r="K190" s="35"/>
      <c r="L190" s="35"/>
    </row>
    <row r="191" spans="1:12" x14ac:dyDescent="0.25">
      <c r="E191">
        <f>SUM(E190)</f>
        <v>1030.0589942878546</v>
      </c>
      <c r="H191" s="35" t="s">
        <v>24</v>
      </c>
      <c r="I191" s="35"/>
      <c r="J191" s="35"/>
      <c r="K191" s="35"/>
      <c r="L191" s="35"/>
    </row>
    <row r="192" spans="1:12" x14ac:dyDescent="0.25">
      <c r="H192" s="35" t="s">
        <v>12</v>
      </c>
      <c r="I192" s="35"/>
      <c r="J192" s="35"/>
      <c r="K192" s="35"/>
      <c r="L192" s="35"/>
    </row>
    <row r="193" spans="1:12" x14ac:dyDescent="0.25">
      <c r="H193" s="35" t="s">
        <v>97</v>
      </c>
      <c r="I193" s="35"/>
      <c r="J193" s="35"/>
      <c r="K193" s="35"/>
      <c r="L193" s="35"/>
    </row>
    <row r="194" spans="1:12" x14ac:dyDescent="0.25">
      <c r="H194" s="35" t="s">
        <v>100</v>
      </c>
      <c r="I194" s="35"/>
      <c r="J194" s="35"/>
      <c r="K194" s="35"/>
      <c r="L194" s="35"/>
    </row>
    <row r="196" spans="1:12" x14ac:dyDescent="0.25">
      <c r="A196" s="1" t="s">
        <v>22</v>
      </c>
      <c r="B196" t="s">
        <v>0</v>
      </c>
      <c r="C196" t="s">
        <v>1</v>
      </c>
      <c r="D196" t="s">
        <v>2</v>
      </c>
      <c r="E196" t="s">
        <v>3</v>
      </c>
      <c r="H196" s="35" t="s">
        <v>101</v>
      </c>
      <c r="I196" s="35"/>
      <c r="J196" s="35"/>
      <c r="K196" s="35"/>
      <c r="L196" s="35"/>
    </row>
    <row r="197" spans="1:12" x14ac:dyDescent="0.25">
      <c r="A197" s="1">
        <v>22</v>
      </c>
      <c r="B197" t="s">
        <v>5</v>
      </c>
      <c r="C197">
        <v>1100</v>
      </c>
      <c r="D197">
        <f>1/(1+0.0679)</f>
        <v>0.93641726753441323</v>
      </c>
      <c r="E197">
        <f>C197*D197</f>
        <v>1030.0589942878546</v>
      </c>
      <c r="H197" s="35" t="s">
        <v>40</v>
      </c>
      <c r="I197" s="35"/>
      <c r="J197" s="35"/>
      <c r="K197" s="35"/>
      <c r="L197" s="35"/>
    </row>
    <row r="198" spans="1:12" x14ac:dyDescent="0.25">
      <c r="E198">
        <f>SUM(E197)</f>
        <v>1030.0589942878546</v>
      </c>
      <c r="H198" s="35" t="s">
        <v>24</v>
      </c>
      <c r="I198" s="35"/>
      <c r="J198" s="35"/>
      <c r="K198" s="35"/>
      <c r="L198" s="35"/>
    </row>
    <row r="199" spans="1:12" x14ac:dyDescent="0.25">
      <c r="H199" s="35" t="s">
        <v>42</v>
      </c>
      <c r="I199" s="35"/>
      <c r="J199" s="35"/>
      <c r="K199" s="35"/>
      <c r="L199" s="35"/>
    </row>
    <row r="200" spans="1:12" x14ac:dyDescent="0.25">
      <c r="H200" s="35" t="s">
        <v>97</v>
      </c>
      <c r="I200" s="35"/>
      <c r="J200" s="35"/>
      <c r="K200" s="35"/>
      <c r="L200" s="35"/>
    </row>
    <row r="201" spans="1:12" x14ac:dyDescent="0.25">
      <c r="H201" s="35" t="s">
        <v>102</v>
      </c>
      <c r="I201" s="35"/>
      <c r="J201" s="35"/>
      <c r="K201" s="35"/>
      <c r="L201" s="35"/>
    </row>
    <row r="203" spans="1:12" x14ac:dyDescent="0.25">
      <c r="A203" s="1" t="s">
        <v>22</v>
      </c>
      <c r="B203" t="s">
        <v>0</v>
      </c>
      <c r="C203" t="s">
        <v>1</v>
      </c>
      <c r="D203" t="s">
        <v>2</v>
      </c>
      <c r="E203" t="s">
        <v>3</v>
      </c>
      <c r="H203" s="35" t="s">
        <v>103</v>
      </c>
      <c r="I203" s="35"/>
      <c r="J203" s="35"/>
      <c r="K203" s="35"/>
      <c r="L203" s="35"/>
    </row>
    <row r="204" spans="1:12" x14ac:dyDescent="0.25">
      <c r="A204" s="1">
        <v>23</v>
      </c>
      <c r="B204" t="s">
        <v>5</v>
      </c>
      <c r="C204">
        <v>100</v>
      </c>
      <c r="D204">
        <f>1/(1+0.0679)</f>
        <v>0.93641726753441323</v>
      </c>
      <c r="E204">
        <f>C204*D204</f>
        <v>93.641726753441318</v>
      </c>
      <c r="H204" s="35" t="s">
        <v>40</v>
      </c>
      <c r="I204" s="35"/>
      <c r="J204" s="35"/>
      <c r="K204" s="35"/>
      <c r="L204" s="35"/>
    </row>
    <row r="205" spans="1:12" x14ac:dyDescent="0.25">
      <c r="B205" t="s">
        <v>6</v>
      </c>
      <c r="C205">
        <v>100</v>
      </c>
      <c r="D205">
        <f>1/(1+0.0698)^2</f>
        <v>0.87376533899421416</v>
      </c>
      <c r="E205">
        <f t="shared" ref="E205:E207" si="21">C205*D205</f>
        <v>87.376533899421418</v>
      </c>
      <c r="H205" s="35" t="s">
        <v>24</v>
      </c>
      <c r="I205" s="35"/>
      <c r="J205" s="35"/>
      <c r="K205" s="35"/>
      <c r="L205" s="35"/>
    </row>
    <row r="206" spans="1:12" x14ac:dyDescent="0.25">
      <c r="B206" t="s">
        <v>7</v>
      </c>
      <c r="C206">
        <v>100</v>
      </c>
      <c r="D206">
        <f>1/(1+0.0714)^3</f>
        <v>0.81310208346911228</v>
      </c>
      <c r="E206">
        <f t="shared" si="21"/>
        <v>81.310208346911224</v>
      </c>
      <c r="H206" s="35" t="s">
        <v>12</v>
      </c>
      <c r="I206" s="35"/>
      <c r="J206" s="35"/>
      <c r="K206" s="35"/>
      <c r="L206" s="35"/>
    </row>
    <row r="207" spans="1:12" x14ac:dyDescent="0.25">
      <c r="B207" t="s">
        <v>8</v>
      </c>
      <c r="C207">
        <v>1100</v>
      </c>
      <c r="D207">
        <f>1/(1+0.0726)^4</f>
        <v>0.75552498253350464</v>
      </c>
      <c r="E207">
        <f t="shared" si="21"/>
        <v>831.07748078685506</v>
      </c>
      <c r="H207" s="35" t="s">
        <v>97</v>
      </c>
      <c r="I207" s="35"/>
      <c r="J207" s="35"/>
      <c r="K207" s="35"/>
      <c r="L207" s="35"/>
    </row>
    <row r="208" spans="1:12" x14ac:dyDescent="0.25">
      <c r="E208">
        <f>SUM(E204:E207)</f>
        <v>1093.405949786629</v>
      </c>
      <c r="H208" s="35" t="s">
        <v>104</v>
      </c>
      <c r="I208" s="35"/>
      <c r="J208" s="35"/>
      <c r="K208" s="35"/>
      <c r="L208" s="35"/>
    </row>
    <row r="210" spans="1:12" x14ac:dyDescent="0.25">
      <c r="A210" s="1" t="s">
        <v>22</v>
      </c>
      <c r="B210" t="s">
        <v>0</v>
      </c>
      <c r="C210" t="s">
        <v>1</v>
      </c>
      <c r="D210" t="s">
        <v>2</v>
      </c>
      <c r="E210" t="s">
        <v>3</v>
      </c>
      <c r="H210" s="35" t="s">
        <v>105</v>
      </c>
      <c r="I210" s="35"/>
      <c r="J210" s="35"/>
      <c r="K210" s="35"/>
      <c r="L210" s="35"/>
    </row>
    <row r="211" spans="1:12" x14ac:dyDescent="0.25">
      <c r="A211" s="1">
        <v>24</v>
      </c>
      <c r="B211" t="s">
        <v>5</v>
      </c>
      <c r="C211">
        <v>100.5</v>
      </c>
      <c r="D211">
        <f>1/(1+0.0679)</f>
        <v>0.93641726753441323</v>
      </c>
      <c r="E211">
        <f>C211*D211</f>
        <v>94.109935387208523</v>
      </c>
      <c r="H211" s="35" t="s">
        <v>40</v>
      </c>
      <c r="I211" s="35"/>
      <c r="J211" s="35"/>
      <c r="K211" s="35"/>
      <c r="L211" s="35"/>
    </row>
    <row r="212" spans="1:12" x14ac:dyDescent="0.25">
      <c r="B212" t="s">
        <v>6</v>
      </c>
      <c r="C212">
        <v>100.5</v>
      </c>
      <c r="D212">
        <f>1/(1+0.0698)^2</f>
        <v>0.87376533899421416</v>
      </c>
      <c r="E212">
        <f t="shared" ref="E212:E217" si="22">C212*D212</f>
        <v>87.813416568918527</v>
      </c>
      <c r="H212" s="35" t="s">
        <v>24</v>
      </c>
      <c r="I212" s="35"/>
      <c r="J212" s="35"/>
      <c r="K212" s="35"/>
      <c r="L212" s="35"/>
    </row>
    <row r="213" spans="1:12" x14ac:dyDescent="0.25">
      <c r="B213" t="s">
        <v>7</v>
      </c>
      <c r="C213">
        <v>100.5</v>
      </c>
      <c r="D213">
        <f>1/(1+0.0714)^3</f>
        <v>0.81310208346911228</v>
      </c>
      <c r="E213">
        <f t="shared" si="22"/>
        <v>81.716759388645784</v>
      </c>
      <c r="H213" s="35" t="s">
        <v>106</v>
      </c>
      <c r="I213" s="35"/>
      <c r="J213" s="35"/>
      <c r="K213" s="35"/>
      <c r="L213" s="35"/>
    </row>
    <row r="214" spans="1:12" x14ac:dyDescent="0.25">
      <c r="B214" t="s">
        <v>8</v>
      </c>
      <c r="C214">
        <v>100.5</v>
      </c>
      <c r="D214">
        <f>1/(1+0.0726)^4</f>
        <v>0.75552498253350464</v>
      </c>
      <c r="E214">
        <f t="shared" si="22"/>
        <v>75.930260744617215</v>
      </c>
      <c r="H214" s="35" t="s">
        <v>107</v>
      </c>
      <c r="I214" s="35"/>
      <c r="J214" s="35"/>
      <c r="K214" s="35"/>
      <c r="L214" s="35"/>
    </row>
    <row r="215" spans="1:12" x14ac:dyDescent="0.25">
      <c r="B215" t="s">
        <v>13</v>
      </c>
      <c r="C215">
        <v>100.5</v>
      </c>
      <c r="D215">
        <f>1/(1+0.0736)^5</f>
        <v>0.70111213796389138</v>
      </c>
      <c r="E215">
        <f t="shared" si="22"/>
        <v>70.461769865371082</v>
      </c>
      <c r="H215" s="35" t="s">
        <v>108</v>
      </c>
      <c r="I215" s="35"/>
      <c r="J215" s="35"/>
      <c r="K215" s="35"/>
      <c r="L215" s="35"/>
    </row>
    <row r="216" spans="1:12" x14ac:dyDescent="0.25">
      <c r="B216" t="s">
        <v>14</v>
      </c>
      <c r="C216">
        <v>100.5</v>
      </c>
      <c r="D216">
        <f>1/(1+0.0744)^6</f>
        <v>0.6501356813343464</v>
      </c>
      <c r="E216">
        <f t="shared" si="22"/>
        <v>65.33863597410182</v>
      </c>
    </row>
    <row r="217" spans="1:12" x14ac:dyDescent="0.25">
      <c r="B217" t="s">
        <v>15</v>
      </c>
      <c r="C217">
        <v>1100.5</v>
      </c>
      <c r="D217">
        <f>1/(1+0.075)^7</f>
        <v>0.60275490089788319</v>
      </c>
      <c r="E217">
        <f t="shared" si="22"/>
        <v>663.33176843812043</v>
      </c>
    </row>
    <row r="218" spans="1:12" x14ac:dyDescent="0.25">
      <c r="E218">
        <f>SUM(E211:E217)</f>
        <v>1138.7025463669834</v>
      </c>
    </row>
    <row r="220" spans="1:12" x14ac:dyDescent="0.25">
      <c r="A220" s="1" t="s">
        <v>22</v>
      </c>
      <c r="B220" t="s">
        <v>0</v>
      </c>
      <c r="C220" t="s">
        <v>1</v>
      </c>
      <c r="D220" t="s">
        <v>2</v>
      </c>
      <c r="E220" t="s">
        <v>3</v>
      </c>
      <c r="H220" s="35" t="s">
        <v>109</v>
      </c>
      <c r="I220" s="35"/>
      <c r="J220" s="35"/>
      <c r="K220" s="35"/>
      <c r="L220" s="35"/>
    </row>
    <row r="221" spans="1:12" x14ac:dyDescent="0.25">
      <c r="A221" s="1">
        <v>25</v>
      </c>
      <c r="B221" t="s">
        <v>5</v>
      </c>
      <c r="C221">
        <v>102.5</v>
      </c>
      <c r="D221">
        <f>1/(1+0.0679)</f>
        <v>0.93641726753441323</v>
      </c>
      <c r="E221">
        <f>C221*D221</f>
        <v>95.982769922277356</v>
      </c>
      <c r="H221" s="35" t="s">
        <v>40</v>
      </c>
      <c r="I221" s="35"/>
      <c r="J221" s="35"/>
      <c r="K221" s="35"/>
      <c r="L221" s="35"/>
    </row>
    <row r="222" spans="1:12" x14ac:dyDescent="0.25">
      <c r="B222" t="s">
        <v>6</v>
      </c>
      <c r="C222">
        <v>1102.5</v>
      </c>
      <c r="D222">
        <f>1/(1+0.0698)^2</f>
        <v>0.87376533899421416</v>
      </c>
      <c r="E222">
        <f t="shared" ref="E222" si="23">C222*D222</f>
        <v>963.32628624112112</v>
      </c>
      <c r="H222" s="35" t="s">
        <v>24</v>
      </c>
      <c r="I222" s="35"/>
      <c r="J222" s="35"/>
      <c r="K222" s="35"/>
      <c r="L222" s="35"/>
    </row>
    <row r="223" spans="1:12" x14ac:dyDescent="0.25">
      <c r="E223">
        <f>SUM(E221:E222)</f>
        <v>1059.3090561633985</v>
      </c>
      <c r="H223" s="35" t="s">
        <v>36</v>
      </c>
      <c r="I223" s="35"/>
      <c r="J223" s="35"/>
      <c r="K223" s="35"/>
      <c r="L223" s="35"/>
    </row>
    <row r="224" spans="1:12" x14ac:dyDescent="0.25">
      <c r="H224" s="35" t="s">
        <v>110</v>
      </c>
      <c r="I224" s="35"/>
      <c r="J224" s="35"/>
      <c r="K224" s="35"/>
      <c r="L224" s="35"/>
    </row>
    <row r="225" spans="1:12" x14ac:dyDescent="0.25">
      <c r="H225" s="35" t="s">
        <v>111</v>
      </c>
      <c r="I225" s="35"/>
      <c r="J225" s="35"/>
      <c r="K225" s="35"/>
      <c r="L225" s="35"/>
    </row>
    <row r="227" spans="1:12" x14ac:dyDescent="0.25">
      <c r="A227" s="1" t="s">
        <v>22</v>
      </c>
      <c r="B227" t="s">
        <v>0</v>
      </c>
      <c r="C227" t="s">
        <v>1</v>
      </c>
      <c r="D227" t="s">
        <v>2</v>
      </c>
      <c r="E227" t="s">
        <v>3</v>
      </c>
      <c r="H227" s="35" t="s">
        <v>112</v>
      </c>
      <c r="I227" s="35"/>
      <c r="J227" s="35"/>
      <c r="K227" s="35"/>
      <c r="L227" s="35"/>
    </row>
    <row r="228" spans="1:12" x14ac:dyDescent="0.25">
      <c r="A228" s="1">
        <v>26</v>
      </c>
      <c r="B228" t="s">
        <v>5</v>
      </c>
      <c r="C228">
        <v>102.5</v>
      </c>
      <c r="D228">
        <f>1/(1+0.0679)</f>
        <v>0.93641726753441323</v>
      </c>
      <c r="E228">
        <f>C228*D228</f>
        <v>95.982769922277356</v>
      </c>
      <c r="H228" s="35" t="s">
        <v>40</v>
      </c>
      <c r="I228" s="35"/>
      <c r="J228" s="35"/>
      <c r="K228" s="35"/>
      <c r="L228" s="35"/>
    </row>
    <row r="229" spans="1:12" x14ac:dyDescent="0.25">
      <c r="B229" t="s">
        <v>6</v>
      </c>
      <c r="C229">
        <v>102.5</v>
      </c>
      <c r="D229">
        <f>1/(1+0.0698)^2</f>
        <v>0.87376533899421416</v>
      </c>
      <c r="E229">
        <f t="shared" ref="E229:E230" si="24">C229*D229</f>
        <v>89.560947246906949</v>
      </c>
      <c r="H229" s="35" t="s">
        <v>24</v>
      </c>
      <c r="I229" s="35"/>
      <c r="J229" s="35"/>
      <c r="K229" s="35"/>
      <c r="L229" s="35"/>
    </row>
    <row r="230" spans="1:12" x14ac:dyDescent="0.25">
      <c r="B230" t="s">
        <v>7</v>
      </c>
      <c r="C230">
        <v>1102.5</v>
      </c>
      <c r="D230">
        <f>1/(1+0.0714)^3</f>
        <v>0.81310208346911228</v>
      </c>
      <c r="E230">
        <f t="shared" si="24"/>
        <v>896.44504702469624</v>
      </c>
      <c r="H230" s="35" t="s">
        <v>25</v>
      </c>
      <c r="I230" s="35"/>
      <c r="J230" s="35"/>
      <c r="K230" s="35"/>
      <c r="L230" s="35"/>
    </row>
    <row r="231" spans="1:12" x14ac:dyDescent="0.25">
      <c r="E231">
        <f>SUM(E228:E230)</f>
        <v>1081.9887641938806</v>
      </c>
      <c r="H231" s="35" t="s">
        <v>110</v>
      </c>
      <c r="I231" s="35"/>
      <c r="J231" s="35"/>
      <c r="K231" s="35"/>
      <c r="L231" s="35"/>
    </row>
    <row r="232" spans="1:12" x14ac:dyDescent="0.25">
      <c r="H232" s="35" t="s">
        <v>113</v>
      </c>
      <c r="I232" s="35"/>
      <c r="J232" s="35"/>
      <c r="K232" s="35"/>
      <c r="L232" s="35"/>
    </row>
    <row r="234" spans="1:12" x14ac:dyDescent="0.25">
      <c r="A234" s="1" t="s">
        <v>22</v>
      </c>
      <c r="B234" t="s">
        <v>0</v>
      </c>
      <c r="C234" t="s">
        <v>1</v>
      </c>
      <c r="D234" t="s">
        <v>2</v>
      </c>
      <c r="E234" t="s">
        <v>3</v>
      </c>
      <c r="H234" s="35" t="s">
        <v>114</v>
      </c>
      <c r="I234" s="35"/>
      <c r="J234" s="35"/>
      <c r="K234" s="35"/>
      <c r="L234" s="35"/>
    </row>
    <row r="235" spans="1:12" x14ac:dyDescent="0.25">
      <c r="A235" s="1">
        <v>27</v>
      </c>
      <c r="B235" t="s">
        <v>5</v>
      </c>
      <c r="C235">
        <v>102.5</v>
      </c>
      <c r="D235">
        <f>1/(1+0.0679)</f>
        <v>0.93641726753441323</v>
      </c>
      <c r="E235">
        <f>C235*D235</f>
        <v>95.982769922277356</v>
      </c>
      <c r="H235" s="35" t="s">
        <v>40</v>
      </c>
      <c r="I235" s="35"/>
      <c r="J235" s="35"/>
      <c r="K235" s="35"/>
      <c r="L235" s="35"/>
    </row>
    <row r="236" spans="1:12" x14ac:dyDescent="0.25">
      <c r="B236" t="s">
        <v>6</v>
      </c>
      <c r="C236">
        <v>1102.5</v>
      </c>
      <c r="D236">
        <f>1/(1+0.0698)^2</f>
        <v>0.87376533899421416</v>
      </c>
      <c r="E236">
        <f t="shared" ref="E236" si="25">C236*D236</f>
        <v>963.32628624112112</v>
      </c>
      <c r="H236" s="35" t="s">
        <v>24</v>
      </c>
      <c r="I236" s="35"/>
      <c r="J236" s="35"/>
      <c r="K236" s="35"/>
      <c r="L236" s="35"/>
    </row>
    <row r="237" spans="1:12" x14ac:dyDescent="0.25">
      <c r="E237">
        <f>SUM(E235:E236)</f>
        <v>1059.3090561633985</v>
      </c>
      <c r="H237" s="35" t="s">
        <v>36</v>
      </c>
      <c r="I237" s="35"/>
      <c r="J237" s="35"/>
      <c r="K237" s="35"/>
      <c r="L237" s="35"/>
    </row>
    <row r="238" spans="1:12" x14ac:dyDescent="0.25">
      <c r="H238" s="35" t="s">
        <v>110</v>
      </c>
      <c r="I238" s="35"/>
      <c r="J238" s="35"/>
      <c r="K238" s="35"/>
      <c r="L238" s="35"/>
    </row>
    <row r="239" spans="1:12" x14ac:dyDescent="0.25">
      <c r="H239" s="35" t="s">
        <v>115</v>
      </c>
      <c r="I239" s="35"/>
      <c r="J239" s="35"/>
      <c r="K239" s="35"/>
      <c r="L239" s="35"/>
    </row>
    <row r="241" spans="1:12" x14ac:dyDescent="0.25">
      <c r="A241" s="1" t="s">
        <v>22</v>
      </c>
      <c r="B241" t="s">
        <v>0</v>
      </c>
      <c r="C241" t="s">
        <v>1</v>
      </c>
      <c r="D241" t="s">
        <v>2</v>
      </c>
      <c r="E241" t="s">
        <v>3</v>
      </c>
      <c r="H241" s="35" t="s">
        <v>116</v>
      </c>
      <c r="I241" s="35"/>
      <c r="J241" s="35"/>
      <c r="K241" s="35"/>
      <c r="L241" s="35"/>
    </row>
    <row r="242" spans="1:12" x14ac:dyDescent="0.25">
      <c r="A242" s="1">
        <v>28</v>
      </c>
      <c r="B242" t="s">
        <v>5</v>
      </c>
      <c r="C242">
        <v>103</v>
      </c>
      <c r="D242">
        <f>1/(1+0.0679)</f>
        <v>0.93641726753441323</v>
      </c>
      <c r="E242">
        <f>C242*D242</f>
        <v>96.450978556044561</v>
      </c>
      <c r="H242" s="35" t="s">
        <v>40</v>
      </c>
      <c r="I242" s="35"/>
      <c r="J242" s="35"/>
      <c r="K242" s="35"/>
      <c r="L242" s="35"/>
    </row>
    <row r="243" spans="1:12" x14ac:dyDescent="0.25">
      <c r="B243" t="s">
        <v>6</v>
      </c>
      <c r="C243">
        <v>1103</v>
      </c>
      <c r="D243">
        <f>1/(1+0.0698)^2</f>
        <v>0.87376533899421416</v>
      </c>
      <c r="E243">
        <f t="shared" ref="E243" si="26">C243*D243</f>
        <v>963.76316891061822</v>
      </c>
      <c r="H243" s="35" t="s">
        <v>24</v>
      </c>
      <c r="I243" s="35"/>
      <c r="J243" s="35"/>
      <c r="K243" s="35"/>
      <c r="L243" s="35"/>
    </row>
    <row r="244" spans="1:12" x14ac:dyDescent="0.25">
      <c r="E244">
        <f>SUM(E242:E243)</f>
        <v>1060.2141474666628</v>
      </c>
      <c r="H244" s="35" t="s">
        <v>36</v>
      </c>
      <c r="I244" s="35"/>
      <c r="J244" s="35"/>
      <c r="K244" s="35"/>
      <c r="L244" s="35"/>
    </row>
    <row r="245" spans="1:12" x14ac:dyDescent="0.25">
      <c r="H245" s="35" t="s">
        <v>117</v>
      </c>
      <c r="I245" s="35"/>
      <c r="J245" s="35"/>
      <c r="K245" s="35"/>
      <c r="L245" s="35"/>
    </row>
    <row r="246" spans="1:12" x14ac:dyDescent="0.25">
      <c r="H246" s="35" t="s">
        <v>118</v>
      </c>
      <c r="I246" s="35"/>
      <c r="J246" s="35"/>
      <c r="K246" s="35"/>
      <c r="L246" s="35"/>
    </row>
    <row r="248" spans="1:12" x14ac:dyDescent="0.25">
      <c r="A248" s="1" t="s">
        <v>22</v>
      </c>
      <c r="B248" t="s">
        <v>0</v>
      </c>
      <c r="C248" t="s">
        <v>1</v>
      </c>
      <c r="D248" t="s">
        <v>2</v>
      </c>
      <c r="E248" t="s">
        <v>3</v>
      </c>
      <c r="H248" s="35" t="s">
        <v>119</v>
      </c>
      <c r="I248" s="35"/>
      <c r="J248" s="35"/>
      <c r="K248" s="35"/>
      <c r="L248" s="35"/>
    </row>
    <row r="249" spans="1:12" x14ac:dyDescent="0.25">
      <c r="A249" s="1">
        <v>29</v>
      </c>
      <c r="B249" t="s">
        <v>5</v>
      </c>
      <c r="C249">
        <v>104.1</v>
      </c>
      <c r="D249">
        <f>1/(1+0.0679)</f>
        <v>0.93641726753441323</v>
      </c>
      <c r="E249">
        <f>C249*D249</f>
        <v>97.481037550332417</v>
      </c>
      <c r="H249" s="35" t="s">
        <v>40</v>
      </c>
      <c r="I249" s="35"/>
      <c r="J249" s="35"/>
      <c r="K249" s="35"/>
      <c r="L249" s="35"/>
    </row>
    <row r="250" spans="1:12" x14ac:dyDescent="0.25">
      <c r="B250" t="s">
        <v>6</v>
      </c>
      <c r="C250">
        <v>1104.0999999999999</v>
      </c>
      <c r="D250">
        <f>1/(1+0.0698)^2</f>
        <v>0.87376533899421416</v>
      </c>
      <c r="E250">
        <f t="shared" ref="E250" si="27">C250*D250</f>
        <v>964.72431078351178</v>
      </c>
      <c r="H250" s="35" t="s">
        <v>24</v>
      </c>
      <c r="I250" s="35"/>
      <c r="J250" s="35"/>
      <c r="K250" s="35"/>
      <c r="L250" s="35"/>
    </row>
    <row r="251" spans="1:12" x14ac:dyDescent="0.25">
      <c r="E251">
        <f>SUM(E249:E250)</f>
        <v>1062.2053483338441</v>
      </c>
      <c r="H251" s="35" t="s">
        <v>36</v>
      </c>
      <c r="I251" s="35"/>
      <c r="J251" s="35"/>
      <c r="K251" s="35"/>
      <c r="L251" s="35"/>
    </row>
    <row r="252" spans="1:12" x14ac:dyDescent="0.25">
      <c r="H252" s="35" t="s">
        <v>120</v>
      </c>
      <c r="I252" s="35"/>
      <c r="J252" s="35"/>
      <c r="K252" s="35"/>
      <c r="L252" s="35"/>
    </row>
    <row r="253" spans="1:12" x14ac:dyDescent="0.25">
      <c r="H253" s="35" t="s">
        <v>121</v>
      </c>
      <c r="I253" s="35"/>
      <c r="J253" s="35"/>
      <c r="K253" s="35"/>
      <c r="L253" s="35"/>
    </row>
    <row r="255" spans="1:12" x14ac:dyDescent="0.25">
      <c r="A255" s="1" t="s">
        <v>22</v>
      </c>
      <c r="B255" t="s">
        <v>0</v>
      </c>
      <c r="C255" t="s">
        <v>1</v>
      </c>
      <c r="D255" t="s">
        <v>2</v>
      </c>
      <c r="E255" t="s">
        <v>3</v>
      </c>
      <c r="H255" s="35" t="s">
        <v>122</v>
      </c>
      <c r="I255" s="35"/>
      <c r="J255" s="35"/>
      <c r="K255" s="35"/>
      <c r="L255" s="35"/>
    </row>
    <row r="256" spans="1:12" x14ac:dyDescent="0.25">
      <c r="A256" s="1">
        <v>30</v>
      </c>
      <c r="B256" t="s">
        <v>5</v>
      </c>
      <c r="C256">
        <v>1105</v>
      </c>
      <c r="D256">
        <f>1/(1+0.0679)</f>
        <v>0.93641726753441323</v>
      </c>
      <c r="E256">
        <f>C256*D256</f>
        <v>1034.7410806255266</v>
      </c>
      <c r="H256" s="35" t="s">
        <v>40</v>
      </c>
      <c r="I256" s="35"/>
      <c r="J256" s="35"/>
      <c r="K256" s="35"/>
      <c r="L256" s="35"/>
    </row>
    <row r="257" spans="1:12" x14ac:dyDescent="0.25">
      <c r="E257">
        <f>SUM(E256:E256)</f>
        <v>1034.7410806255266</v>
      </c>
      <c r="H257" s="35" t="s">
        <v>24</v>
      </c>
      <c r="I257" s="35"/>
      <c r="J257" s="35"/>
      <c r="K257" s="35"/>
      <c r="L257" s="35"/>
    </row>
    <row r="258" spans="1:12" x14ac:dyDescent="0.25">
      <c r="H258" s="35" t="s">
        <v>42</v>
      </c>
      <c r="I258" s="35"/>
      <c r="J258" s="35"/>
      <c r="K258" s="35"/>
      <c r="L258" s="35"/>
    </row>
    <row r="259" spans="1:12" x14ac:dyDescent="0.25">
      <c r="H259" s="35" t="s">
        <v>123</v>
      </c>
      <c r="I259" s="35"/>
      <c r="J259" s="35"/>
      <c r="K259" s="35"/>
      <c r="L259" s="35"/>
    </row>
    <row r="260" spans="1:12" x14ac:dyDescent="0.25">
      <c r="H260" s="35" t="s">
        <v>124</v>
      </c>
      <c r="I260" s="35"/>
      <c r="J260" s="35"/>
      <c r="K260" s="35"/>
      <c r="L260" s="35"/>
    </row>
    <row r="262" spans="1:12" x14ac:dyDescent="0.25">
      <c r="A262" s="1" t="s">
        <v>22</v>
      </c>
      <c r="B262" t="s">
        <v>0</v>
      </c>
      <c r="C262" t="s">
        <v>1</v>
      </c>
      <c r="D262" t="s">
        <v>2</v>
      </c>
      <c r="E262" t="s">
        <v>3</v>
      </c>
      <c r="H262" s="35" t="s">
        <v>125</v>
      </c>
      <c r="I262" s="35"/>
      <c r="J262" s="35"/>
      <c r="K262" s="35"/>
      <c r="L262" s="35"/>
    </row>
    <row r="263" spans="1:12" x14ac:dyDescent="0.25">
      <c r="A263" s="1">
        <v>31</v>
      </c>
      <c r="B263" t="s">
        <v>5</v>
      </c>
      <c r="C263">
        <v>1105</v>
      </c>
      <c r="D263">
        <f>1/(1+0.0679)</f>
        <v>0.93641726753441323</v>
      </c>
      <c r="E263">
        <f>C263*D263</f>
        <v>1034.7410806255266</v>
      </c>
      <c r="H263" s="35" t="s">
        <v>40</v>
      </c>
      <c r="I263" s="35"/>
      <c r="J263" s="35"/>
      <c r="K263" s="35"/>
      <c r="L263" s="35"/>
    </row>
    <row r="264" spans="1:12" x14ac:dyDescent="0.25">
      <c r="E264">
        <f>SUM(E263:E263)</f>
        <v>1034.7410806255266</v>
      </c>
      <c r="H264" s="35" t="s">
        <v>24</v>
      </c>
      <c r="I264" s="35"/>
      <c r="J264" s="35"/>
      <c r="K264" s="35"/>
      <c r="L264" s="35"/>
    </row>
    <row r="265" spans="1:12" x14ac:dyDescent="0.25">
      <c r="H265" s="35" t="s">
        <v>42</v>
      </c>
      <c r="I265" s="35"/>
      <c r="J265" s="35"/>
      <c r="K265" s="35"/>
      <c r="L265" s="35"/>
    </row>
    <row r="266" spans="1:12" x14ac:dyDescent="0.25">
      <c r="H266" s="35" t="s">
        <v>123</v>
      </c>
      <c r="I266" s="35"/>
      <c r="J266" s="35"/>
      <c r="K266" s="35"/>
      <c r="L266" s="35"/>
    </row>
    <row r="267" spans="1:12" x14ac:dyDescent="0.25">
      <c r="H267" s="35" t="s">
        <v>126</v>
      </c>
      <c r="I267" s="35"/>
      <c r="J267" s="35"/>
      <c r="K267" s="35"/>
      <c r="L267" s="35"/>
    </row>
    <row r="269" spans="1:12" x14ac:dyDescent="0.25">
      <c r="A269" s="1" t="s">
        <v>22</v>
      </c>
      <c r="B269" t="s">
        <v>0</v>
      </c>
      <c r="C269" t="s">
        <v>1</v>
      </c>
      <c r="D269" t="s">
        <v>2</v>
      </c>
      <c r="E269" t="s">
        <v>3</v>
      </c>
      <c r="H269" s="35" t="s">
        <v>127</v>
      </c>
      <c r="I269" s="35"/>
      <c r="J269" s="35"/>
      <c r="K269" s="35"/>
      <c r="L269" s="35"/>
    </row>
    <row r="270" spans="1:12" x14ac:dyDescent="0.25">
      <c r="A270" s="1">
        <v>32</v>
      </c>
      <c r="B270" t="s">
        <v>5</v>
      </c>
      <c r="C270">
        <v>107.2</v>
      </c>
      <c r="D270">
        <f>1/(1+0.0679)</f>
        <v>0.93641726753441323</v>
      </c>
      <c r="E270">
        <f>C270*D270</f>
        <v>100.38393107968911</v>
      </c>
      <c r="H270" s="35" t="s">
        <v>40</v>
      </c>
      <c r="I270" s="35"/>
      <c r="J270" s="35"/>
      <c r="K270" s="35"/>
      <c r="L270" s="35"/>
    </row>
    <row r="271" spans="1:12" x14ac:dyDescent="0.25">
      <c r="B271" t="s">
        <v>6</v>
      </c>
      <c r="C271">
        <v>1107.2</v>
      </c>
      <c r="D271">
        <f>1/(1+0.0698)^2</f>
        <v>0.87376533899421416</v>
      </c>
      <c r="E271">
        <f t="shared" ref="E271" si="28">C271*D271</f>
        <v>967.43298333439395</v>
      </c>
      <c r="H271" s="35" t="s">
        <v>24</v>
      </c>
      <c r="I271" s="35"/>
      <c r="J271" s="35"/>
      <c r="K271" s="35"/>
      <c r="L271" s="35"/>
    </row>
    <row r="272" spans="1:12" x14ac:dyDescent="0.25">
      <c r="E272">
        <f>SUM(E270:E271)</f>
        <v>1067.8169144140832</v>
      </c>
      <c r="H272" s="36" t="s">
        <v>36</v>
      </c>
      <c r="I272" s="36"/>
      <c r="J272" s="36"/>
      <c r="K272" s="36"/>
      <c r="L272" s="36"/>
    </row>
    <row r="273" spans="1:12" x14ac:dyDescent="0.25">
      <c r="H273" s="35" t="s">
        <v>128</v>
      </c>
      <c r="I273" s="35"/>
      <c r="J273" s="35"/>
      <c r="K273" s="35"/>
      <c r="L273" s="35"/>
    </row>
    <row r="274" spans="1:12" x14ac:dyDescent="0.25">
      <c r="H274" s="35" t="s">
        <v>129</v>
      </c>
      <c r="I274" s="35"/>
      <c r="J274" s="35"/>
      <c r="K274" s="35"/>
      <c r="L274" s="35"/>
    </row>
    <row r="276" spans="1:12" x14ac:dyDescent="0.25">
      <c r="A276" s="1" t="s">
        <v>22</v>
      </c>
      <c r="B276" t="s">
        <v>0</v>
      </c>
      <c r="C276" t="s">
        <v>1</v>
      </c>
      <c r="D276" t="s">
        <v>2</v>
      </c>
      <c r="E276" t="s">
        <v>3</v>
      </c>
      <c r="H276" s="35" t="s">
        <v>130</v>
      </c>
      <c r="I276" s="35"/>
      <c r="J276" s="35"/>
      <c r="K276" s="35"/>
      <c r="L276" s="35"/>
    </row>
    <row r="277" spans="1:12" x14ac:dyDescent="0.25">
      <c r="A277" s="1">
        <v>33</v>
      </c>
      <c r="B277" t="s">
        <v>5</v>
      </c>
      <c r="C277">
        <v>107.5</v>
      </c>
      <c r="D277">
        <f>1/(1+0.0679)</f>
        <v>0.93641726753441323</v>
      </c>
      <c r="E277">
        <f>C277*D277</f>
        <v>100.66485625994942</v>
      </c>
      <c r="H277" s="35" t="s">
        <v>40</v>
      </c>
      <c r="I277" s="35"/>
      <c r="J277" s="35"/>
      <c r="K277" s="35"/>
      <c r="L277" s="35"/>
    </row>
    <row r="278" spans="1:12" x14ac:dyDescent="0.25">
      <c r="B278" t="s">
        <v>6</v>
      </c>
      <c r="C278">
        <v>107.5</v>
      </c>
      <c r="D278">
        <f>1/(1+0.0698)^2</f>
        <v>0.87376533899421416</v>
      </c>
      <c r="E278">
        <f t="shared" ref="E278:E279" si="29">C278*D278</f>
        <v>93.929773941878025</v>
      </c>
      <c r="H278" s="35" t="s">
        <v>24</v>
      </c>
      <c r="I278" s="35"/>
      <c r="J278" s="35"/>
      <c r="K278" s="35"/>
      <c r="L278" s="35"/>
    </row>
    <row r="279" spans="1:12" x14ac:dyDescent="0.25">
      <c r="B279" t="s">
        <v>7</v>
      </c>
      <c r="C279">
        <v>1107.5</v>
      </c>
      <c r="D279">
        <f>1/(1+0.0714)^3</f>
        <v>0.81310208346911228</v>
      </c>
      <c r="E279">
        <f t="shared" si="29"/>
        <v>900.51055744204189</v>
      </c>
      <c r="H279" s="36" t="s">
        <v>25</v>
      </c>
      <c r="I279" s="36"/>
      <c r="J279" s="36"/>
      <c r="K279" s="36"/>
      <c r="L279" s="36"/>
    </row>
    <row r="280" spans="1:12" x14ac:dyDescent="0.25">
      <c r="E280">
        <f>SUM(E277:E279)</f>
        <v>1095.1051876438694</v>
      </c>
      <c r="H280" s="35" t="s">
        <v>131</v>
      </c>
      <c r="I280" s="35"/>
      <c r="J280" s="35"/>
      <c r="K280" s="35"/>
      <c r="L280" s="35"/>
    </row>
    <row r="281" spans="1:12" x14ac:dyDescent="0.25">
      <c r="H281" s="35" t="s">
        <v>132</v>
      </c>
      <c r="I281" s="35"/>
      <c r="J281" s="35"/>
      <c r="K281" s="35"/>
      <c r="L281" s="35"/>
    </row>
    <row r="283" spans="1:12" x14ac:dyDescent="0.25">
      <c r="A283" s="1" t="s">
        <v>22</v>
      </c>
      <c r="B283" t="s">
        <v>0</v>
      </c>
      <c r="C283" t="s">
        <v>1</v>
      </c>
      <c r="D283" t="s">
        <v>2</v>
      </c>
      <c r="E283" t="s">
        <v>3</v>
      </c>
      <c r="H283" s="35" t="s">
        <v>133</v>
      </c>
      <c r="I283" s="35"/>
      <c r="J283" s="35"/>
      <c r="K283" s="35"/>
      <c r="L283" s="35"/>
    </row>
    <row r="284" spans="1:12" x14ac:dyDescent="0.25">
      <c r="A284" s="1">
        <v>34</v>
      </c>
      <c r="B284" t="s">
        <v>5</v>
      </c>
      <c r="C284">
        <v>107.5</v>
      </c>
      <c r="D284">
        <f>1/(1+0.0679)</f>
        <v>0.93641726753441323</v>
      </c>
      <c r="E284">
        <f>C284*D284</f>
        <v>100.66485625994942</v>
      </c>
      <c r="H284" s="35" t="s">
        <v>40</v>
      </c>
      <c r="I284" s="35"/>
      <c r="J284" s="35"/>
      <c r="K284" s="35"/>
      <c r="L284" s="35"/>
    </row>
    <row r="285" spans="1:12" x14ac:dyDescent="0.25">
      <c r="B285" t="s">
        <v>6</v>
      </c>
      <c r="C285">
        <v>107.5</v>
      </c>
      <c r="D285">
        <f>1/(1+0.0698)^2</f>
        <v>0.87376533899421416</v>
      </c>
      <c r="E285">
        <f t="shared" ref="E285:E286" si="30">C285*D285</f>
        <v>93.929773941878025</v>
      </c>
      <c r="H285" s="35" t="s">
        <v>24</v>
      </c>
      <c r="I285" s="35"/>
      <c r="J285" s="35"/>
      <c r="K285" s="35"/>
      <c r="L285" s="35"/>
    </row>
    <row r="286" spans="1:12" x14ac:dyDescent="0.25">
      <c r="B286" t="s">
        <v>7</v>
      </c>
      <c r="C286">
        <v>1107.5</v>
      </c>
      <c r="D286">
        <f>1/(1+0.0714)^3</f>
        <v>0.81310208346911228</v>
      </c>
      <c r="E286">
        <f t="shared" si="30"/>
        <v>900.51055744204189</v>
      </c>
      <c r="H286" s="35" t="s">
        <v>25</v>
      </c>
      <c r="I286" s="35"/>
      <c r="J286" s="35"/>
      <c r="K286" s="35"/>
      <c r="L286" s="35"/>
    </row>
    <row r="287" spans="1:12" x14ac:dyDescent="0.25">
      <c r="E287">
        <f>SUM(E284:E286)</f>
        <v>1095.1051876438694</v>
      </c>
      <c r="H287" s="35" t="s">
        <v>131</v>
      </c>
      <c r="I287" s="35"/>
      <c r="J287" s="35"/>
      <c r="K287" s="35"/>
      <c r="L287" s="35"/>
    </row>
    <row r="288" spans="1:12" x14ac:dyDescent="0.25">
      <c r="H288" s="35" t="s">
        <v>134</v>
      </c>
      <c r="I288" s="35"/>
      <c r="J288" s="35"/>
      <c r="K288" s="35"/>
      <c r="L288" s="35"/>
    </row>
    <row r="289" spans="1:12" x14ac:dyDescent="0.25">
      <c r="H289" s="1"/>
      <c r="I289" s="1"/>
      <c r="J289" s="1"/>
      <c r="K289" s="1"/>
      <c r="L289" s="1"/>
    </row>
    <row r="290" spans="1:12" x14ac:dyDescent="0.25">
      <c r="A290" s="1" t="s">
        <v>22</v>
      </c>
      <c r="B290" t="s">
        <v>0</v>
      </c>
      <c r="C290" t="s">
        <v>1</v>
      </c>
      <c r="D290" t="s">
        <v>2</v>
      </c>
      <c r="E290" t="s">
        <v>3</v>
      </c>
      <c r="H290" s="35" t="s">
        <v>135</v>
      </c>
      <c r="I290" s="35"/>
      <c r="J290" s="35"/>
      <c r="K290" s="35"/>
      <c r="L290" s="35"/>
    </row>
    <row r="291" spans="1:12" x14ac:dyDescent="0.25">
      <c r="A291" s="1">
        <v>35</v>
      </c>
      <c r="B291" t="s">
        <v>5</v>
      </c>
      <c r="C291">
        <v>1107.7</v>
      </c>
      <c r="D291">
        <f>1/(1+0.0679)</f>
        <v>0.93641726753441323</v>
      </c>
      <c r="E291">
        <f>C291*D291</f>
        <v>1037.2694072478696</v>
      </c>
      <c r="H291" s="35" t="s">
        <v>40</v>
      </c>
      <c r="I291" s="35"/>
      <c r="J291" s="35"/>
      <c r="K291" s="35"/>
      <c r="L291" s="35"/>
    </row>
    <row r="292" spans="1:12" x14ac:dyDescent="0.25">
      <c r="E292">
        <f>SUM(E291)</f>
        <v>1037.2694072478696</v>
      </c>
      <c r="H292" s="35" t="s">
        <v>24</v>
      </c>
      <c r="I292" s="35"/>
      <c r="J292" s="35"/>
      <c r="K292" s="35"/>
      <c r="L292" s="35"/>
    </row>
    <row r="293" spans="1:12" x14ac:dyDescent="0.25">
      <c r="H293" s="35" t="s">
        <v>42</v>
      </c>
      <c r="I293" s="35"/>
      <c r="J293" s="35"/>
      <c r="K293" s="35"/>
      <c r="L293" s="35"/>
    </row>
    <row r="294" spans="1:12" x14ac:dyDescent="0.25">
      <c r="H294" s="35" t="s">
        <v>137</v>
      </c>
      <c r="I294" s="35"/>
      <c r="J294" s="35"/>
      <c r="K294" s="35"/>
      <c r="L294" s="35"/>
    </row>
    <row r="295" spans="1:12" x14ac:dyDescent="0.25">
      <c r="H295" s="35" t="s">
        <v>136</v>
      </c>
      <c r="I295" s="35"/>
      <c r="J295" s="35"/>
      <c r="K295" s="35"/>
      <c r="L295" s="35"/>
    </row>
    <row r="298" spans="1:12" x14ac:dyDescent="0.25">
      <c r="A298" s="1" t="s">
        <v>22</v>
      </c>
      <c r="B298" t="s">
        <v>0</v>
      </c>
      <c r="C298" t="s">
        <v>1</v>
      </c>
      <c r="D298" t="s">
        <v>2</v>
      </c>
      <c r="E298" t="s">
        <v>3</v>
      </c>
      <c r="H298" s="35" t="s">
        <v>139</v>
      </c>
      <c r="I298" s="35"/>
      <c r="J298" s="35"/>
      <c r="K298" s="35"/>
      <c r="L298" s="35"/>
    </row>
    <row r="299" spans="1:12" x14ac:dyDescent="0.25">
      <c r="A299" s="1">
        <v>36</v>
      </c>
      <c r="B299" t="s">
        <v>5</v>
      </c>
      <c r="C299">
        <v>1108.5</v>
      </c>
      <c r="D299">
        <f>1/(1+0.0679)</f>
        <v>0.93641726753441323</v>
      </c>
      <c r="E299">
        <f>C299*D299</f>
        <v>1038.0185410618972</v>
      </c>
      <c r="H299" s="35" t="s">
        <v>40</v>
      </c>
      <c r="I299" s="35"/>
      <c r="J299" s="35"/>
      <c r="K299" s="35"/>
      <c r="L299" s="35"/>
    </row>
    <row r="300" spans="1:12" x14ac:dyDescent="0.25">
      <c r="E300">
        <f>SUM(E299)</f>
        <v>1038.0185410618972</v>
      </c>
      <c r="H300" s="35" t="s">
        <v>24</v>
      </c>
      <c r="I300" s="35"/>
      <c r="J300" s="35"/>
      <c r="K300" s="35"/>
      <c r="L300" s="35"/>
    </row>
    <row r="301" spans="1:12" x14ac:dyDescent="0.25">
      <c r="H301" s="35" t="s">
        <v>42</v>
      </c>
      <c r="I301" s="35"/>
      <c r="J301" s="35"/>
      <c r="K301" s="35"/>
      <c r="L301" s="35"/>
    </row>
    <row r="302" spans="1:12" x14ac:dyDescent="0.25">
      <c r="H302" s="35" t="s">
        <v>138</v>
      </c>
      <c r="I302" s="35"/>
      <c r="J302" s="35"/>
      <c r="K302" s="35"/>
      <c r="L302" s="35"/>
    </row>
    <row r="303" spans="1:12" x14ac:dyDescent="0.25">
      <c r="H303" s="35" t="s">
        <v>140</v>
      </c>
      <c r="I303" s="35"/>
      <c r="J303" s="35"/>
      <c r="K303" s="35"/>
      <c r="L303" s="35"/>
    </row>
    <row r="306" spans="1:12" x14ac:dyDescent="0.25">
      <c r="A306" s="1" t="s">
        <v>22</v>
      </c>
      <c r="B306" t="s">
        <v>0</v>
      </c>
      <c r="C306" t="s">
        <v>1</v>
      </c>
      <c r="D306" t="s">
        <v>2</v>
      </c>
      <c r="E306" t="s">
        <v>3</v>
      </c>
      <c r="H306" s="35" t="s">
        <v>141</v>
      </c>
      <c r="I306" s="35"/>
      <c r="J306" s="35"/>
      <c r="K306" s="35"/>
      <c r="L306" s="35"/>
    </row>
    <row r="307" spans="1:12" x14ac:dyDescent="0.25">
      <c r="A307" s="1">
        <v>37</v>
      </c>
      <c r="B307" t="s">
        <v>5</v>
      </c>
      <c r="C307">
        <v>1109.4000000000001</v>
      </c>
      <c r="D307">
        <f>1/(1+0.0679)</f>
        <v>0.93641726753441323</v>
      </c>
      <c r="E307">
        <f>C307*D307</f>
        <v>1038.861316602678</v>
      </c>
      <c r="H307" s="35" t="s">
        <v>40</v>
      </c>
      <c r="I307" s="35"/>
      <c r="J307" s="35"/>
      <c r="K307" s="35"/>
      <c r="L307" s="35"/>
    </row>
    <row r="308" spans="1:12" x14ac:dyDescent="0.25">
      <c r="E308">
        <f>SUM(E307)</f>
        <v>1038.861316602678</v>
      </c>
      <c r="H308" s="35" t="s">
        <v>24</v>
      </c>
      <c r="I308" s="35"/>
      <c r="J308" s="35"/>
      <c r="K308" s="35"/>
      <c r="L308" s="35"/>
    </row>
    <row r="309" spans="1:12" x14ac:dyDescent="0.25">
      <c r="H309" s="35" t="s">
        <v>42</v>
      </c>
      <c r="I309" s="35"/>
      <c r="J309" s="35"/>
      <c r="K309" s="35"/>
      <c r="L309" s="35"/>
    </row>
    <row r="310" spans="1:12" x14ac:dyDescent="0.25">
      <c r="H310" s="35" t="s">
        <v>142</v>
      </c>
      <c r="I310" s="35"/>
      <c r="J310" s="35"/>
      <c r="K310" s="35"/>
      <c r="L310" s="35"/>
    </row>
    <row r="311" spans="1:12" x14ac:dyDescent="0.25">
      <c r="H311" s="35" t="s">
        <v>213</v>
      </c>
      <c r="I311" s="35"/>
      <c r="J311" s="35"/>
      <c r="K311" s="35"/>
      <c r="L311" s="35"/>
    </row>
    <row r="313" spans="1:12" x14ac:dyDescent="0.25">
      <c r="A313" s="1" t="s">
        <v>22</v>
      </c>
      <c r="B313" t="s">
        <v>0</v>
      </c>
      <c r="C313" t="s">
        <v>1</v>
      </c>
      <c r="D313" t="s">
        <v>2</v>
      </c>
      <c r="E313" t="s">
        <v>3</v>
      </c>
      <c r="H313" s="35" t="s">
        <v>143</v>
      </c>
      <c r="I313" s="35"/>
      <c r="J313" s="35"/>
      <c r="K313" s="35"/>
      <c r="L313" s="35"/>
    </row>
    <row r="314" spans="1:12" x14ac:dyDescent="0.25">
      <c r="A314" s="1">
        <v>38</v>
      </c>
      <c r="B314" t="s">
        <v>5</v>
      </c>
      <c r="C314">
        <v>109.5</v>
      </c>
      <c r="D314">
        <f>1/(1+0.0679)</f>
        <v>0.93641726753441323</v>
      </c>
      <c r="E314">
        <f>C314*D314</f>
        <v>102.53769079501825</v>
      </c>
      <c r="H314" s="35" t="s">
        <v>40</v>
      </c>
      <c r="I314" s="35"/>
      <c r="J314" s="35"/>
      <c r="K314" s="35"/>
      <c r="L314" s="35"/>
    </row>
    <row r="315" spans="1:12" x14ac:dyDescent="0.25">
      <c r="B315" t="s">
        <v>6</v>
      </c>
      <c r="C315">
        <v>1109.5</v>
      </c>
      <c r="D315">
        <f>1/(1+0.0698)^2</f>
        <v>0.87376533899421416</v>
      </c>
      <c r="E315">
        <f t="shared" ref="E315" si="31">C315*D315</f>
        <v>969.44264361408057</v>
      </c>
      <c r="H315" s="35" t="s">
        <v>24</v>
      </c>
      <c r="I315" s="35"/>
      <c r="J315" s="35"/>
      <c r="K315" s="35"/>
      <c r="L315" s="35"/>
    </row>
    <row r="316" spans="1:12" x14ac:dyDescent="0.25">
      <c r="E316">
        <f>SUM(E314:E315)</f>
        <v>1071.9803344090988</v>
      </c>
      <c r="H316" s="35" t="s">
        <v>36</v>
      </c>
      <c r="I316" s="35"/>
      <c r="J316" s="35"/>
      <c r="K316" s="35"/>
      <c r="L316" s="35"/>
    </row>
    <row r="317" spans="1:12" x14ac:dyDescent="0.25">
      <c r="H317" s="35" t="s">
        <v>144</v>
      </c>
      <c r="I317" s="35"/>
      <c r="J317" s="35"/>
      <c r="K317" s="35"/>
      <c r="L317" s="35"/>
    </row>
    <row r="318" spans="1:12" x14ac:dyDescent="0.25">
      <c r="H318" s="35" t="s">
        <v>145</v>
      </c>
      <c r="I318" s="35"/>
      <c r="J318" s="35"/>
      <c r="K318" s="35"/>
      <c r="L318" s="35"/>
    </row>
    <row r="320" spans="1:12" x14ac:dyDescent="0.25">
      <c r="A320" s="1" t="s">
        <v>22</v>
      </c>
      <c r="B320" t="s">
        <v>0</v>
      </c>
      <c r="C320" t="s">
        <v>1</v>
      </c>
      <c r="D320" t="s">
        <v>2</v>
      </c>
      <c r="E320" t="s">
        <v>3</v>
      </c>
      <c r="H320" s="35" t="s">
        <v>146</v>
      </c>
      <c r="I320" s="35"/>
      <c r="J320" s="35"/>
      <c r="K320" s="35"/>
      <c r="L320" s="35"/>
    </row>
    <row r="321" spans="1:12" x14ac:dyDescent="0.25">
      <c r="A321" s="1">
        <v>39</v>
      </c>
      <c r="B321" t="s">
        <v>5</v>
      </c>
      <c r="C321">
        <v>1110</v>
      </c>
      <c r="D321">
        <f>1/(1+0.0679)</f>
        <v>0.93641726753441323</v>
      </c>
      <c r="E321">
        <f>C321*D321</f>
        <v>1039.4231669631986</v>
      </c>
      <c r="H321" s="35" t="s">
        <v>40</v>
      </c>
      <c r="I321" s="35"/>
      <c r="J321" s="35"/>
      <c r="K321" s="35"/>
      <c r="L321" s="35"/>
    </row>
    <row r="322" spans="1:12" x14ac:dyDescent="0.25">
      <c r="E322">
        <f>SUM(E321)</f>
        <v>1039.4231669631986</v>
      </c>
      <c r="H322" s="35" t="s">
        <v>24</v>
      </c>
      <c r="I322" s="35"/>
      <c r="J322" s="35"/>
      <c r="K322" s="35"/>
      <c r="L322" s="35"/>
    </row>
    <row r="323" spans="1:12" x14ac:dyDescent="0.25">
      <c r="H323" s="35" t="s">
        <v>42</v>
      </c>
      <c r="I323" s="35"/>
      <c r="J323" s="35"/>
      <c r="K323" s="35"/>
      <c r="L323" s="35"/>
    </row>
    <row r="324" spans="1:12" x14ac:dyDescent="0.25">
      <c r="H324" s="35" t="s">
        <v>148</v>
      </c>
      <c r="I324" s="35"/>
      <c r="J324" s="35"/>
      <c r="K324" s="35"/>
      <c r="L324" s="35"/>
    </row>
    <row r="325" spans="1:12" x14ac:dyDescent="0.25">
      <c r="H325" s="35" t="s">
        <v>147</v>
      </c>
      <c r="I325" s="35"/>
      <c r="J325" s="35"/>
      <c r="K325" s="35"/>
      <c r="L325" s="35"/>
    </row>
    <row r="327" spans="1:12" x14ac:dyDescent="0.25">
      <c r="A327" s="1" t="s">
        <v>22</v>
      </c>
      <c r="B327" t="s">
        <v>0</v>
      </c>
      <c r="C327" t="s">
        <v>1</v>
      </c>
      <c r="D327" t="s">
        <v>2</v>
      </c>
      <c r="E327" t="s">
        <v>3</v>
      </c>
      <c r="H327" s="35" t="s">
        <v>149</v>
      </c>
      <c r="I327" s="35"/>
      <c r="J327" s="35"/>
      <c r="K327" s="35"/>
      <c r="L327" s="35"/>
    </row>
    <row r="328" spans="1:12" x14ac:dyDescent="0.25">
      <c r="A328" s="1">
        <v>40</v>
      </c>
      <c r="B328" t="s">
        <v>5</v>
      </c>
      <c r="C328">
        <v>1110</v>
      </c>
      <c r="D328">
        <f>1/(1+0.0679)</f>
        <v>0.93641726753441323</v>
      </c>
      <c r="E328">
        <f>C328*D328</f>
        <v>1039.4231669631986</v>
      </c>
      <c r="H328" s="35" t="s">
        <v>40</v>
      </c>
      <c r="I328" s="35"/>
      <c r="J328" s="35"/>
      <c r="K328" s="35"/>
      <c r="L328" s="35"/>
    </row>
    <row r="329" spans="1:12" x14ac:dyDescent="0.25">
      <c r="E329">
        <f>SUM(E328)</f>
        <v>1039.4231669631986</v>
      </c>
      <c r="H329" s="35" t="s">
        <v>24</v>
      </c>
      <c r="I329" s="35"/>
      <c r="J329" s="35"/>
      <c r="K329" s="35"/>
      <c r="L329" s="35"/>
    </row>
    <row r="330" spans="1:12" x14ac:dyDescent="0.25">
      <c r="H330" s="35" t="s">
        <v>42</v>
      </c>
      <c r="I330" s="35"/>
      <c r="J330" s="35"/>
      <c r="K330" s="35"/>
      <c r="L330" s="35"/>
    </row>
    <row r="331" spans="1:12" x14ac:dyDescent="0.25">
      <c r="H331" s="35" t="s">
        <v>148</v>
      </c>
      <c r="I331" s="35"/>
      <c r="J331" s="35"/>
      <c r="K331" s="35"/>
      <c r="L331" s="35"/>
    </row>
    <row r="332" spans="1:12" x14ac:dyDescent="0.25">
      <c r="H332" s="35" t="s">
        <v>150</v>
      </c>
      <c r="I332" s="35"/>
      <c r="J332" s="35"/>
      <c r="K332" s="35"/>
      <c r="L332" s="35"/>
    </row>
    <row r="335" spans="1:12" x14ac:dyDescent="0.25">
      <c r="A335" s="1" t="s">
        <v>22</v>
      </c>
      <c r="B335" t="s">
        <v>0</v>
      </c>
      <c r="C335" t="s">
        <v>1</v>
      </c>
      <c r="D335" t="s">
        <v>2</v>
      </c>
      <c r="E335" t="s">
        <v>3</v>
      </c>
      <c r="H335" s="35" t="s">
        <v>151</v>
      </c>
      <c r="I335" s="35"/>
      <c r="J335" s="35"/>
      <c r="K335" s="35"/>
      <c r="L335" s="35"/>
    </row>
    <row r="336" spans="1:12" x14ac:dyDescent="0.25">
      <c r="A336" s="1">
        <v>41</v>
      </c>
      <c r="B336" t="s">
        <v>5</v>
      </c>
      <c r="C336">
        <v>110</v>
      </c>
      <c r="D336">
        <f>1/(1+0.0679)</f>
        <v>0.93641726753441323</v>
      </c>
      <c r="E336">
        <f>C336*D336</f>
        <v>103.00589942878545</v>
      </c>
      <c r="H336" s="35" t="s">
        <v>40</v>
      </c>
      <c r="I336" s="35"/>
      <c r="J336" s="35"/>
      <c r="K336" s="35"/>
      <c r="L336" s="35"/>
    </row>
    <row r="337" spans="1:12" x14ac:dyDescent="0.25">
      <c r="B337" t="s">
        <v>6</v>
      </c>
      <c r="C337">
        <v>110</v>
      </c>
      <c r="D337">
        <f>1/(1+0.0698)^2</f>
        <v>0.87376533899421416</v>
      </c>
      <c r="E337">
        <f t="shared" ref="E337:E338" si="32">C337*D337</f>
        <v>96.114187289363556</v>
      </c>
      <c r="H337" s="35" t="s">
        <v>24</v>
      </c>
      <c r="I337" s="35"/>
      <c r="J337" s="35"/>
      <c r="K337" s="35"/>
      <c r="L337" s="35"/>
    </row>
    <row r="338" spans="1:12" x14ac:dyDescent="0.25">
      <c r="B338" t="s">
        <v>7</v>
      </c>
      <c r="C338">
        <v>1110</v>
      </c>
      <c r="D338">
        <f>1/(1+0.0714)^3</f>
        <v>0.81310208346911228</v>
      </c>
      <c r="E338">
        <f t="shared" si="32"/>
        <v>902.5433126507146</v>
      </c>
      <c r="H338" s="35" t="s">
        <v>25</v>
      </c>
      <c r="I338" s="35"/>
      <c r="J338" s="35"/>
      <c r="K338" s="35"/>
      <c r="L338" s="35"/>
    </row>
    <row r="339" spans="1:12" x14ac:dyDescent="0.25">
      <c r="E339">
        <f>SUM(E336:E338)</f>
        <v>1101.6633993688636</v>
      </c>
      <c r="H339" s="35" t="s">
        <v>148</v>
      </c>
      <c r="I339" s="35"/>
      <c r="J339" s="35"/>
      <c r="K339" s="35"/>
      <c r="L339" s="35"/>
    </row>
    <row r="340" spans="1:12" x14ac:dyDescent="0.25">
      <c r="H340" s="35" t="s">
        <v>152</v>
      </c>
      <c r="I340" s="35"/>
      <c r="J340" s="35"/>
      <c r="K340" s="35"/>
      <c r="L340" s="35"/>
    </row>
    <row r="344" spans="1:12" x14ac:dyDescent="0.25">
      <c r="A344" s="1" t="s">
        <v>22</v>
      </c>
      <c r="B344" t="s">
        <v>0</v>
      </c>
      <c r="C344" t="s">
        <v>1</v>
      </c>
      <c r="D344" t="s">
        <v>2</v>
      </c>
      <c r="E344" t="s">
        <v>3</v>
      </c>
      <c r="H344" s="35" t="s">
        <v>153</v>
      </c>
      <c r="I344" s="35"/>
      <c r="J344" s="35"/>
      <c r="K344" s="35"/>
      <c r="L344" s="35"/>
    </row>
    <row r="345" spans="1:12" x14ac:dyDescent="0.25">
      <c r="A345" s="1">
        <v>42</v>
      </c>
      <c r="B345" t="s">
        <v>5</v>
      </c>
      <c r="C345">
        <v>111</v>
      </c>
      <c r="D345">
        <f>1/(1+0.0679)</f>
        <v>0.93641726753441323</v>
      </c>
      <c r="E345">
        <f>C345*D345</f>
        <v>103.94231669631986</v>
      </c>
      <c r="H345" s="35" t="s">
        <v>40</v>
      </c>
      <c r="I345" s="35"/>
      <c r="J345" s="35"/>
      <c r="K345" s="35"/>
      <c r="L345" s="35"/>
    </row>
    <row r="346" spans="1:12" x14ac:dyDescent="0.25">
      <c r="B346" t="s">
        <v>6</v>
      </c>
      <c r="C346">
        <v>111</v>
      </c>
      <c r="D346">
        <f>1/(1+0.0698)^2</f>
        <v>0.87376533899421416</v>
      </c>
      <c r="E346">
        <f t="shared" ref="E346:E350" si="33">C346*D346</f>
        <v>96.987952628357775</v>
      </c>
      <c r="H346" s="35" t="s">
        <v>24</v>
      </c>
      <c r="I346" s="35"/>
      <c r="J346" s="35"/>
      <c r="K346" s="35"/>
      <c r="L346" s="35"/>
    </row>
    <row r="347" spans="1:12" x14ac:dyDescent="0.25">
      <c r="B347" t="s">
        <v>7</v>
      </c>
      <c r="C347">
        <v>111</v>
      </c>
      <c r="D347">
        <f>1/(1+0.0714)^3</f>
        <v>0.81310208346911228</v>
      </c>
      <c r="E347">
        <f t="shared" si="33"/>
        <v>90.254331265071457</v>
      </c>
      <c r="H347" s="35" t="s">
        <v>154</v>
      </c>
      <c r="I347" s="35"/>
      <c r="J347" s="35"/>
      <c r="K347" s="35"/>
      <c r="L347" s="35"/>
    </row>
    <row r="348" spans="1:12" x14ac:dyDescent="0.25">
      <c r="B348" t="s">
        <v>8</v>
      </c>
      <c r="C348">
        <v>111</v>
      </c>
      <c r="D348">
        <f>1/(1+0.0726)^4</f>
        <v>0.75552498253350464</v>
      </c>
      <c r="E348">
        <f t="shared" si="33"/>
        <v>83.863273061219019</v>
      </c>
      <c r="H348" s="35" t="s">
        <v>156</v>
      </c>
      <c r="I348" s="35"/>
      <c r="J348" s="35"/>
      <c r="K348" s="35"/>
      <c r="L348" s="35"/>
    </row>
    <row r="349" spans="1:12" x14ac:dyDescent="0.25">
      <c r="B349" t="s">
        <v>13</v>
      </c>
      <c r="C349">
        <v>111</v>
      </c>
      <c r="D349">
        <f>1/(1+0.0736)^5</f>
        <v>0.70111213796389138</v>
      </c>
      <c r="E349">
        <f t="shared" si="33"/>
        <v>77.823447313991949</v>
      </c>
      <c r="H349" s="35" t="s">
        <v>155</v>
      </c>
      <c r="I349" s="35"/>
      <c r="J349" s="35"/>
      <c r="K349" s="35"/>
      <c r="L349" s="35"/>
    </row>
    <row r="350" spans="1:12" x14ac:dyDescent="0.25">
      <c r="B350" t="s">
        <v>14</v>
      </c>
      <c r="C350">
        <v>1111</v>
      </c>
      <c r="D350">
        <f>1/(1+0.0744)^6</f>
        <v>0.6501356813343464</v>
      </c>
      <c r="E350">
        <f t="shared" si="33"/>
        <v>722.3007419624588</v>
      </c>
    </row>
    <row r="351" spans="1:12" x14ac:dyDescent="0.25">
      <c r="E351">
        <f>SUM(E345:E350)</f>
        <v>1175.1720629274189</v>
      </c>
    </row>
    <row r="354" spans="1:12" x14ac:dyDescent="0.25">
      <c r="A354" s="1" t="s">
        <v>22</v>
      </c>
      <c r="B354" t="s">
        <v>0</v>
      </c>
      <c r="C354" t="s">
        <v>1</v>
      </c>
      <c r="D354" t="s">
        <v>2</v>
      </c>
      <c r="E354" t="s">
        <v>3</v>
      </c>
      <c r="H354" s="35" t="s">
        <v>76</v>
      </c>
      <c r="I354" s="35"/>
      <c r="J354" s="35"/>
      <c r="K354" s="35"/>
      <c r="L354" s="35"/>
    </row>
    <row r="355" spans="1:12" x14ac:dyDescent="0.25">
      <c r="A355" s="1">
        <v>43</v>
      </c>
      <c r="B355" t="s">
        <v>5</v>
      </c>
      <c r="C355">
        <v>1111.5999999999999</v>
      </c>
      <c r="D355">
        <f>1/(1+0.0679)</f>
        <v>0.93641726753441323</v>
      </c>
      <c r="E355">
        <f>C355*D355</f>
        <v>1040.9214345912537</v>
      </c>
      <c r="H355" s="35" t="s">
        <v>40</v>
      </c>
      <c r="I355" s="35"/>
      <c r="J355" s="35"/>
      <c r="K355" s="35"/>
      <c r="L355" s="35"/>
    </row>
    <row r="356" spans="1:12" x14ac:dyDescent="0.25">
      <c r="E356">
        <f>SUM(E355)</f>
        <v>1040.9214345912537</v>
      </c>
      <c r="H356" s="35" t="s">
        <v>24</v>
      </c>
      <c r="I356" s="35"/>
      <c r="J356" s="35"/>
      <c r="K356" s="35"/>
      <c r="L356" s="35"/>
    </row>
    <row r="357" spans="1:12" x14ac:dyDescent="0.25">
      <c r="H357" s="35" t="s">
        <v>42</v>
      </c>
      <c r="I357" s="35"/>
      <c r="J357" s="35"/>
      <c r="K357" s="35"/>
      <c r="L357" s="35"/>
    </row>
    <row r="358" spans="1:12" x14ac:dyDescent="0.25">
      <c r="H358" s="35" t="s">
        <v>157</v>
      </c>
      <c r="I358" s="35"/>
      <c r="J358" s="35"/>
      <c r="K358" s="35"/>
      <c r="L358" s="35"/>
    </row>
    <row r="359" spans="1:12" x14ac:dyDescent="0.25">
      <c r="H359" s="35" t="s">
        <v>78</v>
      </c>
      <c r="I359" s="35"/>
      <c r="J359" s="35"/>
      <c r="K359" s="35"/>
      <c r="L359" s="35"/>
    </row>
    <row r="362" spans="1:12" x14ac:dyDescent="0.25">
      <c r="A362" s="1" t="s">
        <v>22</v>
      </c>
      <c r="B362" t="s">
        <v>0</v>
      </c>
      <c r="C362" t="s">
        <v>1</v>
      </c>
      <c r="D362" t="s">
        <v>2</v>
      </c>
      <c r="E362" t="s">
        <v>3</v>
      </c>
      <c r="H362" s="35" t="s">
        <v>158</v>
      </c>
      <c r="I362" s="35"/>
      <c r="J362" s="35"/>
      <c r="K362" s="35"/>
      <c r="L362" s="35"/>
    </row>
    <row r="363" spans="1:12" x14ac:dyDescent="0.25">
      <c r="A363" s="1">
        <v>44</v>
      </c>
      <c r="B363" t="s">
        <v>5</v>
      </c>
      <c r="C363">
        <v>1111.5999999999999</v>
      </c>
      <c r="D363">
        <f>1/(1+0.0679)</f>
        <v>0.93641726753441323</v>
      </c>
      <c r="E363">
        <f>C363*D363</f>
        <v>1040.9214345912537</v>
      </c>
      <c r="H363" s="35" t="s">
        <v>40</v>
      </c>
      <c r="I363" s="35"/>
      <c r="J363" s="35"/>
      <c r="K363" s="35"/>
      <c r="L363" s="35"/>
    </row>
    <row r="364" spans="1:12" x14ac:dyDescent="0.25">
      <c r="E364">
        <f>SUM(E363)</f>
        <v>1040.9214345912537</v>
      </c>
      <c r="H364" s="35" t="s">
        <v>24</v>
      </c>
      <c r="I364" s="35"/>
      <c r="J364" s="35"/>
      <c r="K364" s="35"/>
      <c r="L364" s="35"/>
    </row>
    <row r="365" spans="1:12" x14ac:dyDescent="0.25">
      <c r="H365" s="35" t="s">
        <v>42</v>
      </c>
      <c r="I365" s="35"/>
      <c r="J365" s="35"/>
      <c r="K365" s="35"/>
      <c r="L365" s="35"/>
    </row>
    <row r="366" spans="1:12" x14ac:dyDescent="0.25">
      <c r="H366" s="35" t="s">
        <v>157</v>
      </c>
      <c r="I366" s="35"/>
      <c r="J366" s="35"/>
      <c r="K366" s="35"/>
      <c r="L366" s="35"/>
    </row>
    <row r="367" spans="1:12" x14ac:dyDescent="0.25">
      <c r="H367" s="35" t="s">
        <v>159</v>
      </c>
      <c r="I367" s="35"/>
      <c r="J367" s="35"/>
      <c r="K367" s="35"/>
      <c r="L367" s="35"/>
    </row>
    <row r="371" spans="1:12" x14ac:dyDescent="0.25">
      <c r="A371" s="1" t="s">
        <v>22</v>
      </c>
      <c r="B371" t="s">
        <v>0</v>
      </c>
      <c r="C371" t="s">
        <v>1</v>
      </c>
      <c r="D371" t="s">
        <v>2</v>
      </c>
      <c r="E371" t="s">
        <v>3</v>
      </c>
      <c r="H371" s="35" t="s">
        <v>162</v>
      </c>
      <c r="I371" s="35"/>
      <c r="J371" s="35"/>
      <c r="K371" s="35"/>
      <c r="L371" s="35"/>
    </row>
    <row r="372" spans="1:12" x14ac:dyDescent="0.25">
      <c r="A372" s="1">
        <v>45</v>
      </c>
      <c r="B372" t="s">
        <v>5</v>
      </c>
      <c r="C372">
        <v>111.7</v>
      </c>
      <c r="D372">
        <f>1/(1+0.0679)</f>
        <v>0.93641726753441323</v>
      </c>
      <c r="E372">
        <f>C372*D372</f>
        <v>104.59780878359396</v>
      </c>
      <c r="H372" s="35" t="s">
        <v>40</v>
      </c>
      <c r="I372" s="35"/>
      <c r="J372" s="35"/>
      <c r="K372" s="35"/>
      <c r="L372" s="35"/>
    </row>
    <row r="373" spans="1:12" x14ac:dyDescent="0.25">
      <c r="B373" t="s">
        <v>6</v>
      </c>
      <c r="C373">
        <v>1111.7</v>
      </c>
      <c r="D373">
        <f>1/(1+0.0698)^2</f>
        <v>0.87376533899421416</v>
      </c>
      <c r="E373">
        <f t="shared" ref="E373" si="34">C373*D373</f>
        <v>971.36492735986792</v>
      </c>
      <c r="H373" s="35" t="s">
        <v>24</v>
      </c>
      <c r="I373" s="35"/>
      <c r="J373" s="35"/>
      <c r="K373" s="35"/>
      <c r="L373" s="35"/>
    </row>
    <row r="374" spans="1:12" x14ac:dyDescent="0.25">
      <c r="E374">
        <f>SUM(E372:E373)</f>
        <v>1075.9627361434618</v>
      </c>
      <c r="H374" s="35" t="s">
        <v>36</v>
      </c>
      <c r="I374" s="35"/>
      <c r="J374" s="35"/>
      <c r="K374" s="35"/>
      <c r="L374" s="35"/>
    </row>
    <row r="375" spans="1:12" x14ac:dyDescent="0.25">
      <c r="H375" s="35" t="s">
        <v>160</v>
      </c>
      <c r="I375" s="35"/>
      <c r="J375" s="35"/>
      <c r="K375" s="35"/>
      <c r="L375" s="35"/>
    </row>
    <row r="376" spans="1:12" x14ac:dyDescent="0.25">
      <c r="H376" s="35" t="s">
        <v>161</v>
      </c>
      <c r="I376" s="35"/>
      <c r="J376" s="35"/>
      <c r="K376" s="35"/>
      <c r="L376" s="35"/>
    </row>
    <row r="380" spans="1:12" x14ac:dyDescent="0.25">
      <c r="A380" s="1" t="s">
        <v>22</v>
      </c>
      <c r="B380" t="s">
        <v>0</v>
      </c>
      <c r="C380" t="s">
        <v>1</v>
      </c>
      <c r="D380" t="s">
        <v>2</v>
      </c>
      <c r="E380" t="s">
        <v>3</v>
      </c>
      <c r="H380" s="35" t="s">
        <v>163</v>
      </c>
      <c r="I380" s="35"/>
      <c r="J380" s="35"/>
      <c r="K380" s="35"/>
      <c r="L380" s="35"/>
    </row>
    <row r="381" spans="1:12" x14ac:dyDescent="0.25">
      <c r="A381" s="1">
        <v>46</v>
      </c>
      <c r="B381" t="s">
        <v>5</v>
      </c>
      <c r="C381">
        <v>112.4</v>
      </c>
      <c r="D381">
        <f>1/(1+0.0679)</f>
        <v>0.93641726753441323</v>
      </c>
      <c r="E381">
        <f>C381*D381</f>
        <v>105.25330087086806</v>
      </c>
      <c r="H381" s="35" t="s">
        <v>40</v>
      </c>
      <c r="I381" s="35"/>
      <c r="J381" s="35"/>
      <c r="K381" s="35"/>
      <c r="L381" s="35"/>
    </row>
    <row r="382" spans="1:12" x14ac:dyDescent="0.25">
      <c r="B382" t="s">
        <v>6</v>
      </c>
      <c r="C382">
        <v>1112.4000000000001</v>
      </c>
      <c r="D382">
        <f>1/(1+0.0698)^2</f>
        <v>0.87376533899421416</v>
      </c>
      <c r="E382">
        <f t="shared" ref="E382" si="35">C382*D382</f>
        <v>971.97656309716388</v>
      </c>
      <c r="H382" s="35" t="s">
        <v>24</v>
      </c>
      <c r="I382" s="35"/>
      <c r="J382" s="35"/>
      <c r="K382" s="35"/>
      <c r="L382" s="35"/>
    </row>
    <row r="383" spans="1:12" x14ac:dyDescent="0.25">
      <c r="E383">
        <f>SUM(E381:E382)</f>
        <v>1077.2298639680319</v>
      </c>
      <c r="H383" s="35" t="s">
        <v>36</v>
      </c>
      <c r="I383" s="35"/>
      <c r="J383" s="35"/>
      <c r="K383" s="35"/>
      <c r="L383" s="35"/>
    </row>
    <row r="384" spans="1:12" x14ac:dyDescent="0.25">
      <c r="H384" s="35" t="s">
        <v>165</v>
      </c>
      <c r="I384" s="35"/>
      <c r="J384" s="35"/>
      <c r="K384" s="35"/>
      <c r="L384" s="35"/>
    </row>
    <row r="385" spans="1:12" x14ac:dyDescent="0.25">
      <c r="H385" s="35" t="s">
        <v>164</v>
      </c>
      <c r="I385" s="35"/>
      <c r="J385" s="35"/>
      <c r="K385" s="35"/>
      <c r="L385" s="35"/>
    </row>
    <row r="388" spans="1:12" x14ac:dyDescent="0.25">
      <c r="A388" s="1" t="s">
        <v>22</v>
      </c>
      <c r="B388" t="s">
        <v>0</v>
      </c>
      <c r="C388" t="s">
        <v>1</v>
      </c>
      <c r="D388" t="s">
        <v>2</v>
      </c>
      <c r="E388" t="s">
        <v>3</v>
      </c>
      <c r="H388" s="35" t="s">
        <v>167</v>
      </c>
      <c r="I388" s="35"/>
      <c r="J388" s="35"/>
      <c r="K388" s="35"/>
      <c r="L388" s="35"/>
    </row>
    <row r="389" spans="1:12" x14ac:dyDescent="0.25">
      <c r="A389" s="1">
        <v>47</v>
      </c>
      <c r="B389" t="s">
        <v>5</v>
      </c>
      <c r="C389">
        <v>112.5</v>
      </c>
      <c r="D389">
        <f>1/(1+0.0679)</f>
        <v>0.93641726753441323</v>
      </c>
      <c r="E389">
        <f>C389*D389</f>
        <v>105.34694259762149</v>
      </c>
      <c r="H389" s="35" t="s">
        <v>40</v>
      </c>
      <c r="I389" s="35"/>
      <c r="J389" s="35"/>
      <c r="K389" s="35"/>
      <c r="L389" s="35"/>
    </row>
    <row r="390" spans="1:12" x14ac:dyDescent="0.25">
      <c r="B390" t="s">
        <v>6</v>
      </c>
      <c r="C390">
        <v>1112.5</v>
      </c>
      <c r="D390">
        <f>1/(1+0.0698)^2</f>
        <v>0.87376533899421416</v>
      </c>
      <c r="E390">
        <f t="shared" ref="E390" si="36">C390*D390</f>
        <v>972.06393963106325</v>
      </c>
      <c r="H390" s="35" t="s">
        <v>24</v>
      </c>
      <c r="I390" s="35"/>
      <c r="J390" s="35"/>
      <c r="K390" s="35"/>
      <c r="L390" s="35"/>
    </row>
    <row r="391" spans="1:12" x14ac:dyDescent="0.25">
      <c r="E391">
        <f>SUM(E389:E390)</f>
        <v>1077.4108822286848</v>
      </c>
      <c r="H391" s="35" t="s">
        <v>36</v>
      </c>
      <c r="I391" s="35"/>
      <c r="J391" s="35"/>
      <c r="K391" s="35"/>
      <c r="L391" s="35"/>
    </row>
    <row r="392" spans="1:12" x14ac:dyDescent="0.25">
      <c r="H392" s="35" t="s">
        <v>166</v>
      </c>
      <c r="I392" s="35"/>
      <c r="J392" s="35"/>
      <c r="K392" s="35"/>
      <c r="L392" s="35"/>
    </row>
    <row r="393" spans="1:12" x14ac:dyDescent="0.25">
      <c r="H393" s="35" t="s">
        <v>168</v>
      </c>
      <c r="I393" s="35"/>
      <c r="J393" s="35"/>
      <c r="K393" s="35"/>
      <c r="L393" s="35"/>
    </row>
    <row r="396" spans="1:12" x14ac:dyDescent="0.25">
      <c r="A396" s="1" t="s">
        <v>22</v>
      </c>
      <c r="B396" t="s">
        <v>0</v>
      </c>
      <c r="C396" t="s">
        <v>1</v>
      </c>
      <c r="D396" t="s">
        <v>2</v>
      </c>
      <c r="E396" t="s">
        <v>3</v>
      </c>
      <c r="H396" s="35" t="s">
        <v>172</v>
      </c>
      <c r="I396" s="35"/>
      <c r="J396" s="35"/>
      <c r="K396" s="35"/>
      <c r="L396" s="35"/>
    </row>
    <row r="397" spans="1:12" x14ac:dyDescent="0.25">
      <c r="A397" s="1">
        <v>48</v>
      </c>
      <c r="B397" t="s">
        <v>5</v>
      </c>
      <c r="C397">
        <v>111.35</v>
      </c>
      <c r="D397">
        <f>1/(1+0.0679)</f>
        <v>0.93641726753441323</v>
      </c>
      <c r="E397">
        <f>C397*D397</f>
        <v>104.27006273995691</v>
      </c>
      <c r="H397" s="35" t="s">
        <v>40</v>
      </c>
      <c r="I397" s="35"/>
      <c r="J397" s="35"/>
      <c r="K397" s="35"/>
      <c r="L397" s="35"/>
    </row>
    <row r="398" spans="1:12" x14ac:dyDescent="0.25">
      <c r="B398" t="s">
        <v>6</v>
      </c>
      <c r="C398">
        <v>111.35</v>
      </c>
      <c r="D398">
        <f>1/(1+0.0698)^2</f>
        <v>0.87376533899421416</v>
      </c>
      <c r="E398">
        <f t="shared" ref="E398:E401" si="37">C398*D398</f>
        <v>97.293770497005738</v>
      </c>
      <c r="H398" s="35" t="s">
        <v>24</v>
      </c>
      <c r="I398" s="35"/>
      <c r="J398" s="35"/>
      <c r="K398" s="35"/>
      <c r="L398" s="35"/>
    </row>
    <row r="399" spans="1:12" x14ac:dyDescent="0.25">
      <c r="B399" t="s">
        <v>7</v>
      </c>
      <c r="C399">
        <v>111.35</v>
      </c>
      <c r="D399">
        <f>1/(1+0.0714)^3</f>
        <v>0.81310208346911228</v>
      </c>
      <c r="E399">
        <f t="shared" si="37"/>
        <v>90.538916994285643</v>
      </c>
      <c r="H399" s="35" t="s">
        <v>48</v>
      </c>
      <c r="I399" s="35"/>
      <c r="J399" s="35"/>
      <c r="K399" s="35"/>
      <c r="L399" s="35"/>
    </row>
    <row r="400" spans="1:12" x14ac:dyDescent="0.25">
      <c r="B400" t="s">
        <v>8</v>
      </c>
      <c r="C400">
        <v>111.35</v>
      </c>
      <c r="D400">
        <f>1/(1+0.0726)^4</f>
        <v>0.75552498253350464</v>
      </c>
      <c r="E400">
        <f t="shared" si="37"/>
        <v>84.127706805105731</v>
      </c>
      <c r="H400" s="35" t="s">
        <v>171</v>
      </c>
      <c r="I400" s="35"/>
      <c r="J400" s="35"/>
      <c r="K400" s="35"/>
      <c r="L400" s="35"/>
    </row>
    <row r="401" spans="1:12" x14ac:dyDescent="0.25">
      <c r="B401" t="s">
        <v>13</v>
      </c>
      <c r="C401">
        <v>1111.3499999999999</v>
      </c>
      <c r="D401">
        <f>1/(1+0.0736)^5</f>
        <v>0.70111213796389138</v>
      </c>
      <c r="E401">
        <f t="shared" si="37"/>
        <v>779.18097452617064</v>
      </c>
      <c r="H401" s="35" t="s">
        <v>173</v>
      </c>
      <c r="I401" s="35"/>
      <c r="J401" s="35"/>
      <c r="K401" s="35"/>
      <c r="L401" s="35"/>
    </row>
    <row r="402" spans="1:12" x14ac:dyDescent="0.25">
      <c r="E402">
        <f>SUM(E397:E401)</f>
        <v>1155.4114315625247</v>
      </c>
    </row>
    <row r="404" spans="1:12" x14ac:dyDescent="0.25">
      <c r="B404" t="s">
        <v>0</v>
      </c>
      <c r="C404" t="s">
        <v>1</v>
      </c>
      <c r="D404" t="s">
        <v>2</v>
      </c>
      <c r="E404" t="s">
        <v>3</v>
      </c>
      <c r="H404" s="35" t="s">
        <v>169</v>
      </c>
      <c r="I404" s="35"/>
      <c r="J404" s="35"/>
      <c r="K404" s="35"/>
      <c r="L404" s="35"/>
    </row>
    <row r="405" spans="1:12" x14ac:dyDescent="0.25">
      <c r="B405" t="s">
        <v>5</v>
      </c>
      <c r="C405">
        <v>113.5</v>
      </c>
      <c r="D405">
        <f>1/(1+0.0679)</f>
        <v>0.93641726753441323</v>
      </c>
      <c r="E405">
        <f>C405*D405</f>
        <v>106.2833598651559</v>
      </c>
      <c r="H405" s="35" t="s">
        <v>40</v>
      </c>
      <c r="I405" s="35"/>
      <c r="J405" s="35"/>
      <c r="K405" s="35"/>
      <c r="L405" s="35"/>
    </row>
    <row r="406" spans="1:12" x14ac:dyDescent="0.25">
      <c r="B406" t="s">
        <v>6</v>
      </c>
      <c r="C406">
        <v>1113.5</v>
      </c>
      <c r="D406">
        <f>1/(1+0.0698)^2</f>
        <v>0.87376533899421416</v>
      </c>
      <c r="E406">
        <f t="shared" ref="E406" si="38">C406*D406</f>
        <v>972.93770497005744</v>
      </c>
      <c r="H406" s="35" t="s">
        <v>24</v>
      </c>
      <c r="I406" s="35"/>
      <c r="J406" s="35"/>
      <c r="K406" s="35"/>
      <c r="L406" s="35"/>
    </row>
    <row r="407" spans="1:12" x14ac:dyDescent="0.25">
      <c r="E407">
        <f>SUM(E405:E406)</f>
        <v>1079.2210648352134</v>
      </c>
      <c r="H407" s="35" t="s">
        <v>36</v>
      </c>
      <c r="I407" s="35"/>
      <c r="J407" s="35"/>
      <c r="K407" s="35"/>
      <c r="L407" s="35"/>
    </row>
    <row r="408" spans="1:12" x14ac:dyDescent="0.25">
      <c r="H408" s="35" t="s">
        <v>171</v>
      </c>
      <c r="I408" s="35"/>
      <c r="J408" s="35"/>
      <c r="K408" s="35"/>
      <c r="L408" s="35"/>
    </row>
    <row r="409" spans="1:12" x14ac:dyDescent="0.25">
      <c r="H409" s="35" t="s">
        <v>170</v>
      </c>
      <c r="I409" s="35"/>
      <c r="J409" s="35"/>
      <c r="K409" s="35"/>
      <c r="L409" s="35"/>
    </row>
    <row r="411" spans="1:12" x14ac:dyDescent="0.25">
      <c r="A411" s="1" t="s">
        <v>22</v>
      </c>
      <c r="B411" t="s">
        <v>0</v>
      </c>
      <c r="C411" t="s">
        <v>1</v>
      </c>
      <c r="D411" t="s">
        <v>2</v>
      </c>
      <c r="E411" t="s">
        <v>3</v>
      </c>
      <c r="H411" s="35" t="s">
        <v>302</v>
      </c>
      <c r="I411" s="35"/>
      <c r="J411" s="35"/>
      <c r="K411" s="35"/>
      <c r="L411" s="35"/>
    </row>
    <row r="412" spans="1:12" x14ac:dyDescent="0.25">
      <c r="A412" s="1">
        <v>49</v>
      </c>
      <c r="B412" t="s">
        <v>5</v>
      </c>
      <c r="C412">
        <v>111.4</v>
      </c>
      <c r="D412">
        <f>1/(1+0.0679)</f>
        <v>0.93641726753441323</v>
      </c>
      <c r="E412">
        <f>C412*D412</f>
        <v>104.31688360333364</v>
      </c>
      <c r="H412" s="35" t="s">
        <v>40</v>
      </c>
      <c r="I412" s="35"/>
      <c r="J412" s="35"/>
      <c r="K412" s="35"/>
      <c r="L412" s="35"/>
    </row>
    <row r="413" spans="1:12" x14ac:dyDescent="0.25">
      <c r="B413" t="s">
        <v>6</v>
      </c>
      <c r="C413">
        <v>111.4</v>
      </c>
      <c r="D413">
        <f>1/(1+0.0698)^2</f>
        <v>0.87376533899421416</v>
      </c>
      <c r="E413">
        <f t="shared" ref="E413:E418" si="39">C413*D413</f>
        <v>97.337458763955468</v>
      </c>
      <c r="H413" s="35" t="s">
        <v>24</v>
      </c>
      <c r="I413" s="35"/>
      <c r="J413" s="35"/>
      <c r="K413" s="35"/>
      <c r="L413" s="35"/>
    </row>
    <row r="414" spans="1:12" x14ac:dyDescent="0.25">
      <c r="B414" t="s">
        <v>7</v>
      </c>
      <c r="C414">
        <v>111.4</v>
      </c>
      <c r="D414">
        <f>1/(1+0.0714)^3</f>
        <v>0.81310208346911228</v>
      </c>
      <c r="E414">
        <f t="shared" si="39"/>
        <v>90.57957209845911</v>
      </c>
      <c r="H414" s="35" t="s">
        <v>106</v>
      </c>
      <c r="I414" s="35"/>
      <c r="J414" s="35"/>
      <c r="K414" s="35"/>
      <c r="L414" s="35"/>
    </row>
    <row r="415" spans="1:12" x14ac:dyDescent="0.25">
      <c r="B415" t="s">
        <v>8</v>
      </c>
      <c r="C415">
        <v>111.4</v>
      </c>
      <c r="D415">
        <f>1/(1+0.0726)^4</f>
        <v>0.75552498253350464</v>
      </c>
      <c r="E415">
        <f t="shared" si="39"/>
        <v>84.165483054232425</v>
      </c>
      <c r="H415" s="35" t="s">
        <v>174</v>
      </c>
      <c r="I415" s="35"/>
      <c r="J415" s="35"/>
      <c r="K415" s="35"/>
      <c r="L415" s="35"/>
    </row>
    <row r="416" spans="1:12" x14ac:dyDescent="0.25">
      <c r="B416" t="s">
        <v>13</v>
      </c>
      <c r="C416">
        <v>111.4</v>
      </c>
      <c r="D416">
        <f>1/(1+0.0736)^5</f>
        <v>0.70111213796389138</v>
      </c>
      <c r="E416">
        <f t="shared" si="39"/>
        <v>78.103892169177499</v>
      </c>
      <c r="H416" s="35" t="s">
        <v>303</v>
      </c>
      <c r="I416" s="35"/>
      <c r="J416" s="35"/>
      <c r="K416" s="35"/>
      <c r="L416" s="35"/>
    </row>
    <row r="417" spans="1:12" x14ac:dyDescent="0.25">
      <c r="B417" t="s">
        <v>14</v>
      </c>
      <c r="C417">
        <v>111.4</v>
      </c>
      <c r="D417">
        <f>1/(1+0.0744)^6</f>
        <v>0.6501356813343464</v>
      </c>
      <c r="E417">
        <f t="shared" si="39"/>
        <v>72.425114900646193</v>
      </c>
    </row>
    <row r="418" spans="1:12" x14ac:dyDescent="0.25">
      <c r="B418" t="s">
        <v>15</v>
      </c>
      <c r="C418">
        <f>1000+C417</f>
        <v>1111.4000000000001</v>
      </c>
      <c r="D418">
        <f>1/(1+0.075)^7</f>
        <v>0.60275490089788319</v>
      </c>
      <c r="E418">
        <f t="shared" si="39"/>
        <v>669.90179685790747</v>
      </c>
    </row>
    <row r="419" spans="1:12" x14ac:dyDescent="0.25">
      <c r="E419">
        <f>SUM(E412:E418)</f>
        <v>1196.8302014477117</v>
      </c>
    </row>
    <row r="421" spans="1:12" x14ac:dyDescent="0.25">
      <c r="B421" t="s">
        <v>0</v>
      </c>
      <c r="C421" t="s">
        <v>1</v>
      </c>
      <c r="D421" t="s">
        <v>2</v>
      </c>
      <c r="E421" t="s">
        <v>3</v>
      </c>
      <c r="H421" s="35" t="s">
        <v>175</v>
      </c>
      <c r="I421" s="35"/>
      <c r="J421" s="35"/>
      <c r="K421" s="35"/>
      <c r="L421" s="35"/>
    </row>
    <row r="422" spans="1:12" x14ac:dyDescent="0.25">
      <c r="B422" t="s">
        <v>5</v>
      </c>
      <c r="C422">
        <v>114</v>
      </c>
      <c r="D422">
        <f>1/(1+0.0679)</f>
        <v>0.93641726753441323</v>
      </c>
      <c r="E422">
        <f>C422*D422</f>
        <v>106.75156849892311</v>
      </c>
      <c r="H422" s="35" t="s">
        <v>40</v>
      </c>
      <c r="I422" s="35"/>
      <c r="J422" s="35"/>
      <c r="K422" s="35"/>
      <c r="L422" s="35"/>
    </row>
    <row r="423" spans="1:12" x14ac:dyDescent="0.25">
      <c r="B423" t="s">
        <v>6</v>
      </c>
      <c r="C423">
        <v>114</v>
      </c>
      <c r="D423">
        <f>1/(1+0.0698)^2</f>
        <v>0.87376533899421416</v>
      </c>
      <c r="E423">
        <f t="shared" ref="E423:E426" si="40">C423*D423</f>
        <v>99.609248645340415</v>
      </c>
      <c r="H423" s="35" t="s">
        <v>24</v>
      </c>
      <c r="I423" s="35"/>
      <c r="J423" s="35"/>
      <c r="K423" s="35"/>
      <c r="L423" s="35"/>
    </row>
    <row r="424" spans="1:12" x14ac:dyDescent="0.25">
      <c r="B424" t="s">
        <v>7</v>
      </c>
      <c r="C424">
        <v>114</v>
      </c>
      <c r="D424">
        <f>1/(1+0.0714)^3</f>
        <v>0.81310208346911228</v>
      </c>
      <c r="E424">
        <f t="shared" si="40"/>
        <v>92.693637515478798</v>
      </c>
      <c r="H424" s="35" t="s">
        <v>48</v>
      </c>
      <c r="I424" s="35"/>
      <c r="J424" s="35"/>
      <c r="K424" s="35"/>
      <c r="L424" s="35"/>
    </row>
    <row r="425" spans="1:12" x14ac:dyDescent="0.25">
      <c r="B425" t="s">
        <v>8</v>
      </c>
      <c r="C425">
        <v>114</v>
      </c>
      <c r="D425">
        <f>1/(1+0.0726)^4</f>
        <v>0.75552498253350464</v>
      </c>
      <c r="E425">
        <f t="shared" si="40"/>
        <v>86.129848008819522</v>
      </c>
      <c r="H425" s="35" t="s">
        <v>174</v>
      </c>
      <c r="I425" s="35"/>
      <c r="J425" s="35"/>
      <c r="K425" s="35"/>
      <c r="L425" s="35"/>
    </row>
    <row r="426" spans="1:12" x14ac:dyDescent="0.25">
      <c r="B426" t="s">
        <v>13</v>
      </c>
      <c r="C426">
        <v>1114</v>
      </c>
      <c r="D426">
        <f>1/(1+0.0736)^5</f>
        <v>0.70111213796389138</v>
      </c>
      <c r="E426">
        <f t="shared" si="40"/>
        <v>781.03892169177504</v>
      </c>
      <c r="H426" s="35" t="s">
        <v>176</v>
      </c>
      <c r="I426" s="35"/>
      <c r="J426" s="35"/>
      <c r="K426" s="35"/>
      <c r="L426" s="35"/>
    </row>
    <row r="427" spans="1:12" x14ac:dyDescent="0.25">
      <c r="E427">
        <f>SUM(E422:E426)</f>
        <v>1166.2232243603369</v>
      </c>
    </row>
    <row r="429" spans="1:12" x14ac:dyDescent="0.25">
      <c r="A429" s="1" t="s">
        <v>22</v>
      </c>
      <c r="B429" t="s">
        <v>0</v>
      </c>
      <c r="C429" t="s">
        <v>1</v>
      </c>
      <c r="D429" t="s">
        <v>2</v>
      </c>
      <c r="E429" t="s">
        <v>3</v>
      </c>
      <c r="H429" s="35" t="s">
        <v>177</v>
      </c>
      <c r="I429" s="35"/>
      <c r="J429" s="35"/>
      <c r="K429" s="35"/>
      <c r="L429" s="35"/>
    </row>
    <row r="430" spans="1:12" x14ac:dyDescent="0.25">
      <c r="A430" s="1">
        <v>50</v>
      </c>
      <c r="B430" t="s">
        <v>5</v>
      </c>
      <c r="C430">
        <v>114</v>
      </c>
      <c r="D430">
        <f>1/(1+0.0679)</f>
        <v>0.93641726753441323</v>
      </c>
      <c r="E430">
        <f>C430*D430</f>
        <v>106.75156849892311</v>
      </c>
      <c r="H430" s="35" t="s">
        <v>40</v>
      </c>
      <c r="I430" s="35"/>
      <c r="J430" s="35"/>
      <c r="K430" s="35"/>
      <c r="L430" s="35"/>
    </row>
    <row r="431" spans="1:12" x14ac:dyDescent="0.25">
      <c r="B431" t="s">
        <v>6</v>
      </c>
      <c r="C431">
        <v>114</v>
      </c>
      <c r="D431">
        <f>1/(1+0.0698)^2</f>
        <v>0.87376533899421416</v>
      </c>
      <c r="E431">
        <f t="shared" ref="E431:E434" si="41">C431*D431</f>
        <v>99.609248645340415</v>
      </c>
      <c r="H431" s="35" t="s">
        <v>24</v>
      </c>
      <c r="I431" s="35"/>
      <c r="J431" s="35"/>
      <c r="K431" s="35"/>
      <c r="L431" s="35"/>
    </row>
    <row r="432" spans="1:12" x14ac:dyDescent="0.25">
      <c r="B432" t="s">
        <v>7</v>
      </c>
      <c r="C432">
        <v>114</v>
      </c>
      <c r="D432">
        <f>1/(1+0.0714)^3</f>
        <v>0.81310208346911228</v>
      </c>
      <c r="E432">
        <f t="shared" si="41"/>
        <v>92.693637515478798</v>
      </c>
      <c r="H432" s="35" t="s">
        <v>48</v>
      </c>
      <c r="I432" s="35"/>
      <c r="J432" s="35"/>
      <c r="K432" s="35"/>
      <c r="L432" s="35"/>
    </row>
    <row r="433" spans="1:12" x14ac:dyDescent="0.25">
      <c r="B433" t="s">
        <v>8</v>
      </c>
      <c r="C433">
        <v>114</v>
      </c>
      <c r="D433">
        <f>1/(1+0.0726)^4</f>
        <v>0.75552498253350464</v>
      </c>
      <c r="E433">
        <f t="shared" si="41"/>
        <v>86.129848008819522</v>
      </c>
      <c r="H433" s="35" t="s">
        <v>174</v>
      </c>
      <c r="I433" s="35"/>
      <c r="J433" s="35"/>
      <c r="K433" s="35"/>
      <c r="L433" s="35"/>
    </row>
    <row r="434" spans="1:12" x14ac:dyDescent="0.25">
      <c r="B434" t="s">
        <v>13</v>
      </c>
      <c r="C434">
        <v>1114</v>
      </c>
      <c r="D434">
        <f>1/(1+0.0736)^5</f>
        <v>0.70111213796389138</v>
      </c>
      <c r="E434">
        <f t="shared" si="41"/>
        <v>781.03892169177504</v>
      </c>
      <c r="H434" s="35" t="s">
        <v>178</v>
      </c>
      <c r="I434" s="35"/>
      <c r="J434" s="35"/>
      <c r="K434" s="35"/>
      <c r="L434" s="35"/>
    </row>
    <row r="435" spans="1:12" x14ac:dyDescent="0.25">
      <c r="E435">
        <f>SUM(E430:E434)</f>
        <v>1166.2232243603369</v>
      </c>
    </row>
    <row r="438" spans="1:12" x14ac:dyDescent="0.25">
      <c r="A438" s="1" t="s">
        <v>22</v>
      </c>
      <c r="B438" t="s">
        <v>0</v>
      </c>
      <c r="C438" t="s">
        <v>1</v>
      </c>
      <c r="D438" t="s">
        <v>2</v>
      </c>
      <c r="E438" t="s">
        <v>3</v>
      </c>
      <c r="H438" s="35" t="s">
        <v>179</v>
      </c>
      <c r="I438" s="35"/>
      <c r="J438" s="35"/>
      <c r="K438" s="35"/>
      <c r="L438" s="35"/>
    </row>
    <row r="439" spans="1:12" x14ac:dyDescent="0.25">
      <c r="A439" s="1">
        <v>51</v>
      </c>
      <c r="B439" t="s">
        <v>5</v>
      </c>
      <c r="C439">
        <v>114</v>
      </c>
      <c r="D439">
        <f>1/(1+0.0679)</f>
        <v>0.93641726753441323</v>
      </c>
      <c r="E439">
        <f>C439*D439</f>
        <v>106.75156849892311</v>
      </c>
      <c r="H439" s="35" t="s">
        <v>40</v>
      </c>
      <c r="I439" s="35"/>
      <c r="J439" s="35"/>
      <c r="K439" s="35"/>
      <c r="L439" s="35"/>
    </row>
    <row r="440" spans="1:12" x14ac:dyDescent="0.25">
      <c r="B440" t="s">
        <v>6</v>
      </c>
      <c r="C440">
        <v>1114</v>
      </c>
      <c r="D440">
        <f>1/(1+0.0698)^2</f>
        <v>0.87376533899421416</v>
      </c>
      <c r="E440">
        <f t="shared" ref="E440" si="42">C440*D440</f>
        <v>973.37458763955453</v>
      </c>
      <c r="H440" s="35" t="s">
        <v>24</v>
      </c>
      <c r="I440" s="35"/>
      <c r="J440" s="35"/>
      <c r="K440" s="35"/>
      <c r="L440" s="35"/>
    </row>
    <row r="441" spans="1:12" x14ac:dyDescent="0.25">
      <c r="E441">
        <f>SUM(E439:E440)</f>
        <v>1080.1261561384777</v>
      </c>
      <c r="H441" s="35" t="s">
        <v>36</v>
      </c>
      <c r="I441" s="35"/>
      <c r="J441" s="35"/>
      <c r="K441" s="35"/>
      <c r="L441" s="35"/>
    </row>
    <row r="442" spans="1:12" x14ac:dyDescent="0.25">
      <c r="H442" s="35" t="s">
        <v>174</v>
      </c>
      <c r="I442" s="35"/>
      <c r="J442" s="35"/>
      <c r="K442" s="35"/>
      <c r="L442" s="35"/>
    </row>
    <row r="443" spans="1:12" x14ac:dyDescent="0.25">
      <c r="H443" s="35" t="s">
        <v>180</v>
      </c>
      <c r="I443" s="35"/>
      <c r="J443" s="35"/>
      <c r="K443" s="35"/>
      <c r="L443" s="35"/>
    </row>
    <row r="445" spans="1:12" x14ac:dyDescent="0.25">
      <c r="A445" s="1" t="s">
        <v>22</v>
      </c>
      <c r="B445" t="s">
        <v>0</v>
      </c>
      <c r="C445" t="s">
        <v>1</v>
      </c>
      <c r="D445" t="s">
        <v>2</v>
      </c>
      <c r="E445" t="s">
        <v>3</v>
      </c>
      <c r="H445" s="35" t="s">
        <v>183</v>
      </c>
      <c r="I445" s="35"/>
      <c r="J445" s="35"/>
      <c r="K445" s="35"/>
      <c r="L445" s="35"/>
    </row>
    <row r="446" spans="1:12" x14ac:dyDescent="0.25">
      <c r="A446" s="1">
        <v>52</v>
      </c>
      <c r="B446" t="s">
        <v>5</v>
      </c>
      <c r="C446">
        <v>114.5</v>
      </c>
      <c r="D446">
        <f>1/(1+0.0679)</f>
        <v>0.93641726753441323</v>
      </c>
      <c r="E446">
        <f>C446*D446</f>
        <v>107.21977713269031</v>
      </c>
      <c r="H446" s="35" t="s">
        <v>40</v>
      </c>
      <c r="I446" s="35"/>
      <c r="J446" s="35"/>
      <c r="K446" s="35"/>
      <c r="L446" s="35"/>
    </row>
    <row r="447" spans="1:12" x14ac:dyDescent="0.25">
      <c r="B447" t="s">
        <v>6</v>
      </c>
      <c r="C447">
        <v>1114.5</v>
      </c>
      <c r="D447">
        <f>1/(1+0.0698)^2</f>
        <v>0.87376533899421416</v>
      </c>
      <c r="E447">
        <f t="shared" ref="E447" si="43">C447*D447</f>
        <v>973.81147030905163</v>
      </c>
      <c r="H447" s="35" t="s">
        <v>24</v>
      </c>
      <c r="I447" s="35"/>
      <c r="J447" s="35"/>
      <c r="K447" s="35"/>
      <c r="L447" s="35"/>
    </row>
    <row r="448" spans="1:12" x14ac:dyDescent="0.25">
      <c r="E448">
        <f>SUM(E446:E447)</f>
        <v>1081.0312474417419</v>
      </c>
      <c r="H448" s="35" t="s">
        <v>36</v>
      </c>
      <c r="I448" s="35"/>
      <c r="J448" s="35"/>
      <c r="K448" s="35"/>
      <c r="L448" s="35"/>
    </row>
    <row r="449" spans="1:12" x14ac:dyDescent="0.25">
      <c r="H449" s="35" t="s">
        <v>181</v>
      </c>
      <c r="I449" s="35"/>
      <c r="J449" s="35"/>
      <c r="K449" s="35"/>
      <c r="L449" s="35"/>
    </row>
    <row r="450" spans="1:12" x14ac:dyDescent="0.25">
      <c r="H450" s="35" t="s">
        <v>182</v>
      </c>
      <c r="I450" s="35"/>
      <c r="J450" s="35"/>
      <c r="K450" s="35"/>
      <c r="L450" s="35"/>
    </row>
    <row r="453" spans="1:12" x14ac:dyDescent="0.25">
      <c r="A453"/>
    </row>
    <row r="454" spans="1:12" x14ac:dyDescent="0.25">
      <c r="A454"/>
      <c r="B454" t="s">
        <v>0</v>
      </c>
      <c r="C454" t="s">
        <v>1</v>
      </c>
      <c r="D454" t="s">
        <v>2</v>
      </c>
      <c r="E454" t="s">
        <v>3</v>
      </c>
      <c r="H454" s="35" t="s">
        <v>211</v>
      </c>
      <c r="I454" s="35"/>
      <c r="J454" s="35"/>
      <c r="K454" s="35"/>
      <c r="L454" s="35"/>
    </row>
    <row r="455" spans="1:12" x14ac:dyDescent="0.25">
      <c r="A455"/>
      <c r="B455" t="s">
        <v>5</v>
      </c>
      <c r="C455">
        <v>115</v>
      </c>
      <c r="D455">
        <f>1/(1+0.0679)</f>
        <v>0.93641726753441323</v>
      </c>
      <c r="E455">
        <f>C455*D455</f>
        <v>107.68798576645752</v>
      </c>
      <c r="H455" s="35" t="s">
        <v>40</v>
      </c>
      <c r="I455" s="35"/>
      <c r="J455" s="35"/>
      <c r="K455" s="35"/>
      <c r="L455" s="35"/>
    </row>
    <row r="456" spans="1:12" x14ac:dyDescent="0.25">
      <c r="A456"/>
      <c r="B456" t="s">
        <v>6</v>
      </c>
      <c r="C456">
        <v>115</v>
      </c>
      <c r="D456">
        <f>1/(1+0.0698)^2</f>
        <v>0.87376533899421416</v>
      </c>
      <c r="E456">
        <f t="shared" ref="E456:E459" si="44">C456*D456</f>
        <v>100.48301398433463</v>
      </c>
      <c r="H456" s="35" t="s">
        <v>24</v>
      </c>
      <c r="I456" s="35"/>
      <c r="J456" s="35"/>
      <c r="K456" s="35"/>
      <c r="L456" s="35"/>
    </row>
    <row r="457" spans="1:12" x14ac:dyDescent="0.25">
      <c r="A457"/>
      <c r="B457" t="s">
        <v>7</v>
      </c>
      <c r="C457">
        <v>115</v>
      </c>
      <c r="D457">
        <f>1/(1+0.0714)^3</f>
        <v>0.81310208346911228</v>
      </c>
      <c r="E457">
        <f t="shared" si="44"/>
        <v>93.506739598947917</v>
      </c>
      <c r="H457" s="35" t="s">
        <v>48</v>
      </c>
      <c r="I457" s="35"/>
      <c r="J457" s="35"/>
      <c r="K457" s="35"/>
      <c r="L457" s="35"/>
    </row>
    <row r="458" spans="1:12" x14ac:dyDescent="0.25">
      <c r="A458"/>
      <c r="B458" t="s">
        <v>8</v>
      </c>
      <c r="C458">
        <v>115</v>
      </c>
      <c r="D458">
        <f>1/(1+0.0726)^4</f>
        <v>0.75552498253350464</v>
      </c>
      <c r="E458">
        <f t="shared" si="44"/>
        <v>86.885372991353037</v>
      </c>
      <c r="H458" s="35" t="s">
        <v>210</v>
      </c>
      <c r="I458" s="35"/>
      <c r="J458" s="35"/>
      <c r="K458" s="35"/>
      <c r="L458" s="35"/>
    </row>
    <row r="459" spans="1:12" x14ac:dyDescent="0.25">
      <c r="A459"/>
      <c r="B459" t="s">
        <v>13</v>
      </c>
      <c r="C459">
        <v>1115</v>
      </c>
      <c r="D459">
        <f>1/(1+0.0736)^5</f>
        <v>0.70111213796389138</v>
      </c>
      <c r="E459">
        <f t="shared" si="44"/>
        <v>781.74003382973888</v>
      </c>
      <c r="H459" s="35" t="s">
        <v>212</v>
      </c>
      <c r="I459" s="35"/>
      <c r="J459" s="35"/>
      <c r="K459" s="35"/>
      <c r="L459" s="35"/>
    </row>
    <row r="460" spans="1:12" x14ac:dyDescent="0.25">
      <c r="A460"/>
      <c r="E460">
        <f>SUM(E455:E459)</f>
        <v>1170.303146170832</v>
      </c>
    </row>
    <row r="461" spans="1:12" x14ac:dyDescent="0.25">
      <c r="A461"/>
    </row>
    <row r="462" spans="1:12" x14ac:dyDescent="0.25">
      <c r="A462"/>
      <c r="B462" t="s">
        <v>0</v>
      </c>
      <c r="C462" t="s">
        <v>1</v>
      </c>
      <c r="D462" t="s">
        <v>2</v>
      </c>
      <c r="E462" t="s">
        <v>3</v>
      </c>
      <c r="H462" s="35" t="s">
        <v>214</v>
      </c>
      <c r="I462" s="35"/>
      <c r="J462" s="35"/>
      <c r="K462" s="35"/>
      <c r="L462" s="35"/>
    </row>
    <row r="463" spans="1:12" x14ac:dyDescent="0.25">
      <c r="A463"/>
      <c r="B463" t="s">
        <v>5</v>
      </c>
      <c r="C463">
        <v>115</v>
      </c>
      <c r="D463">
        <f>1/(1+0.0679)</f>
        <v>0.93641726753441323</v>
      </c>
      <c r="E463">
        <f>C463*D463</f>
        <v>107.68798576645752</v>
      </c>
      <c r="H463" s="35" t="s">
        <v>40</v>
      </c>
      <c r="I463" s="35"/>
      <c r="J463" s="35"/>
      <c r="K463" s="35"/>
      <c r="L463" s="35"/>
    </row>
    <row r="464" spans="1:12" x14ac:dyDescent="0.25">
      <c r="A464"/>
      <c r="B464" t="s">
        <v>6</v>
      </c>
      <c r="C464">
        <v>1115</v>
      </c>
      <c r="D464">
        <f>1/(1+0.0698)^2</f>
        <v>0.87376533899421416</v>
      </c>
      <c r="E464">
        <f t="shared" ref="E464" si="45">C464*D464</f>
        <v>974.24835297854884</v>
      </c>
      <c r="H464" s="35" t="s">
        <v>24</v>
      </c>
      <c r="I464" s="35"/>
      <c r="J464" s="35"/>
      <c r="K464" s="35"/>
      <c r="L464" s="35"/>
    </row>
    <row r="465" spans="1:12" x14ac:dyDescent="0.25">
      <c r="A465"/>
      <c r="E465">
        <f>SUM(E463:E464)</f>
        <v>1081.9363387450064</v>
      </c>
      <c r="H465" s="35" t="s">
        <v>36</v>
      </c>
      <c r="I465" s="35"/>
      <c r="J465" s="35"/>
      <c r="K465" s="35"/>
      <c r="L465" s="35"/>
    </row>
    <row r="466" spans="1:12" x14ac:dyDescent="0.25">
      <c r="H466" s="35" t="s">
        <v>210</v>
      </c>
      <c r="I466" s="35"/>
      <c r="J466" s="35"/>
      <c r="K466" s="35"/>
      <c r="L466" s="35"/>
    </row>
    <row r="467" spans="1:12" x14ac:dyDescent="0.25">
      <c r="H467" s="35" t="s">
        <v>215</v>
      </c>
      <c r="I467" s="35"/>
      <c r="J467" s="35"/>
      <c r="K467" s="35"/>
      <c r="L467" s="35"/>
    </row>
    <row r="468" spans="1:12" x14ac:dyDescent="0.25">
      <c r="H468" s="1"/>
      <c r="I468" s="1"/>
      <c r="J468" s="1"/>
      <c r="K468" s="1"/>
      <c r="L468" s="1"/>
    </row>
    <row r="469" spans="1:12" x14ac:dyDescent="0.25">
      <c r="A469" s="1" t="s">
        <v>22</v>
      </c>
      <c r="B469" t="s">
        <v>0</v>
      </c>
      <c r="C469" t="s">
        <v>1</v>
      </c>
      <c r="D469" t="s">
        <v>2</v>
      </c>
      <c r="E469" t="s">
        <v>3</v>
      </c>
      <c r="H469" s="35" t="s">
        <v>216</v>
      </c>
      <c r="I469" s="35"/>
      <c r="J469" s="35"/>
      <c r="K469" s="35"/>
      <c r="L469" s="35"/>
    </row>
    <row r="470" spans="1:12" x14ac:dyDescent="0.25">
      <c r="A470" s="1">
        <v>53</v>
      </c>
      <c r="B470" t="s">
        <v>5</v>
      </c>
      <c r="C470">
        <v>1115</v>
      </c>
      <c r="D470">
        <f>1/(1+0.0679)</f>
        <v>0.93641726753441323</v>
      </c>
      <c r="E470">
        <f>C470*D470</f>
        <v>1044.1052533008708</v>
      </c>
      <c r="H470" s="35" t="s">
        <v>40</v>
      </c>
      <c r="I470" s="35"/>
      <c r="J470" s="35"/>
      <c r="K470" s="35"/>
      <c r="L470" s="35"/>
    </row>
    <row r="471" spans="1:12" x14ac:dyDescent="0.25">
      <c r="E471">
        <f>SUM(E470)</f>
        <v>1044.1052533008708</v>
      </c>
      <c r="H471" s="35" t="s">
        <v>24</v>
      </c>
      <c r="I471" s="35"/>
      <c r="J471" s="35"/>
      <c r="K471" s="35"/>
      <c r="L471" s="35"/>
    </row>
    <row r="472" spans="1:12" x14ac:dyDescent="0.25">
      <c r="H472" s="35" t="s">
        <v>42</v>
      </c>
      <c r="I472" s="35"/>
      <c r="J472" s="35"/>
      <c r="K472" s="35"/>
      <c r="L472" s="35"/>
    </row>
    <row r="473" spans="1:12" x14ac:dyDescent="0.25">
      <c r="H473" s="35" t="s">
        <v>210</v>
      </c>
      <c r="I473" s="35"/>
      <c r="J473" s="35"/>
      <c r="K473" s="35"/>
      <c r="L473" s="35"/>
    </row>
    <row r="474" spans="1:12" x14ac:dyDescent="0.25">
      <c r="H474" s="35" t="s">
        <v>217</v>
      </c>
      <c r="I474" s="35"/>
      <c r="J474" s="35"/>
      <c r="K474" s="35"/>
      <c r="L474" s="35"/>
    </row>
    <row r="476" spans="1:12" x14ac:dyDescent="0.25">
      <c r="A476" s="1" t="s">
        <v>22</v>
      </c>
      <c r="B476" t="s">
        <v>0</v>
      </c>
      <c r="C476" t="s">
        <v>1</v>
      </c>
      <c r="D476" t="s">
        <v>2</v>
      </c>
      <c r="E476" t="s">
        <v>3</v>
      </c>
      <c r="H476" s="35" t="s">
        <v>185</v>
      </c>
      <c r="I476" s="35"/>
      <c r="J476" s="35"/>
      <c r="K476" s="35"/>
      <c r="L476" s="35"/>
    </row>
    <row r="477" spans="1:12" x14ac:dyDescent="0.25">
      <c r="A477" s="1">
        <v>54</v>
      </c>
      <c r="B477" t="s">
        <v>5</v>
      </c>
      <c r="C477">
        <v>115.5</v>
      </c>
      <c r="D477">
        <f>1/(1+0.0679)</f>
        <v>0.93641726753441323</v>
      </c>
      <c r="E477">
        <f>C477*D477</f>
        <v>108.15619440022473</v>
      </c>
      <c r="H477" s="35" t="s">
        <v>40</v>
      </c>
      <c r="I477" s="35"/>
      <c r="J477" s="35"/>
      <c r="K477" s="35"/>
      <c r="L477" s="35"/>
    </row>
    <row r="478" spans="1:12" x14ac:dyDescent="0.25">
      <c r="B478" t="s">
        <v>6</v>
      </c>
      <c r="C478">
        <v>1115.5</v>
      </c>
      <c r="D478">
        <f>1/(1+0.0698)^2</f>
        <v>0.87376533899421416</v>
      </c>
      <c r="E478">
        <f t="shared" ref="E478" si="46">C478*D478</f>
        <v>974.68523564804593</v>
      </c>
      <c r="H478" s="35" t="s">
        <v>24</v>
      </c>
      <c r="I478" s="35"/>
      <c r="J478" s="35"/>
      <c r="K478" s="35"/>
      <c r="L478" s="35"/>
    </row>
    <row r="479" spans="1:12" x14ac:dyDescent="0.25">
      <c r="E479">
        <f>SUM(E477:E478)</f>
        <v>1082.8414300482707</v>
      </c>
      <c r="H479" s="35" t="s">
        <v>36</v>
      </c>
      <c r="I479" s="35"/>
      <c r="J479" s="35"/>
      <c r="K479" s="35"/>
      <c r="L479" s="35"/>
    </row>
    <row r="480" spans="1:12" x14ac:dyDescent="0.25">
      <c r="H480" s="35" t="s">
        <v>184</v>
      </c>
      <c r="I480" s="35"/>
      <c r="J480" s="35"/>
      <c r="K480" s="35"/>
      <c r="L480" s="35"/>
    </row>
    <row r="481" spans="1:12" x14ac:dyDescent="0.25">
      <c r="H481" s="35" t="s">
        <v>186</v>
      </c>
      <c r="I481" s="35"/>
      <c r="J481" s="35"/>
      <c r="K481" s="35"/>
      <c r="L481" s="35"/>
    </row>
    <row r="484" spans="1:12" x14ac:dyDescent="0.25">
      <c r="A484" s="1" t="s">
        <v>22</v>
      </c>
      <c r="B484" t="s">
        <v>0</v>
      </c>
      <c r="C484" t="s">
        <v>1</v>
      </c>
      <c r="D484" t="s">
        <v>2</v>
      </c>
      <c r="E484" t="s">
        <v>3</v>
      </c>
      <c r="H484" s="35" t="s">
        <v>188</v>
      </c>
      <c r="I484" s="35"/>
      <c r="J484" s="35"/>
      <c r="K484" s="35"/>
      <c r="L484" s="35"/>
    </row>
    <row r="485" spans="1:12" x14ac:dyDescent="0.25">
      <c r="A485" s="1">
        <v>55</v>
      </c>
      <c r="B485" t="s">
        <v>5</v>
      </c>
      <c r="C485">
        <v>117.2</v>
      </c>
      <c r="D485">
        <f>1/(1+0.0679)</f>
        <v>0.93641726753441323</v>
      </c>
      <c r="E485">
        <f>C485*D485</f>
        <v>109.74810375503323</v>
      </c>
      <c r="H485" s="35" t="s">
        <v>40</v>
      </c>
      <c r="I485" s="35"/>
      <c r="J485" s="35"/>
      <c r="K485" s="35"/>
      <c r="L485" s="35"/>
    </row>
    <row r="486" spans="1:12" x14ac:dyDescent="0.25">
      <c r="B486" t="s">
        <v>6</v>
      </c>
      <c r="C486">
        <v>1117.2</v>
      </c>
      <c r="D486">
        <f>1/(1+0.0698)^2</f>
        <v>0.87376533899421416</v>
      </c>
      <c r="E486">
        <f t="shared" ref="E486" si="47">C486*D486</f>
        <v>976.17063672433608</v>
      </c>
      <c r="H486" s="35" t="s">
        <v>24</v>
      </c>
      <c r="I486" s="35"/>
      <c r="J486" s="35"/>
      <c r="K486" s="35"/>
      <c r="L486" s="35"/>
    </row>
    <row r="487" spans="1:12" x14ac:dyDescent="0.25">
      <c r="E487">
        <f>SUM(E485:E486)</f>
        <v>1085.9187404793693</v>
      </c>
      <c r="H487" s="35" t="s">
        <v>36</v>
      </c>
      <c r="I487" s="35"/>
      <c r="J487" s="35"/>
      <c r="K487" s="35"/>
      <c r="L487" s="35"/>
    </row>
    <row r="488" spans="1:12" x14ac:dyDescent="0.25">
      <c r="H488" s="35" t="s">
        <v>187</v>
      </c>
      <c r="I488" s="35"/>
      <c r="J488" s="35"/>
      <c r="K488" s="35"/>
      <c r="L488" s="35"/>
    </row>
    <row r="489" spans="1:12" x14ac:dyDescent="0.25">
      <c r="H489" s="35" t="s">
        <v>189</v>
      </c>
      <c r="I489" s="35"/>
      <c r="J489" s="35"/>
      <c r="K489" s="35"/>
      <c r="L489" s="35"/>
    </row>
    <row r="491" spans="1:12" x14ac:dyDescent="0.25">
      <c r="A491" s="1" t="s">
        <v>22</v>
      </c>
      <c r="B491" t="s">
        <v>0</v>
      </c>
      <c r="C491" t="s">
        <v>1</v>
      </c>
      <c r="D491" t="s">
        <v>2</v>
      </c>
      <c r="E491" t="s">
        <v>3</v>
      </c>
      <c r="H491" s="35" t="s">
        <v>191</v>
      </c>
      <c r="I491" s="35"/>
      <c r="J491" s="35"/>
      <c r="K491" s="35"/>
      <c r="L491" s="35"/>
    </row>
    <row r="492" spans="1:12" x14ac:dyDescent="0.25">
      <c r="A492" s="1">
        <v>56</v>
      </c>
      <c r="B492" t="s">
        <v>5</v>
      </c>
      <c r="C492">
        <v>1117.5</v>
      </c>
      <c r="D492">
        <f>1/(1+0.0679)</f>
        <v>0.93641726753441323</v>
      </c>
      <c r="E492">
        <f>C492*D492</f>
        <v>1046.4462964697068</v>
      </c>
      <c r="H492" s="35" t="s">
        <v>40</v>
      </c>
      <c r="I492" s="35"/>
      <c r="J492" s="35"/>
      <c r="K492" s="35"/>
      <c r="L492" s="35"/>
    </row>
    <row r="493" spans="1:12" x14ac:dyDescent="0.25">
      <c r="E493">
        <f>SUM(E492)</f>
        <v>1046.4462964697068</v>
      </c>
      <c r="H493" s="35" t="s">
        <v>24</v>
      </c>
      <c r="I493" s="35"/>
      <c r="J493" s="35"/>
      <c r="K493" s="35"/>
      <c r="L493" s="35"/>
    </row>
    <row r="494" spans="1:12" x14ac:dyDescent="0.25">
      <c r="H494" s="35" t="s">
        <v>42</v>
      </c>
      <c r="I494" s="35"/>
      <c r="J494" s="35"/>
      <c r="K494" s="35"/>
      <c r="L494" s="35"/>
    </row>
    <row r="495" spans="1:12" x14ac:dyDescent="0.25">
      <c r="H495" s="35" t="s">
        <v>190</v>
      </c>
      <c r="I495" s="35"/>
      <c r="J495" s="35"/>
      <c r="K495" s="35"/>
      <c r="L495" s="35"/>
    </row>
    <row r="496" spans="1:12" x14ac:dyDescent="0.25">
      <c r="H496" s="35" t="s">
        <v>192</v>
      </c>
      <c r="I496" s="35"/>
      <c r="J496" s="35"/>
      <c r="K496" s="35"/>
      <c r="L496" s="35"/>
    </row>
    <row r="499" spans="1:12" x14ac:dyDescent="0.25">
      <c r="A499" s="1" t="s">
        <v>22</v>
      </c>
      <c r="B499" t="s">
        <v>0</v>
      </c>
      <c r="C499" t="s">
        <v>1</v>
      </c>
      <c r="D499" t="s">
        <v>2</v>
      </c>
      <c r="E499" t="s">
        <v>3</v>
      </c>
      <c r="H499" s="35" t="s">
        <v>194</v>
      </c>
      <c r="I499" s="35"/>
      <c r="J499" s="35"/>
      <c r="K499" s="35"/>
      <c r="L499" s="35"/>
    </row>
    <row r="500" spans="1:12" x14ac:dyDescent="0.25">
      <c r="A500" s="1">
        <v>57</v>
      </c>
      <c r="B500" t="s">
        <v>5</v>
      </c>
      <c r="C500">
        <v>117.5</v>
      </c>
      <c r="D500">
        <f>1/(1+0.0679)</f>
        <v>0.93641726753441323</v>
      </c>
      <c r="E500">
        <f>C500*D500</f>
        <v>110.02902893529355</v>
      </c>
      <c r="H500" s="35" t="s">
        <v>40</v>
      </c>
      <c r="I500" s="35"/>
      <c r="J500" s="35"/>
      <c r="K500" s="35"/>
      <c r="L500" s="35"/>
    </row>
    <row r="501" spans="1:12" x14ac:dyDescent="0.25">
      <c r="B501" t="s">
        <v>6</v>
      </c>
      <c r="C501">
        <v>1117.5</v>
      </c>
      <c r="D501">
        <f>1/(1+0.0698)^2</f>
        <v>0.87376533899421416</v>
      </c>
      <c r="E501">
        <f t="shared" ref="E501" si="48">C501*D501</f>
        <v>976.43276632603431</v>
      </c>
      <c r="H501" s="35" t="s">
        <v>24</v>
      </c>
      <c r="I501" s="35"/>
      <c r="J501" s="35"/>
      <c r="K501" s="35"/>
      <c r="L501" s="35"/>
    </row>
    <row r="502" spans="1:12" x14ac:dyDescent="0.25">
      <c r="E502">
        <f>SUM(E500:E501)</f>
        <v>1086.4617952613278</v>
      </c>
      <c r="H502" s="35" t="s">
        <v>36</v>
      </c>
      <c r="I502" s="35"/>
      <c r="J502" s="35"/>
      <c r="K502" s="35"/>
      <c r="L502" s="35"/>
    </row>
    <row r="503" spans="1:12" x14ac:dyDescent="0.25">
      <c r="H503" s="35" t="s">
        <v>190</v>
      </c>
      <c r="I503" s="35"/>
      <c r="J503" s="35"/>
      <c r="K503" s="35"/>
      <c r="L503" s="35"/>
    </row>
    <row r="504" spans="1:12" x14ac:dyDescent="0.25">
      <c r="H504" s="35" t="s">
        <v>193</v>
      </c>
      <c r="I504" s="35"/>
      <c r="J504" s="35"/>
      <c r="K504" s="35"/>
      <c r="L504" s="35"/>
    </row>
    <row r="507" spans="1:12" x14ac:dyDescent="0.25">
      <c r="A507" s="1" t="s">
        <v>22</v>
      </c>
      <c r="B507" t="s">
        <v>0</v>
      </c>
      <c r="C507" t="s">
        <v>1</v>
      </c>
      <c r="D507" t="s">
        <v>2</v>
      </c>
      <c r="E507" t="s">
        <v>3</v>
      </c>
      <c r="H507" s="35" t="s">
        <v>195</v>
      </c>
      <c r="I507" s="35"/>
      <c r="J507" s="35"/>
      <c r="K507" s="35"/>
      <c r="L507" s="35"/>
    </row>
    <row r="508" spans="1:12" x14ac:dyDescent="0.25">
      <c r="A508" s="1">
        <v>58</v>
      </c>
      <c r="B508" t="s">
        <v>5</v>
      </c>
      <c r="C508">
        <v>117.5</v>
      </c>
      <c r="D508">
        <f>1/(1+0.0679)</f>
        <v>0.93641726753441323</v>
      </c>
      <c r="E508">
        <f>C508*D508</f>
        <v>110.02902893529355</v>
      </c>
      <c r="H508" s="35" t="s">
        <v>40</v>
      </c>
      <c r="I508" s="35"/>
      <c r="J508" s="35"/>
      <c r="K508" s="35"/>
      <c r="L508" s="35"/>
    </row>
    <row r="509" spans="1:12" x14ac:dyDescent="0.25">
      <c r="B509" t="s">
        <v>6</v>
      </c>
      <c r="C509">
        <v>1117.5</v>
      </c>
      <c r="D509">
        <f>1/(1+0.0698)^2</f>
        <v>0.87376533899421416</v>
      </c>
      <c r="E509">
        <f t="shared" ref="E509" si="49">C509*D509</f>
        <v>976.43276632603431</v>
      </c>
      <c r="H509" s="35" t="s">
        <v>24</v>
      </c>
      <c r="I509" s="35"/>
      <c r="J509" s="35"/>
      <c r="K509" s="35"/>
      <c r="L509" s="35"/>
    </row>
    <row r="510" spans="1:12" x14ac:dyDescent="0.25">
      <c r="E510">
        <f>SUM(E508:E509)</f>
        <v>1086.4617952613278</v>
      </c>
      <c r="H510" s="35" t="s">
        <v>36</v>
      </c>
      <c r="I510" s="35"/>
      <c r="J510" s="35"/>
      <c r="K510" s="35"/>
      <c r="L510" s="35"/>
    </row>
    <row r="511" spans="1:12" x14ac:dyDescent="0.25">
      <c r="H511" s="35" t="s">
        <v>190</v>
      </c>
      <c r="I511" s="35"/>
      <c r="J511" s="35"/>
      <c r="K511" s="35"/>
      <c r="L511" s="35"/>
    </row>
    <row r="512" spans="1:12" x14ac:dyDescent="0.25">
      <c r="H512" s="35" t="s">
        <v>196</v>
      </c>
      <c r="I512" s="35"/>
      <c r="J512" s="35"/>
      <c r="K512" s="35"/>
      <c r="L512" s="35"/>
    </row>
    <row r="515" spans="1:12" x14ac:dyDescent="0.25">
      <c r="A515" s="1" t="s">
        <v>22</v>
      </c>
      <c r="B515" t="s">
        <v>0</v>
      </c>
      <c r="C515" t="s">
        <v>1</v>
      </c>
      <c r="D515" t="s">
        <v>2</v>
      </c>
      <c r="E515" t="s">
        <v>3</v>
      </c>
      <c r="H515" s="35" t="s">
        <v>198</v>
      </c>
      <c r="I515" s="35"/>
      <c r="J515" s="35"/>
      <c r="K515" s="35"/>
      <c r="L515" s="35"/>
    </row>
    <row r="516" spans="1:12" x14ac:dyDescent="0.25">
      <c r="A516" s="1">
        <v>59</v>
      </c>
      <c r="B516" t="s">
        <v>5</v>
      </c>
      <c r="C516">
        <v>1117.5</v>
      </c>
      <c r="D516">
        <f>1/(1+0.0679)</f>
        <v>0.93641726753441323</v>
      </c>
      <c r="E516">
        <f>C516*D516</f>
        <v>1046.4462964697068</v>
      </c>
      <c r="H516" s="35" t="s">
        <v>40</v>
      </c>
      <c r="I516" s="35"/>
      <c r="J516" s="35"/>
      <c r="K516" s="35"/>
      <c r="L516" s="35"/>
    </row>
    <row r="517" spans="1:12" x14ac:dyDescent="0.25">
      <c r="E517">
        <f>SUM(E516)</f>
        <v>1046.4462964697068</v>
      </c>
      <c r="H517" s="35" t="s">
        <v>24</v>
      </c>
      <c r="I517" s="35"/>
      <c r="J517" s="35"/>
      <c r="K517" s="35"/>
      <c r="L517" s="35"/>
    </row>
    <row r="518" spans="1:12" x14ac:dyDescent="0.25">
      <c r="H518" s="35" t="s">
        <v>42</v>
      </c>
      <c r="I518" s="35"/>
      <c r="J518" s="35"/>
      <c r="K518" s="35"/>
      <c r="L518" s="35"/>
    </row>
    <row r="519" spans="1:12" x14ac:dyDescent="0.25">
      <c r="H519" s="35" t="s">
        <v>190</v>
      </c>
      <c r="I519" s="35"/>
      <c r="J519" s="35"/>
      <c r="K519" s="35"/>
      <c r="L519" s="35"/>
    </row>
    <row r="520" spans="1:12" x14ac:dyDescent="0.25">
      <c r="H520" s="35" t="s">
        <v>199</v>
      </c>
      <c r="I520" s="35"/>
      <c r="J520" s="35"/>
      <c r="K520" s="35"/>
      <c r="L520" s="35"/>
    </row>
    <row r="522" spans="1:12" x14ac:dyDescent="0.25">
      <c r="A522" s="1" t="s">
        <v>22</v>
      </c>
      <c r="B522" t="s">
        <v>0</v>
      </c>
      <c r="C522" t="s">
        <v>1</v>
      </c>
      <c r="D522" t="s">
        <v>2</v>
      </c>
      <c r="E522" t="s">
        <v>3</v>
      </c>
      <c r="H522" s="35" t="s">
        <v>201</v>
      </c>
      <c r="I522" s="35"/>
      <c r="J522" s="35"/>
      <c r="K522" s="35"/>
      <c r="L522" s="35"/>
    </row>
    <row r="523" spans="1:12" x14ac:dyDescent="0.25">
      <c r="A523" s="1">
        <v>60</v>
      </c>
      <c r="B523" t="s">
        <v>5</v>
      </c>
      <c r="C523">
        <v>119</v>
      </c>
      <c r="D523">
        <f>1/(1+0.0679)</f>
        <v>0.93641726753441323</v>
      </c>
      <c r="E523">
        <f>C523*D523</f>
        <v>111.43365483659518</v>
      </c>
      <c r="H523" s="35" t="s">
        <v>40</v>
      </c>
      <c r="I523" s="35"/>
      <c r="J523" s="35"/>
      <c r="K523" s="35"/>
      <c r="L523" s="35"/>
    </row>
    <row r="524" spans="1:12" x14ac:dyDescent="0.25">
      <c r="B524" t="s">
        <v>6</v>
      </c>
      <c r="C524">
        <v>119</v>
      </c>
      <c r="D524">
        <f>1/(1+0.0698)^2</f>
        <v>0.87376533899421416</v>
      </c>
      <c r="E524">
        <f t="shared" ref="E524:E526" si="50">C524*D524</f>
        <v>103.97807534031149</v>
      </c>
      <c r="H524" s="35" t="s">
        <v>24</v>
      </c>
      <c r="I524" s="35"/>
      <c r="J524" s="35"/>
      <c r="K524" s="35"/>
      <c r="L524" s="35"/>
    </row>
    <row r="525" spans="1:12" x14ac:dyDescent="0.25">
      <c r="B525" t="s">
        <v>7</v>
      </c>
      <c r="C525">
        <v>119</v>
      </c>
      <c r="D525">
        <f>1/(1+0.0714)^3</f>
        <v>0.81310208346911228</v>
      </c>
      <c r="E525">
        <f t="shared" si="50"/>
        <v>96.759147932824362</v>
      </c>
      <c r="H525" s="35" t="s">
        <v>12</v>
      </c>
      <c r="I525" s="35"/>
      <c r="J525" s="35"/>
      <c r="K525" s="35"/>
      <c r="L525" s="35"/>
    </row>
    <row r="526" spans="1:12" x14ac:dyDescent="0.25">
      <c r="B526" t="s">
        <v>8</v>
      </c>
      <c r="C526">
        <v>1119</v>
      </c>
      <c r="D526">
        <f>1/(1+0.0726)^4</f>
        <v>0.75552498253350464</v>
      </c>
      <c r="E526">
        <f t="shared" si="50"/>
        <v>845.43245545499167</v>
      </c>
      <c r="H526" s="35" t="s">
        <v>197</v>
      </c>
      <c r="I526" s="35"/>
      <c r="J526" s="35"/>
      <c r="K526" s="35"/>
      <c r="L526" s="35"/>
    </row>
    <row r="527" spans="1:12" x14ac:dyDescent="0.25">
      <c r="E527">
        <f>SUM(E523:E526)</f>
        <v>1157.6033335647226</v>
      </c>
      <c r="H527" s="35" t="s">
        <v>200</v>
      </c>
      <c r="I527" s="35"/>
      <c r="J527" s="35"/>
      <c r="K527" s="35"/>
      <c r="L527" s="35"/>
    </row>
    <row r="530" spans="1:12" x14ac:dyDescent="0.25">
      <c r="A530" s="1" t="s">
        <v>22</v>
      </c>
      <c r="B530" t="s">
        <v>0</v>
      </c>
      <c r="C530" t="s">
        <v>1</v>
      </c>
      <c r="D530" t="s">
        <v>2</v>
      </c>
      <c r="E530" t="s">
        <v>3</v>
      </c>
      <c r="H530" s="35" t="s">
        <v>203</v>
      </c>
      <c r="I530" s="35"/>
      <c r="J530" s="35"/>
      <c r="K530" s="35"/>
      <c r="L530" s="35"/>
    </row>
    <row r="531" spans="1:12" x14ac:dyDescent="0.25">
      <c r="A531" s="1">
        <v>61</v>
      </c>
      <c r="B531" t="s">
        <v>5</v>
      </c>
      <c r="C531">
        <v>120</v>
      </c>
      <c r="D531">
        <f>1/(1+0.0679)</f>
        <v>0.93641726753441323</v>
      </c>
      <c r="E531">
        <f>C531*D531</f>
        <v>112.37007210412959</v>
      </c>
      <c r="H531" s="35" t="s">
        <v>40</v>
      </c>
      <c r="I531" s="35"/>
      <c r="J531" s="35"/>
      <c r="K531" s="35"/>
      <c r="L531" s="35"/>
    </row>
    <row r="532" spans="1:12" x14ac:dyDescent="0.25">
      <c r="B532" t="s">
        <v>6</v>
      </c>
      <c r="C532">
        <v>1120</v>
      </c>
      <c r="D532">
        <f>1/(1+0.0698)^2</f>
        <v>0.87376533899421416</v>
      </c>
      <c r="E532">
        <f t="shared" ref="E532" si="51">C532*D532</f>
        <v>978.6171796735199</v>
      </c>
      <c r="H532" s="35" t="s">
        <v>24</v>
      </c>
      <c r="I532" s="35"/>
      <c r="J532" s="35"/>
      <c r="K532" s="35"/>
      <c r="L532" s="35"/>
    </row>
    <row r="533" spans="1:12" x14ac:dyDescent="0.25">
      <c r="E533">
        <f>SUM(E531:E532)</f>
        <v>1090.9872517776496</v>
      </c>
      <c r="H533" s="35" t="s">
        <v>36</v>
      </c>
      <c r="I533" s="35"/>
      <c r="J533" s="35"/>
      <c r="K533" s="35"/>
      <c r="L533" s="35"/>
    </row>
    <row r="534" spans="1:12" x14ac:dyDescent="0.25">
      <c r="H534" s="35" t="s">
        <v>202</v>
      </c>
      <c r="I534" s="35"/>
      <c r="J534" s="35"/>
      <c r="K534" s="35"/>
      <c r="L534" s="35"/>
    </row>
    <row r="535" spans="1:12" x14ac:dyDescent="0.25">
      <c r="H535" s="35" t="s">
        <v>204</v>
      </c>
      <c r="I535" s="35"/>
      <c r="J535" s="35"/>
      <c r="K535" s="35"/>
      <c r="L535" s="35"/>
    </row>
    <row r="538" spans="1:12" x14ac:dyDescent="0.25">
      <c r="A538" s="1" t="s">
        <v>22</v>
      </c>
      <c r="B538" t="s">
        <v>0</v>
      </c>
      <c r="C538" t="s">
        <v>1</v>
      </c>
      <c r="D538" t="s">
        <v>2</v>
      </c>
      <c r="E538" t="s">
        <v>3</v>
      </c>
      <c r="H538" s="35" t="s">
        <v>205</v>
      </c>
      <c r="I538" s="35"/>
      <c r="J538" s="35"/>
      <c r="K538" s="35"/>
      <c r="L538" s="35"/>
    </row>
    <row r="539" spans="1:12" x14ac:dyDescent="0.25">
      <c r="A539" s="1">
        <v>62</v>
      </c>
      <c r="B539" t="s">
        <v>5</v>
      </c>
      <c r="C539">
        <v>120</v>
      </c>
      <c r="D539">
        <f>1/(1+0.0679)</f>
        <v>0.93641726753441323</v>
      </c>
      <c r="E539">
        <f>C539*D539</f>
        <v>112.37007210412959</v>
      </c>
      <c r="H539" s="35" t="s">
        <v>40</v>
      </c>
      <c r="I539" s="35"/>
      <c r="J539" s="35"/>
      <c r="K539" s="35"/>
      <c r="L539" s="35"/>
    </row>
    <row r="540" spans="1:12" x14ac:dyDescent="0.25">
      <c r="B540" t="s">
        <v>6</v>
      </c>
      <c r="C540">
        <v>1120</v>
      </c>
      <c r="D540">
        <f>1/(1+0.0698)^2</f>
        <v>0.87376533899421416</v>
      </c>
      <c r="E540">
        <f t="shared" ref="E540" si="52">C540*D540</f>
        <v>978.6171796735199</v>
      </c>
      <c r="H540" s="35" t="s">
        <v>24</v>
      </c>
      <c r="I540" s="35"/>
      <c r="J540" s="35"/>
      <c r="K540" s="35"/>
      <c r="L540" s="35"/>
    </row>
    <row r="541" spans="1:12" x14ac:dyDescent="0.25">
      <c r="E541">
        <f>SUM(E539:E540)</f>
        <v>1090.9872517776496</v>
      </c>
      <c r="H541" s="35" t="s">
        <v>36</v>
      </c>
      <c r="I541" s="35"/>
      <c r="J541" s="35"/>
      <c r="K541" s="35"/>
      <c r="L541" s="35"/>
    </row>
    <row r="542" spans="1:12" x14ac:dyDescent="0.25">
      <c r="H542" s="35" t="s">
        <v>202</v>
      </c>
      <c r="I542" s="35"/>
      <c r="J542" s="35"/>
      <c r="K542" s="35"/>
      <c r="L542" s="35"/>
    </row>
    <row r="543" spans="1:12" x14ac:dyDescent="0.25">
      <c r="H543" s="35" t="s">
        <v>206</v>
      </c>
      <c r="I543" s="35"/>
      <c r="J543" s="35"/>
      <c r="K543" s="35"/>
      <c r="L543" s="35"/>
    </row>
    <row r="545" spans="1:16" x14ac:dyDescent="0.25">
      <c r="O545" t="s">
        <v>248</v>
      </c>
      <c r="P545">
        <v>-0.36799999999999999</v>
      </c>
    </row>
    <row r="546" spans="1:16" x14ac:dyDescent="0.25">
      <c r="A546" s="1" t="s">
        <v>22</v>
      </c>
      <c r="B546" t="s">
        <v>0</v>
      </c>
      <c r="C546" t="s">
        <v>1</v>
      </c>
      <c r="D546" t="s">
        <v>2</v>
      </c>
      <c r="E546" t="s">
        <v>3</v>
      </c>
      <c r="H546" s="35" t="s">
        <v>208</v>
      </c>
      <c r="I546" s="35"/>
      <c r="J546" s="35"/>
      <c r="K546" s="35"/>
      <c r="L546" s="35"/>
    </row>
    <row r="547" spans="1:16" x14ac:dyDescent="0.25">
      <c r="A547" s="1">
        <v>63</v>
      </c>
      <c r="B547" t="s">
        <v>5</v>
      </c>
      <c r="C547">
        <v>1112.5</v>
      </c>
      <c r="D547">
        <f>1/(1+0.0679)</f>
        <v>0.93641726753441323</v>
      </c>
      <c r="E547">
        <f>C547*D547</f>
        <v>1041.7642101320348</v>
      </c>
      <c r="H547" s="35" t="s">
        <v>40</v>
      </c>
      <c r="I547" s="35"/>
      <c r="J547" s="35"/>
      <c r="K547" s="35"/>
      <c r="L547" s="35"/>
    </row>
    <row r="548" spans="1:16" x14ac:dyDescent="0.25">
      <c r="E548">
        <f>SUM(E547)</f>
        <v>1041.7642101320348</v>
      </c>
      <c r="H548" s="35" t="s">
        <v>24</v>
      </c>
      <c r="I548" s="35"/>
      <c r="J548" s="35"/>
      <c r="K548" s="35"/>
      <c r="L548" s="35"/>
    </row>
    <row r="549" spans="1:16" x14ac:dyDescent="0.25">
      <c r="H549" s="35" t="s">
        <v>42</v>
      </c>
      <c r="I549" s="35"/>
      <c r="J549" s="35"/>
      <c r="K549" s="35"/>
      <c r="L549" s="35"/>
    </row>
    <row r="550" spans="1:16" x14ac:dyDescent="0.25">
      <c r="H550" s="35" t="s">
        <v>207</v>
      </c>
      <c r="I550" s="35"/>
      <c r="J550" s="35"/>
      <c r="K550" s="35"/>
      <c r="L550" s="35"/>
    </row>
    <row r="551" spans="1:16" x14ac:dyDescent="0.25">
      <c r="H551" s="35" t="s">
        <v>209</v>
      </c>
      <c r="I551" s="35"/>
      <c r="J551" s="35"/>
      <c r="K551" s="35"/>
      <c r="L551" s="35"/>
    </row>
    <row r="554" spans="1:16" x14ac:dyDescent="0.25">
      <c r="A554" s="1" t="s">
        <v>218</v>
      </c>
      <c r="B554" t="s">
        <v>0</v>
      </c>
      <c r="C554" t="s">
        <v>1</v>
      </c>
      <c r="D554" t="s">
        <v>2</v>
      </c>
      <c r="E554" t="s">
        <v>3</v>
      </c>
      <c r="H554" s="35" t="s">
        <v>219</v>
      </c>
      <c r="I554" s="35"/>
      <c r="J554" s="35"/>
      <c r="K554" s="35"/>
      <c r="L554" s="35"/>
    </row>
    <row r="555" spans="1:16" x14ac:dyDescent="0.25">
      <c r="A555" s="1">
        <v>1</v>
      </c>
      <c r="H555" s="35" t="s">
        <v>220</v>
      </c>
      <c r="I555" s="35"/>
      <c r="J555" s="35"/>
      <c r="K555" s="35"/>
      <c r="L555" s="35"/>
    </row>
    <row r="556" spans="1:16" x14ac:dyDescent="0.25">
      <c r="H556" s="36" t="s">
        <v>221</v>
      </c>
      <c r="I556" s="36"/>
      <c r="J556" s="36"/>
      <c r="K556" s="36"/>
      <c r="L556" s="36"/>
    </row>
    <row r="557" spans="1:16" x14ac:dyDescent="0.25">
      <c r="H557" s="35" t="s">
        <v>224</v>
      </c>
      <c r="I557" s="35"/>
      <c r="J557" s="35"/>
      <c r="K557" s="35"/>
      <c r="L557" s="35"/>
    </row>
    <row r="559" spans="1:16" x14ac:dyDescent="0.25">
      <c r="H559" s="35"/>
      <c r="I559" s="35"/>
      <c r="J559" s="35"/>
      <c r="K559" s="35"/>
      <c r="L559" s="35"/>
    </row>
    <row r="561" spans="1:12" x14ac:dyDescent="0.25">
      <c r="B561" t="s">
        <v>0</v>
      </c>
      <c r="C561" t="s">
        <v>1</v>
      </c>
      <c r="D561" t="s">
        <v>2</v>
      </c>
      <c r="E561" t="s">
        <v>3</v>
      </c>
      <c r="H561" s="35" t="s">
        <v>222</v>
      </c>
      <c r="I561" s="35"/>
      <c r="J561" s="35"/>
      <c r="K561" s="35"/>
      <c r="L561" s="35"/>
    </row>
    <row r="562" spans="1:12" x14ac:dyDescent="0.25">
      <c r="A562" s="1" t="s">
        <v>218</v>
      </c>
      <c r="H562" s="35" t="s">
        <v>223</v>
      </c>
      <c r="I562" s="35"/>
      <c r="J562" s="35"/>
      <c r="K562" s="35"/>
      <c r="L562" s="35"/>
    </row>
    <row r="563" spans="1:12" x14ac:dyDescent="0.25">
      <c r="A563" s="1">
        <v>2</v>
      </c>
      <c r="H563" s="36" t="s">
        <v>221</v>
      </c>
      <c r="I563" s="36"/>
      <c r="J563" s="36"/>
      <c r="K563" s="36"/>
      <c r="L563" s="36"/>
    </row>
    <row r="564" spans="1:12" x14ac:dyDescent="0.25">
      <c r="H564" s="35" t="s">
        <v>224</v>
      </c>
      <c r="I564" s="35"/>
      <c r="J564" s="35"/>
      <c r="K564" s="35"/>
      <c r="L564" s="35"/>
    </row>
    <row r="565" spans="1:12" x14ac:dyDescent="0.25">
      <c r="H565" s="35"/>
      <c r="I565" s="35"/>
      <c r="J565" s="35"/>
      <c r="K565" s="35"/>
      <c r="L565" s="35"/>
    </row>
    <row r="566" spans="1:12" x14ac:dyDescent="0.25">
      <c r="B566" t="s">
        <v>0</v>
      </c>
      <c r="C566" t="s">
        <v>1</v>
      </c>
      <c r="D566" t="s">
        <v>2</v>
      </c>
      <c r="E566" t="s">
        <v>3</v>
      </c>
      <c r="H566" s="35" t="s">
        <v>225</v>
      </c>
      <c r="I566" s="35"/>
      <c r="J566" s="35"/>
      <c r="K566" s="35"/>
      <c r="L566" s="35"/>
    </row>
    <row r="567" spans="1:12" x14ac:dyDescent="0.25">
      <c r="H567" s="35" t="s">
        <v>230</v>
      </c>
      <c r="I567" s="35"/>
      <c r="J567" s="35"/>
      <c r="K567" s="35"/>
      <c r="L567" s="35"/>
    </row>
    <row r="568" spans="1:12" x14ac:dyDescent="0.25">
      <c r="H568" s="36" t="s">
        <v>221</v>
      </c>
      <c r="I568" s="36"/>
      <c r="J568" s="36"/>
      <c r="K568" s="36"/>
      <c r="L568" s="36"/>
    </row>
    <row r="569" spans="1:12" x14ac:dyDescent="0.25">
      <c r="H569" s="35" t="s">
        <v>224</v>
      </c>
      <c r="I569" s="35"/>
      <c r="J569" s="35"/>
      <c r="K569" s="35"/>
      <c r="L569" s="35"/>
    </row>
    <row r="571" spans="1:12" x14ac:dyDescent="0.25">
      <c r="B571" t="s">
        <v>0</v>
      </c>
      <c r="C571" t="s">
        <v>1</v>
      </c>
      <c r="D571" t="s">
        <v>2</v>
      </c>
      <c r="E571" t="s">
        <v>3</v>
      </c>
      <c r="H571" s="35" t="s">
        <v>227</v>
      </c>
      <c r="I571" s="35"/>
      <c r="J571" s="35"/>
      <c r="K571" s="35"/>
      <c r="L571" s="35"/>
    </row>
    <row r="572" spans="1:12" x14ac:dyDescent="0.25">
      <c r="H572" s="35" t="s">
        <v>226</v>
      </c>
      <c r="I572" s="35"/>
      <c r="J572" s="35"/>
      <c r="K572" s="35"/>
      <c r="L572" s="35"/>
    </row>
    <row r="573" spans="1:12" x14ac:dyDescent="0.25">
      <c r="H573" s="36" t="s">
        <v>221</v>
      </c>
      <c r="I573" s="36"/>
      <c r="J573" s="36"/>
      <c r="K573" s="36"/>
      <c r="L573" s="36"/>
    </row>
    <row r="574" spans="1:12" x14ac:dyDescent="0.25">
      <c r="H574" s="35" t="s">
        <v>228</v>
      </c>
      <c r="I574" s="35"/>
      <c r="J574" s="35"/>
      <c r="K574" s="35"/>
      <c r="L574" s="35"/>
    </row>
    <row r="576" spans="1:12" x14ac:dyDescent="0.25">
      <c r="H576" s="35"/>
      <c r="I576" s="35"/>
      <c r="J576" s="35"/>
      <c r="K576" s="35"/>
      <c r="L576" s="35"/>
    </row>
    <row r="578" spans="1:12" x14ac:dyDescent="0.25">
      <c r="B578" t="s">
        <v>0</v>
      </c>
      <c r="C578" t="s">
        <v>1</v>
      </c>
      <c r="D578" t="s">
        <v>2</v>
      </c>
      <c r="E578" t="s">
        <v>3</v>
      </c>
      <c r="H578" s="35" t="s">
        <v>229</v>
      </c>
      <c r="I578" s="35"/>
      <c r="J578" s="35"/>
      <c r="K578" s="35"/>
      <c r="L578" s="35"/>
    </row>
    <row r="579" spans="1:12" x14ac:dyDescent="0.25">
      <c r="H579" s="35" t="s">
        <v>220</v>
      </c>
      <c r="I579" s="35"/>
      <c r="J579" s="35"/>
      <c r="K579" s="35"/>
      <c r="L579" s="35"/>
    </row>
    <row r="580" spans="1:12" x14ac:dyDescent="0.25">
      <c r="H580" s="36" t="s">
        <v>221</v>
      </c>
      <c r="I580" s="36"/>
      <c r="J580" s="36"/>
      <c r="K580" s="36"/>
      <c r="L580" s="36"/>
    </row>
    <row r="581" spans="1:12" x14ac:dyDescent="0.25">
      <c r="H581" s="35" t="s">
        <v>228</v>
      </c>
      <c r="I581" s="35"/>
      <c r="J581" s="35"/>
      <c r="K581" s="35"/>
      <c r="L581" s="35"/>
    </row>
    <row r="582" spans="1:12" x14ac:dyDescent="0.25">
      <c r="H582" s="35"/>
      <c r="I582" s="35"/>
      <c r="J582" s="35"/>
      <c r="K582" s="35"/>
      <c r="L582" s="35"/>
    </row>
    <row r="583" spans="1:12" x14ac:dyDescent="0.25">
      <c r="B583" t="s">
        <v>0</v>
      </c>
      <c r="C583" t="s">
        <v>1</v>
      </c>
      <c r="D583" t="s">
        <v>2</v>
      </c>
      <c r="E583" t="s">
        <v>3</v>
      </c>
      <c r="H583" s="35" t="s">
        <v>231</v>
      </c>
      <c r="I583" s="35"/>
      <c r="J583" s="35"/>
      <c r="K583" s="35"/>
      <c r="L583" s="35"/>
    </row>
    <row r="584" spans="1:12" x14ac:dyDescent="0.25">
      <c r="A584" s="1" t="s">
        <v>218</v>
      </c>
      <c r="H584" s="35" t="s">
        <v>223</v>
      </c>
      <c r="I584" s="35"/>
      <c r="J584" s="35"/>
      <c r="K584" s="35"/>
      <c r="L584" s="35"/>
    </row>
    <row r="585" spans="1:12" x14ac:dyDescent="0.25">
      <c r="A585" s="1">
        <v>3</v>
      </c>
      <c r="H585" s="36" t="s">
        <v>221</v>
      </c>
      <c r="I585" s="36"/>
      <c r="J585" s="36"/>
      <c r="K585" s="36"/>
      <c r="L585" s="36"/>
    </row>
    <row r="586" spans="1:12" x14ac:dyDescent="0.25">
      <c r="H586" s="35" t="s">
        <v>228</v>
      </c>
      <c r="I586" s="35"/>
      <c r="J586" s="35"/>
      <c r="K586" s="35"/>
      <c r="L586" s="35"/>
    </row>
    <row r="588" spans="1:12" x14ac:dyDescent="0.25">
      <c r="B588" t="s">
        <v>0</v>
      </c>
      <c r="C588" t="s">
        <v>1</v>
      </c>
      <c r="D588" t="s">
        <v>2</v>
      </c>
      <c r="E588" t="s">
        <v>3</v>
      </c>
      <c r="H588" s="35" t="s">
        <v>232</v>
      </c>
      <c r="I588" s="35"/>
      <c r="J588" s="35"/>
      <c r="K588" s="35"/>
      <c r="L588" s="35"/>
    </row>
    <row r="589" spans="1:12" x14ac:dyDescent="0.25">
      <c r="H589" s="35" t="s">
        <v>230</v>
      </c>
      <c r="I589" s="35"/>
      <c r="J589" s="35"/>
      <c r="K589" s="35"/>
      <c r="L589" s="35"/>
    </row>
    <row r="590" spans="1:12" x14ac:dyDescent="0.25">
      <c r="H590" s="36" t="s">
        <v>221</v>
      </c>
      <c r="I590" s="36"/>
      <c r="J590" s="36"/>
      <c r="K590" s="36"/>
      <c r="L590" s="36"/>
    </row>
    <row r="591" spans="1:12" x14ac:dyDescent="0.25">
      <c r="H591" s="35" t="s">
        <v>228</v>
      </c>
      <c r="I591" s="35"/>
      <c r="J591" s="35"/>
      <c r="K591" s="35"/>
      <c r="L591" s="35"/>
    </row>
    <row r="593" spans="1:12" x14ac:dyDescent="0.25">
      <c r="B593" t="s">
        <v>0</v>
      </c>
      <c r="C593" t="s">
        <v>1</v>
      </c>
      <c r="D593" t="s">
        <v>2</v>
      </c>
      <c r="E593" t="s">
        <v>3</v>
      </c>
      <c r="H593" s="35" t="s">
        <v>233</v>
      </c>
      <c r="I593" s="35"/>
      <c r="J593" s="35"/>
      <c r="K593" s="35"/>
      <c r="L593" s="35"/>
    </row>
    <row r="594" spans="1:12" x14ac:dyDescent="0.25">
      <c r="H594" s="35" t="s">
        <v>226</v>
      </c>
      <c r="I594" s="35"/>
      <c r="J594" s="35"/>
      <c r="K594" s="35"/>
      <c r="L594" s="35"/>
    </row>
    <row r="595" spans="1:12" x14ac:dyDescent="0.25">
      <c r="H595" s="36" t="s">
        <v>221</v>
      </c>
      <c r="I595" s="36"/>
      <c r="J595" s="36"/>
      <c r="K595" s="36"/>
      <c r="L595" s="36"/>
    </row>
    <row r="596" spans="1:12" x14ac:dyDescent="0.25">
      <c r="H596" s="35" t="s">
        <v>234</v>
      </c>
      <c r="I596" s="35"/>
      <c r="J596" s="35"/>
      <c r="K596" s="35"/>
      <c r="L596" s="35"/>
    </row>
    <row r="598" spans="1:12" x14ac:dyDescent="0.25">
      <c r="H598" s="35"/>
      <c r="I598" s="35"/>
      <c r="J598" s="35"/>
      <c r="K598" s="35"/>
      <c r="L598" s="35"/>
    </row>
    <row r="600" spans="1:12" x14ac:dyDescent="0.25">
      <c r="B600" t="s">
        <v>0</v>
      </c>
      <c r="C600" t="s">
        <v>1</v>
      </c>
      <c r="D600" t="s">
        <v>2</v>
      </c>
      <c r="E600" t="s">
        <v>3</v>
      </c>
      <c r="H600" s="35" t="s">
        <v>235</v>
      </c>
      <c r="I600" s="35"/>
      <c r="J600" s="35"/>
      <c r="K600" s="35"/>
      <c r="L600" s="35"/>
    </row>
    <row r="601" spans="1:12" x14ac:dyDescent="0.25">
      <c r="H601" s="35" t="s">
        <v>220</v>
      </c>
      <c r="I601" s="35"/>
      <c r="J601" s="35"/>
      <c r="K601" s="35"/>
      <c r="L601" s="35"/>
    </row>
    <row r="602" spans="1:12" x14ac:dyDescent="0.25">
      <c r="H602" s="36" t="s">
        <v>221</v>
      </c>
      <c r="I602" s="36"/>
      <c r="J602" s="36"/>
      <c r="K602" s="36"/>
      <c r="L602" s="36"/>
    </row>
    <row r="603" spans="1:12" x14ac:dyDescent="0.25">
      <c r="H603" s="35" t="s">
        <v>234</v>
      </c>
      <c r="I603" s="35"/>
      <c r="J603" s="35"/>
      <c r="K603" s="35"/>
      <c r="L603" s="35"/>
    </row>
    <row r="604" spans="1:12" x14ac:dyDescent="0.25">
      <c r="H604" s="35"/>
      <c r="I604" s="35"/>
      <c r="J604" s="35"/>
      <c r="K604" s="35"/>
      <c r="L604" s="35"/>
    </row>
    <row r="605" spans="1:12" x14ac:dyDescent="0.25">
      <c r="B605" t="s">
        <v>0</v>
      </c>
      <c r="C605" t="s">
        <v>1</v>
      </c>
      <c r="D605" t="s">
        <v>2</v>
      </c>
      <c r="E605" t="s">
        <v>3</v>
      </c>
      <c r="H605" s="35" t="s">
        <v>235</v>
      </c>
      <c r="I605" s="35"/>
      <c r="J605" s="35"/>
      <c r="K605" s="35"/>
      <c r="L605" s="35"/>
    </row>
    <row r="606" spans="1:12" x14ac:dyDescent="0.25">
      <c r="A606" s="1" t="s">
        <v>218</v>
      </c>
      <c r="H606" s="35" t="s">
        <v>223</v>
      </c>
      <c r="I606" s="35"/>
      <c r="J606" s="35"/>
      <c r="K606" s="35"/>
      <c r="L606" s="35"/>
    </row>
    <row r="607" spans="1:12" x14ac:dyDescent="0.25">
      <c r="A607" s="1">
        <v>4</v>
      </c>
      <c r="H607" s="36" t="s">
        <v>221</v>
      </c>
      <c r="I607" s="36"/>
      <c r="J607" s="36"/>
      <c r="K607" s="36"/>
      <c r="L607" s="36"/>
    </row>
    <row r="608" spans="1:12" x14ac:dyDescent="0.25">
      <c r="H608" s="35" t="s">
        <v>234</v>
      </c>
      <c r="I608" s="35"/>
      <c r="J608" s="35"/>
      <c r="K608" s="35"/>
      <c r="L608" s="35"/>
    </row>
    <row r="610" spans="1:12" x14ac:dyDescent="0.25">
      <c r="B610" t="s">
        <v>0</v>
      </c>
      <c r="C610" t="s">
        <v>1</v>
      </c>
      <c r="D610" t="s">
        <v>2</v>
      </c>
      <c r="E610" t="s">
        <v>3</v>
      </c>
      <c r="H610" s="35" t="s">
        <v>236</v>
      </c>
      <c r="I610" s="35"/>
      <c r="J610" s="35"/>
      <c r="K610" s="35"/>
      <c r="L610" s="35"/>
    </row>
    <row r="611" spans="1:12" x14ac:dyDescent="0.25">
      <c r="A611" s="1" t="s">
        <v>238</v>
      </c>
      <c r="H611" s="35" t="s">
        <v>230</v>
      </c>
      <c r="I611" s="35"/>
      <c r="J611" s="35"/>
      <c r="K611" s="35"/>
      <c r="L611" s="35"/>
    </row>
    <row r="612" spans="1:12" x14ac:dyDescent="0.25">
      <c r="A612" s="1">
        <v>1</v>
      </c>
      <c r="H612" s="36" t="s">
        <v>221</v>
      </c>
      <c r="I612" s="36"/>
      <c r="J612" s="36"/>
      <c r="K612" s="36"/>
      <c r="L612" s="36"/>
    </row>
    <row r="613" spans="1:12" x14ac:dyDescent="0.25">
      <c r="H613" s="35" t="s">
        <v>234</v>
      </c>
      <c r="I613" s="35"/>
      <c r="J613" s="35"/>
      <c r="K613" s="35"/>
      <c r="L613" s="35"/>
    </row>
    <row r="615" spans="1:12" x14ac:dyDescent="0.25">
      <c r="B615" t="s">
        <v>0</v>
      </c>
      <c r="C615" t="s">
        <v>1</v>
      </c>
      <c r="D615" t="s">
        <v>2</v>
      </c>
      <c r="E615" t="s">
        <v>3</v>
      </c>
      <c r="H615" s="35" t="s">
        <v>237</v>
      </c>
      <c r="I615" s="35"/>
      <c r="J615" s="35"/>
      <c r="K615" s="35"/>
      <c r="L615" s="35"/>
    </row>
    <row r="616" spans="1:12" x14ac:dyDescent="0.25">
      <c r="H616" s="35" t="s">
        <v>230</v>
      </c>
      <c r="I616" s="35"/>
      <c r="J616" s="35"/>
      <c r="K616" s="35"/>
      <c r="L616" s="35"/>
    </row>
    <row r="617" spans="1:12" x14ac:dyDescent="0.25">
      <c r="H617" s="36" t="s">
        <v>221</v>
      </c>
      <c r="I617" s="36"/>
      <c r="J617" s="36"/>
      <c r="K617" s="36"/>
      <c r="L617" s="36"/>
    </row>
    <row r="618" spans="1:12" x14ac:dyDescent="0.25">
      <c r="H618" s="35" t="s">
        <v>228</v>
      </c>
      <c r="I618" s="35"/>
      <c r="J618" s="35"/>
      <c r="K618" s="35"/>
      <c r="L618" s="35"/>
    </row>
    <row r="620" spans="1:12" x14ac:dyDescent="0.25">
      <c r="B620" t="s">
        <v>0</v>
      </c>
      <c r="C620" t="s">
        <v>1</v>
      </c>
      <c r="D620" t="s">
        <v>2</v>
      </c>
      <c r="E620" t="s">
        <v>3</v>
      </c>
      <c r="H620" s="35" t="s">
        <v>239</v>
      </c>
      <c r="I620" s="35"/>
      <c r="J620" s="35"/>
      <c r="K620" s="35"/>
      <c r="L620" s="35"/>
    </row>
    <row r="621" spans="1:12" x14ac:dyDescent="0.25">
      <c r="A621" s="1" t="s">
        <v>238</v>
      </c>
      <c r="H621" s="35" t="s">
        <v>226</v>
      </c>
      <c r="I621" s="35"/>
      <c r="J621" s="35"/>
      <c r="K621" s="35"/>
      <c r="L621" s="35"/>
    </row>
    <row r="622" spans="1:12" x14ac:dyDescent="0.25">
      <c r="A622" s="1">
        <v>2</v>
      </c>
      <c r="H622" s="36" t="s">
        <v>221</v>
      </c>
      <c r="I622" s="36"/>
      <c r="J622" s="36"/>
      <c r="K622" s="36"/>
      <c r="L622" s="36"/>
    </row>
    <row r="623" spans="1:12" x14ac:dyDescent="0.25">
      <c r="H623" s="35" t="s">
        <v>240</v>
      </c>
      <c r="I623" s="35"/>
      <c r="J623" s="35"/>
      <c r="K623" s="35"/>
      <c r="L623" s="35"/>
    </row>
    <row r="625" spans="2:12" x14ac:dyDescent="0.25">
      <c r="B625" t="s">
        <v>0</v>
      </c>
      <c r="C625" t="s">
        <v>1</v>
      </c>
      <c r="D625" t="s">
        <v>2</v>
      </c>
      <c r="E625" t="s">
        <v>3</v>
      </c>
      <c r="H625" s="35" t="s">
        <v>241</v>
      </c>
      <c r="I625" s="35"/>
      <c r="J625" s="35"/>
      <c r="K625" s="35"/>
      <c r="L625" s="35"/>
    </row>
    <row r="626" spans="2:12" x14ac:dyDescent="0.25">
      <c r="H626" s="35" t="s">
        <v>220</v>
      </c>
      <c r="I626" s="35"/>
      <c r="J626" s="35"/>
      <c r="K626" s="35"/>
      <c r="L626" s="35"/>
    </row>
    <row r="627" spans="2:12" x14ac:dyDescent="0.25">
      <c r="H627" s="36" t="s">
        <v>221</v>
      </c>
      <c r="I627" s="36"/>
      <c r="J627" s="36"/>
      <c r="K627" s="36"/>
      <c r="L627" s="36"/>
    </row>
    <row r="628" spans="2:12" x14ac:dyDescent="0.25">
      <c r="H628" s="35" t="s">
        <v>240</v>
      </c>
      <c r="I628" s="35"/>
      <c r="J628" s="35"/>
      <c r="K628" s="35"/>
      <c r="L628" s="35"/>
    </row>
    <row r="629" spans="2:12" x14ac:dyDescent="0.25">
      <c r="H629" s="35"/>
      <c r="I629" s="35"/>
      <c r="J629" s="35"/>
      <c r="K629" s="35"/>
      <c r="L629" s="35"/>
    </row>
    <row r="630" spans="2:12" x14ac:dyDescent="0.25">
      <c r="B630" t="s">
        <v>0</v>
      </c>
      <c r="C630" t="s">
        <v>1</v>
      </c>
      <c r="D630" t="s">
        <v>2</v>
      </c>
      <c r="E630" t="s">
        <v>3</v>
      </c>
      <c r="H630" s="35" t="s">
        <v>243</v>
      </c>
      <c r="I630" s="35"/>
      <c r="J630" s="35"/>
      <c r="K630" s="35"/>
      <c r="L630" s="35"/>
    </row>
    <row r="631" spans="2:12" x14ac:dyDescent="0.25">
      <c r="H631" s="35" t="s">
        <v>226</v>
      </c>
      <c r="I631" s="35"/>
      <c r="J631" s="35"/>
      <c r="K631" s="35"/>
      <c r="L631" s="35"/>
    </row>
    <row r="632" spans="2:12" x14ac:dyDescent="0.25">
      <c r="H632" s="36" t="s">
        <v>221</v>
      </c>
      <c r="I632" s="36"/>
      <c r="J632" s="36"/>
      <c r="K632" s="36"/>
      <c r="L632" s="36"/>
    </row>
    <row r="633" spans="2:12" x14ac:dyDescent="0.25">
      <c r="H633" s="35" t="s">
        <v>242</v>
      </c>
      <c r="I633" s="35"/>
      <c r="J633" s="35"/>
      <c r="K633" s="35"/>
      <c r="L633" s="35"/>
    </row>
    <row r="635" spans="2:12" x14ac:dyDescent="0.25">
      <c r="B635" t="s">
        <v>0</v>
      </c>
      <c r="C635" t="s">
        <v>1</v>
      </c>
      <c r="D635" t="s">
        <v>2</v>
      </c>
      <c r="E635" t="s">
        <v>3</v>
      </c>
      <c r="H635" s="35" t="s">
        <v>244</v>
      </c>
      <c r="I635" s="35"/>
      <c r="J635" s="35"/>
      <c r="K635" s="35"/>
      <c r="L635" s="35"/>
    </row>
    <row r="636" spans="2:12" x14ac:dyDescent="0.25">
      <c r="H636" s="35" t="s">
        <v>220</v>
      </c>
      <c r="I636" s="35"/>
      <c r="J636" s="35"/>
      <c r="K636" s="35"/>
      <c r="L636" s="35"/>
    </row>
    <row r="637" spans="2:12" x14ac:dyDescent="0.25">
      <c r="H637" s="36" t="s">
        <v>221</v>
      </c>
      <c r="I637" s="36"/>
      <c r="J637" s="36"/>
      <c r="K637" s="36"/>
      <c r="L637" s="36"/>
    </row>
    <row r="638" spans="2:12" x14ac:dyDescent="0.25">
      <c r="H638" s="35" t="s">
        <v>242</v>
      </c>
      <c r="I638" s="35"/>
      <c r="J638" s="35"/>
      <c r="K638" s="35"/>
      <c r="L638" s="35"/>
    </row>
    <row r="639" spans="2:12" x14ac:dyDescent="0.25">
      <c r="H639" s="35"/>
      <c r="I639" s="35"/>
      <c r="J639" s="35"/>
      <c r="K639" s="35"/>
      <c r="L639" s="35"/>
    </row>
    <row r="640" spans="2:12" x14ac:dyDescent="0.25">
      <c r="B640" t="s">
        <v>0</v>
      </c>
      <c r="C640" t="s">
        <v>1</v>
      </c>
      <c r="D640" t="s">
        <v>2</v>
      </c>
      <c r="E640" t="s">
        <v>3</v>
      </c>
      <c r="H640" s="35" t="s">
        <v>244</v>
      </c>
      <c r="I640" s="35"/>
      <c r="J640" s="35"/>
      <c r="K640" s="35"/>
      <c r="L640" s="35"/>
    </row>
    <row r="641" spans="1:12" x14ac:dyDescent="0.25">
      <c r="A641" s="1" t="s">
        <v>238</v>
      </c>
      <c r="H641" s="35" t="s">
        <v>223</v>
      </c>
      <c r="I641" s="35"/>
      <c r="J641" s="35"/>
      <c r="K641" s="35"/>
      <c r="L641" s="35"/>
    </row>
    <row r="642" spans="1:12" x14ac:dyDescent="0.25">
      <c r="A642" s="1">
        <v>3</v>
      </c>
      <c r="H642" s="36" t="s">
        <v>221</v>
      </c>
      <c r="I642" s="36"/>
      <c r="J642" s="36"/>
      <c r="K642" s="36"/>
      <c r="L642" s="36"/>
    </row>
    <row r="643" spans="1:12" x14ac:dyDescent="0.25">
      <c r="H643" s="35" t="s">
        <v>242</v>
      </c>
      <c r="I643" s="35"/>
      <c r="J643" s="35"/>
      <c r="K643" s="35"/>
      <c r="L643" s="35"/>
    </row>
    <row r="645" spans="1:12" x14ac:dyDescent="0.25">
      <c r="B645" t="s">
        <v>0</v>
      </c>
      <c r="C645" t="s">
        <v>1</v>
      </c>
      <c r="D645" t="s">
        <v>2</v>
      </c>
      <c r="E645" t="s">
        <v>3</v>
      </c>
      <c r="H645" s="35" t="s">
        <v>245</v>
      </c>
      <c r="I645" s="35"/>
      <c r="J645" s="35"/>
      <c r="K645" s="35"/>
      <c r="L645" s="35"/>
    </row>
    <row r="646" spans="1:12" x14ac:dyDescent="0.25">
      <c r="H646" s="35" t="s">
        <v>230</v>
      </c>
      <c r="I646" s="35"/>
      <c r="J646" s="35"/>
      <c r="K646" s="35"/>
      <c r="L646" s="35"/>
    </row>
    <row r="647" spans="1:12" x14ac:dyDescent="0.25">
      <c r="H647" s="36" t="s">
        <v>221</v>
      </c>
      <c r="I647" s="36"/>
      <c r="J647" s="36"/>
      <c r="K647" s="36"/>
      <c r="L647" s="36"/>
    </row>
    <row r="648" spans="1:12" x14ac:dyDescent="0.25">
      <c r="H648" s="35" t="s">
        <v>242</v>
      </c>
      <c r="I648" s="35"/>
      <c r="J648" s="35"/>
      <c r="K648" s="35"/>
      <c r="L648" s="35"/>
    </row>
    <row r="650" spans="1:12" x14ac:dyDescent="0.25">
      <c r="B650" t="s">
        <v>0</v>
      </c>
      <c r="C650" t="s">
        <v>1</v>
      </c>
      <c r="D650" t="s">
        <v>2</v>
      </c>
      <c r="E650" t="s">
        <v>3</v>
      </c>
      <c r="H650" s="35" t="s">
        <v>246</v>
      </c>
      <c r="I650" s="35"/>
      <c r="J650" s="35"/>
      <c r="K650" s="35"/>
      <c r="L650" s="35"/>
    </row>
    <row r="651" spans="1:12" x14ac:dyDescent="0.25">
      <c r="H651" s="35" t="s">
        <v>220</v>
      </c>
      <c r="I651" s="35"/>
      <c r="J651" s="35"/>
      <c r="K651" s="35"/>
      <c r="L651" s="35"/>
    </row>
    <row r="652" spans="1:12" x14ac:dyDescent="0.25">
      <c r="H652" s="36" t="s">
        <v>221</v>
      </c>
      <c r="I652" s="36"/>
      <c r="J652" s="36"/>
      <c r="K652" s="36"/>
      <c r="L652" s="36"/>
    </row>
    <row r="653" spans="1:12" x14ac:dyDescent="0.25">
      <c r="H653" s="35" t="s">
        <v>247</v>
      </c>
      <c r="I653" s="35"/>
      <c r="J653" s="35"/>
      <c r="K653" s="35"/>
      <c r="L653" s="35"/>
    </row>
    <row r="654" spans="1:12" x14ac:dyDescent="0.25">
      <c r="H654" s="35"/>
      <c r="I654" s="35"/>
      <c r="J654" s="35"/>
      <c r="K654" s="35"/>
      <c r="L654" s="35"/>
    </row>
    <row r="657" spans="1:12" x14ac:dyDescent="0.25">
      <c r="A657" s="1" t="s">
        <v>249</v>
      </c>
      <c r="B657" t="s">
        <v>0</v>
      </c>
      <c r="C657" t="s">
        <v>1</v>
      </c>
      <c r="D657" t="s">
        <v>2</v>
      </c>
      <c r="E657" t="s">
        <v>3</v>
      </c>
      <c r="H657" s="35" t="s">
        <v>251</v>
      </c>
      <c r="I657" s="35"/>
      <c r="J657" s="35"/>
      <c r="K657" s="35"/>
      <c r="L657" s="35"/>
    </row>
    <row r="658" spans="1:12" x14ac:dyDescent="0.25">
      <c r="A658" s="1">
        <v>1</v>
      </c>
      <c r="B658" t="s">
        <v>5</v>
      </c>
      <c r="C658">
        <v>109.12</v>
      </c>
      <c r="D658">
        <f>1/(1+0.0679)</f>
        <v>0.93641726753441323</v>
      </c>
      <c r="E658">
        <f>C658*D658</f>
        <v>102.18185223335517</v>
      </c>
      <c r="H658" s="35" t="s">
        <v>40</v>
      </c>
      <c r="I658" s="35"/>
      <c r="J658" s="35"/>
      <c r="K658" s="35"/>
      <c r="L658" s="35"/>
    </row>
    <row r="659" spans="1:12" x14ac:dyDescent="0.25">
      <c r="B659" t="s">
        <v>6</v>
      </c>
      <c r="C659">
        <v>109.12</v>
      </c>
      <c r="D659">
        <f>1/(1+0.0698)^2</f>
        <v>0.87376533899421416</v>
      </c>
      <c r="E659">
        <f t="shared" ref="E659:E667" si="53">C659*D659</f>
        <v>95.345273791048655</v>
      </c>
      <c r="H659" s="35" t="s">
        <v>24</v>
      </c>
      <c r="I659" s="35"/>
      <c r="J659" s="35"/>
      <c r="K659" s="35"/>
      <c r="L659" s="35"/>
    </row>
    <row r="660" spans="1:12" x14ac:dyDescent="0.25">
      <c r="B660" t="s">
        <v>7</v>
      </c>
      <c r="C660">
        <v>109.12</v>
      </c>
      <c r="D660">
        <f>1/(1+0.0714)^3</f>
        <v>0.81310208346911228</v>
      </c>
      <c r="E660">
        <f t="shared" si="53"/>
        <v>88.725699348149533</v>
      </c>
      <c r="H660" s="35" t="s">
        <v>253</v>
      </c>
      <c r="I660" s="35"/>
      <c r="J660" s="35"/>
      <c r="K660" s="35"/>
      <c r="L660" s="35"/>
    </row>
    <row r="661" spans="1:12" x14ac:dyDescent="0.25">
      <c r="B661" t="s">
        <v>8</v>
      </c>
      <c r="C661">
        <v>109.12</v>
      </c>
      <c r="D661">
        <f>1/(1+0.0726)^4</f>
        <v>0.75552498253350464</v>
      </c>
      <c r="E661">
        <f t="shared" si="53"/>
        <v>82.442886094056036</v>
      </c>
      <c r="H661" s="35" t="s">
        <v>69</v>
      </c>
      <c r="I661" s="35"/>
      <c r="J661" s="35"/>
      <c r="K661" s="35"/>
      <c r="L661" s="35"/>
    </row>
    <row r="662" spans="1:12" x14ac:dyDescent="0.25">
      <c r="B662" t="s">
        <v>13</v>
      </c>
      <c r="C662">
        <v>109.12</v>
      </c>
      <c r="D662">
        <f>1/(1+0.0736)^5</f>
        <v>0.70111213796389138</v>
      </c>
      <c r="E662">
        <f t="shared" si="53"/>
        <v>76.505356494619832</v>
      </c>
      <c r="H662" s="35" t="s">
        <v>252</v>
      </c>
      <c r="I662" s="35"/>
      <c r="J662" s="35"/>
      <c r="K662" s="35"/>
      <c r="L662" s="35"/>
    </row>
    <row r="663" spans="1:12" x14ac:dyDescent="0.25">
      <c r="B663" t="s">
        <v>14</v>
      </c>
      <c r="C663">
        <v>109.12</v>
      </c>
      <c r="D663">
        <f>1/(1+0.0744)^6</f>
        <v>0.6501356813343464</v>
      </c>
      <c r="E663">
        <f t="shared" si="53"/>
        <v>70.942805547203889</v>
      </c>
    </row>
    <row r="664" spans="1:12" x14ac:dyDescent="0.25">
      <c r="B664" t="s">
        <v>15</v>
      </c>
      <c r="C664">
        <v>109.12</v>
      </c>
      <c r="D664">
        <f>1/(1+0.075)^7</f>
        <v>0.60275490089788319</v>
      </c>
      <c r="E664">
        <f t="shared" si="53"/>
        <v>65.772614785977012</v>
      </c>
    </row>
    <row r="665" spans="1:12" x14ac:dyDescent="0.25">
      <c r="B665" t="s">
        <v>16</v>
      </c>
      <c r="C665">
        <v>109.12</v>
      </c>
      <c r="D665">
        <f>1/(1+0.0755)^8</f>
        <v>0.55862025948554017</v>
      </c>
      <c r="E665">
        <f t="shared" si="53"/>
        <v>60.956642715062145</v>
      </c>
    </row>
    <row r="666" spans="1:12" x14ac:dyDescent="0.25">
      <c r="B666" t="s">
        <v>17</v>
      </c>
      <c r="C666">
        <v>109.12</v>
      </c>
      <c r="D666">
        <f>1/(1+0.0759)^9</f>
        <v>0.51766980318848843</v>
      </c>
      <c r="E666">
        <f t="shared" si="53"/>
        <v>56.48812892392786</v>
      </c>
    </row>
    <row r="667" spans="1:12" x14ac:dyDescent="0.25">
      <c r="B667" t="s">
        <v>250</v>
      </c>
      <c r="C667">
        <f>C666+1000</f>
        <v>1109.1199999999999</v>
      </c>
      <c r="D667">
        <f>1/(1+0.0763)^10</f>
        <v>0.4793653042494575</v>
      </c>
      <c r="E667">
        <f t="shared" si="53"/>
        <v>531.6736462491582</v>
      </c>
    </row>
    <row r="668" spans="1:12" x14ac:dyDescent="0.25">
      <c r="E668">
        <f>SUM(E658:E667)</f>
        <v>1231.0349061825582</v>
      </c>
    </row>
    <row r="670" spans="1:12" x14ac:dyDescent="0.25">
      <c r="A670" s="1" t="s">
        <v>249</v>
      </c>
      <c r="B670" t="s">
        <v>0</v>
      </c>
      <c r="C670" t="s">
        <v>1</v>
      </c>
      <c r="D670" t="s">
        <v>2</v>
      </c>
      <c r="E670" t="s">
        <v>3</v>
      </c>
      <c r="H670" s="35" t="s">
        <v>254</v>
      </c>
      <c r="I670" s="35"/>
      <c r="J670" s="35"/>
      <c r="K670" s="35"/>
      <c r="L670" s="35"/>
    </row>
    <row r="671" spans="1:12" x14ac:dyDescent="0.25">
      <c r="A671" s="1">
        <v>2</v>
      </c>
      <c r="B671" t="s">
        <v>5</v>
      </c>
      <c r="C671">
        <v>109.5</v>
      </c>
      <c r="D671">
        <f>1/(1+0.0679)</f>
        <v>0.93641726753441323</v>
      </c>
      <c r="E671">
        <f>C671*D671</f>
        <v>102.53769079501825</v>
      </c>
      <c r="H671" s="35" t="s">
        <v>40</v>
      </c>
      <c r="I671" s="35"/>
      <c r="J671" s="35"/>
      <c r="K671" s="35"/>
      <c r="L671" s="35"/>
    </row>
    <row r="672" spans="1:12" x14ac:dyDescent="0.25">
      <c r="B672" t="s">
        <v>6</v>
      </c>
      <c r="C672">
        <v>109.5</v>
      </c>
      <c r="D672">
        <f>1/(1+0.0698)^2</f>
        <v>0.87376533899421416</v>
      </c>
      <c r="E672">
        <f t="shared" ref="E672:E680" si="54">C672*D672</f>
        <v>95.677304619866447</v>
      </c>
      <c r="H672" s="35" t="s">
        <v>24</v>
      </c>
      <c r="I672" s="35"/>
      <c r="J672" s="35"/>
      <c r="K672" s="35"/>
      <c r="L672" s="35"/>
    </row>
    <row r="673" spans="1:12" x14ac:dyDescent="0.25">
      <c r="B673" t="s">
        <v>7</v>
      </c>
      <c r="C673">
        <v>109.5</v>
      </c>
      <c r="D673">
        <f>1/(1+0.0714)^3</f>
        <v>0.81310208346911228</v>
      </c>
      <c r="E673">
        <f t="shared" si="54"/>
        <v>89.034678139867793</v>
      </c>
      <c r="H673" s="35" t="s">
        <v>253</v>
      </c>
      <c r="I673" s="35"/>
      <c r="J673" s="35"/>
      <c r="K673" s="35"/>
      <c r="L673" s="35"/>
    </row>
    <row r="674" spans="1:12" x14ac:dyDescent="0.25">
      <c r="B674" t="s">
        <v>8</v>
      </c>
      <c r="C674">
        <v>109.5</v>
      </c>
      <c r="D674">
        <f>1/(1+0.0726)^4</f>
        <v>0.75552498253350464</v>
      </c>
      <c r="E674">
        <f t="shared" si="54"/>
        <v>82.729985587418753</v>
      </c>
      <c r="H674" s="35" t="s">
        <v>256</v>
      </c>
      <c r="I674" s="35"/>
      <c r="J674" s="35"/>
      <c r="K674" s="35"/>
      <c r="L674" s="35"/>
    </row>
    <row r="675" spans="1:12" x14ac:dyDescent="0.25">
      <c r="B675" t="s">
        <v>13</v>
      </c>
      <c r="C675">
        <v>109.5</v>
      </c>
      <c r="D675">
        <f>1/(1+0.0736)^5</f>
        <v>0.70111213796389138</v>
      </c>
      <c r="E675">
        <f t="shared" si="54"/>
        <v>76.7717791070461</v>
      </c>
      <c r="H675" s="35" t="s">
        <v>255</v>
      </c>
      <c r="I675" s="35"/>
      <c r="J675" s="35"/>
      <c r="K675" s="35"/>
      <c r="L675" s="35"/>
    </row>
    <row r="676" spans="1:12" x14ac:dyDescent="0.25">
      <c r="B676" t="s">
        <v>14</v>
      </c>
      <c r="C676">
        <v>109.5</v>
      </c>
      <c r="D676">
        <f>1/(1+0.0744)^6</f>
        <v>0.6501356813343464</v>
      </c>
      <c r="E676">
        <f t="shared" si="54"/>
        <v>71.189857106110935</v>
      </c>
    </row>
    <row r="677" spans="1:12" x14ac:dyDescent="0.25">
      <c r="B677" t="s">
        <v>15</v>
      </c>
      <c r="C677">
        <v>109.5</v>
      </c>
      <c r="D677">
        <f>1/(1+0.075)^7</f>
        <v>0.60275490089788319</v>
      </c>
      <c r="E677">
        <f t="shared" si="54"/>
        <v>66.001661648318205</v>
      </c>
    </row>
    <row r="678" spans="1:12" x14ac:dyDescent="0.25">
      <c r="B678" t="s">
        <v>16</v>
      </c>
      <c r="C678">
        <v>109.5</v>
      </c>
      <c r="D678">
        <f>1/(1+0.0755)^8</f>
        <v>0.55862025948554017</v>
      </c>
      <c r="E678">
        <f t="shared" si="54"/>
        <v>61.168918413666646</v>
      </c>
    </row>
    <row r="679" spans="1:12" x14ac:dyDescent="0.25">
      <c r="B679" t="s">
        <v>17</v>
      </c>
      <c r="C679">
        <v>109.5</v>
      </c>
      <c r="D679">
        <f>1/(1+0.0759)^9</f>
        <v>0.51766980318848843</v>
      </c>
      <c r="E679">
        <f t="shared" si="54"/>
        <v>56.684843449139485</v>
      </c>
    </row>
    <row r="680" spans="1:12" x14ac:dyDescent="0.25">
      <c r="B680" t="s">
        <v>250</v>
      </c>
      <c r="C680">
        <f>C679+1000</f>
        <v>1109.5</v>
      </c>
      <c r="D680">
        <f>1/(1+0.0763)^10</f>
        <v>0.4793653042494575</v>
      </c>
      <c r="E680">
        <f t="shared" si="54"/>
        <v>531.85580506477311</v>
      </c>
    </row>
    <row r="681" spans="1:12" x14ac:dyDescent="0.25">
      <c r="E681">
        <f>SUM(E671:E680)</f>
        <v>1233.6525239312259</v>
      </c>
    </row>
    <row r="683" spans="1:12" x14ac:dyDescent="0.25">
      <c r="A683" s="1" t="s">
        <v>249</v>
      </c>
      <c r="B683" t="s">
        <v>0</v>
      </c>
      <c r="C683" t="s">
        <v>1</v>
      </c>
      <c r="D683" t="s">
        <v>2</v>
      </c>
      <c r="E683" t="s">
        <v>3</v>
      </c>
      <c r="H683" s="35" t="s">
        <v>257</v>
      </c>
      <c r="I683" s="35"/>
      <c r="J683" s="35"/>
      <c r="K683" s="35"/>
      <c r="L683" s="35"/>
    </row>
    <row r="684" spans="1:12" x14ac:dyDescent="0.25">
      <c r="A684" s="1">
        <v>3</v>
      </c>
      <c r="B684" t="s">
        <v>5</v>
      </c>
      <c r="C684">
        <v>109.5</v>
      </c>
      <c r="D684">
        <f>1/(1+0.0679)</f>
        <v>0.93641726753441323</v>
      </c>
      <c r="E684">
        <f>C684*D684</f>
        <v>102.53769079501825</v>
      </c>
      <c r="H684" s="35" t="s">
        <v>40</v>
      </c>
      <c r="I684" s="35"/>
      <c r="J684" s="35"/>
      <c r="K684" s="35"/>
      <c r="L684" s="35"/>
    </row>
    <row r="685" spans="1:12" x14ac:dyDescent="0.25">
      <c r="B685" t="s">
        <v>6</v>
      </c>
      <c r="C685">
        <v>109.5</v>
      </c>
      <c r="D685">
        <f>1/(1+0.0698)^2</f>
        <v>0.87376533899421416</v>
      </c>
      <c r="E685">
        <f t="shared" ref="E685:E693" si="55">C685*D685</f>
        <v>95.677304619866447</v>
      </c>
      <c r="H685" s="35" t="s">
        <v>24</v>
      </c>
      <c r="I685" s="35"/>
      <c r="J685" s="35"/>
      <c r="K685" s="35"/>
      <c r="L685" s="35"/>
    </row>
    <row r="686" spans="1:12" x14ac:dyDescent="0.25">
      <c r="B686" t="s">
        <v>7</v>
      </c>
      <c r="C686">
        <v>109.5</v>
      </c>
      <c r="D686">
        <f>1/(1+0.0714)^3</f>
        <v>0.81310208346911228</v>
      </c>
      <c r="E686">
        <f t="shared" si="55"/>
        <v>89.034678139867793</v>
      </c>
      <c r="H686" s="35" t="s">
        <v>253</v>
      </c>
      <c r="I686" s="35"/>
      <c r="J686" s="35"/>
      <c r="K686" s="35"/>
      <c r="L686" s="35"/>
    </row>
    <row r="687" spans="1:12" x14ac:dyDescent="0.25">
      <c r="B687" t="s">
        <v>8</v>
      </c>
      <c r="C687">
        <v>109.5</v>
      </c>
      <c r="D687">
        <f>1/(1+0.0726)^4</f>
        <v>0.75552498253350464</v>
      </c>
      <c r="E687">
        <f t="shared" si="55"/>
        <v>82.729985587418753</v>
      </c>
      <c r="H687" s="35" t="s">
        <v>256</v>
      </c>
      <c r="I687" s="35"/>
      <c r="J687" s="35"/>
      <c r="K687" s="35"/>
      <c r="L687" s="35"/>
    </row>
    <row r="688" spans="1:12" x14ac:dyDescent="0.25">
      <c r="B688" t="s">
        <v>13</v>
      </c>
      <c r="C688">
        <v>109.5</v>
      </c>
      <c r="D688">
        <f>1/(1+0.0736)^5</f>
        <v>0.70111213796389138</v>
      </c>
      <c r="E688">
        <f t="shared" si="55"/>
        <v>76.7717791070461</v>
      </c>
      <c r="H688" s="35" t="s">
        <v>258</v>
      </c>
      <c r="I688" s="35"/>
      <c r="J688" s="35"/>
      <c r="K688" s="35"/>
      <c r="L688" s="35"/>
    </row>
    <row r="689" spans="1:12" x14ac:dyDescent="0.25">
      <c r="B689" t="s">
        <v>14</v>
      </c>
      <c r="C689">
        <v>109.5</v>
      </c>
      <c r="D689">
        <f>1/(1+0.0744)^6</f>
        <v>0.6501356813343464</v>
      </c>
      <c r="E689">
        <f t="shared" si="55"/>
        <v>71.189857106110935</v>
      </c>
    </row>
    <row r="690" spans="1:12" x14ac:dyDescent="0.25">
      <c r="B690" t="s">
        <v>15</v>
      </c>
      <c r="C690">
        <v>109.5</v>
      </c>
      <c r="D690">
        <f>1/(1+0.075)^7</f>
        <v>0.60275490089788319</v>
      </c>
      <c r="E690">
        <f t="shared" si="55"/>
        <v>66.001661648318205</v>
      </c>
    </row>
    <row r="691" spans="1:12" x14ac:dyDescent="0.25">
      <c r="B691" t="s">
        <v>16</v>
      </c>
      <c r="C691">
        <v>109.5</v>
      </c>
      <c r="D691">
        <f>1/(1+0.0755)^8</f>
        <v>0.55862025948554017</v>
      </c>
      <c r="E691">
        <f t="shared" si="55"/>
        <v>61.168918413666646</v>
      </c>
    </row>
    <row r="692" spans="1:12" x14ac:dyDescent="0.25">
      <c r="B692" t="s">
        <v>17</v>
      </c>
      <c r="C692">
        <v>109.5</v>
      </c>
      <c r="D692">
        <f>1/(1+0.0759)^9</f>
        <v>0.51766980318848843</v>
      </c>
      <c r="E692">
        <f t="shared" si="55"/>
        <v>56.684843449139485</v>
      </c>
    </row>
    <row r="693" spans="1:12" x14ac:dyDescent="0.25">
      <c r="B693" t="s">
        <v>250</v>
      </c>
      <c r="C693">
        <f>C692+1000</f>
        <v>1109.5</v>
      </c>
      <c r="D693">
        <f>1/(1+0.0763)^10</f>
        <v>0.4793653042494575</v>
      </c>
      <c r="E693">
        <f t="shared" si="55"/>
        <v>531.85580506477311</v>
      </c>
    </row>
    <row r="694" spans="1:12" x14ac:dyDescent="0.25">
      <c r="E694">
        <f>SUM(E684:E693)</f>
        <v>1233.6525239312259</v>
      </c>
    </row>
    <row r="696" spans="1:12" x14ac:dyDescent="0.25">
      <c r="A696" s="1" t="s">
        <v>249</v>
      </c>
      <c r="B696" t="s">
        <v>0</v>
      </c>
      <c r="C696" t="s">
        <v>1</v>
      </c>
      <c r="D696" t="s">
        <v>2</v>
      </c>
      <c r="E696" t="s">
        <v>3</v>
      </c>
      <c r="H696" s="35" t="s">
        <v>260</v>
      </c>
      <c r="I696" s="35"/>
      <c r="J696" s="35"/>
      <c r="K696" s="35"/>
      <c r="L696" s="35"/>
    </row>
    <row r="697" spans="1:12" x14ac:dyDescent="0.25">
      <c r="A697" s="1">
        <v>4</v>
      </c>
      <c r="B697" t="s">
        <v>5</v>
      </c>
      <c r="C697">
        <v>110.2</v>
      </c>
      <c r="D697">
        <f>1/(1+0.0679)</f>
        <v>0.93641726753441323</v>
      </c>
      <c r="E697">
        <f>C697*D697</f>
        <v>103.19318288229235</v>
      </c>
      <c r="H697" s="35" t="s">
        <v>40</v>
      </c>
      <c r="I697" s="35"/>
      <c r="J697" s="35"/>
      <c r="K697" s="35"/>
      <c r="L697" s="35"/>
    </row>
    <row r="698" spans="1:12" x14ac:dyDescent="0.25">
      <c r="B698" t="s">
        <v>6</v>
      </c>
      <c r="C698">
        <v>1110.2</v>
      </c>
      <c r="D698">
        <f>1/(1+0.0698)^2</f>
        <v>0.87376533899421416</v>
      </c>
      <c r="E698">
        <f t="shared" ref="E698" si="56">C698*D698</f>
        <v>970.05427935137664</v>
      </c>
      <c r="H698" s="35" t="s">
        <v>24</v>
      </c>
      <c r="I698" s="35"/>
      <c r="J698" s="35"/>
      <c r="K698" s="35"/>
      <c r="L698" s="35"/>
    </row>
    <row r="699" spans="1:12" x14ac:dyDescent="0.25">
      <c r="E699">
        <f>SUM(E697:E698)</f>
        <v>1073.247462233669</v>
      </c>
      <c r="H699" s="35" t="s">
        <v>36</v>
      </c>
      <c r="I699" s="35"/>
      <c r="J699" s="35"/>
      <c r="K699" s="35"/>
      <c r="L699" s="35"/>
    </row>
    <row r="700" spans="1:12" x14ac:dyDescent="0.25">
      <c r="H700" s="35" t="s">
        <v>259</v>
      </c>
      <c r="I700" s="35"/>
      <c r="J700" s="35"/>
      <c r="K700" s="35"/>
      <c r="L700" s="35"/>
    </row>
    <row r="701" spans="1:12" x14ac:dyDescent="0.25">
      <c r="H701" s="35" t="s">
        <v>261</v>
      </c>
      <c r="I701" s="35"/>
      <c r="J701" s="35"/>
      <c r="K701" s="35"/>
      <c r="L701" s="35"/>
    </row>
    <row r="703" spans="1:12" x14ac:dyDescent="0.25">
      <c r="A703" s="1" t="s">
        <v>249</v>
      </c>
      <c r="B703" t="s">
        <v>0</v>
      </c>
      <c r="C703" t="s">
        <v>1</v>
      </c>
      <c r="D703" t="s">
        <v>2</v>
      </c>
      <c r="E703" t="s">
        <v>3</v>
      </c>
      <c r="H703" s="35" t="s">
        <v>262</v>
      </c>
      <c r="I703" s="35"/>
      <c r="J703" s="35"/>
      <c r="K703" s="35"/>
      <c r="L703" s="35"/>
    </row>
    <row r="704" spans="1:12" x14ac:dyDescent="0.25">
      <c r="A704" s="1">
        <v>5</v>
      </c>
      <c r="B704" t="s">
        <v>5</v>
      </c>
      <c r="C704">
        <v>110.5</v>
      </c>
      <c r="D704">
        <f>1/(1+0.0679)</f>
        <v>0.93641726753441323</v>
      </c>
      <c r="E704">
        <f>C704*D704</f>
        <v>103.47410806255266</v>
      </c>
      <c r="H704" s="35" t="s">
        <v>40</v>
      </c>
      <c r="I704" s="35"/>
      <c r="J704" s="35"/>
      <c r="K704" s="35"/>
      <c r="L704" s="35"/>
    </row>
    <row r="705" spans="1:12" x14ac:dyDescent="0.25">
      <c r="B705" t="s">
        <v>6</v>
      </c>
      <c r="C705">
        <v>110.5</v>
      </c>
      <c r="D705">
        <f>1/(1+0.0698)^2</f>
        <v>0.87376533899421416</v>
      </c>
      <c r="E705">
        <f t="shared" ref="E705:E706" si="57">C705*D705</f>
        <v>96.551069958860666</v>
      </c>
      <c r="H705" s="35" t="s">
        <v>24</v>
      </c>
      <c r="I705" s="35"/>
      <c r="J705" s="35"/>
      <c r="K705" s="35"/>
      <c r="L705" s="35"/>
    </row>
    <row r="706" spans="1:12" x14ac:dyDescent="0.25">
      <c r="B706" t="s">
        <v>7</v>
      </c>
      <c r="C706">
        <f>1000+C705</f>
        <v>1110.5</v>
      </c>
      <c r="D706">
        <f>1/(1+0.0714)^3</f>
        <v>0.81310208346911228</v>
      </c>
      <c r="E706">
        <f t="shared" si="57"/>
        <v>902.94986369244918</v>
      </c>
      <c r="H706" s="35" t="s">
        <v>25</v>
      </c>
      <c r="I706" s="35"/>
      <c r="J706" s="35"/>
      <c r="K706" s="35"/>
      <c r="L706" s="35"/>
    </row>
    <row r="707" spans="1:12" x14ac:dyDescent="0.25">
      <c r="E707">
        <f>SUM(E704:E706)</f>
        <v>1102.9750417138625</v>
      </c>
      <c r="H707" s="35" t="s">
        <v>123</v>
      </c>
      <c r="I707" s="35"/>
      <c r="J707" s="35"/>
      <c r="K707" s="35"/>
      <c r="L707" s="35"/>
    </row>
    <row r="708" spans="1:12" x14ac:dyDescent="0.25">
      <c r="H708" s="35" t="s">
        <v>263</v>
      </c>
      <c r="I708" s="35"/>
      <c r="J708" s="35"/>
      <c r="K708" s="35"/>
      <c r="L708" s="35"/>
    </row>
    <row r="710" spans="1:12" x14ac:dyDescent="0.25">
      <c r="A710" s="1" t="s">
        <v>249</v>
      </c>
      <c r="B710" t="s">
        <v>0</v>
      </c>
      <c r="C710" t="s">
        <v>1</v>
      </c>
      <c r="D710" t="s">
        <v>2</v>
      </c>
      <c r="E710" t="s">
        <v>3</v>
      </c>
      <c r="H710" s="35" t="s">
        <v>264</v>
      </c>
      <c r="I710" s="35"/>
      <c r="J710" s="35"/>
      <c r="K710" s="35"/>
      <c r="L710" s="35"/>
    </row>
    <row r="711" spans="1:12" x14ac:dyDescent="0.25">
      <c r="A711" s="1">
        <v>6</v>
      </c>
      <c r="B711" t="s">
        <v>5</v>
      </c>
      <c r="C711">
        <v>110.6</v>
      </c>
      <c r="D711">
        <f>1/(1+0.0679)</f>
        <v>0.93641726753441323</v>
      </c>
      <c r="E711">
        <f>C711*D711</f>
        <v>103.56774978930609</v>
      </c>
      <c r="H711" s="35" t="s">
        <v>40</v>
      </c>
      <c r="I711" s="35"/>
      <c r="J711" s="35"/>
      <c r="K711" s="35"/>
      <c r="L711" s="35"/>
    </row>
    <row r="712" spans="1:12" x14ac:dyDescent="0.25">
      <c r="B712" t="s">
        <v>6</v>
      </c>
      <c r="C712">
        <v>1110.5999999999999</v>
      </c>
      <c r="D712">
        <f>1/(1+0.0698)^2</f>
        <v>0.87376533899421416</v>
      </c>
      <c r="E712">
        <f t="shared" ref="E712" si="58">C712*D712</f>
        <v>970.40378548697413</v>
      </c>
      <c r="H712" s="35" t="s">
        <v>24</v>
      </c>
      <c r="I712" s="35"/>
      <c r="J712" s="35"/>
      <c r="K712" s="35"/>
      <c r="L712" s="35"/>
    </row>
    <row r="713" spans="1:12" x14ac:dyDescent="0.25">
      <c r="E713">
        <f>SUM(E711:E712)</f>
        <v>1073.9715352762803</v>
      </c>
      <c r="H713" s="35" t="s">
        <v>36</v>
      </c>
      <c r="I713" s="35"/>
      <c r="J713" s="35"/>
      <c r="K713" s="35"/>
      <c r="L713" s="35"/>
    </row>
    <row r="714" spans="1:12" x14ac:dyDescent="0.25">
      <c r="H714" s="35" t="s">
        <v>266</v>
      </c>
      <c r="I714" s="35"/>
      <c r="J714" s="35"/>
      <c r="K714" s="35"/>
      <c r="L714" s="35"/>
    </row>
    <row r="715" spans="1:12" x14ac:dyDescent="0.25">
      <c r="H715" s="35" t="s">
        <v>265</v>
      </c>
      <c r="I715" s="35"/>
      <c r="J715" s="35"/>
      <c r="K715" s="35"/>
      <c r="L715" s="35"/>
    </row>
    <row r="717" spans="1:12" x14ac:dyDescent="0.25">
      <c r="A717" s="1" t="s">
        <v>249</v>
      </c>
      <c r="B717" t="s">
        <v>0</v>
      </c>
      <c r="C717" t="s">
        <v>1</v>
      </c>
      <c r="D717" t="s">
        <v>2</v>
      </c>
      <c r="E717" t="s">
        <v>3</v>
      </c>
      <c r="H717" s="35" t="s">
        <v>269</v>
      </c>
      <c r="I717" s="35"/>
      <c r="J717" s="35"/>
      <c r="K717" s="35"/>
      <c r="L717" s="35"/>
    </row>
    <row r="718" spans="1:12" x14ac:dyDescent="0.25">
      <c r="A718" s="1">
        <v>7</v>
      </c>
      <c r="B718" t="s">
        <v>5</v>
      </c>
      <c r="C718">
        <v>110.75</v>
      </c>
      <c r="D718">
        <f>1/(1+0.0679)</f>
        <v>0.93641726753441323</v>
      </c>
      <c r="E718">
        <f>C718*D718</f>
        <v>103.70821237943626</v>
      </c>
      <c r="H718" s="35" t="s">
        <v>40</v>
      </c>
      <c r="I718" s="35"/>
      <c r="J718" s="35"/>
      <c r="K718" s="35"/>
      <c r="L718" s="35"/>
    </row>
    <row r="719" spans="1:12" x14ac:dyDescent="0.25">
      <c r="B719" t="s">
        <v>6</v>
      </c>
      <c r="C719">
        <v>110.75</v>
      </c>
      <c r="D719">
        <f>1/(1+0.0698)^2</f>
        <v>0.87376533899421416</v>
      </c>
      <c r="E719">
        <f t="shared" ref="E719:E723" si="59">C719*D719</f>
        <v>96.769511293609213</v>
      </c>
      <c r="H719" s="35" t="s">
        <v>24</v>
      </c>
      <c r="I719" s="35"/>
      <c r="J719" s="35"/>
      <c r="K719" s="35"/>
      <c r="L719" s="35"/>
    </row>
    <row r="720" spans="1:12" x14ac:dyDescent="0.25">
      <c r="B720" t="s">
        <v>7</v>
      </c>
      <c r="C720">
        <v>110.75</v>
      </c>
      <c r="D720">
        <f>1/(1+0.0714)^3</f>
        <v>0.81310208346911228</v>
      </c>
      <c r="E720">
        <f t="shared" si="59"/>
        <v>90.051055744204191</v>
      </c>
      <c r="H720" s="35" t="s">
        <v>154</v>
      </c>
      <c r="I720" s="35"/>
      <c r="J720" s="35"/>
      <c r="K720" s="35"/>
      <c r="L720" s="35"/>
    </row>
    <row r="721" spans="1:12" x14ac:dyDescent="0.25">
      <c r="B721" t="s">
        <v>8</v>
      </c>
      <c r="C721">
        <v>110.75</v>
      </c>
      <c r="D721">
        <f>1/(1+0.0726)^4</f>
        <v>0.75552498253350464</v>
      </c>
      <c r="E721">
        <f t="shared" si="59"/>
        <v>83.674391815585636</v>
      </c>
      <c r="H721" s="35" t="s">
        <v>131</v>
      </c>
      <c r="I721" s="35"/>
      <c r="J721" s="35"/>
      <c r="K721" s="35"/>
      <c r="L721" s="35"/>
    </row>
    <row r="722" spans="1:12" x14ac:dyDescent="0.25">
      <c r="B722" t="s">
        <v>13</v>
      </c>
      <c r="C722">
        <v>110.75</v>
      </c>
      <c r="D722">
        <f>1/(1+0.0736)^5</f>
        <v>0.70111213796389138</v>
      </c>
      <c r="E722">
        <f t="shared" si="59"/>
        <v>77.648169279500976</v>
      </c>
      <c r="H722" s="35" t="s">
        <v>270</v>
      </c>
      <c r="I722" s="35"/>
      <c r="J722" s="35"/>
      <c r="K722" s="35"/>
      <c r="L722" s="35"/>
    </row>
    <row r="723" spans="1:12" x14ac:dyDescent="0.25">
      <c r="B723" t="s">
        <v>14</v>
      </c>
      <c r="C723">
        <f>1000+C722</f>
        <v>1110.75</v>
      </c>
      <c r="D723">
        <f>1/(1+0.0744)^6</f>
        <v>0.6501356813343464</v>
      </c>
      <c r="E723">
        <f t="shared" si="59"/>
        <v>722.13820804212526</v>
      </c>
    </row>
    <row r="724" spans="1:12" x14ac:dyDescent="0.25">
      <c r="E724">
        <f>SUM(E718:E723)</f>
        <v>1173.9895485544616</v>
      </c>
    </row>
    <row r="726" spans="1:12" x14ac:dyDescent="0.25">
      <c r="B726" t="s">
        <v>0</v>
      </c>
      <c r="C726" t="s">
        <v>1</v>
      </c>
      <c r="D726" t="s">
        <v>2</v>
      </c>
      <c r="E726" t="s">
        <v>3</v>
      </c>
      <c r="H726" s="35" t="s">
        <v>267</v>
      </c>
      <c r="I726" s="35"/>
      <c r="J726" s="35"/>
      <c r="K726" s="35"/>
      <c r="L726" s="35"/>
    </row>
    <row r="727" spans="1:12" x14ac:dyDescent="0.25">
      <c r="B727" t="s">
        <v>5</v>
      </c>
      <c r="C727">
        <v>110.75</v>
      </c>
      <c r="D727">
        <f>1/(1+0.0679)</f>
        <v>0.93641726753441323</v>
      </c>
      <c r="E727">
        <f>C727*D727</f>
        <v>103.70821237943626</v>
      </c>
      <c r="H727" s="35" t="s">
        <v>40</v>
      </c>
      <c r="I727" s="35"/>
      <c r="J727" s="35"/>
      <c r="K727" s="35"/>
      <c r="L727" s="35"/>
    </row>
    <row r="728" spans="1:12" x14ac:dyDescent="0.25">
      <c r="B728" t="s">
        <v>6</v>
      </c>
      <c r="C728">
        <v>110.75</v>
      </c>
      <c r="D728">
        <f>1/(1+0.0698)^2</f>
        <v>0.87376533899421416</v>
      </c>
      <c r="E728">
        <f t="shared" ref="E728:E729" si="60">C728*D728</f>
        <v>96.769511293609213</v>
      </c>
      <c r="H728" s="35" t="s">
        <v>24</v>
      </c>
      <c r="I728" s="35"/>
      <c r="J728" s="35"/>
      <c r="K728" s="35"/>
      <c r="L728" s="35"/>
    </row>
    <row r="729" spans="1:12" x14ac:dyDescent="0.25">
      <c r="B729" t="s">
        <v>7</v>
      </c>
      <c r="C729">
        <f>1000+C728</f>
        <v>1110.75</v>
      </c>
      <c r="D729">
        <f>1/(1+0.0714)^3</f>
        <v>0.81310208346911228</v>
      </c>
      <c r="E729">
        <f t="shared" si="60"/>
        <v>903.15313921331642</v>
      </c>
      <c r="H729" s="35" t="s">
        <v>25</v>
      </c>
      <c r="I729" s="35"/>
      <c r="J729" s="35"/>
      <c r="K729" s="35"/>
      <c r="L729" s="35"/>
    </row>
    <row r="730" spans="1:12" x14ac:dyDescent="0.25">
      <c r="E730">
        <f>SUM(E727:E729)</f>
        <v>1103.6308628863619</v>
      </c>
      <c r="H730" s="35" t="s">
        <v>131</v>
      </c>
      <c r="I730" s="35"/>
      <c r="J730" s="35"/>
      <c r="K730" s="35"/>
      <c r="L730" s="35"/>
    </row>
    <row r="731" spans="1:12" x14ac:dyDescent="0.25">
      <c r="H731" s="35" t="s">
        <v>268</v>
      </c>
      <c r="I731" s="35"/>
      <c r="J731" s="35"/>
      <c r="K731" s="35"/>
      <c r="L731" s="35"/>
    </row>
    <row r="733" spans="1:12" x14ac:dyDescent="0.25">
      <c r="A733" s="1" t="s">
        <v>249</v>
      </c>
      <c r="B733" t="s">
        <v>0</v>
      </c>
      <c r="C733" t="s">
        <v>1</v>
      </c>
      <c r="D733" t="s">
        <v>2</v>
      </c>
      <c r="E733" t="s">
        <v>3</v>
      </c>
      <c r="H733" s="35" t="s">
        <v>271</v>
      </c>
      <c r="I733" s="35"/>
      <c r="J733" s="35"/>
      <c r="K733" s="35"/>
      <c r="L733" s="35"/>
    </row>
    <row r="734" spans="1:12" x14ac:dyDescent="0.25">
      <c r="A734" s="1">
        <v>8</v>
      </c>
      <c r="B734" t="s">
        <v>5</v>
      </c>
      <c r="C734">
        <v>1111.0999999999999</v>
      </c>
      <c r="D734">
        <f>1/(1+0.0679)</f>
        <v>0.93641726753441323</v>
      </c>
      <c r="E734">
        <f>C734*D734</f>
        <v>1040.4532259574864</v>
      </c>
      <c r="H734" s="35" t="s">
        <v>40</v>
      </c>
      <c r="I734" s="35"/>
      <c r="J734" s="35"/>
      <c r="K734" s="35"/>
      <c r="L734" s="35"/>
    </row>
    <row r="735" spans="1:12" x14ac:dyDescent="0.25">
      <c r="E735">
        <f>E734</f>
        <v>1040.4532259574864</v>
      </c>
      <c r="H735" s="35" t="s">
        <v>24</v>
      </c>
      <c r="I735" s="35"/>
      <c r="J735" s="35"/>
      <c r="K735" s="35"/>
      <c r="L735" s="35"/>
    </row>
    <row r="736" spans="1:12" x14ac:dyDescent="0.25">
      <c r="H736" s="35" t="s">
        <v>42</v>
      </c>
      <c r="I736" s="35"/>
      <c r="J736" s="35"/>
      <c r="K736" s="35"/>
      <c r="L736" s="35"/>
    </row>
    <row r="737" spans="1:12" x14ac:dyDescent="0.25">
      <c r="H737" s="35" t="s">
        <v>156</v>
      </c>
      <c r="I737" s="35"/>
      <c r="J737" s="35"/>
      <c r="K737" s="35"/>
      <c r="L737" s="35"/>
    </row>
    <row r="738" spans="1:12" x14ac:dyDescent="0.25">
      <c r="H738" s="35" t="s">
        <v>272</v>
      </c>
      <c r="I738" s="35"/>
      <c r="J738" s="35"/>
      <c r="K738" s="35"/>
      <c r="L738" s="35"/>
    </row>
    <row r="741" spans="1:12" x14ac:dyDescent="0.25">
      <c r="A741" s="1" t="s">
        <v>249</v>
      </c>
      <c r="B741" t="s">
        <v>0</v>
      </c>
      <c r="C741" t="s">
        <v>1</v>
      </c>
      <c r="D741" t="s">
        <v>2</v>
      </c>
      <c r="E741" t="s">
        <v>3</v>
      </c>
      <c r="H741" s="35" t="s">
        <v>273</v>
      </c>
      <c r="I741" s="35"/>
      <c r="J741" s="35"/>
      <c r="K741" s="35"/>
      <c r="L741" s="35"/>
    </row>
    <row r="742" spans="1:12" x14ac:dyDescent="0.25">
      <c r="A742" s="1">
        <v>9</v>
      </c>
      <c r="B742" t="s">
        <v>5</v>
      </c>
      <c r="C742">
        <v>111.25</v>
      </c>
      <c r="D742">
        <f>1/(1+0.0679)</f>
        <v>0.93641726753441323</v>
      </c>
      <c r="E742">
        <f>C742*D742</f>
        <v>104.17642101320347</v>
      </c>
      <c r="H742" s="35" t="s">
        <v>40</v>
      </c>
      <c r="I742" s="35"/>
      <c r="J742" s="35"/>
      <c r="K742" s="35"/>
      <c r="L742" s="35"/>
    </row>
    <row r="743" spans="1:12" x14ac:dyDescent="0.25">
      <c r="B743" t="s">
        <v>6</v>
      </c>
      <c r="C743">
        <v>111.25</v>
      </c>
      <c r="D743">
        <f>1/(1+0.0698)^2</f>
        <v>0.87376533899421416</v>
      </c>
      <c r="E743">
        <f t="shared" ref="E743:E746" si="61">C743*D743</f>
        <v>97.206393963106322</v>
      </c>
      <c r="H743" s="35" t="s">
        <v>24</v>
      </c>
      <c r="I743" s="35"/>
      <c r="J743" s="35"/>
      <c r="K743" s="35"/>
      <c r="L743" s="35"/>
    </row>
    <row r="744" spans="1:12" x14ac:dyDescent="0.25">
      <c r="B744" t="s">
        <v>7</v>
      </c>
      <c r="C744">
        <v>111.25</v>
      </c>
      <c r="D744">
        <f>1/(1+0.0714)^3</f>
        <v>0.81310208346911228</v>
      </c>
      <c r="E744">
        <f t="shared" si="61"/>
        <v>90.457606785938736</v>
      </c>
      <c r="H744" s="35" t="s">
        <v>48</v>
      </c>
      <c r="I744" s="35"/>
      <c r="J744" s="35"/>
      <c r="K744" s="35"/>
      <c r="L744" s="35"/>
    </row>
    <row r="745" spans="1:12" x14ac:dyDescent="0.25">
      <c r="B745" t="s">
        <v>8</v>
      </c>
      <c r="C745">
        <v>111.25</v>
      </c>
      <c r="D745">
        <f>1/(1+0.0726)^4</f>
        <v>0.75552498253350464</v>
      </c>
      <c r="E745">
        <f t="shared" si="61"/>
        <v>84.052154306852387</v>
      </c>
      <c r="H745" s="35" t="s">
        <v>166</v>
      </c>
      <c r="I745" s="35"/>
      <c r="J745" s="35"/>
      <c r="K745" s="35"/>
      <c r="L745" s="35"/>
    </row>
    <row r="746" spans="1:12" x14ac:dyDescent="0.25">
      <c r="B746" t="s">
        <v>13</v>
      </c>
      <c r="C746">
        <f>1000+C745</f>
        <v>1111.25</v>
      </c>
      <c r="D746">
        <f>1/(1+0.0736)^5</f>
        <v>0.70111213796389138</v>
      </c>
      <c r="E746">
        <f t="shared" si="61"/>
        <v>779.11086331237425</v>
      </c>
      <c r="H746" s="35" t="s">
        <v>274</v>
      </c>
      <c r="I746" s="35"/>
      <c r="J746" s="35"/>
      <c r="K746" s="35"/>
      <c r="L746" s="35"/>
    </row>
    <row r="747" spans="1:12" x14ac:dyDescent="0.25">
      <c r="E747">
        <f>SUM(E742:E746)</f>
        <v>1155.0034393814751</v>
      </c>
    </row>
    <row r="749" spans="1:12" x14ac:dyDescent="0.25">
      <c r="A749" s="1" t="s">
        <v>249</v>
      </c>
      <c r="B749" t="s">
        <v>0</v>
      </c>
      <c r="C749" t="s">
        <v>1</v>
      </c>
      <c r="D749" t="s">
        <v>2</v>
      </c>
      <c r="E749" t="s">
        <v>3</v>
      </c>
      <c r="H749" s="35" t="s">
        <v>275</v>
      </c>
      <c r="I749" s="35"/>
      <c r="J749" s="35"/>
      <c r="K749" s="35"/>
      <c r="L749" s="35"/>
    </row>
    <row r="750" spans="1:12" x14ac:dyDescent="0.25">
      <c r="A750" s="1">
        <v>10</v>
      </c>
      <c r="B750" t="s">
        <v>5</v>
      </c>
      <c r="C750">
        <v>111.4</v>
      </c>
      <c r="D750">
        <f>1/(1+0.0679)</f>
        <v>0.93641726753441323</v>
      </c>
      <c r="E750">
        <f>C750*D750</f>
        <v>104.31688360333364</v>
      </c>
      <c r="H750" s="35" t="s">
        <v>40</v>
      </c>
      <c r="I750" s="35"/>
      <c r="J750" s="35"/>
      <c r="K750" s="35"/>
      <c r="L750" s="35"/>
    </row>
    <row r="751" spans="1:12" x14ac:dyDescent="0.25">
      <c r="B751" t="s">
        <v>6</v>
      </c>
      <c r="C751">
        <v>111.4</v>
      </c>
      <c r="D751">
        <f>1/(1+0.0698)^2</f>
        <v>0.87376533899421416</v>
      </c>
      <c r="E751">
        <f t="shared" ref="E751:E753" si="62">C751*D751</f>
        <v>97.337458763955468</v>
      </c>
      <c r="H751" s="35" t="s">
        <v>24</v>
      </c>
      <c r="I751" s="35"/>
      <c r="J751" s="35"/>
      <c r="K751" s="35"/>
      <c r="L751" s="35"/>
    </row>
    <row r="752" spans="1:12" x14ac:dyDescent="0.25">
      <c r="B752" t="s">
        <v>7</v>
      </c>
      <c r="C752">
        <v>111.4</v>
      </c>
      <c r="D752">
        <f>1/(1+0.0714)^3</f>
        <v>0.81310208346911228</v>
      </c>
      <c r="E752">
        <f t="shared" si="62"/>
        <v>90.57957209845911</v>
      </c>
      <c r="H752" s="35" t="s">
        <v>12</v>
      </c>
      <c r="I752" s="35"/>
      <c r="J752" s="35"/>
      <c r="K752" s="35"/>
      <c r="L752" s="35"/>
    </row>
    <row r="753" spans="1:12" x14ac:dyDescent="0.25">
      <c r="B753" t="s">
        <v>8</v>
      </c>
      <c r="C753">
        <f>1000+C752</f>
        <v>1111.4000000000001</v>
      </c>
      <c r="D753">
        <f>1/(1+0.0726)^4</f>
        <v>0.75552498253350464</v>
      </c>
      <c r="E753">
        <f t="shared" si="62"/>
        <v>839.69046558773709</v>
      </c>
      <c r="H753" s="35" t="s">
        <v>174</v>
      </c>
      <c r="I753" s="35"/>
      <c r="J753" s="35"/>
      <c r="K753" s="35"/>
      <c r="L753" s="35"/>
    </row>
    <row r="754" spans="1:12" x14ac:dyDescent="0.25">
      <c r="E754">
        <f>SUM(E750:E753)</f>
        <v>1131.9243800534853</v>
      </c>
      <c r="H754" s="35" t="s">
        <v>276</v>
      </c>
      <c r="I754" s="35"/>
      <c r="J754" s="35"/>
      <c r="K754" s="35"/>
      <c r="L754" s="35"/>
    </row>
    <row r="756" spans="1:12" x14ac:dyDescent="0.25">
      <c r="A756" s="1" t="s">
        <v>249</v>
      </c>
      <c r="B756" t="s">
        <v>0</v>
      </c>
      <c r="C756" t="s">
        <v>1</v>
      </c>
      <c r="D756" t="s">
        <v>2</v>
      </c>
      <c r="E756" t="s">
        <v>3</v>
      </c>
      <c r="H756" s="35" t="s">
        <v>277</v>
      </c>
      <c r="I756" s="35"/>
      <c r="J756" s="35"/>
      <c r="K756" s="35"/>
      <c r="L756" s="35"/>
    </row>
    <row r="757" spans="1:12" x14ac:dyDescent="0.25">
      <c r="A757" s="1">
        <v>11</v>
      </c>
      <c r="B757" t="s">
        <v>5</v>
      </c>
      <c r="C757">
        <v>111.5</v>
      </c>
      <c r="D757">
        <f>1/(1+0.0679)</f>
        <v>0.93641726753441323</v>
      </c>
      <c r="E757">
        <f>C757*D757</f>
        <v>104.41052533008707</v>
      </c>
      <c r="H757" s="35" t="s">
        <v>40</v>
      </c>
      <c r="I757" s="35"/>
      <c r="J757" s="35"/>
      <c r="K757" s="35"/>
      <c r="L757" s="35"/>
    </row>
    <row r="758" spans="1:12" x14ac:dyDescent="0.25">
      <c r="B758" t="s">
        <v>6</v>
      </c>
      <c r="C758">
        <v>111.5</v>
      </c>
      <c r="D758">
        <f>1/(1+0.0698)^2</f>
        <v>0.87376533899421416</v>
      </c>
      <c r="E758">
        <f t="shared" ref="E758:E761" si="63">C758*D758</f>
        <v>97.424835297854884</v>
      </c>
      <c r="H758" s="35" t="s">
        <v>24</v>
      </c>
      <c r="I758" s="35"/>
      <c r="J758" s="35"/>
      <c r="K758" s="35"/>
      <c r="L758" s="35"/>
    </row>
    <row r="759" spans="1:12" x14ac:dyDescent="0.25">
      <c r="B759" t="s">
        <v>7</v>
      </c>
      <c r="C759">
        <v>111.5</v>
      </c>
      <c r="D759">
        <f>1/(1+0.0714)^3</f>
        <v>0.81310208346911228</v>
      </c>
      <c r="E759">
        <f t="shared" si="63"/>
        <v>90.660882306806016</v>
      </c>
      <c r="H759" s="35" t="s">
        <v>48</v>
      </c>
      <c r="I759" s="35"/>
      <c r="J759" s="35"/>
      <c r="K759" s="35"/>
      <c r="L759" s="35"/>
    </row>
    <row r="760" spans="1:12" x14ac:dyDescent="0.25">
      <c r="B760" t="s">
        <v>8</v>
      </c>
      <c r="C760">
        <v>111.5</v>
      </c>
      <c r="D760">
        <f>1/(1+0.0726)^4</f>
        <v>0.75552498253350464</v>
      </c>
      <c r="E760">
        <f t="shared" si="63"/>
        <v>84.241035552485769</v>
      </c>
      <c r="H760" s="35" t="s">
        <v>210</v>
      </c>
      <c r="I760" s="35"/>
      <c r="J760" s="35"/>
      <c r="K760" s="35"/>
      <c r="L760" s="35"/>
    </row>
    <row r="761" spans="1:12" x14ac:dyDescent="0.25">
      <c r="B761" t="s">
        <v>13</v>
      </c>
      <c r="C761">
        <f>1000+C760</f>
        <v>1111.5</v>
      </c>
      <c r="D761">
        <f>1/(1+0.0736)^5</f>
        <v>0.70111213796389138</v>
      </c>
      <c r="E761">
        <f t="shared" si="63"/>
        <v>779.28614134686529</v>
      </c>
      <c r="H761" s="35" t="s">
        <v>278</v>
      </c>
      <c r="I761" s="35"/>
      <c r="J761" s="35"/>
      <c r="K761" s="35"/>
      <c r="L761" s="35"/>
    </row>
    <row r="762" spans="1:12" x14ac:dyDescent="0.25">
      <c r="E762">
        <f>SUM(E757:E761)</f>
        <v>1156.0234198340991</v>
      </c>
    </row>
    <row r="764" spans="1:12" x14ac:dyDescent="0.25">
      <c r="B764" t="s">
        <v>0</v>
      </c>
      <c r="C764" t="s">
        <v>1</v>
      </c>
      <c r="D764" t="s">
        <v>2</v>
      </c>
      <c r="E764" t="s">
        <v>3</v>
      </c>
      <c r="H764" s="35" t="s">
        <v>271</v>
      </c>
      <c r="I764" s="35"/>
      <c r="J764" s="35"/>
      <c r="K764" s="35"/>
      <c r="L764" s="35"/>
    </row>
    <row r="765" spans="1:12" x14ac:dyDescent="0.25">
      <c r="B765" t="s">
        <v>5</v>
      </c>
      <c r="C765">
        <v>1111.0999999999999</v>
      </c>
      <c r="D765">
        <f>1/(1+0.0679)</f>
        <v>0.93641726753441323</v>
      </c>
      <c r="E765">
        <f>C765*D765</f>
        <v>1040.4532259574864</v>
      </c>
      <c r="H765" s="35" t="s">
        <v>40</v>
      </c>
      <c r="I765" s="35"/>
      <c r="J765" s="35"/>
      <c r="K765" s="35"/>
      <c r="L765" s="35"/>
    </row>
    <row r="766" spans="1:12" x14ac:dyDescent="0.25">
      <c r="E766">
        <f>E765</f>
        <v>1040.4532259574864</v>
      </c>
      <c r="H766" s="35" t="s">
        <v>24</v>
      </c>
      <c r="I766" s="35"/>
      <c r="J766" s="35"/>
      <c r="K766" s="35"/>
      <c r="L766" s="35"/>
    </row>
    <row r="767" spans="1:12" x14ac:dyDescent="0.25">
      <c r="H767" s="35" t="s">
        <v>42</v>
      </c>
      <c r="I767" s="35"/>
      <c r="J767" s="35"/>
      <c r="K767" s="35"/>
      <c r="L767" s="35"/>
    </row>
    <row r="768" spans="1:12" x14ac:dyDescent="0.25">
      <c r="H768" s="35" t="s">
        <v>156</v>
      </c>
      <c r="I768" s="35"/>
      <c r="J768" s="35"/>
      <c r="K768" s="35"/>
      <c r="L768" s="35"/>
    </row>
    <row r="769" spans="1:13" x14ac:dyDescent="0.25">
      <c r="H769" s="35" t="s">
        <v>272</v>
      </c>
      <c r="I769" s="35"/>
      <c r="J769" s="35"/>
      <c r="K769" s="35"/>
      <c r="L769" s="35"/>
    </row>
    <row r="770" spans="1:13" x14ac:dyDescent="0.25">
      <c r="H770" s="1"/>
      <c r="I770" s="1"/>
      <c r="J770" s="1"/>
      <c r="K770" s="1"/>
      <c r="L770" s="1"/>
    </row>
    <row r="771" spans="1:13" x14ac:dyDescent="0.25">
      <c r="A771" s="1" t="s">
        <v>249</v>
      </c>
      <c r="B771" t="s">
        <v>0</v>
      </c>
      <c r="C771" t="s">
        <v>1</v>
      </c>
      <c r="D771" t="s">
        <v>2</v>
      </c>
      <c r="E771" t="s">
        <v>3</v>
      </c>
      <c r="H771" s="35" t="s">
        <v>280</v>
      </c>
      <c r="I771" s="35"/>
      <c r="J771" s="35"/>
      <c r="K771" s="35"/>
      <c r="L771" s="35"/>
    </row>
    <row r="772" spans="1:13" x14ac:dyDescent="0.25">
      <c r="A772" s="1">
        <v>12</v>
      </c>
      <c r="B772" t="s">
        <v>5</v>
      </c>
      <c r="C772">
        <v>111.7</v>
      </c>
      <c r="D772">
        <f>1/(1+0.0679)</f>
        <v>0.93641726753441323</v>
      </c>
      <c r="E772">
        <f>C772*D772</f>
        <v>104.59780878359396</v>
      </c>
      <c r="H772" s="35" t="s">
        <v>40</v>
      </c>
      <c r="I772" s="35"/>
      <c r="J772" s="35"/>
      <c r="K772" s="35"/>
      <c r="L772" s="35"/>
    </row>
    <row r="773" spans="1:13" x14ac:dyDescent="0.25">
      <c r="B773" t="s">
        <v>6</v>
      </c>
      <c r="C773">
        <v>111.7</v>
      </c>
      <c r="D773">
        <f>1/(1+0.0698)^2</f>
        <v>0.87376533899421416</v>
      </c>
      <c r="E773">
        <f t="shared" ref="E773:E776" si="64">C773*D773</f>
        <v>97.59958836565373</v>
      </c>
      <c r="H773" s="35" t="s">
        <v>24</v>
      </c>
      <c r="I773" s="35"/>
      <c r="J773" s="35"/>
      <c r="K773" s="35"/>
      <c r="L773" s="35"/>
      <c r="M773" s="1"/>
    </row>
    <row r="774" spans="1:13" x14ac:dyDescent="0.25">
      <c r="B774" t="s">
        <v>7</v>
      </c>
      <c r="C774">
        <v>111.7</v>
      </c>
      <c r="D774">
        <f>1/(1+0.0714)^3</f>
        <v>0.81310208346911228</v>
      </c>
      <c r="E774">
        <f t="shared" si="64"/>
        <v>90.823502723499843</v>
      </c>
      <c r="H774" s="35" t="s">
        <v>48</v>
      </c>
      <c r="I774" s="35"/>
      <c r="J774" s="35"/>
      <c r="K774" s="35"/>
      <c r="L774" s="35"/>
      <c r="M774" s="1"/>
    </row>
    <row r="775" spans="1:13" x14ac:dyDescent="0.25">
      <c r="B775" t="s">
        <v>8</v>
      </c>
      <c r="C775">
        <v>111.7</v>
      </c>
      <c r="D775">
        <f>1/(1+0.0726)^4</f>
        <v>0.75552498253350464</v>
      </c>
      <c r="E775">
        <f t="shared" si="64"/>
        <v>84.392140548992472</v>
      </c>
      <c r="H775" s="35" t="s">
        <v>279</v>
      </c>
      <c r="I775" s="35"/>
      <c r="J775" s="35"/>
      <c r="K775" s="35"/>
      <c r="L775" s="35"/>
      <c r="M775" s="1"/>
    </row>
    <row r="776" spans="1:13" x14ac:dyDescent="0.25">
      <c r="B776" t="s">
        <v>13</v>
      </c>
      <c r="C776">
        <f>1000+C775</f>
        <v>1111.7</v>
      </c>
      <c r="D776">
        <f>1/(1+0.0736)^5</f>
        <v>0.70111213796389138</v>
      </c>
      <c r="E776">
        <f t="shared" si="64"/>
        <v>779.42636377445808</v>
      </c>
      <c r="H776" s="35" t="s">
        <v>281</v>
      </c>
      <c r="I776" s="35"/>
      <c r="J776" s="35"/>
      <c r="K776" s="35"/>
      <c r="L776" s="35"/>
      <c r="M776" s="1"/>
    </row>
    <row r="777" spans="1:13" x14ac:dyDescent="0.25">
      <c r="E777">
        <f>SUM(E772:E776)</f>
        <v>1156.8394041961981</v>
      </c>
      <c r="M777" s="1"/>
    </row>
    <row r="778" spans="1:13" x14ac:dyDescent="0.25">
      <c r="M778" s="1"/>
    </row>
    <row r="779" spans="1:13" x14ac:dyDescent="0.25">
      <c r="A779" s="1" t="s">
        <v>249</v>
      </c>
      <c r="B779" t="s">
        <v>0</v>
      </c>
      <c r="C779" t="s">
        <v>1</v>
      </c>
      <c r="D779" t="s">
        <v>2</v>
      </c>
      <c r="E779" t="s">
        <v>3</v>
      </c>
      <c r="H779" s="35" t="s">
        <v>283</v>
      </c>
      <c r="I779" s="35"/>
      <c r="J779" s="35"/>
      <c r="K779" s="35"/>
      <c r="L779" s="35"/>
    </row>
    <row r="780" spans="1:13" x14ac:dyDescent="0.25">
      <c r="A780" s="1">
        <v>13</v>
      </c>
      <c r="B780" t="s">
        <v>5</v>
      </c>
      <c r="C780">
        <v>111.8</v>
      </c>
      <c r="D780">
        <f>1/(1+0.0679)</f>
        <v>0.93641726753441323</v>
      </c>
      <c r="E780">
        <f>C780*D780</f>
        <v>104.69145051034739</v>
      </c>
      <c r="H780" s="35" t="s">
        <v>40</v>
      </c>
      <c r="I780" s="35"/>
      <c r="J780" s="35"/>
      <c r="K780" s="35"/>
      <c r="L780" s="35"/>
    </row>
    <row r="781" spans="1:13" x14ac:dyDescent="0.25">
      <c r="B781" t="s">
        <v>6</v>
      </c>
      <c r="C781">
        <v>111.8</v>
      </c>
      <c r="D781">
        <f>1/(1+0.0698)^2</f>
        <v>0.87376533899421416</v>
      </c>
      <c r="E781">
        <f t="shared" ref="E781:E784" si="65">C781*D781</f>
        <v>97.686964899553146</v>
      </c>
      <c r="H781" s="35" t="s">
        <v>24</v>
      </c>
      <c r="I781" s="35"/>
      <c r="J781" s="35"/>
      <c r="K781" s="35"/>
      <c r="L781" s="35"/>
      <c r="M781" s="1"/>
    </row>
    <row r="782" spans="1:13" x14ac:dyDescent="0.25">
      <c r="B782" t="s">
        <v>7</v>
      </c>
      <c r="C782">
        <v>111.8</v>
      </c>
      <c r="D782">
        <f>1/(1+0.0714)^3</f>
        <v>0.81310208346911228</v>
      </c>
      <c r="E782">
        <f t="shared" si="65"/>
        <v>90.904812931846749</v>
      </c>
      <c r="H782" s="35" t="s">
        <v>48</v>
      </c>
      <c r="I782" s="35"/>
      <c r="J782" s="35"/>
      <c r="K782" s="35"/>
      <c r="L782" s="35"/>
      <c r="M782" s="1"/>
    </row>
    <row r="783" spans="1:13" x14ac:dyDescent="0.25">
      <c r="B783" t="s">
        <v>8</v>
      </c>
      <c r="C783">
        <v>111.8</v>
      </c>
      <c r="D783">
        <f>1/(1+0.0726)^4</f>
        <v>0.75552498253350464</v>
      </c>
      <c r="E783">
        <f t="shared" si="65"/>
        <v>84.467693047245817</v>
      </c>
      <c r="H783" s="35" t="s">
        <v>282</v>
      </c>
      <c r="I783" s="35"/>
      <c r="J783" s="35"/>
      <c r="K783" s="35"/>
      <c r="L783" s="35"/>
      <c r="M783" s="1"/>
    </row>
    <row r="784" spans="1:13" x14ac:dyDescent="0.25">
      <c r="B784" t="s">
        <v>13</v>
      </c>
      <c r="C784">
        <f>1000+C783</f>
        <v>1111.8</v>
      </c>
      <c r="D784">
        <f>1/(1+0.0736)^5</f>
        <v>0.70111213796389138</v>
      </c>
      <c r="E784">
        <f t="shared" si="65"/>
        <v>779.49647498825436</v>
      </c>
      <c r="H784" s="35" t="s">
        <v>284</v>
      </c>
      <c r="I784" s="35"/>
      <c r="J784" s="35"/>
      <c r="K784" s="35"/>
      <c r="L784" s="35"/>
      <c r="M784" s="1"/>
    </row>
    <row r="785" spans="1:13" x14ac:dyDescent="0.25">
      <c r="E785">
        <f>SUM(E780:E784)</f>
        <v>1157.2473963772475</v>
      </c>
      <c r="M785" s="1"/>
    </row>
    <row r="786" spans="1:13" x14ac:dyDescent="0.25">
      <c r="M786" s="1"/>
    </row>
    <row r="787" spans="1:13" x14ac:dyDescent="0.25">
      <c r="A787" s="1" t="s">
        <v>249</v>
      </c>
      <c r="B787" t="s">
        <v>0</v>
      </c>
      <c r="C787" t="s">
        <v>1</v>
      </c>
      <c r="D787" t="s">
        <v>2</v>
      </c>
      <c r="E787" t="s">
        <v>3</v>
      </c>
      <c r="H787" s="35" t="s">
        <v>285</v>
      </c>
      <c r="I787" s="35"/>
      <c r="J787" s="35"/>
      <c r="K787" s="35"/>
      <c r="L787" s="35"/>
    </row>
    <row r="788" spans="1:13" x14ac:dyDescent="0.25">
      <c r="A788" s="1">
        <v>14</v>
      </c>
      <c r="B788" t="s">
        <v>5</v>
      </c>
      <c r="C788">
        <v>111.85</v>
      </c>
      <c r="D788">
        <f>1/(1+0.0679)</f>
        <v>0.93641726753441323</v>
      </c>
      <c r="E788">
        <f>C788*D788</f>
        <v>104.73827137372412</v>
      </c>
      <c r="H788" s="35" t="s">
        <v>40</v>
      </c>
      <c r="I788" s="35"/>
      <c r="J788" s="35"/>
      <c r="K788" s="35"/>
      <c r="L788" s="35"/>
    </row>
    <row r="789" spans="1:13" x14ac:dyDescent="0.25">
      <c r="B789" t="s">
        <v>6</v>
      </c>
      <c r="C789">
        <v>111.85</v>
      </c>
      <c r="D789">
        <f>1/(1+0.0698)^2</f>
        <v>0.87376533899421416</v>
      </c>
      <c r="E789">
        <f t="shared" ref="E789:E792" si="66">C789*D789</f>
        <v>97.730653166502847</v>
      </c>
      <c r="H789" s="35" t="s">
        <v>24</v>
      </c>
      <c r="I789" s="35"/>
      <c r="J789" s="35"/>
      <c r="K789" s="35"/>
      <c r="L789" s="35"/>
      <c r="M789" s="1"/>
    </row>
    <row r="790" spans="1:13" x14ac:dyDescent="0.25">
      <c r="B790" t="s">
        <v>7</v>
      </c>
      <c r="C790">
        <v>111.85</v>
      </c>
      <c r="D790">
        <f>1/(1+0.0714)^3</f>
        <v>0.81310208346911228</v>
      </c>
      <c r="E790">
        <f t="shared" si="66"/>
        <v>90.945468036020202</v>
      </c>
      <c r="H790" s="35" t="s">
        <v>48</v>
      </c>
      <c r="I790" s="35"/>
      <c r="J790" s="35"/>
      <c r="K790" s="35"/>
      <c r="L790" s="35"/>
      <c r="M790" s="1"/>
    </row>
    <row r="791" spans="1:13" x14ac:dyDescent="0.25">
      <c r="B791" t="s">
        <v>8</v>
      </c>
      <c r="C791">
        <v>111.85</v>
      </c>
      <c r="D791">
        <f>1/(1+0.0726)^4</f>
        <v>0.75552498253350464</v>
      </c>
      <c r="E791">
        <f t="shared" si="66"/>
        <v>84.505469296372496</v>
      </c>
      <c r="H791" s="35" t="s">
        <v>287</v>
      </c>
      <c r="I791" s="35"/>
      <c r="J791" s="35"/>
      <c r="K791" s="35"/>
      <c r="L791" s="35"/>
      <c r="M791" s="1"/>
    </row>
    <row r="792" spans="1:13" x14ac:dyDescent="0.25">
      <c r="B792" t="s">
        <v>13</v>
      </c>
      <c r="C792">
        <f>1000+C791</f>
        <v>1111.8499999999999</v>
      </c>
      <c r="D792">
        <f>1/(1+0.0736)^5</f>
        <v>0.70111213796389138</v>
      </c>
      <c r="E792">
        <f t="shared" si="66"/>
        <v>779.53153059515262</v>
      </c>
      <c r="H792" s="35" t="s">
        <v>286</v>
      </c>
      <c r="I792" s="35"/>
      <c r="J792" s="35"/>
      <c r="K792" s="35"/>
      <c r="L792" s="35"/>
      <c r="M792" s="1"/>
    </row>
    <row r="793" spans="1:13" x14ac:dyDescent="0.25">
      <c r="E793">
        <f>SUM(E788:E792)</f>
        <v>1157.4513924677722</v>
      </c>
      <c r="M793" s="1"/>
    </row>
    <row r="794" spans="1:13" x14ac:dyDescent="0.25">
      <c r="M794" s="1"/>
    </row>
    <row r="795" spans="1:13" x14ac:dyDescent="0.25">
      <c r="A795" s="1" t="s">
        <v>249</v>
      </c>
      <c r="B795" t="s">
        <v>0</v>
      </c>
      <c r="C795" t="s">
        <v>1</v>
      </c>
      <c r="D795" t="s">
        <v>2</v>
      </c>
      <c r="E795" t="s">
        <v>3</v>
      </c>
      <c r="H795" s="35" t="s">
        <v>288</v>
      </c>
      <c r="I795" s="35"/>
      <c r="J795" s="35"/>
      <c r="K795" s="35"/>
      <c r="L795" s="35"/>
    </row>
    <row r="796" spans="1:13" x14ac:dyDescent="0.25">
      <c r="A796" s="1">
        <v>15</v>
      </c>
      <c r="B796" t="s">
        <v>5</v>
      </c>
      <c r="C796">
        <v>111.9</v>
      </c>
      <c r="D796">
        <f>1/(1+0.0679)</f>
        <v>0.93641726753441323</v>
      </c>
      <c r="E796">
        <f>C796*D796</f>
        <v>104.78509223710084</v>
      </c>
      <c r="H796" s="35" t="s">
        <v>40</v>
      </c>
      <c r="I796" s="35"/>
      <c r="J796" s="35"/>
      <c r="K796" s="35"/>
      <c r="L796" s="35"/>
    </row>
    <row r="797" spans="1:13" x14ac:dyDescent="0.25">
      <c r="B797" t="s">
        <v>6</v>
      </c>
      <c r="C797">
        <v>111.9</v>
      </c>
      <c r="D797">
        <f>1/(1+0.0698)^2</f>
        <v>0.87376533899421416</v>
      </c>
      <c r="E797">
        <f t="shared" ref="E797:E799" si="67">C797*D797</f>
        <v>97.774341433452562</v>
      </c>
      <c r="H797" s="35" t="s">
        <v>24</v>
      </c>
      <c r="I797" s="35"/>
      <c r="J797" s="35"/>
      <c r="K797" s="35"/>
      <c r="L797" s="35"/>
    </row>
    <row r="798" spans="1:13" x14ac:dyDescent="0.25">
      <c r="B798" t="s">
        <v>7</v>
      </c>
      <c r="C798">
        <v>111.9</v>
      </c>
      <c r="D798">
        <f>1/(1+0.0714)^3</f>
        <v>0.81310208346911228</v>
      </c>
      <c r="E798">
        <f t="shared" si="67"/>
        <v>90.986123140193669</v>
      </c>
      <c r="H798" s="35" t="s">
        <v>12</v>
      </c>
      <c r="I798" s="35"/>
      <c r="J798" s="35"/>
      <c r="K798" s="35"/>
      <c r="L798" s="35"/>
    </row>
    <row r="799" spans="1:13" x14ac:dyDescent="0.25">
      <c r="B799" t="s">
        <v>8</v>
      </c>
      <c r="C799">
        <f>1000+C798</f>
        <v>1111.9000000000001</v>
      </c>
      <c r="D799">
        <f>1/(1+0.0726)^4</f>
        <v>0.75552498253350464</v>
      </c>
      <c r="E799">
        <f t="shared" si="67"/>
        <v>840.06822807900392</v>
      </c>
      <c r="H799" s="35" t="s">
        <v>197</v>
      </c>
      <c r="I799" s="35"/>
      <c r="J799" s="35"/>
      <c r="K799" s="35"/>
      <c r="L799" s="35"/>
    </row>
    <row r="800" spans="1:13" x14ac:dyDescent="0.25">
      <c r="E800">
        <f>SUM(E796:E799)</f>
        <v>1133.6137848897511</v>
      </c>
      <c r="H800" s="35" t="s">
        <v>289</v>
      </c>
      <c r="I800" s="35"/>
      <c r="J800" s="35"/>
      <c r="K800" s="35"/>
      <c r="L800" s="35"/>
    </row>
  </sheetData>
  <mergeCells count="622">
    <mergeCell ref="N9:R9"/>
    <mergeCell ref="H790:L790"/>
    <mergeCell ref="H791:L791"/>
    <mergeCell ref="H792:L792"/>
    <mergeCell ref="H795:L795"/>
    <mergeCell ref="H796:L796"/>
    <mergeCell ref="H797:L797"/>
    <mergeCell ref="H798:L798"/>
    <mergeCell ref="H799:L799"/>
    <mergeCell ref="H758:L758"/>
    <mergeCell ref="H779:L779"/>
    <mergeCell ref="H780:L780"/>
    <mergeCell ref="H781:L781"/>
    <mergeCell ref="H782:L782"/>
    <mergeCell ref="H783:L783"/>
    <mergeCell ref="H784:L784"/>
    <mergeCell ref="H787:L787"/>
    <mergeCell ref="H788:L788"/>
    <mergeCell ref="H789:L789"/>
    <mergeCell ref="H759:L759"/>
    <mergeCell ref="H760:L760"/>
    <mergeCell ref="H761:L761"/>
    <mergeCell ref="H741:L741"/>
    <mergeCell ref="H742:L742"/>
    <mergeCell ref="H800:L800"/>
    <mergeCell ref="H771:L771"/>
    <mergeCell ref="H772:L772"/>
    <mergeCell ref="H773:L773"/>
    <mergeCell ref="H774:L774"/>
    <mergeCell ref="H775:L775"/>
    <mergeCell ref="H776:L776"/>
    <mergeCell ref="H411:L411"/>
    <mergeCell ref="H412:L412"/>
    <mergeCell ref="H413:L413"/>
    <mergeCell ref="H414:L414"/>
    <mergeCell ref="H415:L415"/>
    <mergeCell ref="H416:L416"/>
    <mergeCell ref="H764:L764"/>
    <mergeCell ref="H765:L765"/>
    <mergeCell ref="H766:L766"/>
    <mergeCell ref="H767:L767"/>
    <mergeCell ref="H768:L768"/>
    <mergeCell ref="H769:L769"/>
    <mergeCell ref="H752:L752"/>
    <mergeCell ref="H753:L753"/>
    <mergeCell ref="H754:L754"/>
    <mergeCell ref="H756:L756"/>
    <mergeCell ref="H757:L757"/>
    <mergeCell ref="H743:L743"/>
    <mergeCell ref="H744:L744"/>
    <mergeCell ref="H745:L745"/>
    <mergeCell ref="H746:L746"/>
    <mergeCell ref="H749:L749"/>
    <mergeCell ref="H750:L750"/>
    <mergeCell ref="H751:L751"/>
    <mergeCell ref="H720:L720"/>
    <mergeCell ref="H721:L721"/>
    <mergeCell ref="H722:L722"/>
    <mergeCell ref="H733:L733"/>
    <mergeCell ref="H734:L734"/>
    <mergeCell ref="H735:L735"/>
    <mergeCell ref="H736:L736"/>
    <mergeCell ref="H737:L737"/>
    <mergeCell ref="H738:L738"/>
    <mergeCell ref="H726:L726"/>
    <mergeCell ref="H727:L727"/>
    <mergeCell ref="H728:L728"/>
    <mergeCell ref="H729:L729"/>
    <mergeCell ref="H730:L730"/>
    <mergeCell ref="H731:L731"/>
    <mergeCell ref="H717:L717"/>
    <mergeCell ref="H718:L718"/>
    <mergeCell ref="H719:L719"/>
    <mergeCell ref="H706:L706"/>
    <mergeCell ref="H707:L707"/>
    <mergeCell ref="H708:L708"/>
    <mergeCell ref="H710:L710"/>
    <mergeCell ref="H711:L711"/>
    <mergeCell ref="H712:L712"/>
    <mergeCell ref="H713:L713"/>
    <mergeCell ref="H714:L714"/>
    <mergeCell ref="H715:L715"/>
    <mergeCell ref="H696:L696"/>
    <mergeCell ref="H697:L697"/>
    <mergeCell ref="H698:L698"/>
    <mergeCell ref="H699:L699"/>
    <mergeCell ref="H700:L700"/>
    <mergeCell ref="H701:L701"/>
    <mergeCell ref="H703:L703"/>
    <mergeCell ref="H704:L704"/>
    <mergeCell ref="H705:L705"/>
    <mergeCell ref="H673:L673"/>
    <mergeCell ref="H674:L674"/>
    <mergeCell ref="H675:L675"/>
    <mergeCell ref="H683:L683"/>
    <mergeCell ref="H684:L684"/>
    <mergeCell ref="H685:L685"/>
    <mergeCell ref="H686:L686"/>
    <mergeCell ref="H687:L687"/>
    <mergeCell ref="H688:L688"/>
    <mergeCell ref="H657:L657"/>
    <mergeCell ref="H658:L658"/>
    <mergeCell ref="H659:L659"/>
    <mergeCell ref="H660:L660"/>
    <mergeCell ref="H661:L661"/>
    <mergeCell ref="H662:L662"/>
    <mergeCell ref="H670:L670"/>
    <mergeCell ref="H671:L671"/>
    <mergeCell ref="H672:L672"/>
    <mergeCell ref="H445:L445"/>
    <mergeCell ref="H446:L446"/>
    <mergeCell ref="H447:L447"/>
    <mergeCell ref="H448:L448"/>
    <mergeCell ref="H449:L449"/>
    <mergeCell ref="H450:L450"/>
    <mergeCell ref="H432:L432"/>
    <mergeCell ref="H433:L433"/>
    <mergeCell ref="H434:L434"/>
    <mergeCell ref="H438:L438"/>
    <mergeCell ref="H439:L439"/>
    <mergeCell ref="H440:L440"/>
    <mergeCell ref="H441:L441"/>
    <mergeCell ref="H442:L442"/>
    <mergeCell ref="H443:L443"/>
    <mergeCell ref="H421:L421"/>
    <mergeCell ref="H422:L422"/>
    <mergeCell ref="H423:L423"/>
    <mergeCell ref="H424:L424"/>
    <mergeCell ref="H425:L425"/>
    <mergeCell ref="H426:L426"/>
    <mergeCell ref="H429:L429"/>
    <mergeCell ref="H430:L430"/>
    <mergeCell ref="H431:L431"/>
    <mergeCell ref="H407:L407"/>
    <mergeCell ref="H408:L408"/>
    <mergeCell ref="H409:L409"/>
    <mergeCell ref="H396:L396"/>
    <mergeCell ref="H397:L397"/>
    <mergeCell ref="H398:L398"/>
    <mergeCell ref="H399:L399"/>
    <mergeCell ref="H400:L400"/>
    <mergeCell ref="H401:L401"/>
    <mergeCell ref="H388:L388"/>
    <mergeCell ref="H389:L389"/>
    <mergeCell ref="H390:L390"/>
    <mergeCell ref="H391:L391"/>
    <mergeCell ref="H392:L392"/>
    <mergeCell ref="H393:L393"/>
    <mergeCell ref="H404:L404"/>
    <mergeCell ref="H405:L405"/>
    <mergeCell ref="H406:L406"/>
    <mergeCell ref="H374:L374"/>
    <mergeCell ref="H375:L375"/>
    <mergeCell ref="H376:L376"/>
    <mergeCell ref="H380:L380"/>
    <mergeCell ref="H381:L381"/>
    <mergeCell ref="H382:L382"/>
    <mergeCell ref="H383:L383"/>
    <mergeCell ref="H384:L384"/>
    <mergeCell ref="H385:L385"/>
    <mergeCell ref="H362:L362"/>
    <mergeCell ref="H363:L363"/>
    <mergeCell ref="H364:L364"/>
    <mergeCell ref="H365:L365"/>
    <mergeCell ref="H366:L366"/>
    <mergeCell ref="H367:L367"/>
    <mergeCell ref="H371:L371"/>
    <mergeCell ref="H372:L372"/>
    <mergeCell ref="H373:L373"/>
    <mergeCell ref="H347:L347"/>
    <mergeCell ref="H348:L348"/>
    <mergeCell ref="H349:L349"/>
    <mergeCell ref="H354:L354"/>
    <mergeCell ref="H355:L355"/>
    <mergeCell ref="H356:L356"/>
    <mergeCell ref="H357:L357"/>
    <mergeCell ref="H358:L358"/>
    <mergeCell ref="H359:L359"/>
    <mergeCell ref="H335:L335"/>
    <mergeCell ref="H336:L336"/>
    <mergeCell ref="H337:L337"/>
    <mergeCell ref="H338:L338"/>
    <mergeCell ref="H339:L339"/>
    <mergeCell ref="H340:L340"/>
    <mergeCell ref="H344:L344"/>
    <mergeCell ref="H345:L345"/>
    <mergeCell ref="H346:L346"/>
    <mergeCell ref="H323:L323"/>
    <mergeCell ref="H324:L324"/>
    <mergeCell ref="H325:L325"/>
    <mergeCell ref="H327:L327"/>
    <mergeCell ref="H328:L328"/>
    <mergeCell ref="H329:L329"/>
    <mergeCell ref="H330:L330"/>
    <mergeCell ref="H331:L331"/>
    <mergeCell ref="H332:L332"/>
    <mergeCell ref="H313:L313"/>
    <mergeCell ref="H314:L314"/>
    <mergeCell ref="H315:L315"/>
    <mergeCell ref="H316:L316"/>
    <mergeCell ref="H317:L317"/>
    <mergeCell ref="H318:L318"/>
    <mergeCell ref="H320:L320"/>
    <mergeCell ref="H321:L321"/>
    <mergeCell ref="H322:L322"/>
    <mergeCell ref="H301:L301"/>
    <mergeCell ref="H302:L302"/>
    <mergeCell ref="H303:L303"/>
    <mergeCell ref="H306:L306"/>
    <mergeCell ref="H307:L307"/>
    <mergeCell ref="H308:L308"/>
    <mergeCell ref="H309:L309"/>
    <mergeCell ref="H310:L310"/>
    <mergeCell ref="H311:L311"/>
    <mergeCell ref="H290:L290"/>
    <mergeCell ref="H291:L291"/>
    <mergeCell ref="H292:L292"/>
    <mergeCell ref="H293:L293"/>
    <mergeCell ref="H294:L294"/>
    <mergeCell ref="H295:L295"/>
    <mergeCell ref="H298:L298"/>
    <mergeCell ref="H299:L299"/>
    <mergeCell ref="H300:L300"/>
    <mergeCell ref="H276:L276"/>
    <mergeCell ref="H277:L277"/>
    <mergeCell ref="H278:L278"/>
    <mergeCell ref="H279:L279"/>
    <mergeCell ref="H280:L280"/>
    <mergeCell ref="H281:L281"/>
    <mergeCell ref="H269:L269"/>
    <mergeCell ref="H270:L270"/>
    <mergeCell ref="H271:L271"/>
    <mergeCell ref="H272:L272"/>
    <mergeCell ref="H273:L273"/>
    <mergeCell ref="H274:L274"/>
    <mergeCell ref="H262:L262"/>
    <mergeCell ref="H263:L263"/>
    <mergeCell ref="H264:L264"/>
    <mergeCell ref="H265:L265"/>
    <mergeCell ref="H266:L266"/>
    <mergeCell ref="H267:L267"/>
    <mergeCell ref="H255:L255"/>
    <mergeCell ref="H256:L256"/>
    <mergeCell ref="H257:L257"/>
    <mergeCell ref="H258:L258"/>
    <mergeCell ref="H259:L259"/>
    <mergeCell ref="H260:L260"/>
    <mergeCell ref="H248:L248"/>
    <mergeCell ref="H249:L249"/>
    <mergeCell ref="H250:L250"/>
    <mergeCell ref="H251:L251"/>
    <mergeCell ref="H252:L252"/>
    <mergeCell ref="H253:L253"/>
    <mergeCell ref="H241:L241"/>
    <mergeCell ref="H242:L242"/>
    <mergeCell ref="H243:L243"/>
    <mergeCell ref="H244:L244"/>
    <mergeCell ref="H245:L245"/>
    <mergeCell ref="H246:L246"/>
    <mergeCell ref="H234:L234"/>
    <mergeCell ref="H235:L235"/>
    <mergeCell ref="H236:L236"/>
    <mergeCell ref="H237:L237"/>
    <mergeCell ref="H238:L238"/>
    <mergeCell ref="H239:L239"/>
    <mergeCell ref="H227:L227"/>
    <mergeCell ref="H228:L228"/>
    <mergeCell ref="H229:L229"/>
    <mergeCell ref="H230:L230"/>
    <mergeCell ref="H231:L231"/>
    <mergeCell ref="H232:L232"/>
    <mergeCell ref="H220:L220"/>
    <mergeCell ref="H221:L221"/>
    <mergeCell ref="H222:L222"/>
    <mergeCell ref="H223:L223"/>
    <mergeCell ref="H224:L224"/>
    <mergeCell ref="H225:L225"/>
    <mergeCell ref="H210:L210"/>
    <mergeCell ref="H211:L211"/>
    <mergeCell ref="H212:L212"/>
    <mergeCell ref="H213:L213"/>
    <mergeCell ref="H214:L214"/>
    <mergeCell ref="H215:L215"/>
    <mergeCell ref="H203:L203"/>
    <mergeCell ref="H204:L204"/>
    <mergeCell ref="H205:L205"/>
    <mergeCell ref="H206:L206"/>
    <mergeCell ref="H207:L207"/>
    <mergeCell ref="H208:L208"/>
    <mergeCell ref="H196:L196"/>
    <mergeCell ref="H197:L197"/>
    <mergeCell ref="H198:L198"/>
    <mergeCell ref="H199:L199"/>
    <mergeCell ref="H200:L200"/>
    <mergeCell ref="H201:L201"/>
    <mergeCell ref="H192:L192"/>
    <mergeCell ref="H193:L193"/>
    <mergeCell ref="H194:L194"/>
    <mergeCell ref="H182:L182"/>
    <mergeCell ref="H183:L183"/>
    <mergeCell ref="H184:L184"/>
    <mergeCell ref="H185:L185"/>
    <mergeCell ref="H186:L186"/>
    <mergeCell ref="H187:L187"/>
    <mergeCell ref="H175:L175"/>
    <mergeCell ref="H176:L176"/>
    <mergeCell ref="H177:L177"/>
    <mergeCell ref="H178:L178"/>
    <mergeCell ref="H179:L179"/>
    <mergeCell ref="H180:L180"/>
    <mergeCell ref="H189:L189"/>
    <mergeCell ref="H190:L190"/>
    <mergeCell ref="H191:L191"/>
    <mergeCell ref="H168:L168"/>
    <mergeCell ref="H169:L169"/>
    <mergeCell ref="H170:L170"/>
    <mergeCell ref="H171:L171"/>
    <mergeCell ref="H172:L172"/>
    <mergeCell ref="H173:L173"/>
    <mergeCell ref="H161:L161"/>
    <mergeCell ref="H162:L162"/>
    <mergeCell ref="H163:L163"/>
    <mergeCell ref="H164:L164"/>
    <mergeCell ref="H165:L165"/>
    <mergeCell ref="H166:L166"/>
    <mergeCell ref="H154:L154"/>
    <mergeCell ref="H155:L155"/>
    <mergeCell ref="H156:L156"/>
    <mergeCell ref="H157:L157"/>
    <mergeCell ref="H158:L158"/>
    <mergeCell ref="H159:L159"/>
    <mergeCell ref="H147:L147"/>
    <mergeCell ref="H148:L148"/>
    <mergeCell ref="H149:L149"/>
    <mergeCell ref="H150:L150"/>
    <mergeCell ref="H151:L151"/>
    <mergeCell ref="H152:L152"/>
    <mergeCell ref="H140:L140"/>
    <mergeCell ref="H141:L141"/>
    <mergeCell ref="H142:L142"/>
    <mergeCell ref="H143:L143"/>
    <mergeCell ref="H144:L144"/>
    <mergeCell ref="H145:L145"/>
    <mergeCell ref="H133:L133"/>
    <mergeCell ref="H134:L134"/>
    <mergeCell ref="H135:L135"/>
    <mergeCell ref="H136:L136"/>
    <mergeCell ref="H137:L137"/>
    <mergeCell ref="H138:L138"/>
    <mergeCell ref="H126:L126"/>
    <mergeCell ref="H127:L127"/>
    <mergeCell ref="H128:L128"/>
    <mergeCell ref="H129:L129"/>
    <mergeCell ref="H130:L130"/>
    <mergeCell ref="H131:L131"/>
    <mergeCell ref="H119:L119"/>
    <mergeCell ref="H120:L120"/>
    <mergeCell ref="H121:L121"/>
    <mergeCell ref="H122:L122"/>
    <mergeCell ref="H123:L123"/>
    <mergeCell ref="H124:L124"/>
    <mergeCell ref="H112:L112"/>
    <mergeCell ref="H113:L113"/>
    <mergeCell ref="H114:L114"/>
    <mergeCell ref="H115:L115"/>
    <mergeCell ref="H116:L116"/>
    <mergeCell ref="H117:L117"/>
    <mergeCell ref="H105:L105"/>
    <mergeCell ref="H106:L106"/>
    <mergeCell ref="H107:L107"/>
    <mergeCell ref="H108:L108"/>
    <mergeCell ref="H109:L109"/>
    <mergeCell ref="H110:L110"/>
    <mergeCell ref="H97:L97"/>
    <mergeCell ref="H98:L98"/>
    <mergeCell ref="H99:L99"/>
    <mergeCell ref="H100:L100"/>
    <mergeCell ref="H101:L101"/>
    <mergeCell ref="H102:L102"/>
    <mergeCell ref="H88:L88"/>
    <mergeCell ref="H89:L89"/>
    <mergeCell ref="H90:L90"/>
    <mergeCell ref="H91:L91"/>
    <mergeCell ref="H92:L92"/>
    <mergeCell ref="H93:L93"/>
    <mergeCell ref="H80:L80"/>
    <mergeCell ref="H81:L81"/>
    <mergeCell ref="H82:L82"/>
    <mergeCell ref="H83:L83"/>
    <mergeCell ref="H84:L84"/>
    <mergeCell ref="H85:L85"/>
    <mergeCell ref="H72:L72"/>
    <mergeCell ref="H73:L73"/>
    <mergeCell ref="H74:L74"/>
    <mergeCell ref="H75:L75"/>
    <mergeCell ref="H76:L76"/>
    <mergeCell ref="H77:L77"/>
    <mergeCell ref="H45:L45"/>
    <mergeCell ref="H46:L46"/>
    <mergeCell ref="H64:L64"/>
    <mergeCell ref="H65:L65"/>
    <mergeCell ref="H66:L66"/>
    <mergeCell ref="H67:L67"/>
    <mergeCell ref="H68:L68"/>
    <mergeCell ref="H69:L69"/>
    <mergeCell ref="H56:L56"/>
    <mergeCell ref="H57:L57"/>
    <mergeCell ref="H58:L58"/>
    <mergeCell ref="H59:L59"/>
    <mergeCell ref="H60:L60"/>
    <mergeCell ref="H61:L61"/>
    <mergeCell ref="H286:L286"/>
    <mergeCell ref="H287:L287"/>
    <mergeCell ref="H288:L288"/>
    <mergeCell ref="H24:L24"/>
    <mergeCell ref="H19:L19"/>
    <mergeCell ref="H20:L20"/>
    <mergeCell ref="H21:L21"/>
    <mergeCell ref="H22:L22"/>
    <mergeCell ref="H23:L23"/>
    <mergeCell ref="H34:L34"/>
    <mergeCell ref="H35:L35"/>
    <mergeCell ref="H36:L36"/>
    <mergeCell ref="H37:L37"/>
    <mergeCell ref="H38:L38"/>
    <mergeCell ref="H39:L39"/>
    <mergeCell ref="H31:L31"/>
    <mergeCell ref="H25:L25"/>
    <mergeCell ref="H26:L26"/>
    <mergeCell ref="H27:L27"/>
    <mergeCell ref="H28:L28"/>
    <mergeCell ref="H29:L29"/>
    <mergeCell ref="H30:L30"/>
    <mergeCell ref="H48:L48"/>
    <mergeCell ref="H49:L49"/>
    <mergeCell ref="N2:R7"/>
    <mergeCell ref="H1:L1"/>
    <mergeCell ref="H2:L2"/>
    <mergeCell ref="H3:L3"/>
    <mergeCell ref="H4:L4"/>
    <mergeCell ref="H5:L5"/>
    <mergeCell ref="H283:L283"/>
    <mergeCell ref="H284:L284"/>
    <mergeCell ref="H285:L285"/>
    <mergeCell ref="H14:L14"/>
    <mergeCell ref="H6:L6"/>
    <mergeCell ref="H9:L9"/>
    <mergeCell ref="H10:L10"/>
    <mergeCell ref="H11:L11"/>
    <mergeCell ref="H12:L12"/>
    <mergeCell ref="H13:L13"/>
    <mergeCell ref="H50:L50"/>
    <mergeCell ref="H51:L51"/>
    <mergeCell ref="H52:L52"/>
    <mergeCell ref="H53:L53"/>
    <mergeCell ref="H41:L41"/>
    <mergeCell ref="H42:L42"/>
    <mergeCell ref="H43:L43"/>
    <mergeCell ref="H44:L44"/>
    <mergeCell ref="H476:L476"/>
    <mergeCell ref="H477:L477"/>
    <mergeCell ref="H478:L478"/>
    <mergeCell ref="H479:L479"/>
    <mergeCell ref="H480:L480"/>
    <mergeCell ref="H481:L481"/>
    <mergeCell ref="H484:L484"/>
    <mergeCell ref="H485:L485"/>
    <mergeCell ref="H486:L486"/>
    <mergeCell ref="H487:L487"/>
    <mergeCell ref="H488:L488"/>
    <mergeCell ref="H489:L489"/>
    <mergeCell ref="H491:L491"/>
    <mergeCell ref="H492:L492"/>
    <mergeCell ref="H493:L493"/>
    <mergeCell ref="H494:L494"/>
    <mergeCell ref="H495:L495"/>
    <mergeCell ref="H496:L496"/>
    <mergeCell ref="H499:L499"/>
    <mergeCell ref="H500:L500"/>
    <mergeCell ref="H501:L501"/>
    <mergeCell ref="H502:L502"/>
    <mergeCell ref="H503:L503"/>
    <mergeCell ref="H504:L504"/>
    <mergeCell ref="H507:L507"/>
    <mergeCell ref="H508:L508"/>
    <mergeCell ref="H509:L509"/>
    <mergeCell ref="H551:L551"/>
    <mergeCell ref="H454:L454"/>
    <mergeCell ref="H455:L455"/>
    <mergeCell ref="H456:L456"/>
    <mergeCell ref="H457:L457"/>
    <mergeCell ref="H458:L458"/>
    <mergeCell ref="H459:L459"/>
    <mergeCell ref="H462:L462"/>
    <mergeCell ref="H463:L463"/>
    <mergeCell ref="H464:L464"/>
    <mergeCell ref="H465:L465"/>
    <mergeCell ref="H466:L466"/>
    <mergeCell ref="H467:L467"/>
    <mergeCell ref="H533:L533"/>
    <mergeCell ref="H534:L534"/>
    <mergeCell ref="H535:L535"/>
    <mergeCell ref="H538:L538"/>
    <mergeCell ref="H539:L539"/>
    <mergeCell ref="H540:L540"/>
    <mergeCell ref="H541:L541"/>
    <mergeCell ref="H542:L542"/>
    <mergeCell ref="H543:L543"/>
    <mergeCell ref="H518:L518"/>
    <mergeCell ref="H519:L519"/>
    <mergeCell ref="H532:L532"/>
    <mergeCell ref="H510:L510"/>
    <mergeCell ref="H511:L511"/>
    <mergeCell ref="H512:L512"/>
    <mergeCell ref="H515:L515"/>
    <mergeCell ref="H516:L516"/>
    <mergeCell ref="H517:L517"/>
    <mergeCell ref="H549:L549"/>
    <mergeCell ref="H550:L550"/>
    <mergeCell ref="H520:L520"/>
    <mergeCell ref="H554:L554"/>
    <mergeCell ref="H555:L555"/>
    <mergeCell ref="H556:L556"/>
    <mergeCell ref="H557:L557"/>
    <mergeCell ref="H559:L559"/>
    <mergeCell ref="H561:L561"/>
    <mergeCell ref="H562:L562"/>
    <mergeCell ref="H469:L469"/>
    <mergeCell ref="H470:L470"/>
    <mergeCell ref="H471:L471"/>
    <mergeCell ref="H472:L472"/>
    <mergeCell ref="H473:L473"/>
    <mergeCell ref="H474:L474"/>
    <mergeCell ref="H546:L546"/>
    <mergeCell ref="H547:L547"/>
    <mergeCell ref="H548:L548"/>
    <mergeCell ref="H522:L522"/>
    <mergeCell ref="H523:L523"/>
    <mergeCell ref="H524:L524"/>
    <mergeCell ref="H525:L525"/>
    <mergeCell ref="H526:L526"/>
    <mergeCell ref="H527:L527"/>
    <mergeCell ref="H530:L530"/>
    <mergeCell ref="H531:L531"/>
    <mergeCell ref="H563:L563"/>
    <mergeCell ref="H564:L564"/>
    <mergeCell ref="H565:L565"/>
    <mergeCell ref="H566:L566"/>
    <mergeCell ref="H567:L567"/>
    <mergeCell ref="H568:L568"/>
    <mergeCell ref="H569:L569"/>
    <mergeCell ref="H571:L571"/>
    <mergeCell ref="H572:L572"/>
    <mergeCell ref="H573:L573"/>
    <mergeCell ref="H574:L574"/>
    <mergeCell ref="H576:L576"/>
    <mergeCell ref="H578:L578"/>
    <mergeCell ref="H579:L579"/>
    <mergeCell ref="H580:L580"/>
    <mergeCell ref="H581:L581"/>
    <mergeCell ref="H582:L582"/>
    <mergeCell ref="H583:L583"/>
    <mergeCell ref="H584:L584"/>
    <mergeCell ref="H585:L585"/>
    <mergeCell ref="H586:L586"/>
    <mergeCell ref="H588:L588"/>
    <mergeCell ref="H589:L589"/>
    <mergeCell ref="H590:L590"/>
    <mergeCell ref="H591:L591"/>
    <mergeCell ref="H593:L593"/>
    <mergeCell ref="H594:L594"/>
    <mergeCell ref="H595:L595"/>
    <mergeCell ref="H596:L596"/>
    <mergeCell ref="H598:L598"/>
    <mergeCell ref="H600:L600"/>
    <mergeCell ref="H601:L601"/>
    <mergeCell ref="H602:L602"/>
    <mergeCell ref="H603:L603"/>
    <mergeCell ref="H604:L604"/>
    <mergeCell ref="H605:L605"/>
    <mergeCell ref="H606:L606"/>
    <mergeCell ref="H607:L607"/>
    <mergeCell ref="H608:L608"/>
    <mergeCell ref="H610:L610"/>
    <mergeCell ref="H611:L611"/>
    <mergeCell ref="H612:L612"/>
    <mergeCell ref="H613:L613"/>
    <mergeCell ref="H615:L615"/>
    <mergeCell ref="H616:L616"/>
    <mergeCell ref="H627:L627"/>
    <mergeCell ref="H628:L628"/>
    <mergeCell ref="H629:L629"/>
    <mergeCell ref="H630:L630"/>
    <mergeCell ref="H631:L631"/>
    <mergeCell ref="H632:L632"/>
    <mergeCell ref="H633:L633"/>
    <mergeCell ref="H617:L617"/>
    <mergeCell ref="H618:L618"/>
    <mergeCell ref="H620:L620"/>
    <mergeCell ref="H621:L621"/>
    <mergeCell ref="H622:L622"/>
    <mergeCell ref="H623:L623"/>
    <mergeCell ref="H625:L625"/>
    <mergeCell ref="H626:L626"/>
    <mergeCell ref="H635:L635"/>
    <mergeCell ref="H636:L636"/>
    <mergeCell ref="H637:L637"/>
    <mergeCell ref="H638:L638"/>
    <mergeCell ref="H639:L639"/>
    <mergeCell ref="H640:L640"/>
    <mergeCell ref="H641:L641"/>
    <mergeCell ref="H642:L642"/>
    <mergeCell ref="H643:L643"/>
    <mergeCell ref="H645:L645"/>
    <mergeCell ref="H646:L646"/>
    <mergeCell ref="H647:L647"/>
    <mergeCell ref="H648:L648"/>
    <mergeCell ref="H651:L651"/>
    <mergeCell ref="H652:L652"/>
    <mergeCell ref="H653:L653"/>
    <mergeCell ref="H654:L654"/>
    <mergeCell ref="H650:L6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"/>
  <sheetViews>
    <sheetView tabSelected="1" topLeftCell="H54" zoomScale="92" zoomScaleNormal="100" workbookViewId="0">
      <selection activeCell="K66" sqref="K66"/>
    </sheetView>
  </sheetViews>
  <sheetFormatPr defaultRowHeight="15" x14ac:dyDescent="0.25"/>
  <cols>
    <col min="1" max="1" width="9.28515625" style="11" bestFit="1" customWidth="1"/>
    <col min="2" max="2" width="18" style="2" bestFit="1" customWidth="1"/>
    <col min="3" max="3" width="19.42578125" style="2" bestFit="1" customWidth="1"/>
    <col min="4" max="4" width="13.5703125" style="7" customWidth="1"/>
    <col min="5" max="5" width="30.7109375" style="13" bestFit="1" customWidth="1"/>
    <col min="6" max="6" width="29.140625" style="2" bestFit="1" customWidth="1"/>
    <col min="7" max="7" width="21.85546875" style="2" customWidth="1"/>
    <col min="8" max="8" width="26" style="2" bestFit="1" customWidth="1"/>
    <col min="9" max="9" width="12" style="2" bestFit="1" customWidth="1"/>
    <col min="10" max="10" width="41.140625" style="11" bestFit="1" customWidth="1"/>
    <col min="11" max="11" width="33" style="2" bestFit="1" customWidth="1"/>
    <col min="12" max="12" width="27.85546875" style="2" bestFit="1" customWidth="1"/>
    <col min="13" max="13" width="27" style="2" customWidth="1"/>
    <col min="14" max="14" width="30.140625" style="2" bestFit="1" customWidth="1"/>
    <col min="15" max="15" width="22" style="2" bestFit="1" customWidth="1"/>
    <col min="16" max="16" width="33" style="2" bestFit="1" customWidth="1"/>
    <col min="17" max="17" width="25.5703125" style="2" bestFit="1" customWidth="1"/>
    <col min="18" max="18" width="26.42578125" style="2" bestFit="1" customWidth="1"/>
    <col min="19" max="16384" width="9.140625" style="2"/>
  </cols>
  <sheetData>
    <row r="1" spans="1:18" x14ac:dyDescent="0.25">
      <c r="A1" s="18" t="s">
        <v>290</v>
      </c>
      <c r="B1" s="9" t="s">
        <v>298</v>
      </c>
      <c r="C1" s="9" t="s">
        <v>3</v>
      </c>
      <c r="D1" s="9" t="s">
        <v>313</v>
      </c>
      <c r="E1" s="18" t="s">
        <v>316</v>
      </c>
      <c r="F1" s="9" t="s">
        <v>292</v>
      </c>
      <c r="G1" s="9" t="s">
        <v>324</v>
      </c>
      <c r="H1" s="9" t="s">
        <v>293</v>
      </c>
      <c r="I1" s="4"/>
      <c r="J1" s="19" t="s">
        <v>309</v>
      </c>
      <c r="K1" s="17" t="s">
        <v>347</v>
      </c>
      <c r="L1" s="17" t="s">
        <v>339</v>
      </c>
      <c r="M1" s="9" t="s">
        <v>324</v>
      </c>
      <c r="O1" s="17" t="s">
        <v>310</v>
      </c>
      <c r="P1" s="17" t="s">
        <v>347</v>
      </c>
      <c r="Q1" s="17" t="s">
        <v>339</v>
      </c>
      <c r="R1" s="9" t="s">
        <v>324</v>
      </c>
    </row>
    <row r="2" spans="1:18" x14ac:dyDescent="0.25">
      <c r="A2" s="10">
        <v>1</v>
      </c>
      <c r="B2" s="3">
        <v>8.9</v>
      </c>
      <c r="C2" s="3">
        <v>1056.5013938862155</v>
      </c>
      <c r="D2" s="3" t="s">
        <v>314</v>
      </c>
      <c r="E2" s="10">
        <v>4</v>
      </c>
      <c r="F2" s="3">
        <v>105500</v>
      </c>
      <c r="G2" s="3">
        <f>F2*E2</f>
        <v>422000</v>
      </c>
      <c r="H2" s="3">
        <f>C2*F2</f>
        <v>111460897.05499573</v>
      </c>
      <c r="J2" s="12" t="s">
        <v>340</v>
      </c>
      <c r="K2" s="5">
        <v>5</v>
      </c>
      <c r="L2" s="5">
        <v>2685300000</v>
      </c>
      <c r="M2" s="3">
        <f>K2*L2</f>
        <v>13426500000</v>
      </c>
      <c r="O2" s="5" t="s">
        <v>340</v>
      </c>
      <c r="P2" s="5">
        <v>7</v>
      </c>
      <c r="Q2" s="5">
        <v>1779100000</v>
      </c>
      <c r="R2" s="3">
        <f>P2*Q2</f>
        <v>12453700000</v>
      </c>
    </row>
    <row r="3" spans="1:18" x14ac:dyDescent="0.25">
      <c r="A3" s="10">
        <v>2</v>
      </c>
      <c r="B3" s="3">
        <v>9.15</v>
      </c>
      <c r="C3" s="3">
        <v>1104.1026778577159</v>
      </c>
      <c r="D3" s="3" t="s">
        <v>315</v>
      </c>
      <c r="E3" s="10">
        <v>9</v>
      </c>
      <c r="F3" s="3">
        <v>96700</v>
      </c>
      <c r="G3" s="3">
        <f>F3*E3</f>
        <v>870300</v>
      </c>
      <c r="H3" s="3">
        <f>C3*F3</f>
        <v>106766728.94884112</v>
      </c>
      <c r="J3" s="12" t="s">
        <v>341</v>
      </c>
      <c r="K3" s="5">
        <v>3</v>
      </c>
      <c r="L3" s="5">
        <v>8646800000</v>
      </c>
      <c r="M3" s="3">
        <f t="shared" ref="M3:M13" si="0">K3*L3</f>
        <v>25940400000</v>
      </c>
      <c r="O3" s="5" t="s">
        <v>341</v>
      </c>
      <c r="P3" s="5">
        <v>5</v>
      </c>
      <c r="Q3" s="5">
        <v>176000000</v>
      </c>
      <c r="R3" s="3">
        <f t="shared" ref="R3:R8" si="1">P3*Q3</f>
        <v>880000000</v>
      </c>
    </row>
    <row r="4" spans="1:18" x14ac:dyDescent="0.25">
      <c r="A4" s="42" t="s">
        <v>351</v>
      </c>
      <c r="B4" s="42"/>
      <c r="C4" s="42"/>
      <c r="D4" s="42"/>
      <c r="E4" s="42"/>
      <c r="F4" s="42"/>
      <c r="G4" s="9">
        <f>SUM(G2:G3)</f>
        <v>1292300</v>
      </c>
      <c r="H4" s="9">
        <f>SUM(H2:H3)</f>
        <v>218227626.00383687</v>
      </c>
      <c r="J4" s="12" t="s">
        <v>342</v>
      </c>
      <c r="K4" s="5">
        <v>1</v>
      </c>
      <c r="L4" s="5">
        <v>6679300000</v>
      </c>
      <c r="M4" s="3">
        <f t="shared" si="0"/>
        <v>6679300000</v>
      </c>
      <c r="O4" s="5" t="s">
        <v>294</v>
      </c>
      <c r="P4" s="5">
        <v>7</v>
      </c>
      <c r="Q4" s="5">
        <v>476000000</v>
      </c>
      <c r="R4" s="3">
        <f t="shared" si="1"/>
        <v>3332000000</v>
      </c>
    </row>
    <row r="5" spans="1:18" x14ac:dyDescent="0.25">
      <c r="D5" s="2"/>
      <c r="E5" s="11"/>
      <c r="J5" s="12" t="s">
        <v>294</v>
      </c>
      <c r="K5" s="5">
        <v>7</v>
      </c>
      <c r="L5" s="5">
        <v>401000000</v>
      </c>
      <c r="M5" s="3">
        <f t="shared" si="0"/>
        <v>2807000000</v>
      </c>
      <c r="O5" s="5" t="s">
        <v>295</v>
      </c>
      <c r="P5" s="5">
        <v>5</v>
      </c>
      <c r="Q5" s="5">
        <v>211600000</v>
      </c>
      <c r="R5" s="3">
        <f t="shared" si="1"/>
        <v>1058000000</v>
      </c>
    </row>
    <row r="6" spans="1:18" x14ac:dyDescent="0.25">
      <c r="A6" s="18" t="s">
        <v>291</v>
      </c>
      <c r="B6" s="9" t="s">
        <v>298</v>
      </c>
      <c r="C6" s="9" t="s">
        <v>3</v>
      </c>
      <c r="D6" s="9" t="s">
        <v>313</v>
      </c>
      <c r="E6" s="18" t="s">
        <v>316</v>
      </c>
      <c r="F6" s="9" t="s">
        <v>292</v>
      </c>
      <c r="G6" s="9" t="s">
        <v>324</v>
      </c>
      <c r="H6" s="9" t="s">
        <v>293</v>
      </c>
      <c r="J6" s="12" t="s">
        <v>295</v>
      </c>
      <c r="K6" s="5">
        <v>5</v>
      </c>
      <c r="L6" s="5">
        <v>401100000</v>
      </c>
      <c r="M6" s="3">
        <f t="shared" si="0"/>
        <v>2005500000</v>
      </c>
      <c r="O6" s="5" t="s">
        <v>343</v>
      </c>
      <c r="P6" s="5">
        <v>3</v>
      </c>
      <c r="Q6" s="5">
        <v>211600000</v>
      </c>
      <c r="R6" s="3">
        <f t="shared" si="1"/>
        <v>634800000</v>
      </c>
    </row>
    <row r="7" spans="1:18" x14ac:dyDescent="0.25">
      <c r="A7" s="10">
        <v>1</v>
      </c>
      <c r="B7" s="3">
        <v>8.43</v>
      </c>
      <c r="C7" s="6">
        <v>1034.2449828359217</v>
      </c>
      <c r="D7" s="5" t="s">
        <v>314</v>
      </c>
      <c r="E7" s="12">
        <v>3</v>
      </c>
      <c r="F7" s="3">
        <v>223500</v>
      </c>
      <c r="G7" s="3">
        <f>F7*E7</f>
        <v>670500</v>
      </c>
      <c r="H7" s="3">
        <f>C7*F7</f>
        <v>231153753.66382852</v>
      </c>
      <c r="J7" s="12" t="s">
        <v>343</v>
      </c>
      <c r="K7" s="5">
        <v>3</v>
      </c>
      <c r="L7" s="5">
        <v>641600000</v>
      </c>
      <c r="M7" s="3">
        <f t="shared" si="0"/>
        <v>1924800000</v>
      </c>
      <c r="O7" s="5" t="s">
        <v>344</v>
      </c>
      <c r="P7" s="5">
        <v>1</v>
      </c>
      <c r="Q7" s="5">
        <v>105800000</v>
      </c>
      <c r="R7" s="3">
        <f t="shared" si="1"/>
        <v>105800000</v>
      </c>
    </row>
    <row r="8" spans="1:18" x14ac:dyDescent="0.25">
      <c r="A8" s="10" t="s">
        <v>294</v>
      </c>
      <c r="B8" s="3">
        <v>8.5</v>
      </c>
      <c r="C8" s="6">
        <v>1027.6308605491474</v>
      </c>
      <c r="D8" s="5" t="s">
        <v>314</v>
      </c>
      <c r="E8" s="12">
        <v>2</v>
      </c>
      <c r="F8" s="3">
        <v>100900</v>
      </c>
      <c r="G8" s="3">
        <f>F8*E8</f>
        <v>201800</v>
      </c>
      <c r="H8" s="3">
        <f t="shared" ref="H8:H71" si="2">C8*F8</f>
        <v>103687953.82940897</v>
      </c>
      <c r="J8" s="12" t="s">
        <v>344</v>
      </c>
      <c r="K8" s="5">
        <v>1</v>
      </c>
      <c r="L8" s="5">
        <v>403500000</v>
      </c>
      <c r="M8" s="3">
        <f t="shared" si="0"/>
        <v>403500000</v>
      </c>
      <c r="O8" s="5" t="s">
        <v>297</v>
      </c>
      <c r="P8" s="5">
        <v>5</v>
      </c>
      <c r="Q8" s="5">
        <v>1000000000</v>
      </c>
      <c r="R8" s="3">
        <f t="shared" si="1"/>
        <v>5000000000</v>
      </c>
    </row>
    <row r="9" spans="1:18" x14ac:dyDescent="0.25">
      <c r="A9" s="10" t="s">
        <v>295</v>
      </c>
      <c r="B9" s="3">
        <v>8.5</v>
      </c>
      <c r="C9" s="6">
        <v>1016.0127352748384</v>
      </c>
      <c r="D9" s="5" t="s">
        <v>314</v>
      </c>
      <c r="E9" s="12">
        <v>1</v>
      </c>
      <c r="F9" s="3">
        <v>66000</v>
      </c>
      <c r="G9" s="3">
        <f t="shared" ref="G9:G71" si="3">F9*E9</f>
        <v>66000</v>
      </c>
      <c r="H9" s="3">
        <f t="shared" si="2"/>
        <v>67056840.528139338</v>
      </c>
      <c r="J9" s="12" t="s">
        <v>297</v>
      </c>
      <c r="K9" s="5">
        <v>7</v>
      </c>
      <c r="L9" s="5">
        <v>337500000</v>
      </c>
      <c r="M9" s="3">
        <f t="shared" si="0"/>
        <v>2362500000</v>
      </c>
      <c r="O9" s="42" t="s">
        <v>351</v>
      </c>
      <c r="P9" s="42"/>
      <c r="Q9" s="17">
        <f>SUM(Q2:Q8)</f>
        <v>3960100000</v>
      </c>
      <c r="R9" s="9">
        <f>SUM(R2:R8)</f>
        <v>23464300000</v>
      </c>
    </row>
    <row r="10" spans="1:18" x14ac:dyDescent="0.25">
      <c r="A10" s="10" t="s">
        <v>297</v>
      </c>
      <c r="B10" s="3">
        <v>8.5399999999999991</v>
      </c>
      <c r="C10" s="6">
        <v>1028.3549335917589</v>
      </c>
      <c r="D10" s="5" t="s">
        <v>314</v>
      </c>
      <c r="E10" s="12">
        <v>2</v>
      </c>
      <c r="F10" s="3">
        <v>285700</v>
      </c>
      <c r="G10" s="3">
        <f t="shared" si="3"/>
        <v>571400</v>
      </c>
      <c r="H10" s="3">
        <f t="shared" si="2"/>
        <v>293801004.52716553</v>
      </c>
      <c r="J10" s="12" t="s">
        <v>296</v>
      </c>
      <c r="K10" s="5">
        <v>5</v>
      </c>
      <c r="L10" s="5">
        <v>900000000</v>
      </c>
      <c r="M10" s="3">
        <f t="shared" si="0"/>
        <v>4500000000</v>
      </c>
    </row>
    <row r="11" spans="1:18" x14ac:dyDescent="0.25">
      <c r="A11" s="10" t="s">
        <v>296</v>
      </c>
      <c r="B11" s="3">
        <v>8.5399999999999991</v>
      </c>
      <c r="C11" s="6">
        <v>1016.3873021818522</v>
      </c>
      <c r="D11" s="5" t="s">
        <v>314</v>
      </c>
      <c r="E11" s="12">
        <v>1</v>
      </c>
      <c r="F11" s="3">
        <v>89500</v>
      </c>
      <c r="G11" s="3">
        <f t="shared" si="3"/>
        <v>89500</v>
      </c>
      <c r="H11" s="3">
        <f t="shared" si="2"/>
        <v>90966663.545275778</v>
      </c>
      <c r="J11" s="12" t="s">
        <v>345</v>
      </c>
      <c r="K11" s="5">
        <v>3</v>
      </c>
      <c r="L11" s="5">
        <v>900000000</v>
      </c>
      <c r="M11" s="3">
        <f t="shared" si="0"/>
        <v>2700000000</v>
      </c>
      <c r="O11" s="40" t="s">
        <v>348</v>
      </c>
      <c r="P11" s="41">
        <f>SUM(H4,H77,L14,Q9,Q38)</f>
        <v>59016962228.755501</v>
      </c>
    </row>
    <row r="12" spans="1:18" x14ac:dyDescent="0.25">
      <c r="A12" s="10">
        <v>4</v>
      </c>
      <c r="B12" s="3">
        <v>8.65</v>
      </c>
      <c r="C12" s="6">
        <v>1054.0253745717207</v>
      </c>
      <c r="D12" s="5" t="s">
        <v>314</v>
      </c>
      <c r="E12" s="12">
        <v>5</v>
      </c>
      <c r="F12" s="3">
        <v>368600</v>
      </c>
      <c r="G12" s="3">
        <f t="shared" si="3"/>
        <v>1843000</v>
      </c>
      <c r="H12" s="3">
        <f t="shared" si="2"/>
        <v>388513753.06713623</v>
      </c>
      <c r="J12" s="12" t="s">
        <v>346</v>
      </c>
      <c r="K12" s="5">
        <v>1</v>
      </c>
      <c r="L12" s="5">
        <v>112500000</v>
      </c>
      <c r="M12" s="3">
        <f t="shared" si="0"/>
        <v>112500000</v>
      </c>
      <c r="O12" s="40"/>
      <c r="P12" s="41"/>
    </row>
    <row r="13" spans="1:18" x14ac:dyDescent="0.25">
      <c r="A13" s="10">
        <v>5</v>
      </c>
      <c r="B13" s="3">
        <v>8.75</v>
      </c>
      <c r="C13" s="6">
        <v>1042.6394938439146</v>
      </c>
      <c r="D13" s="5" t="s">
        <v>314</v>
      </c>
      <c r="E13" s="12">
        <v>3</v>
      </c>
      <c r="F13" s="3">
        <v>596600</v>
      </c>
      <c r="G13" s="3">
        <f t="shared" si="3"/>
        <v>1789800</v>
      </c>
      <c r="H13" s="3">
        <f t="shared" si="2"/>
        <v>622038722.0272795</v>
      </c>
      <c r="J13" s="12">
        <v>4</v>
      </c>
      <c r="K13" s="5">
        <v>1</v>
      </c>
      <c r="L13" s="5">
        <v>434500000</v>
      </c>
      <c r="M13" s="3">
        <f t="shared" si="0"/>
        <v>434500000</v>
      </c>
    </row>
    <row r="14" spans="1:18" x14ac:dyDescent="0.25">
      <c r="A14" s="10">
        <v>6</v>
      </c>
      <c r="B14" s="3">
        <v>8.77</v>
      </c>
      <c r="C14" s="6">
        <v>1043.164150781914</v>
      </c>
      <c r="D14" s="5" t="s">
        <v>314</v>
      </c>
      <c r="E14" s="12">
        <v>3</v>
      </c>
      <c r="F14" s="3">
        <v>308000</v>
      </c>
      <c r="G14" s="3">
        <f t="shared" si="3"/>
        <v>924000</v>
      </c>
      <c r="H14" s="3">
        <f t="shared" si="2"/>
        <v>321294558.44082952</v>
      </c>
      <c r="J14" s="45" t="s">
        <v>351</v>
      </c>
      <c r="K14" s="45"/>
      <c r="L14" s="17">
        <f>SUM(L2:L13)</f>
        <v>22543100000</v>
      </c>
      <c r="M14" s="17">
        <f>SUM(M2:M13)</f>
        <v>63296500000</v>
      </c>
    </row>
    <row r="15" spans="1:18" x14ac:dyDescent="0.25">
      <c r="A15" s="10">
        <v>7</v>
      </c>
      <c r="B15" s="3">
        <v>8.8800000000000008</v>
      </c>
      <c r="C15" s="6">
        <v>1034.5095544539563</v>
      </c>
      <c r="D15" s="5" t="s">
        <v>314</v>
      </c>
      <c r="E15" s="12">
        <v>2</v>
      </c>
      <c r="F15" s="3">
        <v>191600</v>
      </c>
      <c r="G15" s="3">
        <f t="shared" si="3"/>
        <v>383200</v>
      </c>
      <c r="H15" s="3">
        <f t="shared" si="2"/>
        <v>198212030.63337803</v>
      </c>
    </row>
    <row r="16" spans="1:18" x14ac:dyDescent="0.25">
      <c r="A16" s="10">
        <v>8</v>
      </c>
      <c r="B16" s="3">
        <v>9</v>
      </c>
      <c r="C16" s="6">
        <v>1068.3051009084536</v>
      </c>
      <c r="D16" s="5" t="s">
        <v>314</v>
      </c>
      <c r="E16" s="12">
        <v>5</v>
      </c>
      <c r="F16" s="3">
        <v>901500</v>
      </c>
      <c r="G16" s="3">
        <f t="shared" si="3"/>
        <v>4507500</v>
      </c>
      <c r="H16" s="3">
        <f t="shared" si="2"/>
        <v>963077048.46897089</v>
      </c>
    </row>
    <row r="17" spans="1:17" x14ac:dyDescent="0.25">
      <c r="A17" s="10">
        <v>9</v>
      </c>
      <c r="B17" s="3">
        <v>9.01</v>
      </c>
      <c r="C17" s="6">
        <v>1068.7130930895032</v>
      </c>
      <c r="D17" s="5" t="s">
        <v>314</v>
      </c>
      <c r="E17" s="12">
        <v>5</v>
      </c>
      <c r="F17" s="3">
        <v>312800</v>
      </c>
      <c r="G17" s="3">
        <f t="shared" si="3"/>
        <v>1564000</v>
      </c>
      <c r="H17" s="3">
        <f t="shared" si="2"/>
        <v>334293455.51839662</v>
      </c>
    </row>
    <row r="18" spans="1:17" x14ac:dyDescent="0.25">
      <c r="A18" s="10">
        <v>10</v>
      </c>
      <c r="B18" s="3">
        <v>9.1199999999999992</v>
      </c>
      <c r="C18" s="6">
        <v>1063.6724246683541</v>
      </c>
      <c r="D18" s="5" t="s">
        <v>314</v>
      </c>
      <c r="E18" s="12">
        <v>4</v>
      </c>
      <c r="F18" s="3">
        <v>403200</v>
      </c>
      <c r="G18" s="3">
        <f t="shared" si="3"/>
        <v>1612800</v>
      </c>
      <c r="H18" s="3">
        <f t="shared" si="2"/>
        <v>428872721.62628037</v>
      </c>
    </row>
    <row r="19" spans="1:17" x14ac:dyDescent="0.25">
      <c r="A19" s="10">
        <v>11</v>
      </c>
      <c r="B19" s="3">
        <v>9.25</v>
      </c>
      <c r="C19" s="6">
        <v>1041.2072300981122</v>
      </c>
      <c r="D19" s="5" t="s">
        <v>314</v>
      </c>
      <c r="E19" s="12">
        <v>2</v>
      </c>
      <c r="F19" s="3">
        <v>1068200</v>
      </c>
      <c r="G19" s="3">
        <f t="shared" si="3"/>
        <v>2136400</v>
      </c>
      <c r="H19" s="3">
        <f t="shared" si="2"/>
        <v>1112217563.1908035</v>
      </c>
    </row>
    <row r="20" spans="1:17" x14ac:dyDescent="0.25">
      <c r="A20" s="10">
        <v>12</v>
      </c>
      <c r="B20" s="3">
        <v>9.25</v>
      </c>
      <c r="C20" s="6">
        <v>1041.2072300981122</v>
      </c>
      <c r="D20" s="5" t="s">
        <v>314</v>
      </c>
      <c r="E20" s="12">
        <v>2</v>
      </c>
      <c r="F20" s="3">
        <v>181800</v>
      </c>
      <c r="G20" s="3">
        <f t="shared" si="3"/>
        <v>363600</v>
      </c>
      <c r="H20" s="3">
        <f t="shared" si="2"/>
        <v>189291474.43183678</v>
      </c>
      <c r="J20" s="18" t="s">
        <v>311</v>
      </c>
      <c r="K20" s="9" t="s">
        <v>312</v>
      </c>
      <c r="L20" s="9" t="s">
        <v>3</v>
      </c>
      <c r="M20" s="9" t="s">
        <v>313</v>
      </c>
      <c r="N20" s="9" t="s">
        <v>319</v>
      </c>
      <c r="O20" s="9" t="s">
        <v>292</v>
      </c>
      <c r="P20" s="9" t="s">
        <v>324</v>
      </c>
      <c r="Q20" s="9" t="s">
        <v>293</v>
      </c>
    </row>
    <row r="21" spans="1:17" x14ac:dyDescent="0.25">
      <c r="A21" s="10">
        <v>13</v>
      </c>
      <c r="B21" s="3">
        <v>9.35</v>
      </c>
      <c r="C21" s="6">
        <v>1043.0174127046407</v>
      </c>
      <c r="D21" s="5" t="s">
        <v>314</v>
      </c>
      <c r="E21" s="12">
        <v>2</v>
      </c>
      <c r="F21" s="3">
        <v>149700</v>
      </c>
      <c r="G21" s="3">
        <f t="shared" si="3"/>
        <v>299400</v>
      </c>
      <c r="H21" s="3">
        <f t="shared" si="2"/>
        <v>156139706.68188471</v>
      </c>
      <c r="J21" s="10">
        <v>1</v>
      </c>
      <c r="K21" s="3">
        <v>9.1199999999999992</v>
      </c>
      <c r="L21" s="3">
        <v>1231.0349061825582</v>
      </c>
      <c r="M21" s="3" t="s">
        <v>314</v>
      </c>
      <c r="N21" s="3">
        <v>10</v>
      </c>
      <c r="O21" s="3">
        <v>122600</v>
      </c>
      <c r="P21" s="3">
        <f>O21*N21</f>
        <v>1226000</v>
      </c>
      <c r="Q21" s="3">
        <f>L21*O21</f>
        <v>150924879.49798164</v>
      </c>
    </row>
    <row r="22" spans="1:17" x14ac:dyDescent="0.25">
      <c r="A22" s="10">
        <v>14</v>
      </c>
      <c r="B22" s="3">
        <v>9.5</v>
      </c>
      <c r="C22" s="6">
        <v>1076.5119014239729</v>
      </c>
      <c r="D22" s="5" t="s">
        <v>314</v>
      </c>
      <c r="E22" s="12">
        <v>4</v>
      </c>
      <c r="F22" s="3">
        <v>1143500</v>
      </c>
      <c r="G22" s="3">
        <f t="shared" si="3"/>
        <v>4574000</v>
      </c>
      <c r="H22" s="3">
        <f t="shared" si="2"/>
        <v>1230991359.2783129</v>
      </c>
      <c r="J22" s="10">
        <v>2</v>
      </c>
      <c r="K22" s="3">
        <v>9.5</v>
      </c>
      <c r="L22" s="3">
        <v>1233.6525239312259</v>
      </c>
      <c r="M22" s="3" t="s">
        <v>314</v>
      </c>
      <c r="N22" s="3">
        <v>10</v>
      </c>
      <c r="O22" s="3">
        <v>316200</v>
      </c>
      <c r="P22" s="3">
        <f t="shared" ref="P22:P37" si="4">O22*N22</f>
        <v>3162000</v>
      </c>
      <c r="Q22" s="3">
        <f t="shared" ref="Q22:Q37" si="5">L22*O22</f>
        <v>390080928.06705362</v>
      </c>
    </row>
    <row r="23" spans="1:17" x14ac:dyDescent="0.25">
      <c r="A23" s="10">
        <v>15</v>
      </c>
      <c r="B23" s="3">
        <v>9.5</v>
      </c>
      <c r="C23" s="6">
        <v>1076.5119014239729</v>
      </c>
      <c r="D23" s="5" t="s">
        <v>314</v>
      </c>
      <c r="E23" s="12">
        <v>4</v>
      </c>
      <c r="F23" s="3">
        <v>207900</v>
      </c>
      <c r="G23" s="3">
        <f t="shared" si="3"/>
        <v>831600</v>
      </c>
      <c r="H23" s="3">
        <f t="shared" si="2"/>
        <v>223806824.30604395</v>
      </c>
      <c r="J23" s="10">
        <v>3</v>
      </c>
      <c r="K23" s="3">
        <v>9.5</v>
      </c>
      <c r="L23" s="3">
        <v>1233.6525239312259</v>
      </c>
      <c r="M23" s="3" t="s">
        <v>314</v>
      </c>
      <c r="N23" s="3">
        <v>10</v>
      </c>
      <c r="O23" s="3">
        <v>116000</v>
      </c>
      <c r="P23" s="3">
        <f t="shared" si="4"/>
        <v>1160000</v>
      </c>
      <c r="Q23" s="3">
        <f t="shared" si="5"/>
        <v>143103692.7760222</v>
      </c>
    </row>
    <row r="24" spans="1:17" x14ac:dyDescent="0.25">
      <c r="A24" s="10">
        <v>16</v>
      </c>
      <c r="B24" s="3">
        <v>9.6</v>
      </c>
      <c r="C24" s="6">
        <v>1079.890711096504</v>
      </c>
      <c r="D24" s="5" t="s">
        <v>314</v>
      </c>
      <c r="E24" s="12">
        <v>4</v>
      </c>
      <c r="F24" s="3">
        <v>446900</v>
      </c>
      <c r="G24" s="3">
        <f t="shared" si="3"/>
        <v>1787600</v>
      </c>
      <c r="H24" s="3">
        <f t="shared" si="2"/>
        <v>482603158.78902763</v>
      </c>
      <c r="J24" s="10">
        <v>4</v>
      </c>
      <c r="K24" s="3">
        <v>10.199999999999999</v>
      </c>
      <c r="L24" s="3">
        <v>1073.247462233669</v>
      </c>
      <c r="M24" s="3" t="s">
        <v>314</v>
      </c>
      <c r="N24" s="3">
        <v>2</v>
      </c>
      <c r="O24" s="3">
        <v>2000000</v>
      </c>
      <c r="P24" s="3">
        <f t="shared" si="4"/>
        <v>4000000</v>
      </c>
      <c r="Q24" s="3">
        <f t="shared" si="5"/>
        <v>2146494924.4673381</v>
      </c>
    </row>
    <row r="25" spans="1:17" x14ac:dyDescent="0.25">
      <c r="A25" s="10">
        <v>17</v>
      </c>
      <c r="B25" s="3">
        <v>9.75</v>
      </c>
      <c r="C25" s="6">
        <v>1050.2581431307553</v>
      </c>
      <c r="D25" s="5" t="s">
        <v>314</v>
      </c>
      <c r="E25" s="12">
        <v>2</v>
      </c>
      <c r="F25" s="3">
        <v>616500</v>
      </c>
      <c r="G25" s="3">
        <f t="shared" si="3"/>
        <v>1233000</v>
      </c>
      <c r="H25" s="3">
        <f t="shared" si="2"/>
        <v>647484145.24011064</v>
      </c>
      <c r="J25" s="10">
        <v>5</v>
      </c>
      <c r="K25" s="3">
        <v>10.5</v>
      </c>
      <c r="L25" s="3">
        <v>1102.9750417138625</v>
      </c>
      <c r="M25" s="3" t="s">
        <v>314</v>
      </c>
      <c r="N25" s="3">
        <v>3</v>
      </c>
      <c r="O25" s="3">
        <v>500000</v>
      </c>
      <c r="P25" s="3">
        <f t="shared" si="4"/>
        <v>1500000</v>
      </c>
      <c r="Q25" s="3">
        <f t="shared" si="5"/>
        <v>551487520.85693121</v>
      </c>
    </row>
    <row r="26" spans="1:17" x14ac:dyDescent="0.25">
      <c r="A26" s="10">
        <v>18</v>
      </c>
      <c r="B26" s="3">
        <v>9.75</v>
      </c>
      <c r="C26" s="6">
        <v>1050.2581431307553</v>
      </c>
      <c r="D26" s="5" t="s">
        <v>314</v>
      </c>
      <c r="E26" s="12">
        <v>2</v>
      </c>
      <c r="F26" s="3">
        <v>128800</v>
      </c>
      <c r="G26" s="3">
        <f t="shared" si="3"/>
        <v>257600</v>
      </c>
      <c r="H26" s="3">
        <f t="shared" si="2"/>
        <v>135273248.83524129</v>
      </c>
      <c r="J26" s="10">
        <v>6</v>
      </c>
      <c r="K26" s="3">
        <v>10.6</v>
      </c>
      <c r="L26" s="3">
        <v>1073.9715352762803</v>
      </c>
      <c r="M26" s="3" t="s">
        <v>314</v>
      </c>
      <c r="N26" s="3">
        <v>2</v>
      </c>
      <c r="O26" s="3">
        <v>403000</v>
      </c>
      <c r="P26" s="3">
        <f t="shared" si="4"/>
        <v>806000</v>
      </c>
      <c r="Q26" s="3">
        <f t="shared" si="5"/>
        <v>432810528.71634096</v>
      </c>
    </row>
    <row r="27" spans="1:17" x14ac:dyDescent="0.25">
      <c r="A27" s="10">
        <v>19</v>
      </c>
      <c r="B27" s="3">
        <v>9.84</v>
      </c>
      <c r="C27" s="6">
        <v>1051.8873074766311</v>
      </c>
      <c r="D27" s="5" t="s">
        <v>314</v>
      </c>
      <c r="E27" s="12">
        <v>2</v>
      </c>
      <c r="F27" s="3">
        <v>4600</v>
      </c>
      <c r="G27" s="3">
        <f t="shared" si="3"/>
        <v>9200</v>
      </c>
      <c r="H27" s="3">
        <f t="shared" si="2"/>
        <v>4838681.6143925032</v>
      </c>
      <c r="J27" s="10" t="s">
        <v>320</v>
      </c>
      <c r="K27" s="3">
        <v>10.75</v>
      </c>
      <c r="L27" s="3">
        <v>1173.9895485544616</v>
      </c>
      <c r="M27" s="3" t="s">
        <v>314</v>
      </c>
      <c r="N27" s="3">
        <v>6</v>
      </c>
      <c r="O27" s="3">
        <v>584000</v>
      </c>
      <c r="P27" s="3">
        <f t="shared" si="4"/>
        <v>3504000</v>
      </c>
      <c r="Q27" s="3">
        <f t="shared" si="5"/>
        <v>685609896.35580564</v>
      </c>
    </row>
    <row r="28" spans="1:17" x14ac:dyDescent="0.25">
      <c r="A28" s="10">
        <v>20</v>
      </c>
      <c r="B28" s="3">
        <v>9.92</v>
      </c>
      <c r="C28" s="6">
        <v>1053.3354535618539</v>
      </c>
      <c r="D28" s="5" t="s">
        <v>314</v>
      </c>
      <c r="E28" s="12">
        <v>2</v>
      </c>
      <c r="F28" s="3">
        <v>1000</v>
      </c>
      <c r="G28" s="3">
        <f t="shared" si="3"/>
        <v>2000</v>
      </c>
      <c r="H28" s="3">
        <f t="shared" si="2"/>
        <v>1053335.4535618539</v>
      </c>
      <c r="J28" s="10" t="s">
        <v>321</v>
      </c>
      <c r="K28" s="3">
        <v>10.75</v>
      </c>
      <c r="L28" s="3">
        <v>1103.6308628863619</v>
      </c>
      <c r="M28" s="3" t="s">
        <v>314</v>
      </c>
      <c r="N28" s="3">
        <v>3</v>
      </c>
      <c r="O28" s="3">
        <v>166000</v>
      </c>
      <c r="P28" s="3">
        <f t="shared" si="4"/>
        <v>498000</v>
      </c>
      <c r="Q28" s="3">
        <f t="shared" si="5"/>
        <v>183202723.23913607</v>
      </c>
    </row>
    <row r="29" spans="1:17" x14ac:dyDescent="0.25">
      <c r="A29" s="10" t="s">
        <v>317</v>
      </c>
      <c r="B29" s="3">
        <v>10</v>
      </c>
      <c r="C29" s="6">
        <v>1093.405949786629</v>
      </c>
      <c r="D29" s="5" t="s">
        <v>314</v>
      </c>
      <c r="E29" s="12">
        <v>4</v>
      </c>
      <c r="F29" s="3">
        <v>864800</v>
      </c>
      <c r="G29" s="3">
        <f t="shared" si="3"/>
        <v>3459200</v>
      </c>
      <c r="H29" s="3">
        <f t="shared" si="2"/>
        <v>945577465.37547672</v>
      </c>
      <c r="J29" s="10">
        <v>8</v>
      </c>
      <c r="K29" s="3">
        <v>11.1</v>
      </c>
      <c r="L29" s="3">
        <v>1040.4532259574864</v>
      </c>
      <c r="M29" s="3" t="s">
        <v>314</v>
      </c>
      <c r="N29" s="3">
        <v>1</v>
      </c>
      <c r="O29" s="3">
        <v>144000</v>
      </c>
      <c r="P29" s="3">
        <f t="shared" si="4"/>
        <v>144000</v>
      </c>
      <c r="Q29" s="3">
        <f t="shared" si="5"/>
        <v>149825264.53787804</v>
      </c>
    </row>
    <row r="30" spans="1:17" x14ac:dyDescent="0.25">
      <c r="A30" s="10" t="s">
        <v>318</v>
      </c>
      <c r="B30" s="3">
        <v>10</v>
      </c>
      <c r="C30" s="6">
        <v>1030.0589942878546</v>
      </c>
      <c r="D30" s="5" t="s">
        <v>314</v>
      </c>
      <c r="E30" s="12">
        <v>1</v>
      </c>
      <c r="F30" s="3">
        <v>600</v>
      </c>
      <c r="G30" s="3">
        <f t="shared" si="3"/>
        <v>600</v>
      </c>
      <c r="H30" s="3">
        <f t="shared" si="2"/>
        <v>618035.39657271281</v>
      </c>
      <c r="J30" s="10">
        <v>9</v>
      </c>
      <c r="K30" s="3">
        <v>11.25</v>
      </c>
      <c r="L30" s="3">
        <v>1155.0034393814751</v>
      </c>
      <c r="M30" s="3" t="s">
        <v>314</v>
      </c>
      <c r="N30" s="3">
        <v>5</v>
      </c>
      <c r="O30" s="3">
        <v>340000</v>
      </c>
      <c r="P30" s="3">
        <f t="shared" si="4"/>
        <v>1700000</v>
      </c>
      <c r="Q30" s="3">
        <f t="shared" si="5"/>
        <v>392701169.38970155</v>
      </c>
    </row>
    <row r="31" spans="1:17" x14ac:dyDescent="0.25">
      <c r="A31" s="10">
        <v>22</v>
      </c>
      <c r="B31" s="3">
        <v>10</v>
      </c>
      <c r="C31" s="6">
        <v>1030.0589942878546</v>
      </c>
      <c r="D31" s="5" t="s">
        <v>314</v>
      </c>
      <c r="E31" s="12">
        <v>1</v>
      </c>
      <c r="F31" s="3">
        <v>186300</v>
      </c>
      <c r="G31" s="3">
        <f t="shared" si="3"/>
        <v>186300</v>
      </c>
      <c r="H31" s="3">
        <f t="shared" si="2"/>
        <v>191899990.6358273</v>
      </c>
      <c r="J31" s="10">
        <v>10</v>
      </c>
      <c r="K31" s="3">
        <v>11.4</v>
      </c>
      <c r="L31" s="3">
        <v>1131.9243800534853</v>
      </c>
      <c r="M31" s="3" t="s">
        <v>314</v>
      </c>
      <c r="N31" s="3">
        <v>4</v>
      </c>
      <c r="O31" s="3">
        <v>1000000</v>
      </c>
      <c r="P31" s="3">
        <f t="shared" si="4"/>
        <v>4000000</v>
      </c>
      <c r="Q31" s="3">
        <f t="shared" si="5"/>
        <v>1131924380.0534852</v>
      </c>
    </row>
    <row r="32" spans="1:17" x14ac:dyDescent="0.25">
      <c r="A32" s="10">
        <v>23</v>
      </c>
      <c r="B32" s="3">
        <v>10</v>
      </c>
      <c r="C32" s="6">
        <v>1093.405949786629</v>
      </c>
      <c r="D32" s="5" t="s">
        <v>314</v>
      </c>
      <c r="E32" s="12">
        <v>4</v>
      </c>
      <c r="F32" s="3">
        <v>246800</v>
      </c>
      <c r="G32" s="3">
        <f t="shared" si="3"/>
        <v>987200</v>
      </c>
      <c r="H32" s="3">
        <f t="shared" si="2"/>
        <v>269852588.40734005</v>
      </c>
      <c r="J32" s="10" t="s">
        <v>322</v>
      </c>
      <c r="K32" s="3">
        <v>11.5</v>
      </c>
      <c r="L32" s="3">
        <v>1156.0234198340991</v>
      </c>
      <c r="M32" s="3" t="s">
        <v>314</v>
      </c>
      <c r="N32" s="3">
        <v>5</v>
      </c>
      <c r="O32" s="3">
        <v>233600</v>
      </c>
      <c r="P32" s="3">
        <f t="shared" si="4"/>
        <v>1168000</v>
      </c>
      <c r="Q32" s="3">
        <f t="shared" si="5"/>
        <v>270047070.87324554</v>
      </c>
    </row>
    <row r="33" spans="1:17" x14ac:dyDescent="0.25">
      <c r="A33" s="10">
        <v>24</v>
      </c>
      <c r="B33" s="3">
        <v>10.050000000000001</v>
      </c>
      <c r="C33" s="6">
        <v>1138.7025463669834</v>
      </c>
      <c r="D33" s="5" t="s">
        <v>314</v>
      </c>
      <c r="E33" s="12">
        <v>7</v>
      </c>
      <c r="F33" s="3">
        <v>190000</v>
      </c>
      <c r="G33" s="3">
        <f t="shared" si="3"/>
        <v>1330000</v>
      </c>
      <c r="H33" s="3">
        <f t="shared" si="2"/>
        <v>216353483.80972683</v>
      </c>
      <c r="J33" s="10" t="s">
        <v>323</v>
      </c>
      <c r="K33" s="3">
        <v>11.5</v>
      </c>
      <c r="L33" s="3">
        <v>1040.4532259574864</v>
      </c>
      <c r="M33" s="3" t="s">
        <v>314</v>
      </c>
      <c r="N33" s="3">
        <v>1</v>
      </c>
      <c r="O33" s="3">
        <v>613000</v>
      </c>
      <c r="P33" s="3">
        <f t="shared" si="4"/>
        <v>613000</v>
      </c>
      <c r="Q33" s="3">
        <f t="shared" si="5"/>
        <v>637797827.51193917</v>
      </c>
    </row>
    <row r="34" spans="1:17" x14ac:dyDescent="0.25">
      <c r="A34" s="10">
        <v>25</v>
      </c>
      <c r="B34" s="3">
        <v>10.25</v>
      </c>
      <c r="C34" s="6">
        <v>1059.3090561633985</v>
      </c>
      <c r="D34" s="5" t="s">
        <v>314</v>
      </c>
      <c r="E34" s="12">
        <v>2</v>
      </c>
      <c r="F34" s="3">
        <v>630000</v>
      </c>
      <c r="G34" s="3">
        <f t="shared" si="3"/>
        <v>1260000</v>
      </c>
      <c r="H34" s="3">
        <f t="shared" si="2"/>
        <v>667364705.38294101</v>
      </c>
      <c r="J34" s="10">
        <v>12</v>
      </c>
      <c r="K34" s="3">
        <v>11.7</v>
      </c>
      <c r="L34" s="3">
        <v>1156.8394041961981</v>
      </c>
      <c r="M34" s="3" t="s">
        <v>314</v>
      </c>
      <c r="N34" s="3">
        <v>5</v>
      </c>
      <c r="O34" s="3">
        <v>469000</v>
      </c>
      <c r="P34" s="3">
        <f t="shared" si="4"/>
        <v>2345000</v>
      </c>
      <c r="Q34" s="3">
        <f t="shared" si="5"/>
        <v>542557680.56801689</v>
      </c>
    </row>
    <row r="35" spans="1:17" x14ac:dyDescent="0.25">
      <c r="A35" s="10">
        <v>26</v>
      </c>
      <c r="B35" s="3">
        <v>10.25</v>
      </c>
      <c r="C35" s="6">
        <v>1081.9887641938799</v>
      </c>
      <c r="D35" s="5" t="s">
        <v>314</v>
      </c>
      <c r="E35" s="12">
        <v>3</v>
      </c>
      <c r="F35" s="3">
        <v>290500</v>
      </c>
      <c r="G35" s="3">
        <f t="shared" si="3"/>
        <v>871500</v>
      </c>
      <c r="H35" s="3">
        <f t="shared" si="2"/>
        <v>314317735.99832213</v>
      </c>
      <c r="J35" s="10">
        <v>13</v>
      </c>
      <c r="K35" s="3">
        <v>11.8</v>
      </c>
      <c r="L35" s="3">
        <v>1157.2473963772475</v>
      </c>
      <c r="M35" s="3" t="s">
        <v>314</v>
      </c>
      <c r="N35" s="3">
        <v>5</v>
      </c>
      <c r="O35" s="3">
        <v>677000</v>
      </c>
      <c r="P35" s="3">
        <f t="shared" si="4"/>
        <v>3385000</v>
      </c>
      <c r="Q35" s="3">
        <f t="shared" si="5"/>
        <v>783456487.34739649</v>
      </c>
    </row>
    <row r="36" spans="1:17" x14ac:dyDescent="0.25">
      <c r="A36" s="10">
        <v>27</v>
      </c>
      <c r="B36" s="3">
        <v>10.25</v>
      </c>
      <c r="C36" s="6">
        <v>1059.3090561633985</v>
      </c>
      <c r="D36" s="5" t="s">
        <v>314</v>
      </c>
      <c r="E36" s="12">
        <v>2</v>
      </c>
      <c r="F36" s="3">
        <v>15000</v>
      </c>
      <c r="G36" s="3">
        <f t="shared" si="3"/>
        <v>30000</v>
      </c>
      <c r="H36" s="3">
        <f t="shared" si="2"/>
        <v>15889635.842450978</v>
      </c>
      <c r="J36" s="10">
        <v>14</v>
      </c>
      <c r="K36" s="3">
        <v>11.85</v>
      </c>
      <c r="L36" s="3">
        <v>1157.4513924677722</v>
      </c>
      <c r="M36" s="3" t="s">
        <v>314</v>
      </c>
      <c r="N36" s="3">
        <v>5</v>
      </c>
      <c r="O36" s="3">
        <v>700000</v>
      </c>
      <c r="P36" s="3">
        <f t="shared" si="4"/>
        <v>3500000</v>
      </c>
      <c r="Q36" s="3">
        <f t="shared" si="5"/>
        <v>810215974.72744048</v>
      </c>
    </row>
    <row r="37" spans="1:17" x14ac:dyDescent="0.25">
      <c r="A37" s="10">
        <v>28</v>
      </c>
      <c r="B37" s="3">
        <v>10.3</v>
      </c>
      <c r="C37" s="6">
        <v>1060.2141474666628</v>
      </c>
      <c r="D37" s="5" t="s">
        <v>314</v>
      </c>
      <c r="E37" s="12">
        <v>2</v>
      </c>
      <c r="F37" s="3">
        <v>112100</v>
      </c>
      <c r="G37" s="3">
        <f t="shared" si="3"/>
        <v>224200</v>
      </c>
      <c r="H37" s="3">
        <f t="shared" si="2"/>
        <v>118850005.9310129</v>
      </c>
      <c r="J37" s="10">
        <v>15</v>
      </c>
      <c r="K37" s="3">
        <v>11.9</v>
      </c>
      <c r="L37" s="3">
        <v>1133.6137848897511</v>
      </c>
      <c r="M37" s="3" t="s">
        <v>314</v>
      </c>
      <c r="N37" s="3">
        <v>4</v>
      </c>
      <c r="O37" s="3">
        <v>2191500</v>
      </c>
      <c r="P37" s="3">
        <f t="shared" si="4"/>
        <v>8766000</v>
      </c>
      <c r="Q37" s="3">
        <f t="shared" si="5"/>
        <v>2484314609.5858893</v>
      </c>
    </row>
    <row r="38" spans="1:17" x14ac:dyDescent="0.25">
      <c r="A38" s="10">
        <v>29</v>
      </c>
      <c r="B38" s="3">
        <v>10.41</v>
      </c>
      <c r="C38" s="6">
        <v>1062.2053483338441</v>
      </c>
      <c r="D38" s="5" t="s">
        <v>314</v>
      </c>
      <c r="E38" s="12">
        <v>2</v>
      </c>
      <c r="F38" s="3">
        <v>5200</v>
      </c>
      <c r="G38" s="3">
        <f t="shared" si="3"/>
        <v>10400</v>
      </c>
      <c r="H38" s="3">
        <f t="shared" si="2"/>
        <v>5523467.8113359893</v>
      </c>
      <c r="J38" s="44" t="s">
        <v>351</v>
      </c>
      <c r="K38" s="44"/>
      <c r="L38" s="44"/>
      <c r="M38" s="44"/>
      <c r="N38" s="44"/>
      <c r="O38" s="44"/>
      <c r="P38" s="9">
        <f>SUM(P21:P37)</f>
        <v>41477000</v>
      </c>
      <c r="Q38" s="9">
        <f>SUM(Q21:Q37)</f>
        <v>11886555558.571602</v>
      </c>
    </row>
    <row r="39" spans="1:17" x14ac:dyDescent="0.25">
      <c r="A39" s="10">
        <v>30</v>
      </c>
      <c r="B39" s="3">
        <v>10.5</v>
      </c>
      <c r="C39" s="6">
        <v>1034.7410806255266</v>
      </c>
      <c r="D39" s="5" t="s">
        <v>314</v>
      </c>
      <c r="E39" s="12">
        <v>1</v>
      </c>
      <c r="F39" s="3">
        <v>47200</v>
      </c>
      <c r="G39" s="3">
        <f t="shared" si="3"/>
        <v>47200</v>
      </c>
      <c r="H39" s="3">
        <f t="shared" si="2"/>
        <v>48839779.005524859</v>
      </c>
    </row>
    <row r="40" spans="1:17" x14ac:dyDescent="0.25">
      <c r="A40" s="10">
        <v>31</v>
      </c>
      <c r="B40" s="3">
        <v>10.5</v>
      </c>
      <c r="C40" s="6">
        <v>1034.7410806255266</v>
      </c>
      <c r="D40" s="5" t="s">
        <v>314</v>
      </c>
      <c r="E40" s="12">
        <v>1</v>
      </c>
      <c r="F40" s="3">
        <v>379400</v>
      </c>
      <c r="G40" s="3">
        <f t="shared" si="3"/>
        <v>379400</v>
      </c>
      <c r="H40" s="3">
        <f t="shared" si="2"/>
        <v>392580765.98932481</v>
      </c>
    </row>
    <row r="41" spans="1:17" x14ac:dyDescent="0.25">
      <c r="A41" s="10">
        <v>32</v>
      </c>
      <c r="B41" s="3">
        <v>10.72</v>
      </c>
      <c r="C41" s="6">
        <v>1067.8169144140832</v>
      </c>
      <c r="D41" s="5" t="s">
        <v>314</v>
      </c>
      <c r="E41" s="12">
        <v>2</v>
      </c>
      <c r="F41" s="3">
        <v>100</v>
      </c>
      <c r="G41" s="3">
        <f t="shared" si="3"/>
        <v>200</v>
      </c>
      <c r="H41" s="3">
        <f t="shared" si="2"/>
        <v>106781.69144140831</v>
      </c>
    </row>
    <row r="42" spans="1:17" x14ac:dyDescent="0.25">
      <c r="A42" s="10">
        <v>33</v>
      </c>
      <c r="B42" s="3">
        <v>10.75</v>
      </c>
      <c r="C42" s="6">
        <v>1095.1051876438694</v>
      </c>
      <c r="D42" s="5" t="s">
        <v>314</v>
      </c>
      <c r="E42" s="12">
        <v>3</v>
      </c>
      <c r="F42" s="3">
        <v>17700</v>
      </c>
      <c r="G42" s="3">
        <f t="shared" si="3"/>
        <v>53100</v>
      </c>
      <c r="H42" s="3">
        <f t="shared" si="2"/>
        <v>19383361.821296487</v>
      </c>
      <c r="J42" s="14" t="s">
        <v>325</v>
      </c>
      <c r="K42" s="15">
        <f>SUM(P38,G4,G77)</f>
        <v>93368400</v>
      </c>
    </row>
    <row r="43" spans="1:17" x14ac:dyDescent="0.25">
      <c r="A43" s="10">
        <v>34</v>
      </c>
      <c r="B43" s="3">
        <v>10.75</v>
      </c>
      <c r="C43" s="6">
        <v>1095.1051876438694</v>
      </c>
      <c r="D43" s="5" t="s">
        <v>314</v>
      </c>
      <c r="E43" s="12">
        <v>3</v>
      </c>
      <c r="F43" s="3">
        <v>467900</v>
      </c>
      <c r="G43" s="3">
        <f t="shared" si="3"/>
        <v>1403700</v>
      </c>
      <c r="H43" s="3">
        <f t="shared" si="2"/>
        <v>512399717.29856646</v>
      </c>
      <c r="J43" s="14" t="s">
        <v>326</v>
      </c>
      <c r="K43" s="15">
        <f>SUM(F2:F3,F7:F76,O21:O37)</f>
        <v>29912800</v>
      </c>
    </row>
    <row r="44" spans="1:17" x14ac:dyDescent="0.25">
      <c r="A44" s="10">
        <v>35</v>
      </c>
      <c r="B44" s="3">
        <v>10.77</v>
      </c>
      <c r="C44" s="6">
        <v>1037.2694072478696</v>
      </c>
      <c r="D44" s="5" t="s">
        <v>314</v>
      </c>
      <c r="E44" s="12">
        <v>1</v>
      </c>
      <c r="F44" s="3">
        <v>138500</v>
      </c>
      <c r="G44" s="3">
        <f t="shared" si="3"/>
        <v>138500</v>
      </c>
      <c r="H44" s="3">
        <f t="shared" si="2"/>
        <v>143661812.90382993</v>
      </c>
      <c r="J44" s="14" t="s">
        <v>327</v>
      </c>
      <c r="K44" s="16">
        <f>K42/K43</f>
        <v>3.1213527319408412</v>
      </c>
    </row>
    <row r="45" spans="1:17" x14ac:dyDescent="0.25">
      <c r="A45" s="10">
        <v>36</v>
      </c>
      <c r="B45" s="3">
        <v>10.85</v>
      </c>
      <c r="C45" s="6">
        <v>1038.0185410618972</v>
      </c>
      <c r="D45" s="5" t="s">
        <v>314</v>
      </c>
      <c r="E45" s="12">
        <v>1</v>
      </c>
      <c r="F45" s="3">
        <v>33200</v>
      </c>
      <c r="G45" s="3">
        <f t="shared" si="3"/>
        <v>33200</v>
      </c>
      <c r="H45" s="3">
        <f t="shared" si="2"/>
        <v>34462215.563254982</v>
      </c>
    </row>
    <row r="46" spans="1:17" x14ac:dyDescent="0.25">
      <c r="A46" s="10">
        <v>37</v>
      </c>
      <c r="B46" s="3">
        <v>10.94</v>
      </c>
      <c r="C46" s="6">
        <v>1038.861316602678</v>
      </c>
      <c r="D46" s="5" t="s">
        <v>314</v>
      </c>
      <c r="E46" s="12">
        <v>1</v>
      </c>
      <c r="F46" s="3">
        <v>3000</v>
      </c>
      <c r="G46" s="3">
        <f t="shared" si="3"/>
        <v>3000</v>
      </c>
      <c r="H46" s="3">
        <f t="shared" si="2"/>
        <v>3116583.9498080341</v>
      </c>
    </row>
    <row r="47" spans="1:17" x14ac:dyDescent="0.25">
      <c r="A47" s="10">
        <v>38</v>
      </c>
      <c r="B47" s="3">
        <v>10.95</v>
      </c>
      <c r="C47" s="6">
        <v>1071.9803344090988</v>
      </c>
      <c r="D47" s="5" t="s">
        <v>314</v>
      </c>
      <c r="E47" s="12">
        <v>2</v>
      </c>
      <c r="F47" s="3">
        <v>5600</v>
      </c>
      <c r="G47" s="3">
        <f t="shared" si="3"/>
        <v>11200</v>
      </c>
      <c r="H47" s="3">
        <f t="shared" si="2"/>
        <v>6003089.8726909533</v>
      </c>
      <c r="J47" s="10" t="s">
        <v>328</v>
      </c>
      <c r="K47" s="15">
        <v>14966800000</v>
      </c>
      <c r="L47" s="20" t="s">
        <v>360</v>
      </c>
      <c r="M47" s="20"/>
    </row>
    <row r="48" spans="1:17" x14ac:dyDescent="0.25">
      <c r="A48" s="10">
        <v>39</v>
      </c>
      <c r="B48" s="3">
        <v>11</v>
      </c>
      <c r="C48" s="6">
        <v>1039.4231669631986</v>
      </c>
      <c r="D48" s="5" t="s">
        <v>314</v>
      </c>
      <c r="E48" s="12">
        <v>1</v>
      </c>
      <c r="F48" s="3">
        <v>2142600</v>
      </c>
      <c r="G48" s="3">
        <f t="shared" si="3"/>
        <v>2142600</v>
      </c>
      <c r="H48" s="3">
        <f t="shared" si="2"/>
        <v>2227068077.5353494</v>
      </c>
      <c r="J48" s="10" t="s">
        <v>329</v>
      </c>
      <c r="K48" s="15">
        <v>59016962228.755501</v>
      </c>
      <c r="M48" s="20"/>
    </row>
    <row r="49" spans="1:13" x14ac:dyDescent="0.25">
      <c r="A49" s="10">
        <v>40</v>
      </c>
      <c r="B49" s="3">
        <v>11</v>
      </c>
      <c r="C49" s="6">
        <v>1039.4231669631986</v>
      </c>
      <c r="D49" s="5" t="s">
        <v>314</v>
      </c>
      <c r="E49" s="12">
        <v>1</v>
      </c>
      <c r="F49" s="3">
        <v>15500</v>
      </c>
      <c r="G49" s="3">
        <f t="shared" si="3"/>
        <v>15500</v>
      </c>
      <c r="H49" s="3">
        <f t="shared" si="2"/>
        <v>16111059.087929578</v>
      </c>
      <c r="J49" s="10" t="s">
        <v>352</v>
      </c>
      <c r="K49" s="21">
        <v>73983762228.755493</v>
      </c>
      <c r="L49" s="2" t="s">
        <v>361</v>
      </c>
    </row>
    <row r="50" spans="1:13" x14ac:dyDescent="0.25">
      <c r="A50" s="10">
        <v>41</v>
      </c>
      <c r="B50" s="3">
        <v>11</v>
      </c>
      <c r="C50" s="6">
        <v>1101.6633993688636</v>
      </c>
      <c r="D50" s="5" t="s">
        <v>314</v>
      </c>
      <c r="E50" s="12">
        <v>3</v>
      </c>
      <c r="F50" s="3">
        <v>107300</v>
      </c>
      <c r="G50" s="3">
        <f t="shared" si="3"/>
        <v>321900</v>
      </c>
      <c r="H50" s="3">
        <f t="shared" si="2"/>
        <v>118208482.75227906</v>
      </c>
      <c r="J50" s="10" t="s">
        <v>330</v>
      </c>
      <c r="K50" s="16">
        <v>0.33055000000000001</v>
      </c>
      <c r="L50" s="20" t="s">
        <v>359</v>
      </c>
      <c r="M50" s="20"/>
    </row>
    <row r="51" spans="1:13" x14ac:dyDescent="0.25">
      <c r="A51" s="10">
        <v>42</v>
      </c>
      <c r="B51" s="3">
        <v>11.1</v>
      </c>
      <c r="C51" s="6">
        <v>1175.1720629274189</v>
      </c>
      <c r="D51" s="5" t="s">
        <v>314</v>
      </c>
      <c r="E51" s="12">
        <v>6</v>
      </c>
      <c r="F51" s="3">
        <v>45000</v>
      </c>
      <c r="G51" s="3">
        <f t="shared" si="3"/>
        <v>270000</v>
      </c>
      <c r="H51" s="3">
        <f t="shared" si="2"/>
        <v>52882742.831733853</v>
      </c>
      <c r="J51" s="10" t="s">
        <v>331</v>
      </c>
      <c r="K51" s="16">
        <f>K44</f>
        <v>3.1213527319408412</v>
      </c>
      <c r="L51" s="20" t="s">
        <v>359</v>
      </c>
      <c r="M51" s="20"/>
    </row>
    <row r="52" spans="1:13" x14ac:dyDescent="0.25">
      <c r="A52" s="10">
        <v>43</v>
      </c>
      <c r="B52" s="3">
        <v>11.16</v>
      </c>
      <c r="C52" s="6">
        <v>1040.9214345912537</v>
      </c>
      <c r="D52" s="5" t="s">
        <v>314</v>
      </c>
      <c r="E52" s="12">
        <v>1</v>
      </c>
      <c r="F52" s="3">
        <v>149700</v>
      </c>
      <c r="G52" s="3">
        <f t="shared" si="3"/>
        <v>149700</v>
      </c>
      <c r="H52" s="3">
        <f t="shared" si="2"/>
        <v>155825938.75831068</v>
      </c>
      <c r="J52" s="10" t="s">
        <v>332</v>
      </c>
      <c r="K52" s="16">
        <v>7.0029999999999995E-2</v>
      </c>
      <c r="L52" s="20" t="s">
        <v>360</v>
      </c>
      <c r="M52" s="20"/>
    </row>
    <row r="53" spans="1:13" ht="18" x14ac:dyDescent="0.35">
      <c r="A53" s="10">
        <v>44</v>
      </c>
      <c r="B53" s="3">
        <v>11.16</v>
      </c>
      <c r="C53" s="6">
        <v>1040.9214345912537</v>
      </c>
      <c r="D53" s="5" t="s">
        <v>314</v>
      </c>
      <c r="E53" s="12">
        <v>1</v>
      </c>
      <c r="F53" s="3">
        <v>173200</v>
      </c>
      <c r="G53" s="3">
        <f t="shared" si="3"/>
        <v>173200</v>
      </c>
      <c r="H53" s="3">
        <f t="shared" si="2"/>
        <v>180287592.47120515</v>
      </c>
      <c r="J53" s="10" t="s">
        <v>353</v>
      </c>
      <c r="K53" s="16">
        <f>((K52*K51)+((K50^2*K51)/2)-(LN(K48/K49)))/(K50*SQRT(K51))</f>
        <v>1.0533215114634826</v>
      </c>
      <c r="L53" s="20"/>
      <c r="M53" s="20"/>
    </row>
    <row r="54" spans="1:13" ht="26.25" x14ac:dyDescent="0.45">
      <c r="A54" s="10">
        <v>45</v>
      </c>
      <c r="B54" s="3">
        <v>11.17</v>
      </c>
      <c r="C54" s="6">
        <v>1075.9627361434618</v>
      </c>
      <c r="D54" s="5" t="s">
        <v>314</v>
      </c>
      <c r="E54" s="12">
        <v>2</v>
      </c>
      <c r="F54" s="3">
        <v>286200</v>
      </c>
      <c r="G54" s="3">
        <f t="shared" si="3"/>
        <v>572400</v>
      </c>
      <c r="H54" s="3">
        <f t="shared" si="2"/>
        <v>307940535.08425879</v>
      </c>
      <c r="J54" s="25" t="s">
        <v>355</v>
      </c>
      <c r="K54" s="16">
        <f>_xlfn.NORM.DIST(K53,0,1,1)</f>
        <v>0.85390316845157321</v>
      </c>
      <c r="L54" s="20"/>
      <c r="M54" s="20"/>
    </row>
    <row r="55" spans="1:13" ht="18" x14ac:dyDescent="0.35">
      <c r="A55" s="10">
        <v>46</v>
      </c>
      <c r="B55" s="3">
        <v>11.24</v>
      </c>
      <c r="C55" s="6">
        <v>1077.2298639680319</v>
      </c>
      <c r="D55" s="5" t="s">
        <v>314</v>
      </c>
      <c r="E55" s="12">
        <v>2</v>
      </c>
      <c r="F55" s="3">
        <v>80900</v>
      </c>
      <c r="G55" s="3">
        <f t="shared" si="3"/>
        <v>161800</v>
      </c>
      <c r="H55" s="3">
        <f t="shared" si="2"/>
        <v>87147895.995013773</v>
      </c>
      <c r="J55" s="10" t="s">
        <v>356</v>
      </c>
      <c r="K55" s="16">
        <f>K53-(K50*SQRT(K51))</f>
        <v>0.46932724114976321</v>
      </c>
      <c r="M55" s="20"/>
    </row>
    <row r="56" spans="1:13" ht="26.25" x14ac:dyDescent="0.45">
      <c r="A56" s="10">
        <v>47</v>
      </c>
      <c r="B56" s="3">
        <v>11.25</v>
      </c>
      <c r="C56" s="6">
        <v>1077.4108822286848</v>
      </c>
      <c r="D56" s="5" t="s">
        <v>314</v>
      </c>
      <c r="E56" s="12">
        <v>2</v>
      </c>
      <c r="F56" s="3">
        <v>421100</v>
      </c>
      <c r="G56" s="3">
        <f t="shared" si="3"/>
        <v>842200</v>
      </c>
      <c r="H56" s="3">
        <f t="shared" si="2"/>
        <v>453697722.50649917</v>
      </c>
      <c r="J56" s="25" t="s">
        <v>357</v>
      </c>
      <c r="K56" s="22">
        <f>_xlfn.NORM.DIST(K55,0,1,1)</f>
        <v>0.6805821267372798</v>
      </c>
      <c r="M56" s="20"/>
    </row>
    <row r="57" spans="1:13" x14ac:dyDescent="0.25">
      <c r="A57" s="10" t="s">
        <v>304</v>
      </c>
      <c r="B57" s="3">
        <v>11.35</v>
      </c>
      <c r="C57" s="6">
        <v>1155.4114315625247</v>
      </c>
      <c r="D57" s="5" t="s">
        <v>314</v>
      </c>
      <c r="E57" s="12">
        <v>5</v>
      </c>
      <c r="F57" s="3">
        <v>200000</v>
      </c>
      <c r="G57" s="3">
        <f t="shared" si="3"/>
        <v>1000000</v>
      </c>
      <c r="H57" s="3">
        <f t="shared" si="2"/>
        <v>231082286.31250495</v>
      </c>
      <c r="J57" s="28" t="s">
        <v>333</v>
      </c>
      <c r="K57" s="29">
        <f>(K49*K54)-((K48*EXP(-K52*K51))*K56)</f>
        <v>30895551808.304718</v>
      </c>
      <c r="L57" s="20" t="s">
        <v>362</v>
      </c>
      <c r="M57" s="20"/>
    </row>
    <row r="58" spans="1:13" x14ac:dyDescent="0.25">
      <c r="A58" s="10" t="s">
        <v>305</v>
      </c>
      <c r="B58" s="3">
        <v>11.35</v>
      </c>
      <c r="C58" s="6">
        <v>1079.2210648352134</v>
      </c>
      <c r="D58" s="5" t="s">
        <v>314</v>
      </c>
      <c r="E58" s="12">
        <v>2</v>
      </c>
      <c r="F58" s="3">
        <v>150000</v>
      </c>
      <c r="G58" s="3">
        <f t="shared" si="3"/>
        <v>300000</v>
      </c>
      <c r="H58" s="3">
        <f t="shared" si="2"/>
        <v>161883159.72528201</v>
      </c>
      <c r="J58" s="10" t="s">
        <v>354</v>
      </c>
      <c r="K58" s="15">
        <f>K49-K57</f>
        <v>43088210420.450775</v>
      </c>
      <c r="L58" s="20" t="s">
        <v>363</v>
      </c>
      <c r="M58" s="20"/>
    </row>
    <row r="59" spans="1:13" ht="15" customHeight="1" x14ac:dyDescent="0.25">
      <c r="A59" s="10" t="s">
        <v>299</v>
      </c>
      <c r="B59" s="3">
        <v>11.4</v>
      </c>
      <c r="C59" s="6">
        <v>1196.8302014477117</v>
      </c>
      <c r="D59" s="5" t="s">
        <v>314</v>
      </c>
      <c r="E59" s="12">
        <v>7</v>
      </c>
      <c r="F59" s="3">
        <v>100000</v>
      </c>
      <c r="G59" s="3">
        <f t="shared" si="3"/>
        <v>700000</v>
      </c>
      <c r="H59" s="3">
        <f t="shared" si="2"/>
        <v>119683020.14477117</v>
      </c>
      <c r="L59" s="20"/>
      <c r="M59" s="20"/>
    </row>
    <row r="60" spans="1:13" x14ac:dyDescent="0.25">
      <c r="A60" s="10" t="s">
        <v>300</v>
      </c>
      <c r="B60" s="3">
        <v>11.4</v>
      </c>
      <c r="C60" s="6">
        <v>1166.2232243603369</v>
      </c>
      <c r="D60" s="5" t="s">
        <v>314</v>
      </c>
      <c r="E60" s="12">
        <v>5</v>
      </c>
      <c r="F60" s="3">
        <v>13000</v>
      </c>
      <c r="G60" s="3">
        <f t="shared" si="3"/>
        <v>65000</v>
      </c>
      <c r="H60" s="3">
        <f t="shared" si="2"/>
        <v>15160901.91668438</v>
      </c>
      <c r="K60" s="26"/>
      <c r="L60" s="20"/>
      <c r="M60" s="24"/>
    </row>
    <row r="61" spans="1:13" ht="16.5" customHeight="1" x14ac:dyDescent="0.25">
      <c r="A61" s="10">
        <v>50</v>
      </c>
      <c r="B61" s="3">
        <v>11.4</v>
      </c>
      <c r="C61" s="6">
        <v>1166.2232243603369</v>
      </c>
      <c r="D61" s="5" t="s">
        <v>314</v>
      </c>
      <c r="E61" s="12">
        <v>5</v>
      </c>
      <c r="F61" s="3">
        <v>7000</v>
      </c>
      <c r="G61" s="3">
        <f t="shared" si="3"/>
        <v>35000</v>
      </c>
      <c r="H61" s="3">
        <f t="shared" si="2"/>
        <v>8163562.5705223577</v>
      </c>
      <c r="J61" s="23"/>
      <c r="K61" s="27"/>
      <c r="L61" s="24"/>
    </row>
    <row r="62" spans="1:13" x14ac:dyDescent="0.25">
      <c r="A62" s="10">
        <v>51</v>
      </c>
      <c r="B62" s="3">
        <v>11.4</v>
      </c>
      <c r="C62" s="6">
        <v>1080.1261561384799</v>
      </c>
      <c r="D62" s="5" t="s">
        <v>314</v>
      </c>
      <c r="E62" s="12">
        <v>2</v>
      </c>
      <c r="F62" s="3">
        <v>75700</v>
      </c>
      <c r="G62" s="3">
        <f t="shared" si="3"/>
        <v>151400</v>
      </c>
      <c r="H62" s="3">
        <f t="shared" si="2"/>
        <v>81765550.019682929</v>
      </c>
    </row>
    <row r="63" spans="1:13" x14ac:dyDescent="0.25">
      <c r="A63" s="10">
        <v>52</v>
      </c>
      <c r="B63" s="3">
        <v>11.45</v>
      </c>
      <c r="C63" s="6">
        <v>1081.0312474417419</v>
      </c>
      <c r="D63" s="5" t="s">
        <v>314</v>
      </c>
      <c r="E63" s="12">
        <v>2</v>
      </c>
      <c r="F63" s="3">
        <v>20000</v>
      </c>
      <c r="G63" s="3">
        <f t="shared" si="3"/>
        <v>40000</v>
      </c>
      <c r="H63" s="3">
        <f t="shared" si="2"/>
        <v>21620624.94883484</v>
      </c>
    </row>
    <row r="64" spans="1:13" x14ac:dyDescent="0.25">
      <c r="A64" s="10" t="s">
        <v>306</v>
      </c>
      <c r="B64" s="3">
        <v>11.5</v>
      </c>
      <c r="C64" s="6">
        <v>1170.303146170832</v>
      </c>
      <c r="D64" s="5" t="s">
        <v>314</v>
      </c>
      <c r="E64" s="12">
        <v>5</v>
      </c>
      <c r="F64" s="3">
        <v>11000</v>
      </c>
      <c r="G64" s="3">
        <f t="shared" si="3"/>
        <v>55000</v>
      </c>
      <c r="H64" s="3">
        <f t="shared" si="2"/>
        <v>12873334.607879151</v>
      </c>
      <c r="J64" s="46" t="s">
        <v>358</v>
      </c>
      <c r="K64" s="22">
        <f>K58/K48</f>
        <v>0.7300987511596525</v>
      </c>
      <c r="L64" s="15"/>
    </row>
    <row r="65" spans="1:12" x14ac:dyDescent="0.25">
      <c r="A65" s="10" t="s">
        <v>307</v>
      </c>
      <c r="B65" s="3">
        <v>11.5</v>
      </c>
      <c r="C65" s="6">
        <v>1081.9363387450064</v>
      </c>
      <c r="D65" s="5" t="s">
        <v>314</v>
      </c>
      <c r="E65" s="12">
        <v>2</v>
      </c>
      <c r="F65" s="3">
        <v>401500</v>
      </c>
      <c r="G65" s="3">
        <f t="shared" si="3"/>
        <v>803000</v>
      </c>
      <c r="H65" s="3">
        <f t="shared" si="2"/>
        <v>434397440.00612009</v>
      </c>
      <c r="J65" s="46"/>
      <c r="K65" s="22">
        <f>LN(K64)</f>
        <v>-0.3145754784274461</v>
      </c>
      <c r="L65" s="15"/>
    </row>
    <row r="66" spans="1:12" x14ac:dyDescent="0.25">
      <c r="A66" s="10" t="s">
        <v>308</v>
      </c>
      <c r="B66" s="3">
        <v>11.5</v>
      </c>
      <c r="C66" s="6">
        <v>1044.1052533008708</v>
      </c>
      <c r="D66" s="5" t="s">
        <v>314</v>
      </c>
      <c r="E66" s="12">
        <v>1</v>
      </c>
      <c r="F66" s="3">
        <v>463300</v>
      </c>
      <c r="G66" s="3">
        <f t="shared" si="3"/>
        <v>463300</v>
      </c>
      <c r="H66" s="3">
        <f t="shared" si="2"/>
        <v>483733963.85429347</v>
      </c>
      <c r="J66" s="28" t="s">
        <v>334</v>
      </c>
      <c r="K66" s="33">
        <f>K65/(-K51)</f>
        <v>0.10078177810805915</v>
      </c>
      <c r="L66" s="33">
        <f>0.10023-0.07003</f>
        <v>3.0200000000000005E-2</v>
      </c>
    </row>
    <row r="67" spans="1:12" x14ac:dyDescent="0.25">
      <c r="A67" s="10">
        <v>54</v>
      </c>
      <c r="B67" s="3">
        <v>11.55</v>
      </c>
      <c r="C67" s="6">
        <v>1082.8414300482707</v>
      </c>
      <c r="D67" s="5" t="s">
        <v>314</v>
      </c>
      <c r="E67" s="12">
        <v>2</v>
      </c>
      <c r="F67" s="3">
        <v>14000</v>
      </c>
      <c r="G67" s="3">
        <f t="shared" si="3"/>
        <v>28000</v>
      </c>
      <c r="H67" s="3">
        <f t="shared" si="2"/>
        <v>15159780.02067579</v>
      </c>
      <c r="J67" s="10" t="s">
        <v>335</v>
      </c>
      <c r="K67" s="8">
        <f>0.07003</f>
        <v>7.0029999999999995E-2</v>
      </c>
    </row>
    <row r="68" spans="1:12" x14ac:dyDescent="0.25">
      <c r="A68" s="10">
        <v>55</v>
      </c>
      <c r="B68" s="3">
        <v>11.72</v>
      </c>
      <c r="C68" s="6">
        <v>1085.9187404793693</v>
      </c>
      <c r="D68" s="5" t="s">
        <v>314</v>
      </c>
      <c r="E68" s="12">
        <v>2</v>
      </c>
      <c r="F68" s="3">
        <v>88100</v>
      </c>
      <c r="G68" s="3">
        <f t="shared" si="3"/>
        <v>176200</v>
      </c>
      <c r="H68" s="3">
        <f t="shared" si="2"/>
        <v>95669441.036232427</v>
      </c>
    </row>
    <row r="69" spans="1:12" x14ac:dyDescent="0.25">
      <c r="A69" s="10">
        <v>56</v>
      </c>
      <c r="B69" s="3">
        <v>11.75</v>
      </c>
      <c r="C69" s="6">
        <v>1046.4462964697068</v>
      </c>
      <c r="D69" s="5" t="s">
        <v>314</v>
      </c>
      <c r="E69" s="12">
        <v>1</v>
      </c>
      <c r="F69" s="3">
        <v>151500</v>
      </c>
      <c r="G69" s="3">
        <f t="shared" si="3"/>
        <v>151500</v>
      </c>
      <c r="H69" s="3">
        <f t="shared" si="2"/>
        <v>158536613.91516057</v>
      </c>
      <c r="J69" s="30" t="s">
        <v>336</v>
      </c>
      <c r="K69" s="31">
        <f>K66-K67</f>
        <v>3.0751778108059152E-2</v>
      </c>
      <c r="L69" s="32">
        <f>K69</f>
        <v>3.0751778108059152E-2</v>
      </c>
    </row>
    <row r="70" spans="1:12" x14ac:dyDescent="0.25">
      <c r="A70" s="10">
        <v>57</v>
      </c>
      <c r="B70" s="3">
        <v>11.75</v>
      </c>
      <c r="C70" s="6">
        <v>1086.4617952613278</v>
      </c>
      <c r="D70" s="5" t="s">
        <v>314</v>
      </c>
      <c r="E70" s="12">
        <v>2</v>
      </c>
      <c r="F70" s="3">
        <v>1314900</v>
      </c>
      <c r="G70" s="3">
        <f t="shared" si="3"/>
        <v>2629800</v>
      </c>
      <c r="H70" s="3">
        <f t="shared" si="2"/>
        <v>1428588614.5891199</v>
      </c>
    </row>
    <row r="71" spans="1:12" x14ac:dyDescent="0.25">
      <c r="A71" s="10">
        <v>58</v>
      </c>
      <c r="B71" s="3">
        <v>11.75</v>
      </c>
      <c r="C71" s="6">
        <v>1086.4617952613278</v>
      </c>
      <c r="D71" s="5" t="s">
        <v>314</v>
      </c>
      <c r="E71" s="12">
        <v>2</v>
      </c>
      <c r="F71" s="3">
        <v>116500</v>
      </c>
      <c r="G71" s="3">
        <f t="shared" si="3"/>
        <v>233000</v>
      </c>
      <c r="H71" s="3">
        <f t="shared" si="2"/>
        <v>126572799.14794469</v>
      </c>
      <c r="J71" s="10" t="s">
        <v>337</v>
      </c>
      <c r="K71" s="3" t="s">
        <v>338</v>
      </c>
    </row>
    <row r="72" spans="1:12" x14ac:dyDescent="0.25">
      <c r="A72" s="10">
        <v>59</v>
      </c>
      <c r="B72" s="3">
        <v>11.75</v>
      </c>
      <c r="C72" s="6">
        <v>1046.4462964697068</v>
      </c>
      <c r="D72" s="5" t="s">
        <v>314</v>
      </c>
      <c r="E72" s="12">
        <v>1</v>
      </c>
      <c r="F72" s="3">
        <v>111500</v>
      </c>
      <c r="G72" s="3">
        <f t="shared" ref="G72:G76" si="6">F72*E72</f>
        <v>111500</v>
      </c>
      <c r="H72" s="3">
        <f t="shared" ref="H72:H76" si="7">C72*F72</f>
        <v>116678762.05637231</v>
      </c>
    </row>
    <row r="73" spans="1:12" x14ac:dyDescent="0.25">
      <c r="A73" s="10">
        <v>60</v>
      </c>
      <c r="B73" s="3">
        <v>11.9</v>
      </c>
      <c r="C73" s="6">
        <v>1157.6033335647226</v>
      </c>
      <c r="D73" s="5" t="s">
        <v>314</v>
      </c>
      <c r="E73" s="12">
        <v>4</v>
      </c>
      <c r="F73" s="3">
        <v>400000</v>
      </c>
      <c r="G73" s="3">
        <f t="shared" si="6"/>
        <v>1600000</v>
      </c>
      <c r="H73" s="3">
        <f t="shared" si="7"/>
        <v>463041333.42588902</v>
      </c>
      <c r="J73" s="34" t="s">
        <v>349</v>
      </c>
      <c r="K73" s="28">
        <f>1-K56</f>
        <v>0.3194178732627202</v>
      </c>
    </row>
    <row r="74" spans="1:12" x14ac:dyDescent="0.25">
      <c r="A74" s="10">
        <v>61</v>
      </c>
      <c r="B74" s="3">
        <v>12</v>
      </c>
      <c r="C74" s="6">
        <v>1090.9872517776496</v>
      </c>
      <c r="D74" s="5" t="s">
        <v>314</v>
      </c>
      <c r="E74" s="12">
        <v>2</v>
      </c>
      <c r="F74" s="3">
        <v>53200</v>
      </c>
      <c r="G74" s="3">
        <f t="shared" si="6"/>
        <v>106400</v>
      </c>
      <c r="H74" s="3">
        <f t="shared" si="7"/>
        <v>58040521.79457096</v>
      </c>
    </row>
    <row r="75" spans="1:12" x14ac:dyDescent="0.25">
      <c r="A75" s="10">
        <v>62</v>
      </c>
      <c r="B75" s="3">
        <v>12</v>
      </c>
      <c r="C75" s="6">
        <v>1090.9872517776496</v>
      </c>
      <c r="D75" s="5" t="s">
        <v>314</v>
      </c>
      <c r="E75" s="12">
        <v>2</v>
      </c>
      <c r="F75" s="3">
        <v>562600</v>
      </c>
      <c r="G75" s="3">
        <f t="shared" si="6"/>
        <v>1125200</v>
      </c>
      <c r="H75" s="3">
        <f t="shared" si="7"/>
        <v>613789427.85010564</v>
      </c>
    </row>
    <row r="76" spans="1:12" x14ac:dyDescent="0.25">
      <c r="A76" s="10">
        <v>63</v>
      </c>
      <c r="B76" s="3">
        <v>12.5</v>
      </c>
      <c r="C76" s="6">
        <v>1041.7642101320348</v>
      </c>
      <c r="D76" s="5" t="s">
        <v>314</v>
      </c>
      <c r="E76" s="12">
        <v>1</v>
      </c>
      <c r="F76" s="3">
        <v>28700</v>
      </c>
      <c r="G76" s="3">
        <f t="shared" si="6"/>
        <v>28700</v>
      </c>
      <c r="H76" s="3">
        <f t="shared" si="7"/>
        <v>29898632.830789398</v>
      </c>
    </row>
    <row r="77" spans="1:12" x14ac:dyDescent="0.25">
      <c r="A77" s="43" t="s">
        <v>351</v>
      </c>
      <c r="B77" s="43"/>
      <c r="C77" s="43"/>
      <c r="D77" s="43"/>
      <c r="E77" s="43"/>
      <c r="F77" s="43"/>
      <c r="G77" s="9">
        <f>SUM(G7:G76)</f>
        <v>50599100</v>
      </c>
      <c r="H77" s="9">
        <f>SUM(H7:H76)</f>
        <v>20408979044.180061</v>
      </c>
    </row>
  </sheetData>
  <mergeCells count="8">
    <mergeCell ref="O11:O12"/>
    <mergeCell ref="P11:P12"/>
    <mergeCell ref="A4:F4"/>
    <mergeCell ref="A77:F77"/>
    <mergeCell ref="J38:O38"/>
    <mergeCell ref="O9:P9"/>
    <mergeCell ref="J14:K14"/>
    <mergeCell ref="J64:J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Term Borrowings</vt:lpstr>
      <vt:lpstr>Total Value of Debt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Shiven Khosla</dc:creator>
  <cp:lastModifiedBy>LENOVO</cp:lastModifiedBy>
  <dcterms:created xsi:type="dcterms:W3CDTF">2019-01-19T11:13:13Z</dcterms:created>
  <dcterms:modified xsi:type="dcterms:W3CDTF">2019-11-30T22:08:20Z</dcterms:modified>
</cp:coreProperties>
</file>