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harts/chart1.xml" ContentType="application/vnd.openxmlformats-officedocument.drawingml.chart+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tables/table2.xml" ContentType="application/vnd.openxmlformats-officedocument.spreadsheetml.table+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09"/>
  <workbookPr defaultThemeVersion="124226"/>
  <mc:AlternateContent xmlns:mc="http://schemas.openxmlformats.org/markup-compatibility/2006">
    <mc:Choice Requires="x15">
      <x15ac:absPath xmlns:x15ac="http://schemas.microsoft.com/office/spreadsheetml/2010/11/ac" url="/Users/aanchaldusija/Desktop/windows/NMIMS/PROJECTS DONE/SEMESTER 5 QUALITY MANAGEMENT/"/>
    </mc:Choice>
  </mc:AlternateContent>
  <xr:revisionPtr revIDLastSave="0" documentId="13_ncr:1_{AA2E24D6-883F-0849-80C0-D71BC2AA0978}" xr6:coauthVersionLast="47" xr6:coauthVersionMax="47" xr10:uidLastSave="{00000000-0000-0000-0000-000000000000}"/>
  <bookViews>
    <workbookView xWindow="0" yWindow="740" windowWidth="30240" windowHeight="18900" tabRatio="843" firstSheet="3" activeTab="3" xr2:uid="{00000000-000D-0000-FFFF-FFFF00000000}"/>
  </bookViews>
  <sheets>
    <sheet name="FINAL DATA" sheetId="2" r:id="rId1"/>
    <sheet name="WAIT_TIME_VAR" sheetId="6" r:id="rId2"/>
    <sheet name="SERV_TIME_VAR" sheetId="20" r:id="rId3"/>
    <sheet name="DAILY_SUMMARY" sheetId="9" r:id="rId4"/>
    <sheet name="REV_BREAKDOWN" sheetId="23" r:id="rId5"/>
    <sheet name="STAFF_ABSENT_WAIT_TIME" sheetId="19" r:id="rId6"/>
    <sheet name="FINANCIAL_IMPACT" sheetId="7" r:id="rId7"/>
    <sheet name="AGE_SERVICE_TIME" sheetId="14" r:id="rId8"/>
    <sheet name="CONTROL_CHARTS" sheetId="8" r:id="rId9"/>
    <sheet name="VOP" sheetId="10" r:id="rId10"/>
    <sheet name="SPECIALISTS" sheetId="16" r:id="rId11"/>
    <sheet name="UNIQUE_TREATMENT_DATA" sheetId="5" r:id="rId12"/>
    <sheet name="CAUSES OF WAITING TIME" sheetId="18" r:id="rId13"/>
    <sheet name="SCALING_BRAIN" sheetId="21" r:id="rId14"/>
    <sheet name="t-test" sheetId="24" r:id="rId15"/>
    <sheet name="ANOVA" sheetId="25" r:id="rId16"/>
    <sheet name="PARETO_CHART" sheetId="26" r:id="rId17"/>
    <sheet name="CUSTOMER_FEEDBACKS" sheetId="27" r:id="rId18"/>
  </sheets>
  <externalReferences>
    <externalReference r:id="rId19"/>
  </externalReferences>
  <definedNames>
    <definedName name="_xlnm._FilterDatabase" localSheetId="12" hidden="1">'CAUSES OF WAITING TIME'!$A$1:$E$253</definedName>
    <definedName name="_xlnm._FilterDatabase" localSheetId="0" hidden="1">'FINAL DATA'!$A$105:$M$116</definedName>
    <definedName name="_xlnm._FilterDatabase" localSheetId="11" hidden="1">UNIQUE_TREATMENT_DATA!$A$1:$I$226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27" i="27" l="1" a="1"/>
  <c r="P27" i="27" s="1"/>
  <c r="P28" i="27" s="1"/>
  <c r="N27" i="27"/>
  <c r="N28" i="27" s="1"/>
  <c r="M27" i="27"/>
  <c r="M28" i="27" s="1"/>
  <c r="L27" i="27"/>
  <c r="L28" i="27" s="1"/>
  <c r="K27" i="27"/>
  <c r="K28" i="27" s="1"/>
  <c r="J27" i="27"/>
  <c r="J28" i="27" s="1"/>
  <c r="I27" i="27"/>
  <c r="I28" i="27" s="1"/>
  <c r="H27" i="27"/>
  <c r="H28" i="27" s="1"/>
  <c r="G27" i="27"/>
  <c r="G28" i="27" s="1"/>
  <c r="F27" i="27"/>
  <c r="F28" i="27" s="1"/>
  <c r="Q26" i="27"/>
  <c r="P26" i="27"/>
  <c r="N26" i="27"/>
  <c r="M26" i="27"/>
  <c r="L26" i="27"/>
  <c r="K26" i="27"/>
  <c r="J26" i="27"/>
  <c r="I26" i="27"/>
  <c r="H26" i="27"/>
  <c r="G26" i="27"/>
  <c r="F26" i="27"/>
  <c r="N2" i="19" l="1"/>
  <c r="K30" i="19"/>
  <c r="G8" i="7" l="1"/>
  <c r="G5" i="7"/>
  <c r="H3" i="7" s="1"/>
  <c r="H2" i="7" l="1"/>
  <c r="H4" i="7"/>
  <c r="I257" i="2"/>
  <c r="G97" i="14" l="1"/>
  <c r="M15" i="23" l="1"/>
  <c r="N3" i="23" s="1"/>
  <c r="N10" i="23" l="1"/>
  <c r="N6" i="23"/>
  <c r="N14" i="23"/>
  <c r="N9" i="23"/>
  <c r="N5" i="23"/>
  <c r="N13" i="23"/>
  <c r="N4" i="23"/>
  <c r="N12" i="23"/>
  <c r="N8" i="23"/>
  <c r="N2" i="23"/>
  <c r="O2" i="23" s="1"/>
  <c r="N11" i="23"/>
  <c r="N7" i="23"/>
  <c r="O3" i="23" l="1"/>
  <c r="O4" i="23" s="1"/>
  <c r="O5" i="23" s="1"/>
  <c r="O6" i="23" s="1"/>
  <c r="O7" i="23" s="1"/>
  <c r="O8" i="23" s="1"/>
  <c r="O9" i="23" s="1"/>
  <c r="O10" i="23" s="1"/>
  <c r="O11" i="23" s="1"/>
  <c r="O12" i="23" s="1"/>
  <c r="O13" i="23" s="1"/>
  <c r="O14" i="23" s="1"/>
  <c r="M9" i="20"/>
  <c r="M8" i="20"/>
  <c r="M7" i="20"/>
  <c r="M6" i="20"/>
  <c r="M5" i="20"/>
  <c r="K9" i="20"/>
  <c r="K8" i="20"/>
  <c r="K7" i="20"/>
  <c r="K6" i="20"/>
  <c r="K5" i="20"/>
  <c r="J9" i="20"/>
  <c r="J8" i="20"/>
  <c r="J7" i="20"/>
  <c r="J6" i="20"/>
  <c r="J5" i="20"/>
  <c r="I9" i="20"/>
  <c r="I8" i="20"/>
  <c r="I7" i="20"/>
  <c r="I6" i="20"/>
  <c r="I5" i="20"/>
  <c r="L5" i="20" l="1"/>
  <c r="L9" i="20"/>
  <c r="L8" i="20"/>
  <c r="L6" i="20"/>
  <c r="L7" i="20"/>
  <c r="F3" i="5"/>
  <c r="F4" i="5"/>
  <c r="F5" i="5"/>
  <c r="F6" i="5"/>
  <c r="F7" i="5"/>
  <c r="F8" i="5"/>
  <c r="F9" i="5"/>
  <c r="F10" i="5"/>
  <c r="F11" i="5"/>
  <c r="F12" i="5"/>
  <c r="F13" i="5"/>
  <c r="F14" i="5"/>
  <c r="F15" i="5"/>
  <c r="F16" i="5"/>
  <c r="F17" i="5"/>
  <c r="F18" i="5"/>
  <c r="F19" i="5"/>
  <c r="F20" i="5"/>
  <c r="F21" i="5"/>
  <c r="F22" i="5"/>
  <c r="F23" i="5"/>
  <c r="F24" i="5"/>
  <c r="F25" i="5"/>
  <c r="F26" i="5"/>
  <c r="F27" i="5"/>
  <c r="F28" i="5"/>
  <c r="F29" i="5"/>
  <c r="F2" i="5"/>
  <c r="G81" i="14"/>
  <c r="G68" i="14"/>
  <c r="G45" i="14"/>
  <c r="G19" i="14"/>
  <c r="G4" i="14"/>
  <c r="C231" i="14"/>
  <c r="C229" i="14"/>
  <c r="F7" i="23"/>
  <c r="E7" i="23"/>
  <c r="I258" i="2" l="1"/>
  <c r="I259" i="2" s="1"/>
  <c r="P9" i="6"/>
  <c r="P8" i="6"/>
  <c r="P7" i="6"/>
  <c r="P6" i="6"/>
  <c r="P5" i="6"/>
  <c r="P4" i="6"/>
  <c r="O9" i="6"/>
  <c r="O8" i="6"/>
  <c r="O7" i="6"/>
  <c r="O6" i="6"/>
  <c r="O5" i="6"/>
  <c r="O4" i="6"/>
  <c r="N9" i="6"/>
  <c r="N8" i="6"/>
  <c r="N7" i="6"/>
  <c r="N6" i="6"/>
  <c r="N5" i="6"/>
  <c r="N4" i="6"/>
  <c r="R3" i="6"/>
  <c r="R10" i="6" s="1"/>
  <c r="P3" i="6"/>
  <c r="O3" i="6"/>
  <c r="N3" i="6"/>
  <c r="Q9" i="6" l="1"/>
  <c r="Q8" i="6"/>
  <c r="Q6" i="6"/>
  <c r="Q5" i="6"/>
  <c r="Q4" i="6"/>
  <c r="Q7" i="6"/>
  <c r="Q3" i="6"/>
  <c r="E255" i="18"/>
  <c r="C236" i="14" l="1"/>
  <c r="C238" i="14" s="1"/>
  <c r="N253" i="2" l="1"/>
  <c r="N252" i="2"/>
  <c r="N251" i="2"/>
  <c r="N245" i="2"/>
  <c r="N234" i="2"/>
  <c r="N230" i="2"/>
  <c r="N229" i="2"/>
  <c r="N228" i="2"/>
  <c r="N227" i="2"/>
  <c r="N225" i="2"/>
  <c r="N224" i="2"/>
  <c r="N223" i="2"/>
  <c r="N222" i="2"/>
  <c r="N220" i="2"/>
  <c r="N212" i="2"/>
  <c r="N210" i="2"/>
  <c r="N208" i="2"/>
  <c r="N195" i="2"/>
  <c r="N194" i="2"/>
  <c r="N193" i="2"/>
  <c r="N191" i="2"/>
  <c r="N190" i="2"/>
  <c r="N189" i="2"/>
  <c r="N188" i="2"/>
  <c r="N181" i="2"/>
  <c r="N166" i="2"/>
  <c r="N164" i="2"/>
  <c r="N160" i="2"/>
  <c r="N159" i="2"/>
  <c r="N158" i="2"/>
  <c r="N157" i="2"/>
  <c r="N156" i="2"/>
  <c r="N155" i="2"/>
  <c r="N154" i="2"/>
  <c r="N153" i="2"/>
  <c r="N152" i="2"/>
  <c r="N151" i="2"/>
  <c r="N150" i="2"/>
  <c r="N138" i="2"/>
  <c r="N137" i="2"/>
  <c r="N136" i="2"/>
  <c r="N135" i="2"/>
  <c r="N134" i="2"/>
  <c r="N133" i="2"/>
  <c r="N132" i="2"/>
  <c r="N131" i="2"/>
  <c r="N129" i="2"/>
  <c r="N128" i="2"/>
  <c r="N127" i="2"/>
  <c r="N126" i="2"/>
  <c r="N125" i="2"/>
  <c r="N124" i="2"/>
  <c r="N123" i="2"/>
  <c r="N122" i="2"/>
  <c r="N121" i="2"/>
  <c r="N120" i="2"/>
  <c r="N119" i="2"/>
  <c r="N118" i="2"/>
  <c r="N116" i="2"/>
  <c r="N115" i="2"/>
  <c r="N114" i="2"/>
  <c r="N113" i="2"/>
  <c r="N112" i="2"/>
  <c r="N111" i="2"/>
  <c r="N110" i="2"/>
  <c r="N109" i="2"/>
  <c r="N108" i="2"/>
  <c r="N107" i="2"/>
  <c r="N106" i="2"/>
  <c r="N103" i="2"/>
  <c r="N102" i="2"/>
  <c r="N101" i="2"/>
  <c r="N100" i="2"/>
  <c r="N99" i="2"/>
  <c r="N98" i="2"/>
  <c r="N97" i="2"/>
  <c r="N95" i="2"/>
  <c r="N92" i="2"/>
  <c r="N91" i="2"/>
  <c r="N90" i="2"/>
  <c r="N89" i="2"/>
  <c r="N88" i="2"/>
  <c r="N87" i="2"/>
  <c r="N86" i="2"/>
  <c r="N85" i="2"/>
  <c r="N84" i="2"/>
  <c r="N83" i="2"/>
  <c r="N81" i="2"/>
  <c r="N80" i="2"/>
  <c r="N79" i="2"/>
  <c r="N78" i="2"/>
  <c r="N77" i="2"/>
  <c r="N76" i="2"/>
  <c r="N75" i="2"/>
  <c r="N74" i="2"/>
  <c r="N73" i="2"/>
  <c r="N72" i="2"/>
  <c r="N70" i="2"/>
  <c r="N61" i="2"/>
  <c r="N59" i="2"/>
  <c r="N58" i="2"/>
  <c r="N57" i="2"/>
  <c r="N56" i="2"/>
  <c r="N55" i="2"/>
  <c r="N54" i="2"/>
  <c r="N53" i="2"/>
  <c r="N52" i="2"/>
  <c r="N46" i="2"/>
  <c r="N47" i="2"/>
  <c r="N50" i="2"/>
  <c r="N49" i="2"/>
  <c r="N48" i="2"/>
  <c r="N45" i="2"/>
  <c r="N44" i="2"/>
  <c r="N43" i="2"/>
  <c r="N42" i="2"/>
  <c r="N41" i="2"/>
  <c r="N40" i="2"/>
  <c r="N39" i="2"/>
  <c r="N37" i="2"/>
  <c r="N36" i="2"/>
  <c r="N35" i="2"/>
  <c r="N34" i="2"/>
  <c r="N33" i="2"/>
  <c r="N31" i="2"/>
  <c r="N30" i="2"/>
  <c r="N29" i="2"/>
  <c r="N28" i="2"/>
  <c r="N27" i="2"/>
  <c r="N26" i="2"/>
  <c r="N25" i="2"/>
  <c r="N24" i="2"/>
  <c r="K4" i="7"/>
  <c r="N9" i="2"/>
  <c r="N7" i="2"/>
  <c r="N8" i="2" s="1"/>
  <c r="N19" i="2" l="1"/>
  <c r="N32" i="2"/>
  <c r="N38" i="2"/>
  <c r="C16" i="7"/>
  <c r="C8" i="7"/>
  <c r="C6" i="7"/>
  <c r="C5" i="7"/>
  <c r="N51" i="2" l="1"/>
  <c r="K19" i="7"/>
  <c r="C154" i="7"/>
  <c r="C153" i="7"/>
  <c r="C146" i="7"/>
  <c r="C138" i="7"/>
  <c r="C137" i="7"/>
  <c r="C130" i="7"/>
  <c r="C122" i="7"/>
  <c r="C121" i="7"/>
  <c r="C120" i="7"/>
  <c r="C110" i="7"/>
  <c r="C103" i="7"/>
  <c r="C102" i="7"/>
  <c r="C94" i="7"/>
  <c r="C93" i="7"/>
  <c r="C56" i="7"/>
  <c r="C57" i="7" s="1"/>
  <c r="C49" i="7"/>
  <c r="C50" i="7" s="1"/>
  <c r="C42" i="7"/>
  <c r="C41" i="7"/>
  <c r="C40" i="7"/>
  <c r="C39" i="7"/>
  <c r="C38" i="7"/>
  <c r="C37" i="7"/>
  <c r="C30" i="7"/>
  <c r="C31" i="7" s="1"/>
  <c r="C23" i="7"/>
  <c r="C24" i="7" s="1"/>
  <c r="C77" i="7"/>
  <c r="C74" i="7"/>
  <c r="C75" i="7"/>
  <c r="C73" i="7"/>
  <c r="C65" i="7"/>
  <c r="C17" i="7"/>
  <c r="K2" i="7"/>
  <c r="K12" i="7"/>
  <c r="K20" i="7"/>
  <c r="K8" i="7"/>
  <c r="K10" i="7"/>
  <c r="K31" i="7"/>
  <c r="C7" i="7" l="1"/>
  <c r="C145" i="7"/>
  <c r="C112" i="7"/>
  <c r="N60" i="2"/>
  <c r="C155" i="7"/>
  <c r="C123" i="7"/>
  <c r="C66" i="7"/>
  <c r="C9" i="7"/>
  <c r="C161" i="7"/>
  <c r="C163" i="7" s="1"/>
  <c r="C147" i="7"/>
  <c r="C139" i="7"/>
  <c r="C129" i="7"/>
  <c r="C131" i="7" s="1"/>
  <c r="C113" i="7"/>
  <c r="C101" i="7"/>
  <c r="C104" i="7" s="1"/>
  <c r="C111" i="7"/>
  <c r="C114" i="7" s="1"/>
  <c r="C85" i="7"/>
  <c r="C86" i="7" s="1"/>
  <c r="C92" i="7"/>
  <c r="C95" i="7" s="1"/>
  <c r="C43" i="7"/>
  <c r="C76" i="7"/>
  <c r="C78" i="7" s="1"/>
  <c r="C63" i="7"/>
  <c r="C64" i="7"/>
  <c r="N67" i="2" l="1"/>
  <c r="C67" i="7"/>
  <c r="C10" i="7"/>
  <c r="N82" i="2" l="1"/>
  <c r="N71" i="2"/>
  <c r="N104" i="2" l="1"/>
  <c r="N96" i="2"/>
  <c r="N117" i="2" l="1"/>
  <c r="N130" i="2" l="1"/>
  <c r="N146" i="2"/>
  <c r="N161" i="2" l="1"/>
  <c r="N167" i="2" l="1"/>
  <c r="N169" i="2" l="1"/>
  <c r="D8" i="9" s="1"/>
  <c r="E8" i="9" s="1"/>
  <c r="N178" i="2"/>
  <c r="N184" i="2" l="1"/>
  <c r="N192" i="2" l="1"/>
  <c r="N205" i="2" s="1"/>
  <c r="N211" i="2"/>
  <c r="D6" i="9" s="1"/>
  <c r="E6" i="9" s="1"/>
  <c r="N221" i="2"/>
  <c r="D7" i="9" s="1"/>
  <c r="E7" i="9" s="1"/>
  <c r="N235" i="2" l="1"/>
  <c r="D2" i="9" s="1"/>
  <c r="N244" i="2" l="1"/>
  <c r="D3" i="9" s="1"/>
  <c r="E3" i="9" s="1"/>
  <c r="E2" i="9"/>
  <c r="N254" i="2"/>
  <c r="D5" i="9" s="1"/>
  <c r="E5" i="9" s="1"/>
  <c r="N248" i="2"/>
  <c r="D4" i="9" s="1"/>
  <c r="E4" i="9" s="1"/>
</calcChain>
</file>

<file path=xl/sharedStrings.xml><?xml version="1.0" encoding="utf-8"?>
<sst xmlns="http://schemas.openxmlformats.org/spreadsheetml/2006/main" count="3959" uniqueCount="603">
  <si>
    <t>SR. NO.</t>
  </si>
  <si>
    <t>DATE</t>
  </si>
  <si>
    <t>PATIENT NAME</t>
  </si>
  <si>
    <t>PATIENT SINCE</t>
  </si>
  <si>
    <t>AGE</t>
  </si>
  <si>
    <t>GENDER</t>
  </si>
  <si>
    <t>APPOINTMENT TIME</t>
  </si>
  <si>
    <t>IN-TIME</t>
  </si>
  <si>
    <t>OUT TIME</t>
  </si>
  <si>
    <t>DOCTOR NAME</t>
  </si>
  <si>
    <t>TREATMENT</t>
  </si>
  <si>
    <t>F</t>
  </si>
  <si>
    <t>M</t>
  </si>
  <si>
    <t>10:00am</t>
  </si>
  <si>
    <t>10:30am</t>
  </si>
  <si>
    <t>Dr. Sandeep Khanna</t>
  </si>
  <si>
    <t>Dr. Vineet Rege</t>
  </si>
  <si>
    <t>Treatment Plan Discussion</t>
  </si>
  <si>
    <t>Consultation &amp; CBCT Scan</t>
  </si>
  <si>
    <t>Consultation &amp; Scaling</t>
  </si>
  <si>
    <t>Second Stage of Implant Surgery</t>
  </si>
  <si>
    <t>Check-up</t>
  </si>
  <si>
    <t>Trial &amp; Cementation</t>
  </si>
  <si>
    <t>SR NO.</t>
  </si>
  <si>
    <t>WAIT-TIME(IN MINUTES)</t>
  </si>
  <si>
    <t>SERVICE TIME(IN MINUTES)</t>
  </si>
  <si>
    <t>2:00pm</t>
  </si>
  <si>
    <t>4:30pm</t>
  </si>
  <si>
    <t>2:45pm</t>
  </si>
  <si>
    <t>Apeksha Pawar</t>
  </si>
  <si>
    <t>Letitia Muresan</t>
  </si>
  <si>
    <t>Hans Steffen</t>
  </si>
  <si>
    <t>Muskan Samal</t>
  </si>
  <si>
    <t>Nikhil Gajjar</t>
  </si>
  <si>
    <t>Paul Kennedy</t>
  </si>
  <si>
    <t>Sabina Parekh</t>
  </si>
  <si>
    <t>Gauri Gowde</t>
  </si>
  <si>
    <t>Shital Shah</t>
  </si>
  <si>
    <t>Glen Shiotsugu</t>
  </si>
  <si>
    <t>Cathleen Winter</t>
  </si>
  <si>
    <t>Kuntal Lalwani</t>
  </si>
  <si>
    <t>Dr. Priyanka Shetty</t>
  </si>
  <si>
    <t>Imp for Nightgaurd</t>
  </si>
  <si>
    <t>Consultation</t>
  </si>
  <si>
    <t>Crown Removal</t>
  </si>
  <si>
    <t>3 Fillings</t>
  </si>
  <si>
    <t>Dr. Manoj Garg</t>
  </si>
  <si>
    <t>Dr. Sagar Khanna</t>
  </si>
  <si>
    <t>2 Root Canals</t>
  </si>
  <si>
    <t>Scaling</t>
  </si>
  <si>
    <t>Alex Mcdougall</t>
  </si>
  <si>
    <t>Fatima Contractor</t>
  </si>
  <si>
    <t>Harshvadhan Balsubramani</t>
  </si>
  <si>
    <t>Bhavna Dattani</t>
  </si>
  <si>
    <t>Russell May</t>
  </si>
  <si>
    <t>Lynne May</t>
  </si>
  <si>
    <t>S.S. Rawat</t>
  </si>
  <si>
    <t>Rekha Muni</t>
  </si>
  <si>
    <t>Suyash Bayani</t>
  </si>
  <si>
    <t xml:space="preserve">Root Canal </t>
  </si>
  <si>
    <t>Trial of Crown</t>
  </si>
  <si>
    <t>10:40am</t>
  </si>
  <si>
    <t>CBCT Scan</t>
  </si>
  <si>
    <t>Implant Surgery</t>
  </si>
  <si>
    <t>Check-up &amp; Nightguard delivered</t>
  </si>
  <si>
    <t>POR &amp; Crown Preparation</t>
  </si>
  <si>
    <t>1:55pm</t>
  </si>
  <si>
    <t>Trial</t>
  </si>
  <si>
    <t>Sachin Puntembakar</t>
  </si>
  <si>
    <t>Filling</t>
  </si>
  <si>
    <t>Crown Preparation &amp; Impression for Crowns</t>
  </si>
  <si>
    <t>POR, Crown Prep &amp; Imp for Crown</t>
  </si>
  <si>
    <t>Divya Panchal</t>
  </si>
  <si>
    <t>Dr. Rupali Sabale</t>
  </si>
  <si>
    <t>Scaling &amp; Zoom Whitening</t>
  </si>
  <si>
    <t>Rajiv Gupta</t>
  </si>
  <si>
    <t>Geetanjali Anderson</t>
  </si>
  <si>
    <t>Crown Trial</t>
  </si>
  <si>
    <t>Crown Cementation</t>
  </si>
  <si>
    <t>Leena Lalwani</t>
  </si>
  <si>
    <t>Avantika Sinha</t>
  </si>
  <si>
    <t>Bipin</t>
  </si>
  <si>
    <t>Raksha Chokshi</t>
  </si>
  <si>
    <t>Rita Bhagat</t>
  </si>
  <si>
    <t>Kuldeep Bhagat</t>
  </si>
  <si>
    <t>Vidhi Thakkar</t>
  </si>
  <si>
    <t>Root Canal</t>
  </si>
  <si>
    <t>Deepa Bhatia</t>
  </si>
  <si>
    <t>Asha Asrani</t>
  </si>
  <si>
    <t>OPG,Scan, Imp taken for study models</t>
  </si>
  <si>
    <t>Keshini Navlakha</t>
  </si>
  <si>
    <t>Scaling &amp; Filling</t>
  </si>
  <si>
    <t>2:50pm</t>
  </si>
  <si>
    <t xml:space="preserve">Crown Cementation </t>
  </si>
  <si>
    <t>Implant Denture</t>
  </si>
  <si>
    <t>Hemlata Bhatia</t>
  </si>
  <si>
    <t>Denture</t>
  </si>
  <si>
    <t>James Stanton</t>
  </si>
  <si>
    <t>Paula Hammond</t>
  </si>
  <si>
    <t>Kushroo Mistry</t>
  </si>
  <si>
    <t>Archana Rai</t>
  </si>
  <si>
    <t>Fillings</t>
  </si>
  <si>
    <t>Anand Sathe</t>
  </si>
  <si>
    <t>Crown Prep &amp; Imp for Crown</t>
  </si>
  <si>
    <t>Harshvardhan Balsubramani</t>
  </si>
  <si>
    <t>Khushroo Mistry</t>
  </si>
  <si>
    <t>Dr. Aditya</t>
  </si>
  <si>
    <t>3:05pm</t>
  </si>
  <si>
    <t>Treatment plan discussion</t>
  </si>
  <si>
    <t>Sadique Shaikh</t>
  </si>
  <si>
    <t xml:space="preserve">Consultation </t>
  </si>
  <si>
    <t>Kusum Gupta</t>
  </si>
  <si>
    <t xml:space="preserve">Implant Surgery </t>
  </si>
  <si>
    <t>Imp for Crown</t>
  </si>
  <si>
    <t>Crown Removal &amp; Imp taken for crown</t>
  </si>
  <si>
    <t>Mirnal Deshraj</t>
  </si>
  <si>
    <t>Crown Recementation</t>
  </si>
  <si>
    <t>Amit Bhandari</t>
  </si>
  <si>
    <t xml:space="preserve">Scaling &amp; Polishing and Extraction </t>
  </si>
  <si>
    <t>Rekha Stein</t>
  </si>
  <si>
    <t>Consultation, CBCT Scan &amp; Study Model</t>
  </si>
  <si>
    <t>Anjana Jaisingh</t>
  </si>
  <si>
    <t>Extraction</t>
  </si>
  <si>
    <t>Alfredo Sr.</t>
  </si>
  <si>
    <t xml:space="preserve">Alfredo Jr. </t>
  </si>
  <si>
    <t>Heldi</t>
  </si>
  <si>
    <t>Meera Shah</t>
  </si>
  <si>
    <t>Consultation &amp; OPG</t>
  </si>
  <si>
    <t>Karen Gallagher</t>
  </si>
  <si>
    <t>Kim Havis</t>
  </si>
  <si>
    <t>Scaling, Crown Recementation</t>
  </si>
  <si>
    <t>Glenda Bellis</t>
  </si>
  <si>
    <t>Scaling and Polishing</t>
  </si>
  <si>
    <t>Carmen Hanusz</t>
  </si>
  <si>
    <t>Dr. Siddharth Shah</t>
  </si>
  <si>
    <t>Ortho Consultation</t>
  </si>
  <si>
    <t>Dawn Hall</t>
  </si>
  <si>
    <t>Crown Removal and Root Canal</t>
  </si>
  <si>
    <t>Tulsi Gulabani</t>
  </si>
  <si>
    <t>Lakhbir Kaur</t>
  </si>
  <si>
    <t>Denture Delivery</t>
  </si>
  <si>
    <t>Root Canal &amp; Crown Cutting</t>
  </si>
  <si>
    <t>Laurence Cooper</t>
  </si>
  <si>
    <t>Post Root Canal (POR)</t>
  </si>
  <si>
    <t>Trishna Mehta</t>
  </si>
  <si>
    <t>Consultation and Scaling</t>
  </si>
  <si>
    <t>Mahzbeen Parekh</t>
  </si>
  <si>
    <t>Rupal Shah</t>
  </si>
  <si>
    <t>Check-up and Scaling</t>
  </si>
  <si>
    <t>Scaling and Zoom Whitening</t>
  </si>
  <si>
    <t>Sonia Navani</t>
  </si>
  <si>
    <t>Carina Panchal</t>
  </si>
  <si>
    <t>Raelynn Panchal</t>
  </si>
  <si>
    <t>Varsha Khakhar</t>
  </si>
  <si>
    <t>Khwaish Chhabra</t>
  </si>
  <si>
    <t>Ortho Treatment</t>
  </si>
  <si>
    <t>Mujahid Anas</t>
  </si>
  <si>
    <t>Mihir Chavan</t>
  </si>
  <si>
    <t>Kalpana Desai</t>
  </si>
  <si>
    <t>Shruti Pingley</t>
  </si>
  <si>
    <t>Nakul Warudhkar</t>
  </si>
  <si>
    <t>Ratanlal Gupta</t>
  </si>
  <si>
    <t>Sarita Gupta</t>
  </si>
  <si>
    <t>Ekta Sharma</t>
  </si>
  <si>
    <t>Atmaram Jeswani</t>
  </si>
  <si>
    <t>Sally Walls</t>
  </si>
  <si>
    <t>Suture Removal</t>
  </si>
  <si>
    <t>Natasha Malhotra</t>
  </si>
  <si>
    <t>Check-up &amp; Crown Removal</t>
  </si>
  <si>
    <t>Impression</t>
  </si>
  <si>
    <t>N.K.Prasad</t>
  </si>
  <si>
    <t>Denture Repair</t>
  </si>
  <si>
    <t>Shridhar Kshirsagar</t>
  </si>
  <si>
    <t>Sharad Alve</t>
  </si>
  <si>
    <t>Priyanka Bhatia</t>
  </si>
  <si>
    <t>Rohan Gupta</t>
  </si>
  <si>
    <t>Polina Elagina</t>
  </si>
  <si>
    <t>Nina Kedar</t>
  </si>
  <si>
    <t xml:space="preserve">Treatment Plan </t>
  </si>
  <si>
    <t>Chaitee Patne</t>
  </si>
  <si>
    <t>Akshay Gavai</t>
  </si>
  <si>
    <t>Carlson Creado</t>
  </si>
  <si>
    <t>Harshal Sukhdeve</t>
  </si>
  <si>
    <t>Pratham Khandari</t>
  </si>
  <si>
    <t>Dhruv Jain</t>
  </si>
  <si>
    <t>Sabhajeet Mishra</t>
  </si>
  <si>
    <t>Bilkish Nathani</t>
  </si>
  <si>
    <t>Scaling and Crown Recementation</t>
  </si>
  <si>
    <t>Ipsita Agarwal</t>
  </si>
  <si>
    <t>Consultation and OPG</t>
  </si>
  <si>
    <t>Mandar Padola</t>
  </si>
  <si>
    <t>Abhishek Desai</t>
  </si>
  <si>
    <t>Chiranjivee</t>
  </si>
  <si>
    <t>Justin Kulkiewski</t>
  </si>
  <si>
    <t>Aditya Vardhan</t>
  </si>
  <si>
    <t>Dhrumil Shah</t>
  </si>
  <si>
    <t>Consultation and GIC Filling</t>
  </si>
  <si>
    <t>Root Canal + Post and Core</t>
  </si>
  <si>
    <t>Rohini Wahi</t>
  </si>
  <si>
    <t>Check-up and OPG</t>
  </si>
  <si>
    <t>Nimish Morzariya</t>
  </si>
  <si>
    <t>CLP and Extraction</t>
  </si>
  <si>
    <t>Minal Patil</t>
  </si>
  <si>
    <t>Consultation and CBCT Scan</t>
  </si>
  <si>
    <t>Crown lengthening &amp; Extraction</t>
  </si>
  <si>
    <t>Samaria Sandhu</t>
  </si>
  <si>
    <t>3:15pm</t>
  </si>
  <si>
    <t>NA</t>
  </si>
  <si>
    <t>Dental Flosser</t>
  </si>
  <si>
    <t>6:27pm</t>
  </si>
  <si>
    <t>Kshitij Agarwal</t>
  </si>
  <si>
    <t>6:40pm</t>
  </si>
  <si>
    <t>Saba Ullal</t>
  </si>
  <si>
    <t>7:15pm</t>
  </si>
  <si>
    <t>Check-up &amp; OPG</t>
  </si>
  <si>
    <t>Leena Menon</t>
  </si>
  <si>
    <t>11:25am</t>
  </si>
  <si>
    <t>Check-up for Implants</t>
  </si>
  <si>
    <t>11:48am</t>
  </si>
  <si>
    <t>Crowns follow up stitches</t>
  </si>
  <si>
    <t>11:27am</t>
  </si>
  <si>
    <t>Removal (Post surgery)</t>
  </si>
  <si>
    <t>Manu Karke</t>
  </si>
  <si>
    <t>Dr. Ishani</t>
  </si>
  <si>
    <t>3:08pm</t>
  </si>
  <si>
    <t>3:09pm</t>
  </si>
  <si>
    <t>Bhavika</t>
  </si>
  <si>
    <t>Dr. Sandeep &amp; Dr. Vineet</t>
  </si>
  <si>
    <t>Implant+Measurement for Cap</t>
  </si>
  <si>
    <t>11:50pm</t>
  </si>
  <si>
    <t>Implant Surgery &amp; Extraction</t>
  </si>
  <si>
    <t>Khwaish Chabbra</t>
  </si>
  <si>
    <t>Manish Thakkar</t>
  </si>
  <si>
    <t>Adrienne</t>
  </si>
  <si>
    <t>POR and Scaling</t>
  </si>
  <si>
    <t>Ajit Singh</t>
  </si>
  <si>
    <t>Consultation, OPG and Treatment Plan Discussion</t>
  </si>
  <si>
    <t>Impression for Nightguard</t>
  </si>
  <si>
    <t>Marita Angilley</t>
  </si>
  <si>
    <t>Percy Angilley</t>
  </si>
  <si>
    <t>Samaira Sandhu</t>
  </si>
  <si>
    <t>Reeta Mor</t>
  </si>
  <si>
    <t>Saya Parekh</t>
  </si>
  <si>
    <t>Maevesh Mirza</t>
  </si>
  <si>
    <t>Nayna Patel</t>
  </si>
  <si>
    <t>TREATMENT 1</t>
  </si>
  <si>
    <t>TREATMENT 2</t>
  </si>
  <si>
    <t>TREATMENT 3</t>
  </si>
  <si>
    <t xml:space="preserve"> Implant Surgery</t>
  </si>
  <si>
    <t>Marita</t>
  </si>
  <si>
    <t>POR</t>
  </si>
  <si>
    <t>Crown Preparation</t>
  </si>
  <si>
    <t>OPG</t>
  </si>
  <si>
    <t xml:space="preserve"> Nightguard delivered</t>
  </si>
  <si>
    <t>Impression for Crown</t>
  </si>
  <si>
    <t xml:space="preserve">Scaling </t>
  </si>
  <si>
    <t>Impression for Crowns</t>
  </si>
  <si>
    <t>Zoom Whitening</t>
  </si>
  <si>
    <t>CLP</t>
  </si>
  <si>
    <t>Crown lengthening</t>
  </si>
  <si>
    <t>Percy</t>
  </si>
  <si>
    <t>Impression taken for study models</t>
  </si>
  <si>
    <t xml:space="preserve"> CBCT Scan</t>
  </si>
  <si>
    <t>Study Model</t>
  </si>
  <si>
    <t>Samaira</t>
  </si>
  <si>
    <t>Impression taken for crown</t>
  </si>
  <si>
    <t>Polishing</t>
  </si>
  <si>
    <t>Nightguard delivered</t>
  </si>
  <si>
    <t>Crown Cutting</t>
  </si>
  <si>
    <t>Rita Mor</t>
  </si>
  <si>
    <t>Saaya Parekh</t>
  </si>
  <si>
    <t>Mahesh Mirza</t>
  </si>
  <si>
    <t>GIC Filling</t>
  </si>
  <si>
    <t>Nayan Patel</t>
  </si>
  <si>
    <t>Varsha</t>
  </si>
  <si>
    <t>Measurement for Cap</t>
  </si>
  <si>
    <t>Consultation (31.73)</t>
  </si>
  <si>
    <t>Treatment plan discussion(30.29)</t>
  </si>
  <si>
    <t xml:space="preserve"> Implant Surgery (105.33)</t>
  </si>
  <si>
    <t>Check-up (26)</t>
  </si>
  <si>
    <t>Impression for Nightguard (18)</t>
  </si>
  <si>
    <t>Crown Removal (123)</t>
  </si>
  <si>
    <t>Filling (53.4)</t>
  </si>
  <si>
    <t>3 Fillings (90)</t>
  </si>
  <si>
    <t>Root Canal (53.75)</t>
  </si>
  <si>
    <t>Scaling (34.69)</t>
  </si>
  <si>
    <t>Removal (Post surgery) (5)</t>
  </si>
  <si>
    <t>Trial of Crown (66.55)</t>
  </si>
  <si>
    <t>POR (61.5)</t>
  </si>
  <si>
    <t>CBCT Scan (38.5)</t>
  </si>
  <si>
    <t>Crown Cementation (70.55)</t>
  </si>
  <si>
    <t>Implant Denture (63)</t>
  </si>
  <si>
    <t>Impression for Crown (60)</t>
  </si>
  <si>
    <t>Extraction (31.67)</t>
  </si>
  <si>
    <t>Ortho Consultation (30.14)</t>
  </si>
  <si>
    <t>Denture Delivery (24.33)</t>
  </si>
  <si>
    <t>Ortho Treatment (23.19)</t>
  </si>
  <si>
    <t>Suture Removal (22.5)</t>
  </si>
  <si>
    <t>Denture Repair (10)</t>
  </si>
  <si>
    <t>Crown lengthening (43.33)</t>
  </si>
  <si>
    <t>Dental Flosser (10)</t>
  </si>
  <si>
    <t>TOTAL SERVICE TIME(IN MINUTES)</t>
  </si>
  <si>
    <t>Count</t>
  </si>
  <si>
    <t>UNIQUE TREAMENT</t>
  </si>
  <si>
    <t>UNIQUE TREATMENT(AVG MINS)</t>
  </si>
  <si>
    <t>DAY</t>
  </si>
  <si>
    <t>FREQUENCY OF PATIENTS</t>
  </si>
  <si>
    <t>Monday</t>
  </si>
  <si>
    <t>Tuesday</t>
  </si>
  <si>
    <t>Wednesday</t>
  </si>
  <si>
    <t>Thursday</t>
  </si>
  <si>
    <t>Friday</t>
  </si>
  <si>
    <t>Saturday</t>
  </si>
  <si>
    <t>Sunday</t>
  </si>
  <si>
    <t>CLOSED</t>
  </si>
  <si>
    <t>MEAN</t>
  </si>
  <si>
    <t>VARIANCE</t>
  </si>
  <si>
    <t>FREQUENCY</t>
  </si>
  <si>
    <t>Date</t>
  </si>
  <si>
    <t>3rd August, 2018</t>
  </si>
  <si>
    <t>Doctor Name</t>
  </si>
  <si>
    <t>Qualifications</t>
  </si>
  <si>
    <t>MDS</t>
  </si>
  <si>
    <t>Treatments</t>
  </si>
  <si>
    <t xml:space="preserve">Second Stage of Implant Surgery </t>
  </si>
  <si>
    <t>Check up</t>
  </si>
  <si>
    <t>Treatment</t>
  </si>
  <si>
    <t>Cost</t>
  </si>
  <si>
    <t>Cost with Specialist</t>
  </si>
  <si>
    <t>500-1000</t>
  </si>
  <si>
    <t>Crown lengthening Procedure</t>
  </si>
  <si>
    <t>25000-50000</t>
  </si>
  <si>
    <t>Trial and Cementation(of Crown)</t>
  </si>
  <si>
    <t>TOTAL</t>
  </si>
  <si>
    <t>1st August, 2018</t>
  </si>
  <si>
    <t>BDS</t>
  </si>
  <si>
    <t>Check up and Nightguard Delivered</t>
  </si>
  <si>
    <t>POR and Crown Preparation</t>
  </si>
  <si>
    <t>2nd August, 2018</t>
  </si>
  <si>
    <t>4th August, 2018</t>
  </si>
  <si>
    <t>Crown Preparation and Impression for Crown</t>
  </si>
  <si>
    <t>POR, Crown Preparation and Impression for Crown</t>
  </si>
  <si>
    <t>6th August, 2018</t>
  </si>
  <si>
    <t>7th August, 2018</t>
  </si>
  <si>
    <t>OPG, Scan, Impression</t>
  </si>
  <si>
    <t>Scaling and Filling</t>
  </si>
  <si>
    <t>CORRELATION</t>
  </si>
  <si>
    <t>ONLY INDIVIDUAL TREATMENTS TAKEN</t>
  </si>
  <si>
    <t>Day total</t>
  </si>
  <si>
    <t>PROCEDURE</t>
  </si>
  <si>
    <t>VOICE OF THE PROCESS</t>
  </si>
  <si>
    <t>1. Crowns</t>
  </si>
  <si>
    <t>TIME REQUIRED</t>
  </si>
  <si>
    <t>ADDITIONAL INFORMATION</t>
  </si>
  <si>
    <t>Single: 30 minutes</t>
  </si>
  <si>
    <t>Multiple: 60-120 minutes</t>
  </si>
  <si>
    <t>Crown Cementation: 60 minutes</t>
  </si>
  <si>
    <t>Single: 45 minutes</t>
  </si>
  <si>
    <t>Multiple: 60-90 minutes</t>
  </si>
  <si>
    <t>2. Root Canal</t>
  </si>
  <si>
    <t>45 minutes per tooth</t>
  </si>
  <si>
    <t>If multiple teeth, then less time is required. For instance, 4 teeth approximately 90minutes</t>
  </si>
  <si>
    <t>3. Check up</t>
  </si>
  <si>
    <t>New patients: 30-45 minutes</t>
  </si>
  <si>
    <t>An hour is usually blocked. It includes coming in, X-ray and appointment.</t>
  </si>
  <si>
    <t>Follow-up patients: 10-15 minutes</t>
  </si>
  <si>
    <t>Follow-up patients:</t>
  </si>
  <si>
    <t>New patients (depending on the number of crowns):</t>
  </si>
  <si>
    <t>4. Consultation</t>
  </si>
  <si>
    <t>5. Fillings</t>
  </si>
  <si>
    <t>Single tooth single surface: 30 minutes</t>
  </si>
  <si>
    <t>Single tooth multiple surface: 45 minutes</t>
  </si>
  <si>
    <t>30 minutes per extra tooth</t>
  </si>
  <si>
    <t>6. Scaling</t>
  </si>
  <si>
    <t>30 minutes</t>
  </si>
  <si>
    <t>It can extend upto 60 minutes depending upon the degree of stains on the teeth.</t>
  </si>
  <si>
    <t>7. CBCT Scan</t>
  </si>
  <si>
    <t>The scan takes about 30 seconds.</t>
  </si>
  <si>
    <t>15 minutes for the entire process and 60 minutes for consultation and study model.</t>
  </si>
  <si>
    <t>8. Extraction</t>
  </si>
  <si>
    <t>Loose tooth: 10 minutes</t>
  </si>
  <si>
    <t>Firm tooth: 30 minutes</t>
  </si>
  <si>
    <t>Broken tooth/ Surgical: 45 minutes</t>
  </si>
  <si>
    <t>Most common is firm tooth.</t>
  </si>
  <si>
    <t>9. Implant</t>
  </si>
  <si>
    <t>Single: 30-60 minutes</t>
  </si>
  <si>
    <t>Multiple: 120 minutes</t>
  </si>
  <si>
    <t>Upper and Lower: 300 minutes</t>
  </si>
  <si>
    <t>10. Bleaching</t>
  </si>
  <si>
    <t>25-30 minutes</t>
  </si>
  <si>
    <t>Usually 60 minutes</t>
  </si>
  <si>
    <t>CONSULTATION</t>
  </si>
  <si>
    <t>SERVICE TIME</t>
  </si>
  <si>
    <t>CHECK UP</t>
  </si>
  <si>
    <t>CROWN CEMENTATION</t>
  </si>
  <si>
    <t>TRIAL OF CROWNS</t>
  </si>
  <si>
    <t>ROOT CANAL</t>
  </si>
  <si>
    <t>SCALING</t>
  </si>
  <si>
    <t>When to call in the specialists?</t>
  </si>
  <si>
    <t>NAME</t>
  </si>
  <si>
    <t>SPECIALIST</t>
  </si>
  <si>
    <t>TIME TO CALL</t>
  </si>
  <si>
    <t>ORTHODONTIST</t>
  </si>
  <si>
    <t>CAUSE OF WAITING TIME</t>
  </si>
  <si>
    <t>Change in Doctor</t>
  </si>
  <si>
    <t>Setting Up Room</t>
  </si>
  <si>
    <t xml:space="preserve">Before we start, first explain the entire set up plan, no. of rooms, no. of surgeries, as-is map, etc, increase in waiting </t>
  </si>
  <si>
    <t>RC</t>
  </si>
  <si>
    <t>Previous Treatment Time Wrongly Estimated</t>
  </si>
  <si>
    <t>Cementation</t>
  </si>
  <si>
    <t>Imp</t>
  </si>
  <si>
    <t>1st Ortho</t>
  </si>
  <si>
    <t>Come Together</t>
  </si>
  <si>
    <t>No Delay</t>
  </si>
  <si>
    <t>Khwaish Chhabbra</t>
  </si>
  <si>
    <t>Arranging for Equipment</t>
  </si>
  <si>
    <t>Analysing the Case Sheet</t>
  </si>
  <si>
    <t>Visiting doctor is late</t>
  </si>
  <si>
    <t>A-P Dental Assistant</t>
  </si>
  <si>
    <t>B-S Dental Assistant</t>
  </si>
  <si>
    <t>C-K Dental Assistant</t>
  </si>
  <si>
    <t>D-D Dental Assistant</t>
  </si>
  <si>
    <t>A 1 Front Desk Executive</t>
  </si>
  <si>
    <t>J 1 Junior Dentist</t>
  </si>
  <si>
    <t>J 2 Junior Dentist</t>
  </si>
  <si>
    <t>Dr Sunanda</t>
  </si>
  <si>
    <t>NO. OF STAFF ABSENT</t>
  </si>
  <si>
    <t>01/08/2018</t>
  </si>
  <si>
    <t>P</t>
  </si>
  <si>
    <t>02/08/2018</t>
  </si>
  <si>
    <t>03/08/2018</t>
  </si>
  <si>
    <t>04/08/2018</t>
  </si>
  <si>
    <t>06/08/2018</t>
  </si>
  <si>
    <t>07/08/2018</t>
  </si>
  <si>
    <t>08/08/2018</t>
  </si>
  <si>
    <t>09/08/2018</t>
  </si>
  <si>
    <t>10/08/2018</t>
  </si>
  <si>
    <t>A</t>
  </si>
  <si>
    <t>11/08/2018</t>
  </si>
  <si>
    <t>12/08/2018</t>
  </si>
  <si>
    <t>13/08/2018</t>
  </si>
  <si>
    <t>14/08/2018</t>
  </si>
  <si>
    <t>16/08/2018</t>
  </si>
  <si>
    <t>17/08/2018</t>
  </si>
  <si>
    <t>18/08/2018</t>
  </si>
  <si>
    <t>19/08/2018</t>
  </si>
  <si>
    <t>20/08/2018</t>
  </si>
  <si>
    <t>21/08/2018</t>
  </si>
  <si>
    <t>22/08/2018</t>
  </si>
  <si>
    <t>23/08/2018</t>
  </si>
  <si>
    <t>24/08/2018</t>
  </si>
  <si>
    <t>25/08/2018</t>
  </si>
  <si>
    <t>27/08/2018</t>
  </si>
  <si>
    <t>28/08/2018</t>
  </si>
  <si>
    <t>29/08/2018</t>
  </si>
  <si>
    <t>30/08/2018</t>
  </si>
  <si>
    <t>REVENUE</t>
  </si>
  <si>
    <t>WAITING TIME</t>
  </si>
  <si>
    <t>S.D.</t>
  </si>
  <si>
    <t>C.V.</t>
  </si>
  <si>
    <t>Std. Deviation</t>
  </si>
  <si>
    <t>Coeff of Variance</t>
  </si>
  <si>
    <t>WAITING TIME VARIATIONS</t>
  </si>
  <si>
    <t>DAILY DOCTOR CONTRIBUTION</t>
  </si>
  <si>
    <t xml:space="preserve">Check up </t>
  </si>
  <si>
    <t>Crown related</t>
  </si>
  <si>
    <t>Ortho treatment</t>
  </si>
  <si>
    <t>TOP REVENUE GENERATING TREATMENTS</t>
  </si>
  <si>
    <t xml:space="preserve">TOTAL REVENUE </t>
  </si>
  <si>
    <t>MALE</t>
  </si>
  <si>
    <t>FEMALE</t>
  </si>
  <si>
    <t>COUNT</t>
  </si>
  <si>
    <t>PERCENTAGE</t>
  </si>
  <si>
    <t>AVG. NO. OF APPOINTMENTS</t>
  </si>
  <si>
    <t>AVG. APPROXIMATE REVENUE</t>
  </si>
  <si>
    <t>AVG. REVENUE PER CUSTOMER</t>
  </si>
  <si>
    <t>AVG. WAITING TIME</t>
  </si>
  <si>
    <t xml:space="preserve">ANOVA TESTING </t>
  </si>
  <si>
    <t>CRD Method</t>
  </si>
  <si>
    <t>Doctors</t>
  </si>
  <si>
    <t>Service Time of Consultation</t>
  </si>
  <si>
    <t>Service Time of  Crown Cementation</t>
  </si>
  <si>
    <t>Sandeep</t>
  </si>
  <si>
    <t>Vineet</t>
  </si>
  <si>
    <t>Priyanka</t>
  </si>
  <si>
    <t>Anova: Single Factor</t>
  </si>
  <si>
    <t>H0 = SANDEEP = VINEET = PRIYANKA</t>
  </si>
  <si>
    <t>VS</t>
  </si>
  <si>
    <t>H1 = NOT H0</t>
  </si>
  <si>
    <t>SUMMARY</t>
  </si>
  <si>
    <t>Groups</t>
  </si>
  <si>
    <t>Sum</t>
  </si>
  <si>
    <t>Average</t>
  </si>
  <si>
    <t>Variance</t>
  </si>
  <si>
    <t>ANOVA</t>
  </si>
  <si>
    <t>Source of Variation</t>
  </si>
  <si>
    <t>SS</t>
  </si>
  <si>
    <t>df</t>
  </si>
  <si>
    <t>MS</t>
  </si>
  <si>
    <t>P-value</t>
  </si>
  <si>
    <t>F crit</t>
  </si>
  <si>
    <t>Between Groups</t>
  </si>
  <si>
    <t>Within Groups</t>
  </si>
  <si>
    <t>Total</t>
  </si>
  <si>
    <t>ACCEPTED</t>
  </si>
  <si>
    <t>TRIAL OF CROWN</t>
  </si>
  <si>
    <t>Service Time of Trial of Crown</t>
  </si>
  <si>
    <t>Service Time of Scaling</t>
  </si>
  <si>
    <t>REJECTED</t>
  </si>
  <si>
    <t xml:space="preserve">POST HOC TUKEY </t>
  </si>
  <si>
    <t>FOR TRIAL OF CROWN</t>
  </si>
  <si>
    <t>Multiple Comparisons</t>
  </si>
  <si>
    <t xml:space="preserve">Dependent Variable:   TRIALCROWN  </t>
  </si>
  <si>
    <t xml:space="preserve">Tukey HSD  </t>
  </si>
  <si>
    <t>(I) DOCS</t>
  </si>
  <si>
    <t>(J) DOCS</t>
  </si>
  <si>
    <t>Mean Difference (I-J)</t>
  </si>
  <si>
    <t>Std. Error</t>
  </si>
  <si>
    <t>Sig.</t>
  </si>
  <si>
    <t>95% Confidence Interval</t>
  </si>
  <si>
    <t>Lower Bound</t>
  </si>
  <si>
    <t>Upper Bound</t>
  </si>
  <si>
    <r>
      <t>-62.75000</t>
    </r>
    <r>
      <rPr>
        <vertAlign val="superscript"/>
        <sz val="9"/>
        <color rgb="FF000000"/>
        <rFont val="Arial"/>
        <family val="2"/>
      </rPr>
      <t>*</t>
    </r>
  </si>
  <si>
    <t>Service Time of Check - up</t>
  </si>
  <si>
    <r>
      <t>62.75000</t>
    </r>
    <r>
      <rPr>
        <vertAlign val="superscript"/>
        <sz val="9"/>
        <color rgb="FF000000"/>
        <rFont val="Arial"/>
        <family val="2"/>
      </rPr>
      <t>*</t>
    </r>
  </si>
  <si>
    <r>
      <t>81.50000</t>
    </r>
    <r>
      <rPr>
        <vertAlign val="superscript"/>
        <sz val="9"/>
        <color rgb="FF000000"/>
        <rFont val="Arial"/>
        <family val="2"/>
      </rPr>
      <t>*</t>
    </r>
  </si>
  <si>
    <r>
      <t>-81.50000</t>
    </r>
    <r>
      <rPr>
        <vertAlign val="superscript"/>
        <sz val="9"/>
        <color rgb="FF000000"/>
        <rFont val="Arial"/>
        <family val="2"/>
      </rPr>
      <t>*</t>
    </r>
  </si>
  <si>
    <t>*. The mean difference is significant at the 0.05 level.</t>
  </si>
  <si>
    <t>Hence Sandeep = Vineet, Vineet = Priyanka, Sandeep ≠ Priyanka</t>
  </si>
  <si>
    <t>PARETO CHARTS</t>
  </si>
  <si>
    <t>Busiest Hour</t>
  </si>
  <si>
    <t>Frequency</t>
  </si>
  <si>
    <t>%</t>
  </si>
  <si>
    <t>7AM to 8AM</t>
  </si>
  <si>
    <t>8AM to 9AM</t>
  </si>
  <si>
    <t>9AM to 10AM</t>
  </si>
  <si>
    <t>10AM to 11AM</t>
  </si>
  <si>
    <t>11AM to 12PM</t>
  </si>
  <si>
    <t>12PM to 1PM</t>
  </si>
  <si>
    <t>1PM to 2PM</t>
  </si>
  <si>
    <t>2PM to 3PM</t>
  </si>
  <si>
    <t>3PM to 4PM</t>
  </si>
  <si>
    <t>4PM to 5PM</t>
  </si>
  <si>
    <t>5PM to 6PM</t>
  </si>
  <si>
    <t>6PM to 7PM</t>
  </si>
  <si>
    <t>7PM to 8PM</t>
  </si>
  <si>
    <t>Cumulative Probability</t>
  </si>
  <si>
    <t>SERVICE TIME VARIATIONS</t>
  </si>
  <si>
    <t>DECISION</t>
  </si>
  <si>
    <r>
      <t>Accept H</t>
    </r>
    <r>
      <rPr>
        <vertAlign val="subscript"/>
        <sz val="11"/>
        <color theme="1"/>
        <rFont val="Times New Roman"/>
        <family val="1"/>
      </rPr>
      <t>0</t>
    </r>
  </si>
  <si>
    <r>
      <t>Reject H</t>
    </r>
    <r>
      <rPr>
        <vertAlign val="subscript"/>
        <sz val="11"/>
        <color theme="1"/>
        <rFont val="Times New Roman"/>
        <family val="1"/>
      </rPr>
      <t>0</t>
    </r>
  </si>
  <si>
    <r>
      <t>t</t>
    </r>
    <r>
      <rPr>
        <b/>
        <vertAlign val="subscript"/>
        <sz val="14"/>
        <color rgb="FF000000"/>
        <rFont val="Times New Roman"/>
        <family val="1"/>
      </rPr>
      <t>cal</t>
    </r>
  </si>
  <si>
    <r>
      <t>t</t>
    </r>
    <r>
      <rPr>
        <b/>
        <vertAlign val="subscript"/>
        <sz val="14"/>
        <color rgb="FF000000"/>
        <rFont val="Times New Roman"/>
        <family val="1"/>
      </rPr>
      <t>tab</t>
    </r>
  </si>
  <si>
    <t>QUALIFICATION LEVEL</t>
  </si>
  <si>
    <t>TOTAL REVENUE</t>
  </si>
  <si>
    <t>% REVENUE</t>
  </si>
  <si>
    <t>Wednesday 2pm-5pm</t>
  </si>
  <si>
    <t>Wednesday 5pm-8pm</t>
  </si>
  <si>
    <t>SATISFACTION LEVELS</t>
  </si>
  <si>
    <t>EDUCATION LEVEL</t>
  </si>
  <si>
    <t>Satisfaction with visit today</t>
  </si>
  <si>
    <t>Felt comfortable today</t>
  </si>
  <si>
    <t>Learnt more about keeping teeth healthy</t>
  </si>
  <si>
    <t>Provider was well prepared</t>
  </si>
  <si>
    <t>Provider welcomed me in a friendly manner</t>
  </si>
  <si>
    <t>Provider explained what would be done today</t>
  </si>
  <si>
    <t>Provider took time to listen to me</t>
  </si>
  <si>
    <t>I plan on returning to this provider</t>
  </si>
  <si>
    <t>Value for money</t>
  </si>
  <si>
    <t>Improvements/Suggestions</t>
  </si>
  <si>
    <t>Usual waiting time</t>
  </si>
  <si>
    <t>Reasonable waiting time</t>
  </si>
  <si>
    <t>Male</t>
  </si>
  <si>
    <t>Post Graduate</t>
  </si>
  <si>
    <t>Not really, likes the ambience, well maintained etc</t>
  </si>
  <si>
    <t>Uttam Sirur</t>
  </si>
  <si>
    <t>Female</t>
  </si>
  <si>
    <t>Graduate</t>
  </si>
  <si>
    <t>Good, clean place, good doctors</t>
  </si>
  <si>
    <t>Saachi Shivdasani</t>
  </si>
  <si>
    <t>Sapna Parekh</t>
  </si>
  <si>
    <t xml:space="preserve">Very clean </t>
  </si>
  <si>
    <t>Undergraduate</t>
  </si>
  <si>
    <t>After the treatment, the receptionist takes another 10 min to print the receipt etc which could be done earlier</t>
  </si>
  <si>
    <t>Sheetal Ruia</t>
  </si>
  <si>
    <t>Different doctors treat me every time. The same doctor would be preferred.</t>
  </si>
  <si>
    <t>Stewart Harper(Australia)</t>
  </si>
  <si>
    <t>Nope! Perfect!</t>
  </si>
  <si>
    <t>Durga</t>
  </si>
  <si>
    <t>Post Graduate(PGDM)</t>
  </si>
  <si>
    <t>A few mistakes here and there, wich could be attributed to human error</t>
  </si>
  <si>
    <t>Sangeeta Shah</t>
  </si>
  <si>
    <t>I find this clinic very far. I live in Versova and the clinic is located in Juhu. It is difficult for me to travel to Juhu when the same service is available just two minutes from my house</t>
  </si>
  <si>
    <t>Doctors are not always the same</t>
  </si>
  <si>
    <t>Place is super clean, staff is friendly, doctors are professional</t>
  </si>
  <si>
    <t>I don't always get checked by the same doctor but otherwise the place is very nice</t>
  </si>
  <si>
    <t>Good doctors, been coming here since long</t>
  </si>
  <si>
    <t>Very hygienic and clean</t>
  </si>
  <si>
    <t>I wish to be treatd only by Dr. Sandeep as I have been his patient since many years</t>
  </si>
  <si>
    <t>Different doctors do my filling each time</t>
  </si>
  <si>
    <t>AVERAGES</t>
  </si>
  <si>
    <t>Problem Count</t>
  </si>
  <si>
    <t>Problem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</si>
</sst>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F400]h:mm:ss\ AM/PM"/>
  </numFmts>
  <fonts count="27" x14ac:knownFonts="1">
    <font>
      <sz val="11"/>
      <color theme="1"/>
      <name val="Calibri"/>
      <family val="2"/>
      <scheme val="minor"/>
    </font>
    <font>
      <b/>
      <sz val="11"/>
      <color theme="1"/>
      <name val="Calibri"/>
      <family val="2"/>
      <scheme val="minor"/>
    </font>
    <font>
      <sz val="11"/>
      <name val="Calibri"/>
      <family val="2"/>
      <scheme val="minor"/>
    </font>
    <font>
      <b/>
      <u/>
      <sz val="11"/>
      <color theme="1"/>
      <name val="Calibri"/>
      <family val="2"/>
      <scheme val="minor"/>
    </font>
    <font>
      <b/>
      <sz val="11"/>
      <color theme="1"/>
      <name val="Times New Roman"/>
      <family val="1"/>
    </font>
    <font>
      <sz val="11"/>
      <color theme="1"/>
      <name val="Times New Roman"/>
      <family val="1"/>
    </font>
    <font>
      <sz val="10"/>
      <name val="Arial"/>
      <family val="2"/>
    </font>
    <font>
      <sz val="11"/>
      <color theme="1"/>
      <name val="Calibri"/>
      <family val="2"/>
      <scheme val="minor"/>
    </font>
    <font>
      <sz val="11"/>
      <color rgb="FF000000"/>
      <name val="Times New Roman"/>
      <family val="1"/>
    </font>
    <font>
      <sz val="11"/>
      <name val="Times New Roman"/>
      <family val="1"/>
    </font>
    <font>
      <sz val="11"/>
      <color rgb="FFFF0000"/>
      <name val="Times New Roman"/>
      <family val="1"/>
    </font>
    <font>
      <b/>
      <sz val="11"/>
      <color rgb="FFFF0000"/>
      <name val="Times New Roman"/>
      <family val="1"/>
    </font>
    <font>
      <sz val="10"/>
      <name val="Times New Roman"/>
      <family val="1"/>
    </font>
    <font>
      <b/>
      <i/>
      <u/>
      <sz val="11"/>
      <color theme="1"/>
      <name val="Calibri"/>
      <family val="2"/>
      <scheme val="minor"/>
    </font>
    <font>
      <i/>
      <sz val="11"/>
      <color theme="1"/>
      <name val="Calibri"/>
      <family val="2"/>
      <scheme val="minor"/>
    </font>
    <font>
      <sz val="12"/>
      <color theme="1"/>
      <name val="Times New Roman"/>
      <family val="1"/>
    </font>
    <font>
      <b/>
      <sz val="9"/>
      <color rgb="FF000000"/>
      <name val="Arial"/>
      <family val="2"/>
    </font>
    <font>
      <sz val="9"/>
      <color rgb="FF000000"/>
      <name val="Arial"/>
      <family val="2"/>
    </font>
    <font>
      <vertAlign val="superscript"/>
      <sz val="9"/>
      <color rgb="FF000000"/>
      <name val="Arial"/>
      <family val="2"/>
    </font>
    <font>
      <vertAlign val="subscript"/>
      <sz val="11"/>
      <color theme="1"/>
      <name val="Times New Roman"/>
      <family val="1"/>
    </font>
    <font>
      <b/>
      <sz val="14"/>
      <color theme="1"/>
      <name val="Times New Roman"/>
      <family val="1"/>
    </font>
    <font>
      <b/>
      <sz val="14"/>
      <color rgb="FF000000"/>
      <name val="Times New Roman"/>
      <family val="1"/>
    </font>
    <font>
      <b/>
      <vertAlign val="subscript"/>
      <sz val="14"/>
      <color rgb="FF000000"/>
      <name val="Times New Roman"/>
      <family val="1"/>
    </font>
    <font>
      <b/>
      <sz val="11"/>
      <name val="Times New Roman"/>
      <family val="1"/>
    </font>
    <font>
      <b/>
      <sz val="10"/>
      <name val="Times New Roman"/>
      <family val="1"/>
    </font>
    <font>
      <b/>
      <sz val="8"/>
      <name val="Times New Roman"/>
      <family val="1"/>
    </font>
    <font>
      <b/>
      <sz val="9"/>
      <name val="Times New Roman"/>
      <family val="1"/>
    </font>
  </fonts>
  <fills count="20">
    <fill>
      <patternFill patternType="none"/>
    </fill>
    <fill>
      <patternFill patternType="gray125"/>
    </fill>
    <fill>
      <patternFill patternType="solid">
        <fgColor theme="0"/>
        <bgColor indexed="64"/>
      </patternFill>
    </fill>
    <fill>
      <patternFill patternType="solid">
        <fgColor theme="9" tint="0.59999389629810485"/>
        <bgColor indexed="64"/>
      </patternFill>
    </fill>
    <fill>
      <patternFill patternType="solid">
        <fgColor rgb="FFFFFF00"/>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theme="3" tint="0.59999389629810485"/>
        <bgColor indexed="64"/>
      </patternFill>
    </fill>
    <fill>
      <patternFill patternType="solid">
        <fgColor theme="7" tint="0.79998168889431442"/>
        <bgColor indexed="64"/>
      </patternFill>
    </fill>
    <fill>
      <patternFill patternType="solid">
        <fgColor theme="3" tint="0.79998168889431442"/>
        <bgColor indexed="64"/>
      </patternFill>
    </fill>
    <fill>
      <patternFill patternType="solid">
        <fgColor theme="6" tint="0.79998168889431442"/>
        <bgColor indexed="64"/>
      </patternFill>
    </fill>
    <fill>
      <patternFill patternType="solid">
        <fgColor theme="8" tint="0.79998168889431442"/>
        <bgColor indexed="64"/>
      </patternFill>
    </fill>
    <fill>
      <patternFill patternType="solid">
        <fgColor theme="5" tint="0.39997558519241921"/>
        <bgColor indexed="64"/>
      </patternFill>
    </fill>
    <fill>
      <patternFill patternType="solid">
        <fgColor rgb="FFFF0000"/>
        <bgColor indexed="64"/>
      </patternFill>
    </fill>
    <fill>
      <patternFill patternType="solid">
        <fgColor rgb="FFFFFFFF"/>
        <bgColor indexed="64"/>
      </patternFill>
    </fill>
    <fill>
      <patternFill patternType="solid">
        <fgColor theme="6"/>
        <bgColor indexed="64"/>
      </patternFill>
    </fill>
    <fill>
      <patternFill patternType="solid">
        <fgColor theme="4" tint="0.79998168889431442"/>
        <bgColor indexed="64"/>
      </patternFill>
    </fill>
    <fill>
      <patternFill patternType="solid">
        <fgColor theme="9" tint="0.39997558519241921"/>
        <bgColor indexed="64"/>
      </patternFill>
    </fill>
  </fills>
  <borders count="44">
    <border>
      <left/>
      <right/>
      <top/>
      <bottom/>
      <diagonal/>
    </border>
    <border>
      <left style="thin">
        <color rgb="FF505050"/>
      </left>
      <right style="thin">
        <color rgb="FF505050"/>
      </right>
      <top style="thin">
        <color rgb="FF505050"/>
      </top>
      <bottom style="thin">
        <color rgb="FF505050"/>
      </bottom>
      <diagonal/>
    </border>
    <border>
      <left style="thin">
        <color rgb="FF505050"/>
      </left>
      <right style="thin">
        <color rgb="FF505050"/>
      </right>
      <top style="thin">
        <color rgb="FF505050"/>
      </top>
      <bottom/>
      <diagonal/>
    </border>
    <border>
      <left/>
      <right style="thin">
        <color rgb="FF505050"/>
      </right>
      <top style="thin">
        <color rgb="FF505050"/>
      </top>
      <bottom/>
      <diagonal/>
    </border>
    <border>
      <left style="thin">
        <color rgb="FF505050"/>
      </left>
      <right style="thin">
        <color rgb="FF505050"/>
      </right>
      <top/>
      <bottom style="thin">
        <color rgb="FF505050"/>
      </bottom>
      <diagonal/>
    </border>
    <border>
      <left style="thin">
        <color rgb="FF505050"/>
      </left>
      <right/>
      <top style="thin">
        <color rgb="FF505050"/>
      </top>
      <bottom style="thin">
        <color rgb="FF505050"/>
      </bottom>
      <diagonal/>
    </border>
    <border>
      <left style="thin">
        <color indexed="64"/>
      </left>
      <right style="thin">
        <color indexed="64"/>
      </right>
      <top style="thin">
        <color indexed="64"/>
      </top>
      <bottom style="thin">
        <color indexed="64"/>
      </bottom>
      <diagonal/>
    </border>
    <border>
      <left/>
      <right style="thin">
        <color rgb="FF505050"/>
      </right>
      <top style="thin">
        <color rgb="FF505050"/>
      </top>
      <bottom style="thin">
        <color rgb="FF505050"/>
      </bottom>
      <diagonal/>
    </border>
    <border>
      <left style="thin">
        <color rgb="FF505050"/>
      </left>
      <right/>
      <top style="thin">
        <color rgb="FF505050"/>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rgb="FF505050"/>
      </left>
      <right/>
      <top/>
      <bottom style="thin">
        <color rgb="FF505050"/>
      </bottom>
      <diagonal/>
    </border>
    <border>
      <left style="thin">
        <color rgb="FF505050"/>
      </left>
      <right style="thin">
        <color rgb="FF505050"/>
      </right>
      <top style="thin">
        <color rgb="FF505050"/>
      </top>
      <bottom style="thin">
        <color indexed="64"/>
      </bottom>
      <diagonal/>
    </border>
    <border>
      <left/>
      <right/>
      <top/>
      <bottom style="thin">
        <color indexed="64"/>
      </bottom>
      <diagonal/>
    </border>
    <border>
      <left style="thin">
        <color indexed="64"/>
      </left>
      <right/>
      <top/>
      <bottom/>
      <diagonal/>
    </border>
    <border>
      <left/>
      <right/>
      <top style="thin">
        <color indexed="64"/>
      </top>
      <bottom/>
      <diagonal/>
    </border>
    <border>
      <left style="thin">
        <color rgb="FF505050"/>
      </left>
      <right/>
      <top/>
      <bottom/>
      <diagonal/>
    </border>
    <border>
      <left/>
      <right/>
      <top style="medium">
        <color indexed="64"/>
      </top>
      <bottom style="thin">
        <color indexed="64"/>
      </bottom>
      <diagonal/>
    </border>
    <border>
      <left/>
      <right/>
      <top/>
      <bottom style="medium">
        <color indexed="64"/>
      </bottom>
      <diagonal/>
    </border>
    <border>
      <left/>
      <right/>
      <top/>
      <bottom style="thick">
        <color rgb="FF000000"/>
      </bottom>
      <diagonal/>
    </border>
    <border>
      <left style="thick">
        <color rgb="FF000000"/>
      </left>
      <right/>
      <top style="thick">
        <color rgb="FF000000"/>
      </top>
      <bottom/>
      <diagonal/>
    </border>
    <border>
      <left/>
      <right style="thick">
        <color rgb="FF000000"/>
      </right>
      <top style="thick">
        <color rgb="FF000000"/>
      </top>
      <bottom/>
      <diagonal/>
    </border>
    <border>
      <left style="thick">
        <color rgb="FF000000"/>
      </left>
      <right style="medium">
        <color rgb="FF000000"/>
      </right>
      <top style="thick">
        <color rgb="FF000000"/>
      </top>
      <bottom/>
      <diagonal/>
    </border>
    <border>
      <left style="medium">
        <color rgb="FF000000"/>
      </left>
      <right style="medium">
        <color rgb="FF000000"/>
      </right>
      <top style="thick">
        <color rgb="FF000000"/>
      </top>
      <bottom/>
      <diagonal/>
    </border>
    <border>
      <left style="medium">
        <color rgb="FF000000"/>
      </left>
      <right/>
      <top style="thick">
        <color rgb="FF000000"/>
      </top>
      <bottom style="medium">
        <color rgb="FF000000"/>
      </bottom>
      <diagonal/>
    </border>
    <border>
      <left/>
      <right style="thick">
        <color rgb="FF000000"/>
      </right>
      <top style="thick">
        <color rgb="FF000000"/>
      </top>
      <bottom style="medium">
        <color rgb="FF000000"/>
      </bottom>
      <diagonal/>
    </border>
    <border>
      <left style="thick">
        <color rgb="FF000000"/>
      </left>
      <right/>
      <top/>
      <bottom style="thick">
        <color rgb="FF000000"/>
      </bottom>
      <diagonal/>
    </border>
    <border>
      <left/>
      <right style="thick">
        <color rgb="FF000000"/>
      </right>
      <top/>
      <bottom style="thick">
        <color rgb="FF000000"/>
      </bottom>
      <diagonal/>
    </border>
    <border>
      <left style="thick">
        <color rgb="FF000000"/>
      </left>
      <right style="medium">
        <color rgb="FF000000"/>
      </right>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thick">
        <color rgb="FF000000"/>
      </bottom>
      <diagonal/>
    </border>
    <border>
      <left/>
      <right style="medium">
        <color rgb="FF000000"/>
      </right>
      <top/>
      <bottom/>
      <diagonal/>
    </border>
    <border>
      <left/>
      <right style="thick">
        <color rgb="FF000000"/>
      </right>
      <top/>
      <bottom/>
      <diagonal/>
    </border>
    <border>
      <left style="thick">
        <color rgb="FF000000"/>
      </left>
      <right/>
      <top/>
      <bottom style="medium">
        <color rgb="FF000000"/>
      </bottom>
      <diagonal/>
    </border>
    <border>
      <left/>
      <right style="thick">
        <color rgb="FF000000"/>
      </right>
      <top/>
      <bottom style="medium">
        <color rgb="FF000000"/>
      </bottom>
      <diagonal/>
    </border>
    <border>
      <left/>
      <right style="medium">
        <color rgb="FF000000"/>
      </right>
      <top/>
      <bottom style="medium">
        <color rgb="FF000000"/>
      </bottom>
      <diagonal/>
    </border>
    <border>
      <left style="thick">
        <color rgb="FF000000"/>
      </left>
      <right/>
      <top style="medium">
        <color rgb="FF000000"/>
      </top>
      <bottom/>
      <diagonal/>
    </border>
    <border>
      <left/>
      <right/>
      <top style="thick">
        <color rgb="FF000000"/>
      </top>
      <bottom/>
      <diagonal/>
    </border>
  </borders>
  <cellStyleXfs count="3">
    <xf numFmtId="0" fontId="0" fillId="0" borderId="0"/>
    <xf numFmtId="0" fontId="6" fillId="0" borderId="0"/>
    <xf numFmtId="9" fontId="7" fillId="0" borderId="0" applyFont="0" applyFill="0" applyBorder="0" applyAlignment="0" applyProtection="0"/>
  </cellStyleXfs>
  <cellXfs count="208">
    <xf numFmtId="0" fontId="0" fillId="0" borderId="0" xfId="0"/>
    <xf numFmtId="0" fontId="0" fillId="0" borderId="0" xfId="0" applyAlignment="1">
      <alignment horizontal="center"/>
    </xf>
    <xf numFmtId="0" fontId="2" fillId="0" borderId="6" xfId="0" applyFont="1" applyBorder="1" applyAlignment="1">
      <alignment horizontal="center"/>
    </xf>
    <xf numFmtId="0" fontId="2" fillId="0" borderId="0" xfId="0" applyFont="1" applyAlignment="1">
      <alignment horizontal="center"/>
    </xf>
    <xf numFmtId="0" fontId="0" fillId="0" borderId="6" xfId="0" applyBorder="1"/>
    <xf numFmtId="0" fontId="0" fillId="2" borderId="6" xfId="0" applyFill="1" applyBorder="1" applyAlignment="1">
      <alignment horizontal="center"/>
    </xf>
    <xf numFmtId="0" fontId="0" fillId="6" borderId="6" xfId="0" applyFill="1" applyBorder="1" applyAlignment="1">
      <alignment horizontal="center"/>
    </xf>
    <xf numFmtId="0" fontId="5" fillId="0" borderId="0" xfId="0" applyFont="1"/>
    <xf numFmtId="0" fontId="5" fillId="0" borderId="6" xfId="0" applyFont="1" applyBorder="1" applyAlignment="1">
      <alignment horizontal="center"/>
    </xf>
    <xf numFmtId="0" fontId="4" fillId="5" borderId="6" xfId="0" applyFont="1" applyFill="1" applyBorder="1" applyAlignment="1">
      <alignment horizontal="center"/>
    </xf>
    <xf numFmtId="0" fontId="0" fillId="0" borderId="6" xfId="0" applyBorder="1" applyAlignment="1">
      <alignment horizontal="center"/>
    </xf>
    <xf numFmtId="0" fontId="4" fillId="9" borderId="6" xfId="0" applyFont="1" applyFill="1" applyBorder="1" applyAlignment="1">
      <alignment horizontal="center"/>
    </xf>
    <xf numFmtId="0" fontId="4" fillId="13" borderId="9" xfId="0" applyFont="1" applyFill="1" applyBorder="1" applyAlignment="1">
      <alignment horizontal="center"/>
    </xf>
    <xf numFmtId="0" fontId="4" fillId="13" borderId="6" xfId="0" applyFont="1" applyFill="1" applyBorder="1" applyAlignment="1">
      <alignment horizontal="center"/>
    </xf>
    <xf numFmtId="0" fontId="4" fillId="13" borderId="12" xfId="0" applyFont="1" applyFill="1" applyBorder="1" applyAlignment="1">
      <alignment horizontal="center"/>
    </xf>
    <xf numFmtId="0" fontId="4" fillId="13" borderId="2" xfId="0" applyFont="1" applyFill="1" applyBorder="1" applyAlignment="1">
      <alignment horizontal="center" vertical="center"/>
    </xf>
    <xf numFmtId="0" fontId="4" fillId="13" borderId="3" xfId="0" applyFont="1" applyFill="1" applyBorder="1" applyAlignment="1">
      <alignment horizontal="center" vertical="center"/>
    </xf>
    <xf numFmtId="0" fontId="4" fillId="13" borderId="10" xfId="0" applyFont="1" applyFill="1" applyBorder="1" applyAlignment="1">
      <alignment horizontal="center"/>
    </xf>
    <xf numFmtId="0" fontId="5" fillId="0" borderId="9" xfId="0" applyFont="1" applyBorder="1" applyAlignment="1">
      <alignment horizontal="center"/>
    </xf>
    <xf numFmtId="164" fontId="5" fillId="0" borderId="6" xfId="0" applyNumberFormat="1" applyFont="1" applyBorder="1" applyAlignment="1">
      <alignment horizontal="center"/>
    </xf>
    <xf numFmtId="17" fontId="5" fillId="0" borderId="1" xfId="0" applyNumberFormat="1" applyFont="1" applyBorder="1" applyAlignment="1">
      <alignment horizontal="center"/>
    </xf>
    <xf numFmtId="0" fontId="5" fillId="0" borderId="1" xfId="0" applyFont="1" applyBorder="1" applyAlignment="1">
      <alignment horizontal="center"/>
    </xf>
    <xf numFmtId="20" fontId="5" fillId="0" borderId="6" xfId="0" applyNumberFormat="1" applyFont="1" applyBorder="1" applyAlignment="1">
      <alignment horizontal="center"/>
    </xf>
    <xf numFmtId="0" fontId="5" fillId="0" borderId="10" xfId="0" applyFont="1" applyBorder="1" applyAlignment="1">
      <alignment horizontal="center"/>
    </xf>
    <xf numFmtId="20" fontId="5" fillId="2" borderId="6" xfId="0" applyNumberFormat="1" applyFont="1" applyFill="1" applyBorder="1" applyAlignment="1">
      <alignment horizontal="center"/>
    </xf>
    <xf numFmtId="0" fontId="8" fillId="0" borderId="6" xfId="0" applyFont="1" applyBorder="1" applyAlignment="1">
      <alignment horizontal="center" vertical="center" wrapText="1"/>
    </xf>
    <xf numFmtId="17" fontId="8" fillId="0" borderId="1" xfId="0" applyNumberFormat="1" applyFont="1" applyBorder="1" applyAlignment="1">
      <alignment horizontal="center" vertical="center" wrapText="1"/>
    </xf>
    <xf numFmtId="0" fontId="8" fillId="0" borderId="1" xfId="0" applyFont="1" applyBorder="1" applyAlignment="1">
      <alignment horizontal="center" vertical="center" wrapText="1"/>
    </xf>
    <xf numFmtId="0" fontId="9" fillId="0" borderId="1" xfId="0" applyFont="1" applyBorder="1" applyAlignment="1">
      <alignment horizontal="center"/>
    </xf>
    <xf numFmtId="0" fontId="5" fillId="0" borderId="9" xfId="0" applyFont="1" applyBorder="1"/>
    <xf numFmtId="0" fontId="5" fillId="0" borderId="6" xfId="0" applyFont="1" applyBorder="1"/>
    <xf numFmtId="0" fontId="10" fillId="0" borderId="1" xfId="0" applyFont="1" applyBorder="1" applyAlignment="1">
      <alignment horizontal="center"/>
    </xf>
    <xf numFmtId="0" fontId="4" fillId="4" borderId="10" xfId="0" applyFont="1" applyFill="1" applyBorder="1" applyAlignment="1">
      <alignment horizontal="center"/>
    </xf>
    <xf numFmtId="17" fontId="5" fillId="0" borderId="6" xfId="0" applyNumberFormat="1" applyFont="1" applyBorder="1" applyAlignment="1">
      <alignment horizontal="center"/>
    </xf>
    <xf numFmtId="0" fontId="5" fillId="2" borderId="1" xfId="0" applyFont="1" applyFill="1" applyBorder="1" applyAlignment="1">
      <alignment horizontal="center"/>
    </xf>
    <xf numFmtId="0" fontId="5" fillId="2" borderId="6" xfId="0" applyFont="1" applyFill="1" applyBorder="1" applyAlignment="1">
      <alignment horizontal="center"/>
    </xf>
    <xf numFmtId="0" fontId="5" fillId="2" borderId="10" xfId="0" applyFont="1" applyFill="1" applyBorder="1" applyAlignment="1">
      <alignment horizontal="center"/>
    </xf>
    <xf numFmtId="0" fontId="5" fillId="3" borderId="6" xfId="0" applyFont="1" applyFill="1" applyBorder="1" applyAlignment="1">
      <alignment horizontal="center"/>
    </xf>
    <xf numFmtId="0" fontId="5" fillId="0" borderId="4" xfId="0" applyFont="1" applyBorder="1" applyAlignment="1">
      <alignment horizontal="center"/>
    </xf>
    <xf numFmtId="0" fontId="5" fillId="0" borderId="2" xfId="0" applyFont="1" applyBorder="1" applyAlignment="1">
      <alignment horizontal="center"/>
    </xf>
    <xf numFmtId="0" fontId="9" fillId="0" borderId="6" xfId="0" applyFont="1" applyBorder="1" applyAlignment="1">
      <alignment horizontal="center"/>
    </xf>
    <xf numFmtId="0" fontId="5" fillId="0" borderId="0" xfId="0" applyFont="1" applyAlignment="1">
      <alignment horizontal="center"/>
    </xf>
    <xf numFmtId="0" fontId="5" fillId="0" borderId="7" xfId="0" applyFont="1" applyBorder="1" applyAlignment="1">
      <alignment horizontal="center"/>
    </xf>
    <xf numFmtId="17" fontId="5" fillId="0" borderId="2" xfId="0" applyNumberFormat="1" applyFont="1" applyBorder="1" applyAlignment="1">
      <alignment horizontal="center"/>
    </xf>
    <xf numFmtId="17" fontId="5" fillId="0" borderId="0" xfId="0" applyNumberFormat="1" applyFont="1" applyAlignment="1">
      <alignment horizontal="center"/>
    </xf>
    <xf numFmtId="17" fontId="5" fillId="0" borderId="4" xfId="0" applyNumberFormat="1" applyFont="1" applyBorder="1" applyAlignment="1">
      <alignment horizontal="center"/>
    </xf>
    <xf numFmtId="17" fontId="8" fillId="0" borderId="6" xfId="0" applyNumberFormat="1" applyFont="1" applyBorder="1" applyAlignment="1">
      <alignment horizontal="center" vertical="center" wrapText="1"/>
    </xf>
    <xf numFmtId="0" fontId="5" fillId="5" borderId="6" xfId="0" applyFont="1" applyFill="1" applyBorder="1" applyAlignment="1">
      <alignment horizontal="center"/>
    </xf>
    <xf numFmtId="165" fontId="5" fillId="0" borderId="6" xfId="0" applyNumberFormat="1" applyFont="1" applyBorder="1" applyAlignment="1">
      <alignment horizontal="center"/>
    </xf>
    <xf numFmtId="0" fontId="9" fillId="0" borderId="9" xfId="0" applyFont="1" applyBorder="1" applyAlignment="1">
      <alignment horizontal="center"/>
    </xf>
    <xf numFmtId="0" fontId="9" fillId="0" borderId="6" xfId="0" applyFont="1" applyBorder="1" applyAlignment="1">
      <alignment horizontal="center" vertical="center"/>
    </xf>
    <xf numFmtId="17" fontId="9" fillId="0" borderId="1" xfId="0" applyNumberFormat="1" applyFont="1" applyBorder="1" applyAlignment="1">
      <alignment horizontal="center" vertical="center"/>
    </xf>
    <xf numFmtId="0" fontId="9" fillId="0" borderId="1" xfId="0" applyFont="1" applyBorder="1" applyAlignment="1">
      <alignment horizontal="center" vertical="center"/>
    </xf>
    <xf numFmtId="20" fontId="9" fillId="0" borderId="6" xfId="0" applyNumberFormat="1" applyFont="1" applyBorder="1" applyAlignment="1">
      <alignment horizontal="center" vertical="center"/>
    </xf>
    <xf numFmtId="0" fontId="9" fillId="0" borderId="3" xfId="0" applyFont="1" applyBorder="1" applyAlignment="1">
      <alignment horizontal="center" vertical="center"/>
    </xf>
    <xf numFmtId="0" fontId="9" fillId="0" borderId="2" xfId="0" applyFont="1" applyBorder="1" applyAlignment="1">
      <alignment horizontal="center" vertical="center"/>
    </xf>
    <xf numFmtId="0" fontId="9" fillId="0" borderId="10" xfId="0" applyFont="1" applyBorder="1" applyAlignment="1">
      <alignment horizontal="center" vertical="center"/>
    </xf>
    <xf numFmtId="20" fontId="9" fillId="0" borderId="6" xfId="0" applyNumberFormat="1" applyFont="1" applyBorder="1" applyAlignment="1">
      <alignment horizontal="center"/>
    </xf>
    <xf numFmtId="0" fontId="9" fillId="0" borderId="7" xfId="0" applyFont="1" applyBorder="1" applyAlignment="1">
      <alignment horizontal="center" vertical="center"/>
    </xf>
    <xf numFmtId="0" fontId="9" fillId="0" borderId="10" xfId="0" applyFont="1" applyBorder="1" applyAlignment="1">
      <alignment horizontal="center"/>
    </xf>
    <xf numFmtId="0" fontId="9" fillId="0" borderId="14" xfId="0" applyFont="1" applyBorder="1" applyAlignment="1">
      <alignment horizontal="center"/>
    </xf>
    <xf numFmtId="164" fontId="5" fillId="0" borderId="15" xfId="0" applyNumberFormat="1" applyFont="1" applyBorder="1" applyAlignment="1">
      <alignment horizontal="center"/>
    </xf>
    <xf numFmtId="0" fontId="9" fillId="0" borderId="15" xfId="0" applyFont="1" applyBorder="1" applyAlignment="1">
      <alignment horizontal="center"/>
    </xf>
    <xf numFmtId="17" fontId="9" fillId="0" borderId="15" xfId="0" applyNumberFormat="1" applyFont="1" applyBorder="1" applyAlignment="1">
      <alignment horizontal="center"/>
    </xf>
    <xf numFmtId="20" fontId="9" fillId="0" borderId="15" xfId="0" applyNumberFormat="1" applyFont="1" applyBorder="1" applyAlignment="1">
      <alignment horizontal="center"/>
    </xf>
    <xf numFmtId="0" fontId="9" fillId="0" borderId="15" xfId="0" applyFont="1" applyBorder="1" applyAlignment="1">
      <alignment horizontal="center" vertical="center"/>
    </xf>
    <xf numFmtId="0" fontId="9" fillId="0" borderId="16" xfId="0" applyFont="1" applyBorder="1" applyAlignment="1">
      <alignment horizontal="center"/>
    </xf>
    <xf numFmtId="20" fontId="9" fillId="0" borderId="15" xfId="0" applyNumberFormat="1" applyFont="1" applyBorder="1" applyAlignment="1">
      <alignment horizontal="center" vertical="center"/>
    </xf>
    <xf numFmtId="0" fontId="9" fillId="0" borderId="0" xfId="0" applyFont="1" applyAlignment="1">
      <alignment horizontal="center"/>
    </xf>
    <xf numFmtId="0" fontId="4" fillId="13" borderId="6" xfId="0" applyFont="1" applyFill="1" applyBorder="1" applyAlignment="1">
      <alignment horizontal="center" vertical="center"/>
    </xf>
    <xf numFmtId="0" fontId="5" fillId="0" borderId="0" xfId="0" applyFont="1" applyAlignment="1">
      <alignment horizontal="center" vertical="center"/>
    </xf>
    <xf numFmtId="14" fontId="5" fillId="0" borderId="6" xfId="0" applyNumberFormat="1" applyFont="1" applyBorder="1" applyAlignment="1">
      <alignment horizontal="center" vertical="center"/>
    </xf>
    <xf numFmtId="0" fontId="5" fillId="0" borderId="6" xfId="0" applyFont="1" applyBorder="1" applyAlignment="1">
      <alignment horizontal="center" vertical="center"/>
    </xf>
    <xf numFmtId="2" fontId="5" fillId="0" borderId="6" xfId="0" applyNumberFormat="1" applyFont="1" applyBorder="1" applyAlignment="1">
      <alignment horizontal="center" vertical="center"/>
    </xf>
    <xf numFmtId="0" fontId="4" fillId="0" borderId="0" xfId="0" applyFont="1" applyAlignment="1">
      <alignment horizontal="center" vertical="center"/>
    </xf>
    <xf numFmtId="0" fontId="4" fillId="7" borderId="6" xfId="0" applyFont="1" applyFill="1" applyBorder="1" applyAlignment="1">
      <alignment horizontal="center" vertical="center"/>
    </xf>
    <xf numFmtId="0" fontId="4" fillId="8" borderId="6" xfId="0" applyFont="1" applyFill="1" applyBorder="1" applyAlignment="1">
      <alignment horizontal="center" vertical="center"/>
    </xf>
    <xf numFmtId="0" fontId="4" fillId="0" borderId="6" xfId="0" applyFont="1" applyBorder="1" applyAlignment="1">
      <alignment horizontal="center" vertical="center"/>
    </xf>
    <xf numFmtId="0" fontId="5" fillId="2" borderId="6" xfId="0" applyFont="1" applyFill="1" applyBorder="1" applyAlignment="1">
      <alignment horizontal="center" vertical="center"/>
    </xf>
    <xf numFmtId="0" fontId="10" fillId="0" borderId="0" xfId="0" applyFont="1" applyAlignment="1">
      <alignment horizontal="center" vertical="center"/>
    </xf>
    <xf numFmtId="0" fontId="11" fillId="0" borderId="0" xfId="0" applyFont="1" applyAlignment="1">
      <alignment horizontal="center" vertical="center"/>
    </xf>
    <xf numFmtId="0" fontId="4" fillId="0" borderId="0" xfId="0" applyFont="1"/>
    <xf numFmtId="0" fontId="9" fillId="2" borderId="6" xfId="0" applyFont="1" applyFill="1" applyBorder="1" applyAlignment="1">
      <alignment horizontal="center" vertical="center"/>
    </xf>
    <xf numFmtId="0" fontId="4" fillId="0" borderId="6" xfId="0" applyFont="1" applyBorder="1" applyAlignment="1">
      <alignment horizontal="center"/>
    </xf>
    <xf numFmtId="0" fontId="4" fillId="8" borderId="15" xfId="0" applyFont="1" applyFill="1" applyBorder="1" applyAlignment="1">
      <alignment horizontal="center" vertical="center"/>
    </xf>
    <xf numFmtId="0" fontId="5" fillId="0" borderId="15" xfId="0" applyFont="1" applyBorder="1" applyAlignment="1">
      <alignment horizontal="center" vertical="center"/>
    </xf>
    <xf numFmtId="0" fontId="4" fillId="0" borderId="15" xfId="0" applyFont="1" applyBorder="1" applyAlignment="1">
      <alignment horizontal="center" vertical="center"/>
    </xf>
    <xf numFmtId="4" fontId="4" fillId="0" borderId="6" xfId="0" applyNumberFormat="1" applyFont="1" applyBorder="1"/>
    <xf numFmtId="3" fontId="5" fillId="0" borderId="6" xfId="0" applyNumberFormat="1" applyFont="1" applyBorder="1" applyAlignment="1">
      <alignment horizontal="center"/>
    </xf>
    <xf numFmtId="0" fontId="4" fillId="11" borderId="6" xfId="0" applyFont="1" applyFill="1" applyBorder="1" applyAlignment="1">
      <alignment horizontal="center" vertical="center"/>
    </xf>
    <xf numFmtId="0" fontId="4" fillId="14" borderId="6" xfId="0" applyFont="1" applyFill="1" applyBorder="1" applyAlignment="1">
      <alignment horizontal="center" vertical="center"/>
    </xf>
    <xf numFmtId="3" fontId="5" fillId="0" borderId="6" xfId="0" applyNumberFormat="1" applyFont="1" applyBorder="1" applyAlignment="1">
      <alignment horizontal="center" vertical="center"/>
    </xf>
    <xf numFmtId="10" fontId="5" fillId="0" borderId="6" xfId="2" applyNumberFormat="1" applyFont="1" applyBorder="1" applyAlignment="1">
      <alignment horizontal="center" vertical="center"/>
    </xf>
    <xf numFmtId="0" fontId="4" fillId="10" borderId="6" xfId="0" applyFont="1" applyFill="1" applyBorder="1" applyAlignment="1">
      <alignment horizontal="center"/>
    </xf>
    <xf numFmtId="0" fontId="4" fillId="3" borderId="12" xfId="0" applyFont="1" applyFill="1" applyBorder="1" applyAlignment="1">
      <alignment horizontal="center"/>
    </xf>
    <xf numFmtId="0" fontId="5" fillId="5" borderId="1" xfId="0" applyFont="1" applyFill="1" applyBorder="1" applyAlignment="1">
      <alignment horizontal="center"/>
    </xf>
    <xf numFmtId="0" fontId="5" fillId="0" borderId="18" xfId="0" applyFont="1" applyBorder="1" applyAlignment="1">
      <alignment horizontal="center"/>
    </xf>
    <xf numFmtId="0" fontId="8" fillId="0" borderId="18" xfId="0" applyFont="1" applyBorder="1" applyAlignment="1">
      <alignment horizontal="center" vertical="center" wrapText="1"/>
    </xf>
    <xf numFmtId="0" fontId="4" fillId="0" borderId="0" xfId="0" applyFont="1" applyAlignment="1">
      <alignment horizontal="center"/>
    </xf>
    <xf numFmtId="0" fontId="5" fillId="0" borderId="5" xfId="0" applyFont="1" applyBorder="1" applyAlignment="1">
      <alignment horizontal="center"/>
    </xf>
    <xf numFmtId="0" fontId="5" fillId="2" borderId="5" xfId="0" applyFont="1" applyFill="1" applyBorder="1" applyAlignment="1">
      <alignment horizontal="center"/>
    </xf>
    <xf numFmtId="0" fontId="4" fillId="3" borderId="0" xfId="0" applyFont="1" applyFill="1" applyAlignment="1">
      <alignment horizontal="center" vertical="center"/>
    </xf>
    <xf numFmtId="0" fontId="9" fillId="0" borderId="18" xfId="0" applyFont="1" applyBorder="1" applyAlignment="1">
      <alignment horizontal="center"/>
    </xf>
    <xf numFmtId="0" fontId="5" fillId="0" borderId="17" xfId="0" applyFont="1" applyBorder="1" applyAlignment="1">
      <alignment horizontal="center"/>
    </xf>
    <xf numFmtId="0" fontId="5" fillId="0" borderId="8" xfId="0" applyFont="1" applyBorder="1" applyAlignment="1">
      <alignment horizontal="center"/>
    </xf>
    <xf numFmtId="0" fontId="9" fillId="0" borderId="2" xfId="0" applyFont="1" applyBorder="1" applyAlignment="1">
      <alignment horizontal="center"/>
    </xf>
    <xf numFmtId="0" fontId="4" fillId="2" borderId="10" xfId="0" applyFont="1" applyFill="1" applyBorder="1" applyAlignment="1">
      <alignment horizontal="center"/>
    </xf>
    <xf numFmtId="0" fontId="5" fillId="0" borderId="20" xfId="0" applyFont="1" applyBorder="1" applyAlignment="1">
      <alignment horizontal="center"/>
    </xf>
    <xf numFmtId="0" fontId="9" fillId="2" borderId="10" xfId="0" applyFont="1" applyFill="1" applyBorder="1" applyAlignment="1">
      <alignment horizontal="center" vertical="center"/>
    </xf>
    <xf numFmtId="0" fontId="9" fillId="0" borderId="0" xfId="0" applyFont="1" applyAlignment="1">
      <alignment horizontal="center" vertical="center"/>
    </xf>
    <xf numFmtId="0" fontId="4" fillId="2" borderId="0" xfId="0" applyFont="1" applyFill="1" applyAlignment="1">
      <alignment horizontal="center"/>
    </xf>
    <xf numFmtId="0" fontId="12" fillId="0" borderId="6" xfId="1" quotePrefix="1" applyFont="1" applyBorder="1" applyAlignment="1">
      <alignment horizontal="center" vertical="center"/>
    </xf>
    <xf numFmtId="0" fontId="12" fillId="0" borderId="6" xfId="1" applyFont="1" applyBorder="1" applyAlignment="1">
      <alignment horizontal="center" vertical="center"/>
    </xf>
    <xf numFmtId="0" fontId="4" fillId="0" borderId="9" xfId="0" applyFont="1" applyBorder="1" applyAlignment="1">
      <alignment horizontal="center"/>
    </xf>
    <xf numFmtId="0" fontId="5" fillId="0" borderId="0" xfId="0" applyFont="1" applyAlignment="1">
      <alignment vertical="center" wrapText="1"/>
    </xf>
    <xf numFmtId="0" fontId="0" fillId="0" borderId="0" xfId="0" applyAlignment="1">
      <alignment horizontal="center" vertical="center"/>
    </xf>
    <xf numFmtId="0" fontId="1" fillId="3" borderId="6" xfId="0" applyFont="1" applyFill="1" applyBorder="1" applyAlignment="1">
      <alignment horizontal="center" vertical="center"/>
    </xf>
    <xf numFmtId="0" fontId="1" fillId="0" borderId="0" xfId="0" applyFont="1" applyAlignment="1">
      <alignment vertical="center"/>
    </xf>
    <xf numFmtId="0" fontId="1" fillId="0" borderId="10" xfId="0" applyFont="1" applyBorder="1" applyAlignment="1">
      <alignment horizontal="center" vertical="center"/>
    </xf>
    <xf numFmtId="0" fontId="1" fillId="0" borderId="6" xfId="0" applyFont="1" applyBorder="1" applyAlignment="1">
      <alignment horizontal="center" vertical="center"/>
    </xf>
    <xf numFmtId="0" fontId="1" fillId="0" borderId="6" xfId="0" applyFont="1" applyBorder="1" applyAlignment="1">
      <alignment horizontal="center"/>
    </xf>
    <xf numFmtId="0" fontId="14" fillId="0" borderId="23" xfId="0" applyFont="1" applyBorder="1" applyAlignment="1">
      <alignment horizontal="center"/>
    </xf>
    <xf numFmtId="0" fontId="0" fillId="0" borderId="24" xfId="0" applyBorder="1"/>
    <xf numFmtId="0" fontId="1" fillId="0" borderId="0" xfId="0" applyFont="1" applyAlignment="1">
      <alignment horizontal="center"/>
    </xf>
    <xf numFmtId="0" fontId="1" fillId="0" borderId="0" xfId="0" applyFont="1" applyAlignment="1">
      <alignment horizontal="center" vertical="center"/>
    </xf>
    <xf numFmtId="0" fontId="3" fillId="0" borderId="0" xfId="0" applyFont="1" applyAlignment="1">
      <alignment vertical="center"/>
    </xf>
    <xf numFmtId="0" fontId="15" fillId="0" borderId="0" xfId="0" applyFont="1" applyAlignment="1">
      <alignment vertical="center"/>
    </xf>
    <xf numFmtId="0" fontId="17" fillId="16" borderId="36" xfId="0" applyFont="1" applyFill="1" applyBorder="1" applyAlignment="1">
      <alignment horizontal="center" vertical="center" wrapText="1"/>
    </xf>
    <xf numFmtId="0" fontId="17" fillId="16" borderId="33" xfId="0" applyFont="1" applyFill="1" applyBorder="1" applyAlignment="1">
      <alignment horizontal="center" vertical="center" wrapText="1"/>
    </xf>
    <xf numFmtId="0" fontId="17" fillId="16" borderId="27" xfId="0" applyFont="1" applyFill="1" applyBorder="1" applyAlignment="1">
      <alignment vertical="center" wrapText="1"/>
    </xf>
    <xf numFmtId="0" fontId="17" fillId="16" borderId="37" xfId="0" applyFont="1" applyFill="1" applyBorder="1" applyAlignment="1">
      <alignment horizontal="right" vertical="center" wrapText="1"/>
    </xf>
    <xf numFmtId="0" fontId="17" fillId="16" borderId="38" xfId="0" applyFont="1" applyFill="1" applyBorder="1" applyAlignment="1">
      <alignment horizontal="right" vertical="center" wrapText="1"/>
    </xf>
    <xf numFmtId="0" fontId="17" fillId="16" borderId="40" xfId="0" applyFont="1" applyFill="1" applyBorder="1" applyAlignment="1">
      <alignment vertical="center" wrapText="1"/>
    </xf>
    <xf numFmtId="0" fontId="17" fillId="16" borderId="41" xfId="0" applyFont="1" applyFill="1" applyBorder="1" applyAlignment="1">
      <alignment horizontal="right" vertical="center" wrapText="1"/>
    </xf>
    <xf numFmtId="0" fontId="17" fillId="16" borderId="40" xfId="0" applyFont="1" applyFill="1" applyBorder="1" applyAlignment="1">
      <alignment horizontal="right" vertical="center" wrapText="1"/>
    </xf>
    <xf numFmtId="0" fontId="17" fillId="16" borderId="38" xfId="0" applyFont="1" applyFill="1" applyBorder="1" applyAlignment="1">
      <alignment vertical="center" wrapText="1"/>
    </xf>
    <xf numFmtId="0" fontId="17" fillId="16" borderId="33" xfId="0" applyFont="1" applyFill="1" applyBorder="1" applyAlignment="1">
      <alignment vertical="center" wrapText="1"/>
    </xf>
    <xf numFmtId="0" fontId="17" fillId="16" borderId="36" xfId="0" applyFont="1" applyFill="1" applyBorder="1" applyAlignment="1">
      <alignment horizontal="right" vertical="center" wrapText="1"/>
    </xf>
    <xf numFmtId="0" fontId="17" fillId="16" borderId="33" xfId="0" applyFont="1" applyFill="1" applyBorder="1" applyAlignment="1">
      <alignment horizontal="right" vertical="center" wrapText="1"/>
    </xf>
    <xf numFmtId="0" fontId="14" fillId="0" borderId="0" xfId="0" applyFont="1" applyAlignment="1">
      <alignment horizontal="center"/>
    </xf>
    <xf numFmtId="0" fontId="11" fillId="0" borderId="6" xfId="0" applyFont="1" applyBorder="1" applyAlignment="1">
      <alignment horizontal="center"/>
    </xf>
    <xf numFmtId="10" fontId="5" fillId="0" borderId="6" xfId="0" applyNumberFormat="1" applyFont="1" applyBorder="1" applyAlignment="1">
      <alignment horizontal="center"/>
    </xf>
    <xf numFmtId="0" fontId="4" fillId="12" borderId="6" xfId="0" applyFont="1" applyFill="1" applyBorder="1" applyAlignment="1">
      <alignment horizontal="center" vertical="center"/>
    </xf>
    <xf numFmtId="0" fontId="20" fillId="13" borderId="6" xfId="0" applyFont="1" applyFill="1" applyBorder="1" applyAlignment="1">
      <alignment horizontal="center"/>
    </xf>
    <xf numFmtId="0" fontId="21" fillId="13" borderId="6" xfId="0" applyFont="1" applyFill="1" applyBorder="1" applyAlignment="1">
      <alignment horizontal="center"/>
    </xf>
    <xf numFmtId="10" fontId="5" fillId="0" borderId="6" xfId="0" applyNumberFormat="1" applyFont="1" applyBorder="1" applyAlignment="1">
      <alignment horizontal="center" vertical="center"/>
    </xf>
    <xf numFmtId="3" fontId="5" fillId="0" borderId="0" xfId="0" applyNumberFormat="1" applyFont="1"/>
    <xf numFmtId="0" fontId="4" fillId="0" borderId="6" xfId="0" applyFont="1" applyBorder="1"/>
    <xf numFmtId="0" fontId="4" fillId="18" borderId="6" xfId="0" applyFont="1" applyFill="1" applyBorder="1"/>
    <xf numFmtId="0" fontId="5" fillId="0" borderId="22" xfId="0" applyFont="1" applyBorder="1"/>
    <xf numFmtId="0" fontId="23" fillId="0" borderId="0" xfId="0" applyFont="1" applyAlignment="1">
      <alignment horizontal="center" vertical="center"/>
    </xf>
    <xf numFmtId="0" fontId="23" fillId="0" borderId="6" xfId="0" applyFont="1" applyBorder="1" applyAlignment="1">
      <alignment horizontal="center" vertical="center"/>
    </xf>
    <xf numFmtId="0" fontId="9" fillId="0" borderId="0" xfId="0" applyFont="1"/>
    <xf numFmtId="1" fontId="9" fillId="0" borderId="6" xfId="0" applyNumberFormat="1" applyFont="1" applyBorder="1" applyAlignment="1">
      <alignment horizontal="center" vertical="center"/>
    </xf>
    <xf numFmtId="0" fontId="9" fillId="0" borderId="6" xfId="0" applyFont="1" applyBorder="1" applyAlignment="1">
      <alignment horizontal="center" vertical="center" wrapText="1"/>
    </xf>
    <xf numFmtId="0" fontId="9" fillId="19" borderId="6" xfId="0" applyFont="1" applyFill="1" applyBorder="1" applyAlignment="1">
      <alignment horizontal="center" vertical="center"/>
    </xf>
    <xf numFmtId="10" fontId="9" fillId="0" borderId="0" xfId="0" applyNumberFormat="1" applyFont="1"/>
    <xf numFmtId="0" fontId="4" fillId="7" borderId="6" xfId="0" applyFont="1" applyFill="1" applyBorder="1" applyAlignment="1">
      <alignment horizontal="center" vertical="center"/>
    </xf>
    <xf numFmtId="0" fontId="4" fillId="12" borderId="6" xfId="0" applyFont="1" applyFill="1" applyBorder="1" applyAlignment="1">
      <alignment horizontal="center" vertical="center"/>
    </xf>
    <xf numFmtId="0" fontId="4" fillId="13" borderId="6" xfId="0" applyFont="1" applyFill="1" applyBorder="1" applyAlignment="1">
      <alignment horizontal="center"/>
    </xf>
    <xf numFmtId="0" fontId="4" fillId="13" borderId="6" xfId="0" applyFont="1" applyFill="1" applyBorder="1" applyAlignment="1">
      <alignment horizontal="center" wrapText="1"/>
    </xf>
    <xf numFmtId="0" fontId="4" fillId="13" borderId="10" xfId="0" applyFont="1" applyFill="1" applyBorder="1" applyAlignment="1">
      <alignment horizontal="center" wrapText="1"/>
    </xf>
    <xf numFmtId="0" fontId="4" fillId="10" borderId="6" xfId="0" applyFont="1" applyFill="1" applyBorder="1" applyAlignment="1">
      <alignment horizontal="center"/>
    </xf>
    <xf numFmtId="0" fontId="4" fillId="0" borderId="6" xfId="0" applyFont="1" applyBorder="1" applyAlignment="1">
      <alignment horizontal="center" vertical="center"/>
    </xf>
    <xf numFmtId="0" fontId="4" fillId="13" borderId="6" xfId="0" applyFont="1" applyFill="1" applyBorder="1" applyAlignment="1">
      <alignment horizontal="center" vertical="center" wrapText="1"/>
    </xf>
    <xf numFmtId="0" fontId="4" fillId="6" borderId="6" xfId="0" applyFont="1" applyFill="1" applyBorder="1" applyAlignment="1">
      <alignment horizontal="center"/>
    </xf>
    <xf numFmtId="0" fontId="5" fillId="0" borderId="0" xfId="0" applyFont="1" applyAlignment="1">
      <alignment horizontal="center" wrapText="1"/>
    </xf>
    <xf numFmtId="0" fontId="5" fillId="0" borderId="20" xfId="0" applyFont="1" applyBorder="1" applyAlignment="1">
      <alignment horizontal="center"/>
    </xf>
    <xf numFmtId="0" fontId="5" fillId="0" borderId="0" xfId="0" applyFont="1" applyAlignment="1">
      <alignment horizontal="center"/>
    </xf>
    <xf numFmtId="0" fontId="1" fillId="17" borderId="6" xfId="0" applyFont="1" applyFill="1" applyBorder="1" applyAlignment="1">
      <alignment horizontal="center" vertical="center"/>
    </xf>
    <xf numFmtId="0" fontId="1" fillId="9" borderId="6" xfId="0" applyFont="1" applyFill="1" applyBorder="1" applyAlignment="1">
      <alignment horizontal="center"/>
    </xf>
    <xf numFmtId="0" fontId="17" fillId="16" borderId="26" xfId="0" applyFont="1" applyFill="1" applyBorder="1" applyAlignment="1">
      <alignment vertical="center" wrapText="1"/>
    </xf>
    <xf numFmtId="0" fontId="17" fillId="16" borderId="39" xfId="0" applyFont="1" applyFill="1" applyBorder="1" applyAlignment="1">
      <alignment vertical="center" wrapText="1"/>
    </xf>
    <xf numFmtId="0" fontId="1" fillId="0" borderId="6" xfId="0" applyFont="1" applyBorder="1" applyAlignment="1">
      <alignment horizontal="center" vertical="center"/>
    </xf>
    <xf numFmtId="0" fontId="1" fillId="0" borderId="16" xfId="0" applyFont="1" applyBorder="1" applyAlignment="1">
      <alignment horizontal="center" vertical="center"/>
    </xf>
    <xf numFmtId="0" fontId="1" fillId="0" borderId="21" xfId="0" applyFont="1" applyBorder="1" applyAlignment="1">
      <alignment horizontal="center" vertical="center"/>
    </xf>
    <xf numFmtId="0" fontId="1" fillId="0" borderId="14" xfId="0" applyFont="1" applyBorder="1" applyAlignment="1">
      <alignment horizontal="center" vertical="center"/>
    </xf>
    <xf numFmtId="0" fontId="1" fillId="0" borderId="13" xfId="0" applyFont="1" applyBorder="1" applyAlignment="1">
      <alignment horizontal="center" vertical="center"/>
    </xf>
    <xf numFmtId="0" fontId="1" fillId="0" borderId="19" xfId="0" applyFont="1" applyBorder="1" applyAlignment="1">
      <alignment horizontal="center" vertical="center"/>
    </xf>
    <xf numFmtId="0" fontId="1" fillId="0" borderId="11" xfId="0" applyFont="1" applyBorder="1" applyAlignment="1">
      <alignment horizontal="center" vertical="center"/>
    </xf>
    <xf numFmtId="0" fontId="17" fillId="16" borderId="42" xfId="0" applyFont="1" applyFill="1" applyBorder="1" applyAlignment="1">
      <alignment vertical="center" wrapText="1"/>
    </xf>
    <xf numFmtId="0" fontId="17" fillId="16" borderId="32" xfId="0" applyFont="1" applyFill="1" applyBorder="1" applyAlignment="1">
      <alignment vertical="center" wrapText="1"/>
    </xf>
    <xf numFmtId="0" fontId="17" fillId="16" borderId="43" xfId="0" applyFont="1" applyFill="1" applyBorder="1" applyAlignment="1">
      <alignment vertical="center" wrapText="1"/>
    </xf>
    <xf numFmtId="0" fontId="1" fillId="0" borderId="0" xfId="0" applyFont="1" applyAlignment="1">
      <alignment horizontal="center" vertical="center"/>
    </xf>
    <xf numFmtId="0" fontId="17" fillId="16" borderId="0" xfId="0" applyFont="1" applyFill="1" applyAlignment="1">
      <alignment vertical="center" wrapText="1"/>
    </xf>
    <xf numFmtId="0" fontId="17" fillId="16" borderId="25" xfId="0" applyFont="1" applyFill="1" applyBorder="1" applyAlignment="1">
      <alignment vertical="center" wrapText="1"/>
    </xf>
    <xf numFmtId="0" fontId="13" fillId="6" borderId="6" xfId="0" applyFont="1" applyFill="1" applyBorder="1" applyAlignment="1">
      <alignment horizontal="center" vertical="center"/>
    </xf>
    <xf numFmtId="0" fontId="17" fillId="16" borderId="27" xfId="0" applyFont="1" applyFill="1" applyBorder="1" applyAlignment="1">
      <alignment vertical="center" wrapText="1"/>
    </xf>
    <xf numFmtId="0" fontId="17" fillId="16" borderId="33" xfId="0" applyFont="1" applyFill="1" applyBorder="1" applyAlignment="1">
      <alignment vertical="center" wrapText="1"/>
    </xf>
    <xf numFmtId="0" fontId="17" fillId="16" borderId="28" xfId="0" applyFont="1" applyFill="1" applyBorder="1" applyAlignment="1">
      <alignment horizontal="center" vertical="center" wrapText="1"/>
    </xf>
    <xf numFmtId="0" fontId="17" fillId="16" borderId="34" xfId="0" applyFont="1" applyFill="1" applyBorder="1" applyAlignment="1">
      <alignment horizontal="center" vertical="center" wrapText="1"/>
    </xf>
    <xf numFmtId="0" fontId="17" fillId="16" borderId="29" xfId="0" applyFont="1" applyFill="1" applyBorder="1" applyAlignment="1">
      <alignment horizontal="center" vertical="center" wrapText="1"/>
    </xf>
    <xf numFmtId="0" fontId="17" fillId="16" borderId="35" xfId="0" applyFont="1" applyFill="1" applyBorder="1" applyAlignment="1">
      <alignment horizontal="center" vertical="center" wrapText="1"/>
    </xf>
    <xf numFmtId="0" fontId="17" fillId="16" borderId="30" xfId="0" applyFont="1" applyFill="1" applyBorder="1" applyAlignment="1">
      <alignment horizontal="center" vertical="center" wrapText="1"/>
    </xf>
    <xf numFmtId="0" fontId="17" fillId="16" borderId="31" xfId="0" applyFont="1" applyFill="1" applyBorder="1" applyAlignment="1">
      <alignment horizontal="center" vertical="center" wrapText="1"/>
    </xf>
    <xf numFmtId="0" fontId="1" fillId="3" borderId="6" xfId="0" applyFont="1" applyFill="1" applyBorder="1" applyAlignment="1">
      <alignment horizontal="center" vertical="center"/>
    </xf>
    <xf numFmtId="0" fontId="1" fillId="0" borderId="6" xfId="0" applyFont="1" applyBorder="1" applyAlignment="1">
      <alignment horizontal="center"/>
    </xf>
    <xf numFmtId="0" fontId="1" fillId="15" borderId="6" xfId="0" applyFont="1" applyFill="1" applyBorder="1" applyAlignment="1">
      <alignment horizontal="center"/>
    </xf>
    <xf numFmtId="0" fontId="16" fillId="16" borderId="0" xfId="0" applyFont="1" applyFill="1" applyAlignment="1">
      <alignment horizontal="center" vertical="center" wrapText="1"/>
    </xf>
    <xf numFmtId="0" fontId="1" fillId="0" borderId="10" xfId="0" applyFont="1" applyBorder="1" applyAlignment="1">
      <alignment horizontal="center" vertical="center"/>
    </xf>
    <xf numFmtId="0" fontId="1" fillId="0" borderId="9" xfId="0" applyFont="1" applyBorder="1" applyAlignment="1">
      <alignment horizontal="center"/>
    </xf>
    <xf numFmtId="0" fontId="23" fillId="19" borderId="6" xfId="0" applyFont="1" applyFill="1" applyBorder="1" applyAlignment="1">
      <alignment horizontal="center" vertical="center"/>
    </xf>
    <xf numFmtId="0" fontId="23" fillId="13" borderId="6" xfId="0" applyFont="1" applyFill="1" applyBorder="1" applyAlignment="1">
      <alignment horizontal="center" vertical="center"/>
    </xf>
    <xf numFmtId="0" fontId="23" fillId="0" borderId="6" xfId="0" applyFont="1" applyBorder="1" applyAlignment="1">
      <alignment horizontal="center" vertical="center"/>
    </xf>
    <xf numFmtId="0" fontId="24" fillId="0" borderId="6" xfId="0" applyFont="1" applyBorder="1" applyAlignment="1">
      <alignment horizontal="center" vertical="center" wrapText="1"/>
    </xf>
    <xf numFmtId="0" fontId="25" fillId="0" borderId="6" xfId="0" applyFont="1" applyBorder="1" applyAlignment="1">
      <alignment horizontal="center" vertical="center" wrapText="1"/>
    </xf>
    <xf numFmtId="0" fontId="26" fillId="0" borderId="6" xfId="0" applyFont="1" applyBorder="1" applyAlignment="1">
      <alignment horizontal="center" vertical="center" wrapText="1"/>
    </xf>
    <xf numFmtId="0" fontId="23" fillId="0" borderId="6" xfId="0" applyFont="1" applyBorder="1" applyAlignment="1">
      <alignment horizontal="center" vertical="center" wrapText="1"/>
    </xf>
  </cellXfs>
  <cellStyles count="3">
    <cellStyle name="Normal" xfId="0" builtinId="0"/>
    <cellStyle name="Normal 2" xfId="1" xr:uid="{00000000-0005-0000-0000-000001000000}"/>
    <cellStyle name="Percent" xfId="2" builtinId="5"/>
  </cellStyles>
  <dxfs count="41">
    <dxf>
      <font>
        <b val="0"/>
        <i val="0"/>
        <strike val="0"/>
        <condense val="0"/>
        <extend val="0"/>
        <outline val="0"/>
        <shadow val="0"/>
        <u val="none"/>
        <vertAlign val="baseline"/>
        <sz val="11"/>
        <color auto="1"/>
        <name val="Calibri"/>
        <scheme val="minor"/>
      </font>
      <numFmt numFmtId="0" formatCode="General"/>
      <alignment horizontal="center" vertical="bottom" textRotation="0" wrapText="0" indent="0" justifyLastLine="0" shrinkToFit="0" readingOrder="0"/>
      <border diagonalUp="0" diagonalDown="0" outline="0">
        <left/>
        <right/>
        <top/>
        <bottom/>
      </border>
    </dxf>
    <dxf>
      <font>
        <strike val="0"/>
        <outline val="0"/>
        <shadow val="0"/>
        <vertAlign val="baseline"/>
        <sz val="11"/>
        <name val="Times New Roman"/>
        <scheme val="none"/>
      </font>
    </dxf>
    <dxf>
      <font>
        <b val="0"/>
        <i val="0"/>
        <strike val="0"/>
        <condense val="0"/>
        <extend val="0"/>
        <outline val="0"/>
        <shadow val="0"/>
        <u val="none"/>
        <vertAlign val="baseline"/>
        <sz val="11"/>
        <color auto="1"/>
        <name val="Calibri"/>
        <scheme val="minor"/>
      </font>
      <numFmt numFmtId="0" formatCode="General"/>
      <alignment horizontal="center"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Times New Roman"/>
        <scheme val="none"/>
      </font>
      <numFmt numFmtId="0" formatCode="Genera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scheme val="minor"/>
      </font>
      <numFmt numFmtId="0" formatCode="General"/>
      <alignment horizontal="center"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Times New Roman"/>
        <scheme val="none"/>
      </font>
      <numFmt numFmtId="0" formatCode="Genera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border outline="0">
        <left style="thin">
          <color indexed="64"/>
        </left>
        <right style="thin">
          <color indexed="64"/>
        </right>
        <bottom style="thin">
          <color indexed="64"/>
        </bottom>
      </border>
    </dxf>
    <dxf>
      <font>
        <strike val="0"/>
        <outline val="0"/>
        <shadow val="0"/>
        <vertAlign val="baseline"/>
        <sz val="11"/>
        <name val="Times New Roman"/>
        <scheme val="none"/>
      </font>
    </dxf>
    <dxf>
      <font>
        <b/>
        <i val="0"/>
        <strike val="0"/>
        <condense val="0"/>
        <extend val="0"/>
        <outline val="0"/>
        <shadow val="0"/>
        <u val="none"/>
        <vertAlign val="baseline"/>
        <sz val="11"/>
        <color theme="1"/>
        <name val="Times New Roman"/>
        <scheme val="none"/>
      </font>
      <fill>
        <patternFill patternType="solid">
          <fgColor indexed="64"/>
          <bgColor theme="8" tint="0.79998168889431442"/>
        </patternFill>
      </fill>
      <alignment horizontal="center" vertical="bottom" textRotation="0" wrapText="0" indent="0" justifyLastLine="0" shrinkToFit="0" readingOrder="0"/>
      <border diagonalUp="0" diagonalDown="0" outline="0">
        <left style="thin">
          <color indexed="64"/>
        </left>
        <right style="thin">
          <color indexed="64"/>
        </right>
        <top/>
        <bottom/>
      </border>
    </dxf>
    <dxf>
      <font>
        <strike val="0"/>
        <outline val="0"/>
        <shadow val="0"/>
        <u val="none"/>
        <vertAlign val="baseline"/>
        <sz val="11"/>
        <name val="Times New Roman"/>
        <scheme val="none"/>
      </font>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name val="Times New Roman"/>
        <scheme val="none"/>
      </font>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theme="1"/>
        <name val="Times New Roman"/>
        <scheme val="none"/>
      </font>
      <fill>
        <patternFill patternType="solid">
          <fgColor indexed="64"/>
          <bgColor rgb="FFFFFF00"/>
        </patternFill>
      </fill>
      <alignment horizontal="center" vertical="bottom"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auto="1"/>
        <name val="Times New Roman"/>
        <scheme val="none"/>
      </font>
      <numFmt numFmtId="0" formatCode="Genera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Times New Roman"/>
        <scheme val="none"/>
      </font>
      <numFmt numFmtId="0" formatCode="General"/>
      <alignment horizontal="center"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Times New Roman"/>
        <scheme val="none"/>
      </font>
      <numFmt numFmtId="0" formatCode="Genera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Times New Roman"/>
        <scheme val="none"/>
      </font>
      <numFmt numFmtId="0" formatCode="General"/>
      <alignment horizontal="center"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Times New Roman"/>
        <scheme val="none"/>
      </font>
      <numFmt numFmtId="0" formatCode="Genera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Times New Roman"/>
        <scheme val="none"/>
      </font>
      <numFmt numFmtId="0" formatCode="General"/>
      <alignment horizontal="center" vertical="bottom" textRotation="0" wrapText="0" indent="0" justifyLastLine="0" shrinkToFit="0" readingOrder="0"/>
    </dxf>
    <dxf>
      <font>
        <strike val="0"/>
        <outline val="0"/>
        <shadow val="0"/>
        <u val="none"/>
        <vertAlign val="baseline"/>
        <sz val="11"/>
        <name val="Times New Roman"/>
        <scheme val="none"/>
      </font>
    </dxf>
    <dxf>
      <font>
        <b val="0"/>
        <i val="0"/>
        <strike val="0"/>
        <condense val="0"/>
        <extend val="0"/>
        <outline val="0"/>
        <shadow val="0"/>
        <u val="none"/>
        <vertAlign val="baseline"/>
        <sz val="11"/>
        <color auto="1"/>
        <name val="Times New Roman"/>
        <scheme val="none"/>
      </font>
      <numFmt numFmtId="0" formatCode="General"/>
      <alignment horizontal="center" vertical="bottom"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Times New Roman"/>
        <scheme val="none"/>
      </font>
      <numFmt numFmtId="0" formatCode="General"/>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Times New Roman"/>
        <scheme val="none"/>
      </font>
      <numFmt numFmtId="166" formatCode="hh:mm"/>
      <alignment horizontal="center"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Times New Roman"/>
        <scheme val="none"/>
      </font>
      <numFmt numFmtId="166" formatCode="hh:mm"/>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Times New Roman"/>
        <scheme val="none"/>
      </font>
      <numFmt numFmtId="166" formatCode="hh:mm"/>
      <alignment horizontal="center"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Times New Roman"/>
        <scheme val="none"/>
      </font>
      <numFmt numFmtId="166" formatCode="hh:mm"/>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Times New Roman"/>
        <scheme val="none"/>
      </font>
      <numFmt numFmtId="0" formatCode="General"/>
      <alignment horizontal="center"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Times New Roman"/>
        <scheme val="none"/>
      </font>
      <numFmt numFmtId="0" formatCode="Genera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Times New Roman"/>
        <scheme val="none"/>
      </font>
      <numFmt numFmtId="0" formatCode="General"/>
      <alignment horizontal="center"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Times New Roman"/>
        <scheme val="none"/>
      </font>
      <numFmt numFmtId="0" formatCode="Genera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Times New Roman"/>
        <scheme val="none"/>
      </font>
      <numFmt numFmtId="0" formatCode="General"/>
      <alignment horizontal="center"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Times New Roman"/>
        <scheme val="none"/>
      </font>
      <numFmt numFmtId="0" formatCode="Genera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Times New Roman"/>
        <scheme val="none"/>
      </font>
      <numFmt numFmtId="0" formatCode="General"/>
      <alignment horizontal="center"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Times New Roman"/>
        <scheme val="none"/>
      </font>
      <numFmt numFmtId="0" formatCode="Genera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name val="Times New Roman"/>
        <scheme val="none"/>
      </font>
      <numFmt numFmtId="164" formatCode="[$-F800]dddd\,\ mmmm\ dd\,\ yyyy"/>
      <alignment horizontal="center" vertical="bottom" textRotation="0" wrapText="0" indent="0" justifyLastLine="0" shrinkToFit="0" readingOrder="0"/>
      <border diagonalUp="0" diagonalDown="0" outline="0">
        <left style="thin">
          <color indexed="64"/>
        </left>
        <right style="thin">
          <color indexed="64"/>
        </right>
        <top style="thin">
          <color indexed="64"/>
        </top>
        <bottom/>
      </border>
    </dxf>
    <dxf>
      <font>
        <strike val="0"/>
        <outline val="0"/>
        <shadow val="0"/>
        <u val="none"/>
        <vertAlign val="baseline"/>
        <sz val="11"/>
        <name val="Times New Roman"/>
        <scheme val="none"/>
      </font>
      <numFmt numFmtId="164" formatCode="[$-F800]dddd\,\ mmmm\ dd\,\ yyyy"/>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Times New Roman"/>
        <scheme val="none"/>
      </font>
      <numFmt numFmtId="0" formatCode="General"/>
      <alignment horizontal="center" vertical="bottom" textRotation="0" wrapText="0" indent="0" justifyLastLine="0" shrinkToFit="0" readingOrder="0"/>
      <border diagonalUp="0" diagonalDown="0" outline="0">
        <left/>
        <right style="thin">
          <color indexed="64"/>
        </right>
        <top style="thin">
          <color indexed="64"/>
        </top>
        <bottom/>
      </border>
    </dxf>
    <dxf>
      <font>
        <b val="0"/>
        <i val="0"/>
        <strike val="0"/>
        <condense val="0"/>
        <extend val="0"/>
        <outline val="0"/>
        <shadow val="0"/>
        <u val="none"/>
        <vertAlign val="baseline"/>
        <sz val="11"/>
        <color auto="1"/>
        <name val="Times New Roman"/>
        <scheme val="none"/>
      </font>
      <numFmt numFmtId="0" formatCode="General"/>
      <alignment horizontal="center" vertical="bottom" textRotation="0" wrapText="0" indent="0" justifyLastLine="0" shrinkToFit="0" readingOrder="0"/>
      <border diagonalUp="0" diagonalDown="0" outline="0">
        <left/>
        <right style="thin">
          <color indexed="64"/>
        </right>
        <top style="thin">
          <color indexed="64"/>
        </top>
        <bottom style="thin">
          <color indexed="64"/>
        </bottom>
      </border>
    </dxf>
    <dxf>
      <font>
        <strike val="0"/>
        <outline val="0"/>
        <shadow val="0"/>
        <u val="none"/>
        <vertAlign val="baseline"/>
        <sz val="11"/>
        <name val="Times New Roman"/>
        <scheme val="none"/>
      </font>
    </dxf>
    <dxf>
      <border outline="0">
        <left style="thin">
          <color indexed="64"/>
        </left>
        <right style="thin">
          <color indexed="64"/>
        </right>
        <bottom style="thin">
          <color indexed="64"/>
        </bottom>
      </border>
    </dxf>
    <dxf>
      <font>
        <strike val="0"/>
        <outline val="0"/>
        <shadow val="0"/>
        <u val="none"/>
        <vertAlign val="baseline"/>
        <sz val="11"/>
        <name val="Times New Roman"/>
        <scheme val="none"/>
      </font>
    </dxf>
    <dxf>
      <font>
        <b/>
        <i val="0"/>
        <strike val="0"/>
        <condense val="0"/>
        <extend val="0"/>
        <outline val="0"/>
        <shadow val="0"/>
        <u val="none"/>
        <vertAlign val="baseline"/>
        <sz val="11"/>
        <color theme="1"/>
        <name val="Times New Roman"/>
        <scheme val="none"/>
      </font>
      <fill>
        <patternFill patternType="solid">
          <fgColor indexed="64"/>
          <bgColor theme="8" tint="0.79998168889431442"/>
        </patternFill>
      </fill>
      <alignment horizontal="center" vertical="bottom"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colors>
    <mruColors>
      <color rgb="FFFF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IN"/>
              <a:t>Treatment</a:t>
            </a:r>
            <a:r>
              <a:rPr lang="en-IN" baseline="0"/>
              <a:t> By Revenue</a:t>
            </a:r>
          </a:p>
        </c:rich>
      </c:tx>
      <c:overlay val="0"/>
      <c:spPr>
        <a:noFill/>
        <a:ln>
          <a:noFill/>
        </a:ln>
        <a:effectLst/>
      </c:spPr>
    </c:title>
    <c:autoTitleDeleted val="0"/>
    <c:plotArea>
      <c:layout/>
      <c:barChart>
        <c:barDir val="bar"/>
        <c:grouping val="clustered"/>
        <c:varyColors val="0"/>
        <c:ser>
          <c:idx val="0"/>
          <c:order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[1]REVENUE_BREAKDOWN!$I$2:$I$8</c:f>
              <c:strCache>
                <c:ptCount val="7"/>
                <c:pt idx="0">
                  <c:v>Implant Surgery </c:v>
                </c:pt>
                <c:pt idx="1">
                  <c:v>Root Canal </c:v>
                </c:pt>
                <c:pt idx="2">
                  <c:v>Check up </c:v>
                </c:pt>
                <c:pt idx="3">
                  <c:v>Consultation</c:v>
                </c:pt>
                <c:pt idx="4">
                  <c:v>Scaling</c:v>
                </c:pt>
                <c:pt idx="5">
                  <c:v>Crown related</c:v>
                </c:pt>
                <c:pt idx="6">
                  <c:v>Ortho treatment</c:v>
                </c:pt>
              </c:strCache>
            </c:strRef>
          </c:cat>
          <c:val>
            <c:numRef>
              <c:f>[1]REVENUE_BREAKDOWN!$J$2:$J$8</c:f>
              <c:numCache>
                <c:formatCode>General</c:formatCode>
                <c:ptCount val="7"/>
                <c:pt idx="0">
                  <c:v>351000</c:v>
                </c:pt>
                <c:pt idx="1">
                  <c:v>173500</c:v>
                </c:pt>
                <c:pt idx="2">
                  <c:v>14100</c:v>
                </c:pt>
                <c:pt idx="3">
                  <c:v>37000</c:v>
                </c:pt>
                <c:pt idx="4">
                  <c:v>43433</c:v>
                </c:pt>
                <c:pt idx="5">
                  <c:v>171129</c:v>
                </c:pt>
                <c:pt idx="6">
                  <c:v>43500</c:v>
                </c:pt>
              </c:numCache>
            </c:numRef>
          </c:val>
          <c:extLst>
            <c:ext xmlns:c16="http://schemas.microsoft.com/office/drawing/2014/chart" uri="{C3380CC4-5D6E-409C-BE32-E72D297353CC}">
              <c16:uniqueId val="{00000000-08C6-44C1-A0B6-A82FA33B1F55}"/>
            </c:ext>
          </c:extLst>
        </c:ser>
        <c:dLbls>
          <c:showLegendKey val="0"/>
          <c:showVal val="0"/>
          <c:showCatName val="0"/>
          <c:showSerName val="0"/>
          <c:showPercent val="0"/>
          <c:showBubbleSize val="0"/>
        </c:dLbls>
        <c:gapWidth val="115"/>
        <c:overlap val="-20"/>
        <c:axId val="471783368"/>
        <c:axId val="471791600"/>
      </c:barChart>
      <c:catAx>
        <c:axId val="471783368"/>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1791600"/>
        <c:crosses val="autoZero"/>
        <c:auto val="1"/>
        <c:lblAlgn val="ctr"/>
        <c:lblOffset val="100"/>
        <c:noMultiLvlLbl val="0"/>
      </c:catAx>
      <c:valAx>
        <c:axId val="47179160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1783368"/>
        <c:crosses val="autoZero"/>
        <c:crossBetween val="between"/>
      </c:valAx>
      <c:spPr>
        <a:noFill/>
        <a:ln>
          <a:noFill/>
        </a:ln>
        <a:effectLst/>
      </c:spPr>
    </c:plotArea>
    <c:plotVisOnly val="1"/>
    <c:dispBlanksAs val="gap"/>
    <c:showDLblsOverMax val="0"/>
  </c:chart>
  <c:spPr>
    <a:solidFill>
      <a:schemeClr val="bg1"/>
    </a:solidFill>
    <a:ln w="9525" cap="flat" cmpd="sng" algn="ctr">
      <a:solidFill>
        <a:sysClr val="windowText" lastClr="000000"/>
      </a:solidFill>
      <a:round/>
    </a:ln>
    <a:effectLst/>
  </c:spPr>
  <c:txPr>
    <a:bodyPr/>
    <a:lstStyle/>
    <a:p>
      <a:pPr>
        <a:defRPr/>
      </a:pPr>
      <a:endParaRPr lang="en-US"/>
    </a:p>
  </c:txPr>
  <c:printSettings>
    <c:headerFooter/>
    <c:pageMargins b="0.75" l="0.7" r="0.7" t="0.75" header="0.3" footer="0.3"/>
    <c:pageSetup/>
  </c:printSettings>
</c:chartSpace>
</file>

<file path=xl/drawings/_rels/drawing4.xml.rels><?xml version="1.0" encoding="UTF-8" standalone="yes"?>
<Relationships xmlns="http://schemas.openxmlformats.org/package/2006/relationships"><Relationship Id="rId1" Type="http://schemas.openxmlformats.org/officeDocument/2006/relationships/chart" Target="../charts/chart1.xml"/></Relationships>
</file>

<file path=xl/drawings/_rels/drawing8.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_rels/drawing13.xml.rels><?xml version="1.0" encoding="UTF-8" standalone="yes"?>
<Relationships xmlns="http://schemas.openxmlformats.org/package/2006/relationships"><Relationship Id="rId1"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xdr:from>
      <xdr:col>12</xdr:col>
      <xdr:colOff>0</xdr:colOff>
      <xdr:row>10</xdr:row>
      <xdr:rowOff>71438</xdr:rowOff>
    </xdr:from>
    <xdr:to>
      <xdr:col>17</xdr:col>
      <xdr:colOff>381000</xdr:colOff>
      <xdr:row>19</xdr:row>
      <xdr:rowOff>119063</xdr:rowOff>
    </xdr:to>
    <xdr:sp macro="" textlink="">
      <xdr:nvSpPr>
        <xdr:cNvPr id="2" name="TextBox 1">
          <a:extLst>
            <a:ext uri="{FF2B5EF4-FFF2-40B4-BE49-F238E27FC236}">
              <a16:creationId xmlns:a16="http://schemas.microsoft.com/office/drawing/2014/main" id="{00000000-0008-0000-0100-000002000000}"/>
            </a:ext>
          </a:extLst>
        </xdr:cNvPr>
        <xdr:cNvSpPr txBox="1"/>
      </xdr:nvSpPr>
      <xdr:spPr>
        <a:xfrm>
          <a:off x="10775156" y="1976438"/>
          <a:ext cx="5012532" cy="1762125"/>
        </a:xfrm>
        <a:prstGeom prst="rect">
          <a:avLst/>
        </a:prstGeom>
        <a:solidFill>
          <a:schemeClr val="accent5">
            <a:lumMod val="20000"/>
            <a:lumOff val="8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500">
              <a:latin typeface="Times New Roman" pitchFamily="18" charset="0"/>
              <a:cs typeface="Times New Roman" pitchFamily="18" charset="0"/>
            </a:rPr>
            <a:t>The mean waiting time is the highest for Sunday and the lowest for Thursday.</a:t>
          </a:r>
        </a:p>
        <a:p>
          <a:r>
            <a:rPr lang="en-IN" sz="1500">
              <a:latin typeface="Times New Roman" pitchFamily="18" charset="0"/>
              <a:cs typeface="Times New Roman" pitchFamily="18" charset="0"/>
            </a:rPr>
            <a:t>However, the</a:t>
          </a:r>
          <a:r>
            <a:rPr lang="en-IN" sz="1500" baseline="0">
              <a:latin typeface="Times New Roman" pitchFamily="18" charset="0"/>
              <a:cs typeface="Times New Roman" pitchFamily="18" charset="0"/>
            </a:rPr>
            <a:t> number of observations for Sunday are too few to draw a conclusion.</a:t>
          </a:r>
        </a:p>
        <a:p>
          <a:r>
            <a:rPr lang="en-IN" sz="1500" baseline="0">
              <a:latin typeface="Times New Roman" pitchFamily="18" charset="0"/>
              <a:cs typeface="Times New Roman" pitchFamily="18" charset="0"/>
            </a:rPr>
            <a:t>Friday  has the highest mean waiting time (barring Sunday) as well as the highest coefficient of variation and is also the busiest day in terms of the number of appointments.</a:t>
          </a:r>
          <a:endParaRPr lang="en-IN" sz="1500">
            <a:latin typeface="Times New Roman" pitchFamily="18" charset="0"/>
            <a:cs typeface="Times New Roman" pitchFamily="18"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6</xdr:col>
      <xdr:colOff>390525</xdr:colOff>
      <xdr:row>12</xdr:row>
      <xdr:rowOff>104775</xdr:rowOff>
    </xdr:from>
    <xdr:to>
      <xdr:col>13</xdr:col>
      <xdr:colOff>561975</xdr:colOff>
      <xdr:row>20</xdr:row>
      <xdr:rowOff>114300</xdr:rowOff>
    </xdr:to>
    <xdr:sp macro="" textlink="">
      <xdr:nvSpPr>
        <xdr:cNvPr id="2" name="TextBox 1">
          <a:extLst>
            <a:ext uri="{FF2B5EF4-FFF2-40B4-BE49-F238E27FC236}">
              <a16:creationId xmlns:a16="http://schemas.microsoft.com/office/drawing/2014/main" id="{00000000-0008-0000-0200-000002000000}"/>
            </a:ext>
          </a:extLst>
        </xdr:cNvPr>
        <xdr:cNvSpPr txBox="1"/>
      </xdr:nvSpPr>
      <xdr:spPr>
        <a:xfrm>
          <a:off x="6115050" y="2390775"/>
          <a:ext cx="5638800" cy="1533525"/>
        </a:xfrm>
        <a:prstGeom prst="rect">
          <a:avLst/>
        </a:prstGeom>
        <a:solidFill>
          <a:schemeClr val="accent5">
            <a:lumMod val="20000"/>
            <a:lumOff val="8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50">
              <a:latin typeface="Times New Roman" pitchFamily="18" charset="0"/>
              <a:cs typeface="Times New Roman" pitchFamily="18" charset="0"/>
            </a:rPr>
            <a:t>According to the given coefficients of variation for the top 5 treatments, Crown cementation and Root Canals have the highest variation for service times. The CV for the same are 97.43% and 90.40% respectively, which should be significantly reduced to around 50% in order to decrease the waiting time for the next patient in line.</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9525</xdr:colOff>
      <xdr:row>9</xdr:row>
      <xdr:rowOff>9525</xdr:rowOff>
    </xdr:from>
    <xdr:to>
      <xdr:col>6</xdr:col>
      <xdr:colOff>0</xdr:colOff>
      <xdr:row>20</xdr:row>
      <xdr:rowOff>114300</xdr:rowOff>
    </xdr:to>
    <xdr:sp macro="" textlink="">
      <xdr:nvSpPr>
        <xdr:cNvPr id="2" name="TextBox 1">
          <a:extLst>
            <a:ext uri="{FF2B5EF4-FFF2-40B4-BE49-F238E27FC236}">
              <a16:creationId xmlns:a16="http://schemas.microsoft.com/office/drawing/2014/main" id="{00000000-0008-0000-0300-000002000000}"/>
            </a:ext>
          </a:extLst>
        </xdr:cNvPr>
        <xdr:cNvSpPr txBox="1"/>
      </xdr:nvSpPr>
      <xdr:spPr>
        <a:xfrm>
          <a:off x="619125" y="1724025"/>
          <a:ext cx="10372725" cy="2200275"/>
        </a:xfrm>
        <a:prstGeom prst="rect">
          <a:avLst/>
        </a:prstGeom>
        <a:solidFill>
          <a:schemeClr val="accent5">
            <a:lumMod val="20000"/>
            <a:lumOff val="8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N" sz="1200">
              <a:solidFill>
                <a:schemeClr val="dk1"/>
              </a:solidFill>
              <a:effectLst/>
              <a:latin typeface="Times New Roman" pitchFamily="18" charset="0"/>
              <a:ea typeface="+mn-ea"/>
              <a:cs typeface="Times New Roman" pitchFamily="18" charset="0"/>
            </a:rPr>
            <a:t>Monday has the highest average number of appointments. However, the average revenue per customer is the lowest for Mondays because people come for treatments like check-ups and</a:t>
          </a:r>
          <a:r>
            <a:rPr lang="en-IN" sz="1200" baseline="0">
              <a:solidFill>
                <a:schemeClr val="dk1"/>
              </a:solidFill>
              <a:effectLst/>
              <a:latin typeface="Times New Roman" pitchFamily="18" charset="0"/>
              <a:ea typeface="+mn-ea"/>
              <a:cs typeface="Times New Roman" pitchFamily="18" charset="0"/>
            </a:rPr>
            <a:t> consultations that are relatively less expensive.</a:t>
          </a:r>
          <a:endParaRPr lang="en-IN" sz="1200">
            <a:solidFill>
              <a:schemeClr val="dk1"/>
            </a:solidFill>
            <a:effectLst/>
            <a:latin typeface="Times New Roman" pitchFamily="18" charset="0"/>
            <a:ea typeface="+mn-ea"/>
            <a:cs typeface="Times New Roman" pitchFamily="18" charset="0"/>
          </a:endParaRPr>
        </a:p>
        <a:p>
          <a:pPr algn="l"/>
          <a:endParaRPr lang="en-IN" sz="1200">
            <a:solidFill>
              <a:schemeClr val="dk1"/>
            </a:solidFill>
            <a:effectLst/>
            <a:latin typeface="Times New Roman" pitchFamily="18" charset="0"/>
            <a:ea typeface="+mn-ea"/>
            <a:cs typeface="Times New Roman" pitchFamily="18" charset="0"/>
          </a:endParaRPr>
        </a:p>
        <a:p>
          <a:pPr algn="l"/>
          <a:r>
            <a:rPr lang="en-IN" sz="1200">
              <a:solidFill>
                <a:schemeClr val="dk1"/>
              </a:solidFill>
              <a:effectLst/>
              <a:latin typeface="Times New Roman" pitchFamily="18" charset="0"/>
              <a:ea typeface="+mn-ea"/>
              <a:cs typeface="Times New Roman" pitchFamily="18" charset="0"/>
            </a:rPr>
            <a:t>Friday is the</a:t>
          </a:r>
          <a:r>
            <a:rPr lang="en-IN" sz="1200" baseline="0">
              <a:solidFill>
                <a:schemeClr val="dk1"/>
              </a:solidFill>
              <a:effectLst/>
              <a:latin typeface="Times New Roman" pitchFamily="18" charset="0"/>
              <a:ea typeface="+mn-ea"/>
              <a:cs typeface="Times New Roman" pitchFamily="18" charset="0"/>
            </a:rPr>
            <a:t> second </a:t>
          </a:r>
          <a:r>
            <a:rPr lang="en-IN" sz="1200">
              <a:solidFill>
                <a:schemeClr val="dk1"/>
              </a:solidFill>
              <a:effectLst/>
              <a:latin typeface="Times New Roman" pitchFamily="18" charset="0"/>
              <a:ea typeface="+mn-ea"/>
              <a:cs typeface="Times New Roman" pitchFamily="18" charset="0"/>
            </a:rPr>
            <a:t>busiest day. It has the</a:t>
          </a:r>
          <a:r>
            <a:rPr lang="en-IN" sz="1200" baseline="0">
              <a:solidFill>
                <a:schemeClr val="dk1"/>
              </a:solidFill>
              <a:effectLst/>
              <a:latin typeface="Times New Roman" pitchFamily="18" charset="0"/>
              <a:ea typeface="+mn-ea"/>
              <a:cs typeface="Times New Roman" pitchFamily="18" charset="0"/>
            </a:rPr>
            <a:t> highest average revenue</a:t>
          </a:r>
          <a:r>
            <a:rPr lang="en-IN" sz="1200">
              <a:solidFill>
                <a:schemeClr val="dk1"/>
              </a:solidFill>
              <a:effectLst/>
              <a:latin typeface="Times New Roman" pitchFamily="18" charset="0"/>
              <a:ea typeface="+mn-ea"/>
              <a:cs typeface="Times New Roman" pitchFamily="18" charset="0"/>
            </a:rPr>
            <a:t>, the highest mean waiting time(barring Sunday) and the highest coefficient of variation for the waiting times. Therefore, it is integral to manage the patients appointments on Fridays.</a:t>
          </a:r>
        </a:p>
        <a:p>
          <a:pPr algn="l"/>
          <a:endParaRPr lang="en-IN" sz="1200">
            <a:solidFill>
              <a:schemeClr val="dk1"/>
            </a:solidFill>
            <a:effectLst/>
            <a:latin typeface="Times New Roman" pitchFamily="18" charset="0"/>
            <a:ea typeface="+mn-ea"/>
            <a:cs typeface="Times New Roman" pitchFamily="18" charset="0"/>
          </a:endParaRPr>
        </a:p>
        <a:p>
          <a:pPr marL="0" marR="0" indent="0" algn="l" defTabSz="914400" eaLnBrk="1" fontAlgn="auto" latinLnBrk="0" hangingPunct="1">
            <a:lnSpc>
              <a:spcPct val="100000"/>
            </a:lnSpc>
            <a:spcBef>
              <a:spcPts val="0"/>
            </a:spcBef>
            <a:spcAft>
              <a:spcPts val="0"/>
            </a:spcAft>
            <a:buClrTx/>
            <a:buSzTx/>
            <a:buFontTx/>
            <a:buNone/>
            <a:tabLst/>
            <a:defRPr/>
          </a:pPr>
          <a:r>
            <a:rPr lang="en-IN" sz="1200">
              <a:solidFill>
                <a:schemeClr val="dk1"/>
              </a:solidFill>
              <a:effectLst/>
              <a:latin typeface="Times New Roman" pitchFamily="18" charset="0"/>
              <a:ea typeface="+mn-ea"/>
              <a:cs typeface="Times New Roman" pitchFamily="18" charset="0"/>
            </a:rPr>
            <a:t>Sunday is predominantly for major treatments that require high service times and therefore the average number of appointments are low.</a:t>
          </a:r>
          <a:r>
            <a:rPr lang="en-IN" sz="1200" baseline="0">
              <a:solidFill>
                <a:schemeClr val="dk1"/>
              </a:solidFill>
              <a:effectLst/>
              <a:latin typeface="Times New Roman" pitchFamily="18" charset="0"/>
              <a:ea typeface="+mn-ea"/>
              <a:cs typeface="Times New Roman" pitchFamily="18" charset="0"/>
            </a:rPr>
            <a:t> </a:t>
          </a:r>
          <a:r>
            <a:rPr lang="en-US" sz="1200">
              <a:solidFill>
                <a:schemeClr val="dk1"/>
              </a:solidFill>
              <a:effectLst/>
              <a:latin typeface="Times New Roman" pitchFamily="18" charset="0"/>
              <a:ea typeface="+mn-ea"/>
              <a:cs typeface="Times New Roman" pitchFamily="18" charset="0"/>
            </a:rPr>
            <a:t>Even though Saturdays are relatively light, appointments on Saturdays and Sundays should be discouraged to let the doctors have the weekend off, thereby increasing employee satisfaction.</a:t>
          </a:r>
        </a:p>
        <a:p>
          <a:pPr algn="l"/>
          <a:endParaRPr lang="en-IN" sz="1200">
            <a:solidFill>
              <a:schemeClr val="dk1"/>
            </a:solidFill>
            <a:effectLst/>
            <a:latin typeface="Times New Roman" pitchFamily="18" charset="0"/>
            <a:ea typeface="+mn-ea"/>
            <a:cs typeface="Times New Roman" pitchFamily="18" charset="0"/>
          </a:endParaRPr>
        </a:p>
        <a:p>
          <a:pPr algn="l"/>
          <a:r>
            <a:rPr lang="en-US" sz="1200">
              <a:solidFill>
                <a:schemeClr val="dk1"/>
              </a:solidFill>
              <a:effectLst/>
              <a:latin typeface="Times New Roman" pitchFamily="18" charset="0"/>
              <a:ea typeface="+mn-ea"/>
              <a:cs typeface="Times New Roman" pitchFamily="18" charset="0"/>
            </a:rPr>
            <a:t>To encourage appointments on Wednesdays, patients should be given promotional treatments,</a:t>
          </a:r>
          <a:r>
            <a:rPr lang="en-US" sz="1200" baseline="0">
              <a:solidFill>
                <a:schemeClr val="dk1"/>
              </a:solidFill>
              <a:effectLst/>
              <a:latin typeface="Times New Roman" pitchFamily="18" charset="0"/>
              <a:ea typeface="+mn-ea"/>
              <a:cs typeface="Times New Roman" pitchFamily="18" charset="0"/>
            </a:rPr>
            <a:t> as the average number of appointments is the lowest for Wednesdays(barring Sunday). </a:t>
          </a:r>
        </a:p>
        <a:p>
          <a:pPr algn="l"/>
          <a:endParaRPr lang="en-US" sz="1200" baseline="0">
            <a:solidFill>
              <a:schemeClr val="dk1"/>
            </a:solidFill>
            <a:effectLst/>
            <a:latin typeface="Times New Roman" pitchFamily="18" charset="0"/>
            <a:ea typeface="+mn-ea"/>
            <a:cs typeface="Times New Roman" pitchFamily="18" charset="0"/>
          </a:endParaRPr>
        </a:p>
        <a:p>
          <a:pPr algn="l"/>
          <a:endParaRPr lang="en-IN" sz="1200">
            <a:latin typeface="Times New Roman" pitchFamily="18" charset="0"/>
            <a:cs typeface="Times New Roman" pitchFamily="18" charset="0"/>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209550</xdr:colOff>
      <xdr:row>9</xdr:row>
      <xdr:rowOff>9524</xdr:rowOff>
    </xdr:from>
    <xdr:to>
      <xdr:col>10</xdr:col>
      <xdr:colOff>333375</xdr:colOff>
      <xdr:row>27</xdr:row>
      <xdr:rowOff>190499</xdr:rowOff>
    </xdr:to>
    <xdr:graphicFrame macro="">
      <xdr:nvGraphicFramePr>
        <xdr:cNvPr id="2" name="Chart 1">
          <a:extLst>
            <a:ext uri="{FF2B5EF4-FFF2-40B4-BE49-F238E27FC236}">
              <a16:creationId xmlns:a16="http://schemas.microsoft.com/office/drawing/2014/main" id="{00000000-0008-0000-04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123826</xdr:colOff>
      <xdr:row>0</xdr:row>
      <xdr:rowOff>57150</xdr:rowOff>
    </xdr:from>
    <xdr:to>
      <xdr:col>10</xdr:col>
      <xdr:colOff>428625</xdr:colOff>
      <xdr:row>7</xdr:row>
      <xdr:rowOff>152400</xdr:rowOff>
    </xdr:to>
    <xdr:sp macro="" textlink="">
      <xdr:nvSpPr>
        <xdr:cNvPr id="3" name="TextBox 2">
          <a:extLst>
            <a:ext uri="{FF2B5EF4-FFF2-40B4-BE49-F238E27FC236}">
              <a16:creationId xmlns:a16="http://schemas.microsoft.com/office/drawing/2014/main" id="{00000000-0008-0000-0400-000003000000}"/>
            </a:ext>
          </a:extLst>
        </xdr:cNvPr>
        <xdr:cNvSpPr txBox="1"/>
      </xdr:nvSpPr>
      <xdr:spPr>
        <a:xfrm>
          <a:off x="5772151" y="57150"/>
          <a:ext cx="2743199" cy="1428750"/>
        </a:xfrm>
        <a:prstGeom prst="rect">
          <a:avLst/>
        </a:prstGeom>
        <a:solidFill>
          <a:schemeClr val="accent1">
            <a:lumMod val="20000"/>
            <a:lumOff val="8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50">
              <a:latin typeface="Times New Roman" pitchFamily="18" charset="0"/>
              <a:cs typeface="Times New Roman" pitchFamily="18" charset="0"/>
            </a:rPr>
            <a:t>The</a:t>
          </a:r>
          <a:r>
            <a:rPr lang="en-IN" sz="1050" baseline="0">
              <a:latin typeface="Times New Roman" pitchFamily="18" charset="0"/>
              <a:cs typeface="Times New Roman" pitchFamily="18" charset="0"/>
            </a:rPr>
            <a:t> number of females are 1.45 times the number of males. However, the revenue generated by females is 1.97 times that of males. </a:t>
          </a:r>
        </a:p>
        <a:p>
          <a:r>
            <a:rPr lang="en-IN" sz="1050" baseline="0">
              <a:latin typeface="Times New Roman" pitchFamily="18" charset="0"/>
              <a:cs typeface="Times New Roman" pitchFamily="18" charset="0"/>
            </a:rPr>
            <a:t>Therefore, there are more females visiting the clinic and the treatments they do are on an average 35.86% more expensive than those done by males.</a:t>
          </a:r>
          <a:endParaRPr lang="en-IN" sz="1050">
            <a:latin typeface="Times New Roman" pitchFamily="18" charset="0"/>
            <a:cs typeface="Times New Roman" pitchFamily="18" charset="0"/>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11</xdr:col>
      <xdr:colOff>314326</xdr:colOff>
      <xdr:row>2</xdr:row>
      <xdr:rowOff>142874</xdr:rowOff>
    </xdr:from>
    <xdr:to>
      <xdr:col>17</xdr:col>
      <xdr:colOff>523875</xdr:colOff>
      <xdr:row>11</xdr:row>
      <xdr:rowOff>76200</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13106401" y="523874"/>
          <a:ext cx="3867149" cy="1647826"/>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solidFill>
                <a:schemeClr val="dk1"/>
              </a:solidFill>
              <a:effectLst/>
              <a:latin typeface="Times New Roman" pitchFamily="18" charset="0"/>
              <a:ea typeface="+mn-ea"/>
              <a:cs typeface="Times New Roman" pitchFamily="18" charset="0"/>
            </a:rPr>
            <a:t>The correlation between the number of staff absent and the waiting time is 0.66 which is high. This indicates that when more staff  are absent, the waiting time is high.</a:t>
          </a:r>
        </a:p>
        <a:p>
          <a:r>
            <a:rPr lang="en-IN" sz="1100">
              <a:solidFill>
                <a:schemeClr val="dk1"/>
              </a:solidFill>
              <a:effectLst/>
              <a:latin typeface="Times New Roman" pitchFamily="18" charset="0"/>
              <a:ea typeface="+mn-ea"/>
              <a:cs typeface="Times New Roman" pitchFamily="18" charset="0"/>
            </a:rPr>
            <a:t> </a:t>
          </a:r>
        </a:p>
        <a:p>
          <a:r>
            <a:rPr lang="en-IN" sz="1100">
              <a:solidFill>
                <a:schemeClr val="dk1"/>
              </a:solidFill>
              <a:effectLst/>
              <a:latin typeface="Times New Roman" pitchFamily="18" charset="0"/>
              <a:ea typeface="+mn-ea"/>
              <a:cs typeface="Times New Roman" pitchFamily="18" charset="0"/>
            </a:rPr>
            <a:t>The patients should be well</a:t>
          </a:r>
          <a:r>
            <a:rPr lang="en-IN" sz="1100" baseline="0">
              <a:solidFill>
                <a:schemeClr val="dk1"/>
              </a:solidFill>
              <a:effectLst/>
              <a:latin typeface="Times New Roman" pitchFamily="18" charset="0"/>
              <a:ea typeface="+mn-ea"/>
              <a:cs typeface="Times New Roman" pitchFamily="18" charset="0"/>
            </a:rPr>
            <a:t> informed that there may be a delay due to lack of staff and he should be given the option of rescheduling the appointment to another day. A substitute could also be arranged  in order to avoid disturbing the appointment schedule. </a:t>
          </a:r>
          <a:endParaRPr lang="en-IN" sz="1100">
            <a:solidFill>
              <a:schemeClr val="dk1"/>
            </a:solidFill>
            <a:effectLst/>
            <a:latin typeface="Times New Roman" pitchFamily="18" charset="0"/>
            <a:ea typeface="+mn-ea"/>
            <a:cs typeface="Times New Roman" pitchFamily="18" charset="0"/>
          </a:endParaRPr>
        </a:p>
        <a:p>
          <a:endParaRPr lang="en-IN" sz="1100">
            <a:solidFill>
              <a:schemeClr val="dk1"/>
            </a:solidFill>
            <a:effectLst/>
            <a:latin typeface="Times New Roman" pitchFamily="18" charset="0"/>
            <a:ea typeface="+mn-ea"/>
            <a:cs typeface="Times New Roman" pitchFamily="18" charset="0"/>
          </a:endParaRPr>
        </a:p>
        <a:p>
          <a:endParaRPr lang="en-IN" sz="1100">
            <a:latin typeface="Times New Roman" pitchFamily="18" charset="0"/>
            <a:cs typeface="Times New Roman" pitchFamily="18" charset="0"/>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7</xdr:col>
      <xdr:colOff>11206</xdr:colOff>
      <xdr:row>32</xdr:row>
      <xdr:rowOff>67235</xdr:rowOff>
    </xdr:from>
    <xdr:to>
      <xdr:col>13</xdr:col>
      <xdr:colOff>179294</xdr:colOff>
      <xdr:row>47</xdr:row>
      <xdr:rowOff>89647</xdr:rowOff>
    </xdr:to>
    <xdr:sp macro="" textlink="">
      <xdr:nvSpPr>
        <xdr:cNvPr id="2" name="TextBox 1">
          <a:extLst>
            <a:ext uri="{FF2B5EF4-FFF2-40B4-BE49-F238E27FC236}">
              <a16:creationId xmlns:a16="http://schemas.microsoft.com/office/drawing/2014/main" id="{00000000-0008-0000-0600-000002000000}"/>
            </a:ext>
          </a:extLst>
        </xdr:cNvPr>
        <xdr:cNvSpPr txBox="1"/>
      </xdr:nvSpPr>
      <xdr:spPr>
        <a:xfrm>
          <a:off x="8785412" y="6163235"/>
          <a:ext cx="5670176" cy="2879912"/>
        </a:xfrm>
        <a:prstGeom prst="rect">
          <a:avLst/>
        </a:prstGeom>
        <a:solidFill>
          <a:schemeClr val="accent5">
            <a:lumMod val="20000"/>
            <a:lumOff val="8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50">
              <a:solidFill>
                <a:schemeClr val="dk1"/>
              </a:solidFill>
              <a:effectLst/>
              <a:latin typeface="Times New Roman" pitchFamily="18" charset="0"/>
              <a:ea typeface="+mn-ea"/>
              <a:cs typeface="Times New Roman" pitchFamily="18" charset="0"/>
            </a:rPr>
            <a:t>The correlation between the qualifications and financial contribution is 0.9662, which suggests that there is a high correlation between the two variables.</a:t>
          </a:r>
        </a:p>
        <a:p>
          <a:r>
            <a:rPr lang="en-IN" sz="1450">
              <a:solidFill>
                <a:schemeClr val="dk1"/>
              </a:solidFill>
              <a:effectLst/>
              <a:latin typeface="Times New Roman" pitchFamily="18" charset="0"/>
              <a:ea typeface="+mn-ea"/>
              <a:cs typeface="Times New Roman" pitchFamily="18" charset="0"/>
            </a:rPr>
            <a:t>Out of the total revenue, Dr. Priyanka Shetty contributes to 11.61% of the company’s total revenue while Dr.Vineet Rege is accountable for 24.01% of the total revenue. Dr.Sandeep Khanna is by far their most valuable asset as he is responsible for upwards of 64.38% of the total revenue of this Signature Smiles branch. </a:t>
          </a:r>
        </a:p>
        <a:p>
          <a:r>
            <a:rPr lang="en-IN" sz="1450">
              <a:solidFill>
                <a:schemeClr val="dk1"/>
              </a:solidFill>
              <a:effectLst/>
              <a:latin typeface="Times New Roman" pitchFamily="18" charset="0"/>
              <a:ea typeface="+mn-ea"/>
              <a:cs typeface="Times New Roman" pitchFamily="18" charset="0"/>
            </a:rPr>
            <a:t>Hence, Dr. Sandeep’s absence would lead to a critical loss for the company. </a:t>
          </a:r>
        </a:p>
        <a:p>
          <a:r>
            <a:rPr lang="en-IN" sz="1450">
              <a:solidFill>
                <a:schemeClr val="dk1"/>
              </a:solidFill>
              <a:effectLst/>
              <a:latin typeface="Times New Roman" pitchFamily="18" charset="0"/>
              <a:ea typeface="+mn-ea"/>
              <a:cs typeface="Times New Roman" pitchFamily="18" charset="0"/>
            </a:rPr>
            <a:t>On an average, Dr. Priyanka’s daily contribution is Rs. 3320.96, Dr. Vineet adds Rs. 6867.78, and Dr.Sandeep is accountable for Rs. 18414.81.</a:t>
          </a:r>
        </a:p>
        <a:p>
          <a:endParaRPr lang="en-IN" sz="1450">
            <a:latin typeface="Times New Roman" pitchFamily="18" charset="0"/>
            <a:cs typeface="Times New Roman" pitchFamily="18" charset="0"/>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7</xdr:col>
      <xdr:colOff>504825</xdr:colOff>
      <xdr:row>1</xdr:row>
      <xdr:rowOff>114300</xdr:rowOff>
    </xdr:from>
    <xdr:to>
      <xdr:col>16</xdr:col>
      <xdr:colOff>419100</xdr:colOff>
      <xdr:row>15</xdr:row>
      <xdr:rowOff>133350</xdr:rowOff>
    </xdr:to>
    <xdr:sp macro="" textlink="">
      <xdr:nvSpPr>
        <xdr:cNvPr id="2" name="TextBox 1">
          <a:extLst>
            <a:ext uri="{FF2B5EF4-FFF2-40B4-BE49-F238E27FC236}">
              <a16:creationId xmlns:a16="http://schemas.microsoft.com/office/drawing/2014/main" id="{00000000-0008-0000-0700-000002000000}"/>
            </a:ext>
          </a:extLst>
        </xdr:cNvPr>
        <xdr:cNvSpPr txBox="1"/>
      </xdr:nvSpPr>
      <xdr:spPr>
        <a:xfrm>
          <a:off x="10439400" y="304800"/>
          <a:ext cx="5400675" cy="2686050"/>
        </a:xfrm>
        <a:prstGeom prst="rect">
          <a:avLst/>
        </a:prstGeom>
        <a:solidFill>
          <a:schemeClr val="accent5">
            <a:lumMod val="20000"/>
            <a:lumOff val="8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a:solidFill>
                <a:schemeClr val="dk1"/>
              </a:solidFill>
              <a:effectLst/>
              <a:latin typeface="Times New Roman" pitchFamily="18" charset="0"/>
              <a:ea typeface="+mn-ea"/>
              <a:cs typeface="Times New Roman" pitchFamily="18" charset="0"/>
            </a:rPr>
            <a:t>We have computed the correlations between the age and service time for the top 5 treatments.</a:t>
          </a:r>
        </a:p>
        <a:p>
          <a:endParaRPr lang="en-IN" sz="1200">
            <a:solidFill>
              <a:schemeClr val="dk1"/>
            </a:solidFill>
            <a:effectLst/>
            <a:latin typeface="Times New Roman" pitchFamily="18" charset="0"/>
            <a:ea typeface="+mn-ea"/>
            <a:cs typeface="Times New Roman" pitchFamily="18" charset="0"/>
          </a:endParaRPr>
        </a:p>
        <a:p>
          <a:r>
            <a:rPr lang="en-IN" sz="1200">
              <a:solidFill>
                <a:schemeClr val="dk1"/>
              </a:solidFill>
              <a:effectLst/>
              <a:latin typeface="Times New Roman" pitchFamily="18" charset="0"/>
              <a:ea typeface="+mn-ea"/>
              <a:cs typeface="Times New Roman" pitchFamily="18" charset="0"/>
            </a:rPr>
            <a:t>For consultation, the correlation turns out to be 0.4713. This indicates that older patients take longer for consultation. This may be because of their other health issues they require additional help and take additional time. Also, the doctor might have to be more careful while dealing with elder patients. Additionally, it may take the doctor longer to explain the treatment to them. Similarly, for crown cementation, the correlation turns out to be 0.4697.</a:t>
          </a:r>
        </a:p>
        <a:p>
          <a:endParaRPr lang="en-IN" sz="1200">
            <a:solidFill>
              <a:schemeClr val="dk1"/>
            </a:solidFill>
            <a:effectLst/>
            <a:latin typeface="Times New Roman" pitchFamily="18" charset="0"/>
            <a:ea typeface="+mn-ea"/>
            <a:cs typeface="Times New Roman" pitchFamily="18" charset="0"/>
          </a:endParaRPr>
        </a:p>
        <a:p>
          <a:r>
            <a:rPr lang="en-IN" sz="1100">
              <a:solidFill>
                <a:schemeClr val="dk1"/>
              </a:solidFill>
              <a:effectLst/>
              <a:latin typeface="Times New Roman" pitchFamily="18" charset="0"/>
              <a:ea typeface="+mn-ea"/>
              <a:cs typeface="Times New Roman" pitchFamily="18" charset="0"/>
            </a:rPr>
            <a:t>However, for root canals the correlation between age and service time is 0.0355. </a:t>
          </a:r>
          <a:r>
            <a:rPr lang="en-IN" sz="1200">
              <a:solidFill>
                <a:schemeClr val="dk1"/>
              </a:solidFill>
              <a:effectLst/>
              <a:latin typeface="Times New Roman" pitchFamily="18" charset="0"/>
              <a:ea typeface="+mn-ea"/>
              <a:cs typeface="Times New Roman" pitchFamily="18" charset="0"/>
            </a:rPr>
            <a:t>Since root canals do not involve too much explanation etc. to be given to the patients, and the treatment is standard; hence the age of the patient does not significantly impact the treatment time. </a:t>
          </a:r>
        </a:p>
        <a:p>
          <a:endParaRPr lang="en-IN" sz="1200">
            <a:latin typeface="Times New Roman" pitchFamily="18" charset="0"/>
            <a:cs typeface="Times New Roman" pitchFamily="18" charset="0"/>
          </a:endParaRPr>
        </a:p>
      </xdr:txBody>
    </xdr:sp>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27</xdr:row>
      <xdr:rowOff>0</xdr:rowOff>
    </xdr:from>
    <xdr:to>
      <xdr:col>8</xdr:col>
      <xdr:colOff>148590</xdr:colOff>
      <xdr:row>42</xdr:row>
      <xdr:rowOff>66675</xdr:rowOff>
    </xdr:to>
    <xdr:pic>
      <xdr:nvPicPr>
        <xdr:cNvPr id="2" name="Picture 1">
          <a:extLst>
            <a:ext uri="{FF2B5EF4-FFF2-40B4-BE49-F238E27FC236}">
              <a16:creationId xmlns:a16="http://schemas.microsoft.com/office/drawing/2014/main" id="{00000000-0008-0000-0800-000002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5524500"/>
          <a:ext cx="6673215" cy="2924175"/>
        </a:xfrm>
        <a:prstGeom prst="rect">
          <a:avLst/>
        </a:prstGeom>
        <a:ln>
          <a:solidFill>
            <a:schemeClr val="tx1"/>
          </a:solidFill>
        </a:ln>
      </xdr:spPr>
    </xdr:pic>
    <xdr:clientData/>
  </xdr:twoCellAnchor>
  <xdr:twoCellAnchor editAs="oneCell">
    <xdr:from>
      <xdr:col>0</xdr:col>
      <xdr:colOff>0</xdr:colOff>
      <xdr:row>44</xdr:row>
      <xdr:rowOff>0</xdr:rowOff>
    </xdr:from>
    <xdr:to>
      <xdr:col>8</xdr:col>
      <xdr:colOff>285115</xdr:colOff>
      <xdr:row>59</xdr:row>
      <xdr:rowOff>112395</xdr:rowOff>
    </xdr:to>
    <xdr:pic>
      <xdr:nvPicPr>
        <xdr:cNvPr id="3" name="Picture 2">
          <a:extLst>
            <a:ext uri="{FF2B5EF4-FFF2-40B4-BE49-F238E27FC236}">
              <a16:creationId xmlns:a16="http://schemas.microsoft.com/office/drawing/2014/main" id="{00000000-0008-0000-0800-000003000000}"/>
            </a:ext>
          </a:extLst>
        </xdr:cNvPr>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8382000"/>
          <a:ext cx="6809740" cy="2969895"/>
        </a:xfrm>
        <a:prstGeom prst="rect">
          <a:avLst/>
        </a:prstGeom>
        <a:ln>
          <a:solidFill>
            <a:schemeClr val="tx1"/>
          </a:solidFill>
        </a:ln>
      </xdr:spPr>
    </xdr:pic>
    <xdr:clientData/>
  </xdr:twoCellAnchor>
  <xdr:twoCellAnchor editAs="oneCell">
    <xdr:from>
      <xdr:col>0</xdr:col>
      <xdr:colOff>0</xdr:colOff>
      <xdr:row>62</xdr:row>
      <xdr:rowOff>0</xdr:rowOff>
    </xdr:from>
    <xdr:to>
      <xdr:col>8</xdr:col>
      <xdr:colOff>149860</xdr:colOff>
      <xdr:row>77</xdr:row>
      <xdr:rowOff>54610</xdr:rowOff>
    </xdr:to>
    <xdr:pic>
      <xdr:nvPicPr>
        <xdr:cNvPr id="4" name="Picture 3">
          <a:extLst>
            <a:ext uri="{FF2B5EF4-FFF2-40B4-BE49-F238E27FC236}">
              <a16:creationId xmlns:a16="http://schemas.microsoft.com/office/drawing/2014/main" id="{00000000-0008-0000-0800-000004000000}"/>
            </a:ext>
          </a:extLst>
        </xdr:cNvPr>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0" y="11811000"/>
          <a:ext cx="6674485" cy="2912110"/>
        </a:xfrm>
        <a:prstGeom prst="rect">
          <a:avLst/>
        </a:prstGeom>
        <a:ln>
          <a:solidFill>
            <a:schemeClr val="tx1"/>
          </a:solidFill>
        </a:ln>
      </xdr:spPr>
    </xdr:pic>
    <xdr:clientData/>
  </xdr:twoCellAnchor>
  <xdr:twoCellAnchor editAs="oneCell">
    <xdr:from>
      <xdr:col>0</xdr:col>
      <xdr:colOff>0</xdr:colOff>
      <xdr:row>79</xdr:row>
      <xdr:rowOff>0</xdr:rowOff>
    </xdr:from>
    <xdr:to>
      <xdr:col>8</xdr:col>
      <xdr:colOff>199390</xdr:colOff>
      <xdr:row>94</xdr:row>
      <xdr:rowOff>91440</xdr:rowOff>
    </xdr:to>
    <xdr:pic>
      <xdr:nvPicPr>
        <xdr:cNvPr id="5" name="Picture 4">
          <a:extLst>
            <a:ext uri="{FF2B5EF4-FFF2-40B4-BE49-F238E27FC236}">
              <a16:creationId xmlns:a16="http://schemas.microsoft.com/office/drawing/2014/main" id="{00000000-0008-0000-0800-000005000000}"/>
            </a:ext>
          </a:extLst>
        </xdr:cNvPr>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0" y="15049500"/>
          <a:ext cx="6724015" cy="2948940"/>
        </a:xfrm>
        <a:prstGeom prst="rect">
          <a:avLst/>
        </a:prstGeom>
        <a:ln>
          <a:solidFill>
            <a:schemeClr val="tx1"/>
          </a:solidFill>
        </a:ln>
      </xdr:spPr>
    </xdr:pic>
    <xdr:clientData/>
  </xdr:twoCellAnchor>
  <xdr:twoCellAnchor editAs="oneCell">
    <xdr:from>
      <xdr:col>0</xdr:col>
      <xdr:colOff>0</xdr:colOff>
      <xdr:row>96</xdr:row>
      <xdr:rowOff>0</xdr:rowOff>
    </xdr:from>
    <xdr:to>
      <xdr:col>8</xdr:col>
      <xdr:colOff>180975</xdr:colOff>
      <xdr:row>111</xdr:row>
      <xdr:rowOff>0</xdr:rowOff>
    </xdr:to>
    <xdr:pic>
      <xdr:nvPicPr>
        <xdr:cNvPr id="6" name="Picture 5">
          <a:extLst>
            <a:ext uri="{FF2B5EF4-FFF2-40B4-BE49-F238E27FC236}">
              <a16:creationId xmlns:a16="http://schemas.microsoft.com/office/drawing/2014/main" id="{00000000-0008-0000-0800-000006000000}"/>
            </a:ext>
          </a:extLst>
        </xdr:cNvPr>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0" y="18288000"/>
          <a:ext cx="6705600" cy="2857500"/>
        </a:xfrm>
        <a:prstGeom prst="rect">
          <a:avLst/>
        </a:prstGeom>
        <a:ln>
          <a:solidFill>
            <a:schemeClr val="tx1"/>
          </a:solidFill>
        </a:ln>
      </xdr:spPr>
    </xdr:pic>
    <xdr:clientData/>
  </xdr:twoCellAnchor>
</xdr:wsDr>
</file>

<file path=xl/drawings/drawing9.xml><?xml version="1.0" encoding="utf-8"?>
<xdr:wsDr xmlns:xdr="http://schemas.openxmlformats.org/drawingml/2006/spreadsheetDrawing" xmlns:a="http://schemas.openxmlformats.org/drawingml/2006/main">
  <xdr:twoCellAnchor>
    <xdr:from>
      <xdr:col>3</xdr:col>
      <xdr:colOff>561974</xdr:colOff>
      <xdr:row>2</xdr:row>
      <xdr:rowOff>19050</xdr:rowOff>
    </xdr:from>
    <xdr:to>
      <xdr:col>10</xdr:col>
      <xdr:colOff>609599</xdr:colOff>
      <xdr:row>14</xdr:row>
      <xdr:rowOff>9526</xdr:rowOff>
    </xdr:to>
    <xdr:sp macro="" textlink="">
      <xdr:nvSpPr>
        <xdr:cNvPr id="2" name="TextBox 1">
          <a:extLst>
            <a:ext uri="{FF2B5EF4-FFF2-40B4-BE49-F238E27FC236}">
              <a16:creationId xmlns:a16="http://schemas.microsoft.com/office/drawing/2014/main" id="{00000000-0008-0000-0A00-000002000000}"/>
            </a:ext>
          </a:extLst>
        </xdr:cNvPr>
        <xdr:cNvSpPr txBox="1"/>
      </xdr:nvSpPr>
      <xdr:spPr>
        <a:xfrm>
          <a:off x="4352924" y="400050"/>
          <a:ext cx="4314825" cy="2276476"/>
        </a:xfrm>
        <a:prstGeom prst="rect">
          <a:avLst/>
        </a:prstGeom>
        <a:solidFill>
          <a:schemeClr val="accent5">
            <a:lumMod val="20000"/>
            <a:lumOff val="8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latin typeface="Times New Roman" panose="02020603050405020304" pitchFamily="18" charset="0"/>
              <a:cs typeface="Times New Roman" panose="02020603050405020304" pitchFamily="18" charset="0"/>
            </a:rPr>
            <a:t>Mondays and Wednesdays are the lightest days with</a:t>
          </a:r>
          <a:r>
            <a:rPr lang="en-US" sz="1200" baseline="0">
              <a:latin typeface="Times New Roman" panose="02020603050405020304" pitchFamily="18" charset="0"/>
              <a:cs typeface="Times New Roman" panose="02020603050405020304" pitchFamily="18" charset="0"/>
            </a:rPr>
            <a:t> rank 4 and 5 respectively. On speaking to the specialists, they say they prefer the following time slots on Mondays and Wednesdays.</a:t>
          </a:r>
        </a:p>
        <a:p>
          <a:endParaRPr lang="en-US" sz="1200" baseline="0">
            <a:latin typeface="Times New Roman" panose="02020603050405020304" pitchFamily="18" charset="0"/>
            <a:cs typeface="Times New Roman" panose="02020603050405020304" pitchFamily="18" charset="0"/>
          </a:endParaRPr>
        </a:p>
        <a:p>
          <a:r>
            <a:rPr lang="en-US" sz="1200">
              <a:latin typeface="Times New Roman" panose="02020603050405020304" pitchFamily="18" charset="0"/>
              <a:cs typeface="Times New Roman" panose="02020603050405020304" pitchFamily="18" charset="0"/>
            </a:rPr>
            <a:t>Even</a:t>
          </a:r>
          <a:r>
            <a:rPr lang="en-US" sz="1200" baseline="0">
              <a:latin typeface="Times New Roman" panose="02020603050405020304" pitchFamily="18" charset="0"/>
              <a:cs typeface="Times New Roman" panose="02020603050405020304" pitchFamily="18" charset="0"/>
            </a:rPr>
            <a:t> though Saturdays are relatively light, a</a:t>
          </a:r>
          <a:r>
            <a:rPr lang="en-US" sz="1200">
              <a:latin typeface="Times New Roman" panose="02020603050405020304" pitchFamily="18" charset="0"/>
              <a:cs typeface="Times New Roman" panose="02020603050405020304" pitchFamily="18" charset="0"/>
            </a:rPr>
            <a:t>ppointments on Saturdays and Sundays should be discouraged to let the doctors have the weekend off,</a:t>
          </a:r>
          <a:r>
            <a:rPr lang="en-US" sz="1200" baseline="0">
              <a:latin typeface="Times New Roman" panose="02020603050405020304" pitchFamily="18" charset="0"/>
              <a:cs typeface="Times New Roman" panose="02020603050405020304" pitchFamily="18" charset="0"/>
            </a:rPr>
            <a:t> thereby increasing employee satisfaction.</a:t>
          </a:r>
        </a:p>
        <a:p>
          <a:endParaRPr lang="en-US" sz="1200" baseline="0">
            <a:latin typeface="Times New Roman" panose="02020603050405020304" pitchFamily="18" charset="0"/>
            <a:cs typeface="Times New Roman" panose="02020603050405020304" pitchFamily="18" charset="0"/>
          </a:endParaRPr>
        </a:p>
        <a:p>
          <a:r>
            <a:rPr lang="en-US" sz="1200" baseline="0">
              <a:latin typeface="Times New Roman" panose="02020603050405020304" pitchFamily="18" charset="0"/>
              <a:cs typeface="Times New Roman" panose="02020603050405020304" pitchFamily="18" charset="0"/>
            </a:rPr>
            <a:t>To encourage appointments on Mondays and Wednesdays, patients should be given a free generic treatment like zoom whitening or any other promotional treatments, as the data indicates that most patients prefer the latter half of the week to come in for treatments. </a:t>
          </a:r>
          <a:endParaRPr lang="en-US" sz="1200">
            <a:latin typeface="Times New Roman" panose="02020603050405020304" pitchFamily="18" charset="0"/>
            <a:cs typeface="Times New Roman" panose="02020603050405020304" pitchFamily="18" charset="0"/>
          </a:endParaRP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9</xdr:col>
      <xdr:colOff>383188</xdr:colOff>
      <xdr:row>11</xdr:row>
      <xdr:rowOff>54747</xdr:rowOff>
    </xdr:from>
    <xdr:to>
      <xdr:col>19</xdr:col>
      <xdr:colOff>580259</xdr:colOff>
      <xdr:row>31</xdr:row>
      <xdr:rowOff>21902</xdr:rowOff>
    </xdr:to>
    <xdr:sp macro="" textlink="">
      <xdr:nvSpPr>
        <xdr:cNvPr id="2" name="TextBox 1">
          <a:extLst>
            <a:ext uri="{FF2B5EF4-FFF2-40B4-BE49-F238E27FC236}">
              <a16:creationId xmlns:a16="http://schemas.microsoft.com/office/drawing/2014/main" id="{00000000-0008-0000-0C00-000002000000}"/>
            </a:ext>
          </a:extLst>
        </xdr:cNvPr>
        <xdr:cNvSpPr txBox="1"/>
      </xdr:nvSpPr>
      <xdr:spPr>
        <a:xfrm>
          <a:off x="20889309" y="2102075"/>
          <a:ext cx="7554312" cy="3689568"/>
        </a:xfrm>
        <a:prstGeom prst="rect">
          <a:avLst/>
        </a:prstGeom>
        <a:solidFill>
          <a:schemeClr val="accent5">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a:solidFill>
                <a:schemeClr val="dk1"/>
              </a:solidFill>
              <a:effectLst/>
              <a:latin typeface="Times New Roman" pitchFamily="18" charset="0"/>
              <a:ea typeface="+mn-ea"/>
              <a:cs typeface="Times New Roman" pitchFamily="18" charset="0"/>
            </a:rPr>
            <a:t>38% of the times, patients have waited due to the case sheet being analysed. This could be done earlier before the patient arrives in order to reduce his/her waiting time.</a:t>
          </a:r>
        </a:p>
        <a:p>
          <a:r>
            <a:rPr lang="en-IN" sz="1600">
              <a:solidFill>
                <a:schemeClr val="dk1"/>
              </a:solidFill>
              <a:effectLst/>
              <a:latin typeface="Times New Roman" pitchFamily="18" charset="0"/>
              <a:ea typeface="+mn-ea"/>
              <a:cs typeface="Times New Roman" pitchFamily="18" charset="0"/>
            </a:rPr>
            <a:t>1% of the number of instances of waiting times are caused due to arranging equipment eg. Denture delivery, delivery of dental flosser. </a:t>
          </a:r>
        </a:p>
        <a:p>
          <a:endParaRPr lang="en-IN" sz="1600">
            <a:solidFill>
              <a:schemeClr val="dk1"/>
            </a:solidFill>
            <a:effectLst/>
            <a:latin typeface="Times New Roman" pitchFamily="18" charset="0"/>
            <a:ea typeface="+mn-ea"/>
            <a:cs typeface="Times New Roman" pitchFamily="18" charset="0"/>
          </a:endParaRPr>
        </a:p>
        <a:p>
          <a:r>
            <a:rPr lang="en-IN" sz="1600">
              <a:solidFill>
                <a:schemeClr val="dk1"/>
              </a:solidFill>
              <a:effectLst/>
              <a:latin typeface="Times New Roman" pitchFamily="18" charset="0"/>
              <a:ea typeface="+mn-ea"/>
              <a:cs typeface="Times New Roman" pitchFamily="18" charset="0"/>
            </a:rPr>
            <a:t>13.27% of the waiting time instances are because of  change in doctors. The new doctor takes a while to go through the case and then treat the patient. This also leads to patient dissatisfaction(as claimed by the patients in the feedback), as they wish to be treated by the same doctor each time they come.</a:t>
          </a:r>
        </a:p>
        <a:p>
          <a:endParaRPr lang="en-IN" sz="1600">
            <a:solidFill>
              <a:schemeClr val="dk1"/>
            </a:solidFill>
            <a:effectLst/>
            <a:latin typeface="Times New Roman" pitchFamily="18" charset="0"/>
            <a:ea typeface="+mn-ea"/>
            <a:cs typeface="Times New Roman" pitchFamily="18" charset="0"/>
          </a:endParaRPr>
        </a:p>
        <a:p>
          <a:r>
            <a:rPr lang="en-IN" sz="1600">
              <a:solidFill>
                <a:schemeClr val="dk1"/>
              </a:solidFill>
              <a:effectLst/>
              <a:latin typeface="Times New Roman" pitchFamily="18" charset="0"/>
              <a:ea typeface="+mn-ea"/>
              <a:cs typeface="Times New Roman" pitchFamily="18" charset="0"/>
            </a:rPr>
            <a:t>While 2.6% are caused due to patients that come in together who may be related/ family friends, hence one has to wait for the other to finish.</a:t>
          </a:r>
        </a:p>
        <a:p>
          <a:r>
            <a:rPr lang="en-IN" sz="1600">
              <a:solidFill>
                <a:schemeClr val="dk1"/>
              </a:solidFill>
              <a:effectLst/>
              <a:latin typeface="Times New Roman" pitchFamily="18" charset="0"/>
              <a:ea typeface="+mn-ea"/>
              <a:cs typeface="Times New Roman" pitchFamily="18" charset="0"/>
            </a:rPr>
            <a:t>Whereas, 36.28% are caused due to setting up of the room.</a:t>
          </a:r>
        </a:p>
        <a:p>
          <a:r>
            <a:rPr lang="en-IN" sz="1600">
              <a:solidFill>
                <a:schemeClr val="dk1"/>
              </a:solidFill>
              <a:effectLst/>
              <a:latin typeface="Times New Roman" pitchFamily="18" charset="0"/>
              <a:ea typeface="+mn-ea"/>
              <a:cs typeface="Times New Roman" pitchFamily="18" charset="0"/>
            </a:rPr>
            <a:t>3.98% are due to the visiting doctor arriving late.</a:t>
          </a:r>
        </a:p>
        <a:p>
          <a:r>
            <a:rPr lang="en-IN" sz="1600">
              <a:solidFill>
                <a:schemeClr val="dk1"/>
              </a:solidFill>
              <a:effectLst/>
              <a:latin typeface="Times New Roman" pitchFamily="18" charset="0"/>
              <a:ea typeface="+mn-ea"/>
              <a:cs typeface="Times New Roman" pitchFamily="18" charset="0"/>
            </a:rPr>
            <a:t>The other patients had negligible waiting time.</a:t>
          </a:r>
        </a:p>
        <a:p>
          <a:r>
            <a:rPr lang="en-IN" sz="1600">
              <a:solidFill>
                <a:schemeClr val="dk1"/>
              </a:solidFill>
              <a:effectLst/>
              <a:latin typeface="Times New Roman" pitchFamily="18" charset="0"/>
              <a:ea typeface="+mn-ea"/>
              <a:cs typeface="Times New Roman" pitchFamily="18" charset="0"/>
            </a:rPr>
            <a:t> </a:t>
          </a:r>
        </a:p>
        <a:p>
          <a:endParaRPr lang="en-IN" sz="1600">
            <a:latin typeface="Times New Roman" pitchFamily="18" charset="0"/>
            <a:cs typeface="Times New Roman" pitchFamily="18" charset="0"/>
          </a:endParaRP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0</xdr:col>
      <xdr:colOff>342900</xdr:colOff>
      <xdr:row>1</xdr:row>
      <xdr:rowOff>161925</xdr:rowOff>
    </xdr:from>
    <xdr:to>
      <xdr:col>14</xdr:col>
      <xdr:colOff>314325</xdr:colOff>
      <xdr:row>20</xdr:row>
      <xdr:rowOff>152400</xdr:rowOff>
    </xdr:to>
    <mc:AlternateContent xmlns:mc="http://schemas.openxmlformats.org/markup-compatibility/2006" xmlns:a14="http://schemas.microsoft.com/office/drawing/2010/main">
      <mc:Choice Requires="a14">
        <xdr:sp macro="" textlink="">
          <xdr:nvSpPr>
            <xdr:cNvPr id="2" name="TextBox 1">
              <a:extLst>
                <a:ext uri="{FF2B5EF4-FFF2-40B4-BE49-F238E27FC236}">
                  <a16:creationId xmlns:a16="http://schemas.microsoft.com/office/drawing/2014/main" id="{00000000-0008-0000-0D00-000002000000}"/>
                </a:ext>
              </a:extLst>
            </xdr:cNvPr>
            <xdr:cNvSpPr txBox="1"/>
          </xdr:nvSpPr>
          <xdr:spPr>
            <a:xfrm>
              <a:off x="342900" y="352425"/>
              <a:ext cx="8505825" cy="3609975"/>
            </a:xfrm>
            <a:prstGeom prst="rect">
              <a:avLst/>
            </a:prstGeom>
            <a:solidFill>
              <a:schemeClr val="accent5">
                <a:lumMod val="20000"/>
                <a:lumOff val="8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800" b="1">
                  <a:latin typeface="Times New Roman" pitchFamily="18" charset="0"/>
                  <a:cs typeface="Times New Roman" pitchFamily="18" charset="0"/>
                </a:rPr>
                <a:t>BRAINSTORMING ON SCALING</a:t>
              </a:r>
            </a:p>
            <a:p>
              <a:endParaRPr lang="en-IN" sz="1100">
                <a:latin typeface="Times New Roman" pitchFamily="18" charset="0"/>
                <a:cs typeface="Times New Roman" pitchFamily="18" charset="0"/>
              </a:endParaRPr>
            </a:p>
            <a:p>
              <a:r>
                <a:rPr lang="en-IN" sz="1100">
                  <a:latin typeface="Times New Roman" pitchFamily="18" charset="0"/>
                  <a:cs typeface="Times New Roman" pitchFamily="18" charset="0"/>
                </a:rPr>
                <a:t>H</a:t>
              </a:r>
              <a:r>
                <a:rPr lang="en-IN" sz="1100" baseline="-25000">
                  <a:latin typeface="Times New Roman" pitchFamily="18" charset="0"/>
                  <a:cs typeface="Times New Roman" pitchFamily="18" charset="0"/>
                </a:rPr>
                <a:t>0</a:t>
              </a:r>
              <a:r>
                <a:rPr lang="en-IN" sz="1100">
                  <a:latin typeface="Times New Roman" pitchFamily="18" charset="0"/>
                  <a:cs typeface="Times New Roman" pitchFamily="18" charset="0"/>
                </a:rPr>
                <a:t>: µ = 30 minutes</a:t>
              </a:r>
            </a:p>
            <a:p>
              <a:pPr marL="0" marR="0" indent="0" defTabSz="914400" eaLnBrk="1" fontAlgn="auto" latinLnBrk="0" hangingPunct="1">
                <a:lnSpc>
                  <a:spcPct val="100000"/>
                </a:lnSpc>
                <a:spcBef>
                  <a:spcPts val="0"/>
                </a:spcBef>
                <a:spcAft>
                  <a:spcPts val="0"/>
                </a:spcAft>
                <a:buClrTx/>
                <a:buSzTx/>
                <a:buFontTx/>
                <a:buNone/>
                <a:tabLst/>
                <a:defRPr/>
              </a:pPr>
              <a:r>
                <a:rPr lang="en-IN" sz="1100">
                  <a:latin typeface="Times New Roman" pitchFamily="18" charset="0"/>
                  <a:cs typeface="Times New Roman" pitchFamily="18" charset="0"/>
                </a:rPr>
                <a:t>H</a:t>
              </a:r>
              <a:r>
                <a:rPr lang="en-IN" sz="1100" baseline="-25000">
                  <a:latin typeface="Times New Roman" pitchFamily="18" charset="0"/>
                  <a:cs typeface="Times New Roman" pitchFamily="18" charset="0"/>
                </a:rPr>
                <a:t>1</a:t>
              </a:r>
              <a:r>
                <a:rPr lang="en-IN" sz="1100">
                  <a:latin typeface="Times New Roman" pitchFamily="18" charset="0"/>
                  <a:cs typeface="Times New Roman" pitchFamily="18" charset="0"/>
                </a:rPr>
                <a:t>: µ &gt; </a:t>
              </a:r>
              <a:r>
                <a:rPr lang="en-IN" sz="1100">
                  <a:solidFill>
                    <a:schemeClr val="dk1"/>
                  </a:solidFill>
                  <a:effectLst/>
                  <a:latin typeface="Times New Roman" pitchFamily="18" charset="0"/>
                  <a:ea typeface="+mn-ea"/>
                  <a:cs typeface="Times New Roman" pitchFamily="18" charset="0"/>
                </a:rPr>
                <a:t>30 minutes</a:t>
              </a:r>
            </a:p>
            <a:p>
              <a:pPr marL="0" marR="0" indent="0" defTabSz="914400" eaLnBrk="1" fontAlgn="auto" latinLnBrk="0" hangingPunct="1">
                <a:lnSpc>
                  <a:spcPct val="100000"/>
                </a:lnSpc>
                <a:spcBef>
                  <a:spcPts val="0"/>
                </a:spcBef>
                <a:spcAft>
                  <a:spcPts val="0"/>
                </a:spcAft>
                <a:buClrTx/>
                <a:buSzTx/>
                <a:buFontTx/>
                <a:buNone/>
                <a:tabLst/>
                <a:defRPr/>
              </a:pPr>
              <a:endParaRPr lang="en-IN">
                <a:effectLst/>
                <a:latin typeface="Times New Roman" pitchFamily="18" charset="0"/>
                <a:cs typeface="Times New Roman" pitchFamily="18" charset="0"/>
              </a:endParaRPr>
            </a:p>
            <a:p>
              <a:r>
                <a:rPr lang="en-IN" sz="1100">
                  <a:latin typeface="Times New Roman" pitchFamily="18" charset="0"/>
                  <a:cs typeface="Times New Roman" pitchFamily="18" charset="0"/>
                </a:rPr>
                <a:t>n = 13</a:t>
              </a:r>
            </a:p>
            <a:p>
              <a14:m>
                <m:oMath xmlns:m="http://schemas.openxmlformats.org/officeDocument/2006/math">
                  <m:acc>
                    <m:accPr>
                      <m:chr m:val="̅"/>
                      <m:ctrlPr>
                        <a:rPr lang="en-IN" sz="1100" i="1">
                          <a:latin typeface="Cambria Math" panose="02040503050406030204" pitchFamily="18" charset="0"/>
                        </a:rPr>
                      </m:ctrlPr>
                    </m:accPr>
                    <m:e>
                      <m:r>
                        <a:rPr lang="en-IN" sz="1100" b="0" i="1">
                          <a:latin typeface="Cambria Math"/>
                        </a:rPr>
                        <m:t>𝑥</m:t>
                      </m:r>
                    </m:e>
                  </m:acc>
                </m:oMath>
              </a14:m>
              <a:r>
                <a:rPr lang="en-IN" sz="1100">
                  <a:latin typeface="Times New Roman" pitchFamily="18" charset="0"/>
                  <a:cs typeface="Times New Roman" pitchFamily="18" charset="0"/>
                </a:rPr>
                <a:t> = 37.23076923</a:t>
              </a:r>
            </a:p>
            <a:p>
              <a:r>
                <a:rPr lang="en-IN" sz="1100">
                  <a:latin typeface="Times New Roman" pitchFamily="18" charset="0"/>
                  <a:cs typeface="Times New Roman" pitchFamily="18" charset="0"/>
                </a:rPr>
                <a:t>s = 12.65012415</a:t>
              </a:r>
            </a:p>
            <a:p>
              <a:r>
                <a:rPr lang="en-IN" sz="1100">
                  <a:latin typeface="Times New Roman" pitchFamily="18" charset="0"/>
                  <a:cs typeface="Times New Roman" pitchFamily="18" charset="0"/>
                </a:rPr>
                <a:t>t</a:t>
              </a:r>
              <a:r>
                <a:rPr lang="en-IN" sz="1100" baseline="-25000">
                  <a:latin typeface="Times New Roman" pitchFamily="18" charset="0"/>
                  <a:cs typeface="Times New Roman" pitchFamily="18" charset="0"/>
                </a:rPr>
                <a:t>cal</a:t>
              </a:r>
              <a:r>
                <a:rPr lang="en-IN" sz="1100">
                  <a:latin typeface="Times New Roman" pitchFamily="18" charset="0"/>
                  <a:cs typeface="Times New Roman" pitchFamily="18" charset="0"/>
                </a:rPr>
                <a:t> = 2.0609</a:t>
              </a:r>
            </a:p>
            <a:p>
              <a:endParaRPr lang="en-IN" sz="1100">
                <a:latin typeface="Times New Roman" pitchFamily="18" charset="0"/>
                <a:cs typeface="Times New Roman" pitchFamily="18" charset="0"/>
              </a:endParaRPr>
            </a:p>
            <a:p>
              <a:r>
                <a:rPr lang="en-IN" sz="1100">
                  <a:latin typeface="Times New Roman" pitchFamily="18" charset="0"/>
                  <a:cs typeface="Times New Roman" pitchFamily="18" charset="0"/>
                </a:rPr>
                <a:t>The</a:t>
              </a:r>
              <a:r>
                <a:rPr lang="en-IN" sz="1100" baseline="0">
                  <a:latin typeface="Times New Roman" pitchFamily="18" charset="0"/>
                  <a:cs typeface="Times New Roman" pitchFamily="18" charset="0"/>
                </a:rPr>
                <a:t> null hypothesis is rejected.</a:t>
              </a:r>
            </a:p>
            <a:p>
              <a:endParaRPr lang="en-IN" sz="1100" baseline="0">
                <a:latin typeface="Times New Roman" pitchFamily="18" charset="0"/>
                <a:cs typeface="Times New Roman" pitchFamily="18" charset="0"/>
              </a:endParaRPr>
            </a:p>
            <a:p>
              <a:r>
                <a:rPr lang="en-IN" sz="1100" baseline="0">
                  <a:latin typeface="Times New Roman" pitchFamily="18" charset="0"/>
                  <a:cs typeface="Times New Roman" pitchFamily="18" charset="0"/>
                </a:rPr>
                <a:t>The scaling procedure involves removing stains, plaque, tartar and tobacco marks from the patient's teeth.</a:t>
              </a:r>
            </a:p>
            <a:p>
              <a:endParaRPr lang="en-IN" sz="1100" baseline="0">
                <a:latin typeface="Times New Roman" pitchFamily="18" charset="0"/>
                <a:cs typeface="Times New Roman" pitchFamily="18" charset="0"/>
              </a:endParaRPr>
            </a:p>
            <a:p>
              <a:r>
                <a:rPr lang="en-IN" sz="1100" baseline="0">
                  <a:latin typeface="Times New Roman" pitchFamily="18" charset="0"/>
                  <a:cs typeface="Times New Roman" pitchFamily="18" charset="0"/>
                </a:rPr>
                <a:t>Setting up the room involves getting a new set of instruments, putting a new disposable cup  and changing the scaler tips to new sterilised scaler tips. </a:t>
              </a:r>
            </a:p>
            <a:p>
              <a:endParaRPr lang="en-IN" sz="1100" baseline="0">
                <a:latin typeface="Times New Roman" pitchFamily="18" charset="0"/>
                <a:cs typeface="Times New Roman" pitchFamily="18" charset="0"/>
              </a:endParaRPr>
            </a:p>
            <a:p>
              <a:r>
                <a:rPr lang="en-IN" sz="1100" baseline="0">
                  <a:latin typeface="Times New Roman" pitchFamily="18" charset="0"/>
                  <a:cs typeface="Times New Roman" pitchFamily="18" charset="0"/>
                </a:rPr>
                <a:t>The process takes longer than the doctors expect it to take because patients could  gag  during the treatment when the scaling tip is inserted in their mouth. Some patients even feel like vomitting. Additionally, the scaling tip needs to be changed often if the patient's mouth is very dirty. Hence, these factors could cause a delay in the scaling process, causing it to take longer than expected. </a:t>
              </a:r>
              <a:endParaRPr lang="en-IN" sz="1100">
                <a:latin typeface="Times New Roman" pitchFamily="18" charset="0"/>
                <a:cs typeface="Times New Roman" pitchFamily="18" charset="0"/>
              </a:endParaRPr>
            </a:p>
          </xdr:txBody>
        </xdr:sp>
      </mc:Choice>
      <mc:Fallback xmlns="">
        <xdr:sp macro="" textlink="">
          <xdr:nvSpPr>
            <xdr:cNvPr id="2" name="TextBox 1"/>
            <xdr:cNvSpPr txBox="1"/>
          </xdr:nvSpPr>
          <xdr:spPr>
            <a:xfrm>
              <a:off x="342900" y="352425"/>
              <a:ext cx="8505825" cy="3609975"/>
            </a:xfrm>
            <a:prstGeom prst="rect">
              <a:avLst/>
            </a:prstGeom>
            <a:solidFill>
              <a:schemeClr val="accent5">
                <a:lumMod val="20000"/>
                <a:lumOff val="8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800" b="1">
                  <a:latin typeface="Times New Roman" pitchFamily="18" charset="0"/>
                  <a:cs typeface="Times New Roman" pitchFamily="18" charset="0"/>
                </a:rPr>
                <a:t>BRAINSTORMING ON SCALING</a:t>
              </a:r>
            </a:p>
            <a:p>
              <a:endParaRPr lang="en-IN" sz="1100">
                <a:latin typeface="Times New Roman" pitchFamily="18" charset="0"/>
                <a:cs typeface="Times New Roman" pitchFamily="18" charset="0"/>
              </a:endParaRPr>
            </a:p>
            <a:p>
              <a:r>
                <a:rPr lang="en-IN" sz="1100">
                  <a:latin typeface="Times New Roman" pitchFamily="18" charset="0"/>
                  <a:cs typeface="Times New Roman" pitchFamily="18" charset="0"/>
                </a:rPr>
                <a:t>H</a:t>
              </a:r>
              <a:r>
                <a:rPr lang="en-IN" sz="1100" baseline="-25000">
                  <a:latin typeface="Times New Roman" pitchFamily="18" charset="0"/>
                  <a:cs typeface="Times New Roman" pitchFamily="18" charset="0"/>
                </a:rPr>
                <a:t>0</a:t>
              </a:r>
              <a:r>
                <a:rPr lang="en-IN" sz="1100">
                  <a:latin typeface="Times New Roman" pitchFamily="18" charset="0"/>
                  <a:cs typeface="Times New Roman" pitchFamily="18" charset="0"/>
                </a:rPr>
                <a:t>: µ = 30 minutes</a:t>
              </a:r>
            </a:p>
            <a:p>
              <a:pPr marL="0" marR="0" indent="0" defTabSz="914400" eaLnBrk="1" fontAlgn="auto" latinLnBrk="0" hangingPunct="1">
                <a:lnSpc>
                  <a:spcPct val="100000"/>
                </a:lnSpc>
                <a:spcBef>
                  <a:spcPts val="0"/>
                </a:spcBef>
                <a:spcAft>
                  <a:spcPts val="0"/>
                </a:spcAft>
                <a:buClrTx/>
                <a:buSzTx/>
                <a:buFontTx/>
                <a:buNone/>
                <a:tabLst/>
                <a:defRPr/>
              </a:pPr>
              <a:r>
                <a:rPr lang="en-IN" sz="1100">
                  <a:latin typeface="Times New Roman" pitchFamily="18" charset="0"/>
                  <a:cs typeface="Times New Roman" pitchFamily="18" charset="0"/>
                </a:rPr>
                <a:t>H</a:t>
              </a:r>
              <a:r>
                <a:rPr lang="en-IN" sz="1100" baseline="-25000">
                  <a:latin typeface="Times New Roman" pitchFamily="18" charset="0"/>
                  <a:cs typeface="Times New Roman" pitchFamily="18" charset="0"/>
                </a:rPr>
                <a:t>1</a:t>
              </a:r>
              <a:r>
                <a:rPr lang="en-IN" sz="1100">
                  <a:latin typeface="Times New Roman" pitchFamily="18" charset="0"/>
                  <a:cs typeface="Times New Roman" pitchFamily="18" charset="0"/>
                </a:rPr>
                <a:t>: µ &gt; </a:t>
              </a:r>
              <a:r>
                <a:rPr lang="en-IN" sz="1100">
                  <a:solidFill>
                    <a:schemeClr val="dk1"/>
                  </a:solidFill>
                  <a:effectLst/>
                  <a:latin typeface="Times New Roman" pitchFamily="18" charset="0"/>
                  <a:ea typeface="+mn-ea"/>
                  <a:cs typeface="Times New Roman" pitchFamily="18" charset="0"/>
                </a:rPr>
                <a:t>30 minutes</a:t>
              </a:r>
            </a:p>
            <a:p>
              <a:pPr marL="0" marR="0" indent="0" defTabSz="914400" eaLnBrk="1" fontAlgn="auto" latinLnBrk="0" hangingPunct="1">
                <a:lnSpc>
                  <a:spcPct val="100000"/>
                </a:lnSpc>
                <a:spcBef>
                  <a:spcPts val="0"/>
                </a:spcBef>
                <a:spcAft>
                  <a:spcPts val="0"/>
                </a:spcAft>
                <a:buClrTx/>
                <a:buSzTx/>
                <a:buFontTx/>
                <a:buNone/>
                <a:tabLst/>
                <a:defRPr/>
              </a:pPr>
              <a:endParaRPr lang="en-IN">
                <a:effectLst/>
                <a:latin typeface="Times New Roman" pitchFamily="18" charset="0"/>
                <a:cs typeface="Times New Roman" pitchFamily="18" charset="0"/>
              </a:endParaRPr>
            </a:p>
            <a:p>
              <a:r>
                <a:rPr lang="en-IN" sz="1100">
                  <a:latin typeface="Times New Roman" pitchFamily="18" charset="0"/>
                  <a:cs typeface="Times New Roman" pitchFamily="18" charset="0"/>
                </a:rPr>
                <a:t>n = 13</a:t>
              </a:r>
            </a:p>
            <a:p>
              <a:r>
                <a:rPr lang="en-IN" sz="1100" b="0" i="0">
                  <a:latin typeface="Cambria Math"/>
                </a:rPr>
                <a:t>𝑥 ̅</a:t>
              </a:r>
              <a:r>
                <a:rPr lang="en-IN" sz="1100">
                  <a:latin typeface="Times New Roman" pitchFamily="18" charset="0"/>
                  <a:cs typeface="Times New Roman" pitchFamily="18" charset="0"/>
                </a:rPr>
                <a:t> = 37.23076923</a:t>
              </a:r>
            </a:p>
            <a:p>
              <a:r>
                <a:rPr lang="en-IN" sz="1100">
                  <a:latin typeface="Times New Roman" pitchFamily="18" charset="0"/>
                  <a:cs typeface="Times New Roman" pitchFamily="18" charset="0"/>
                </a:rPr>
                <a:t>s = 12.65012415</a:t>
              </a:r>
            </a:p>
            <a:p>
              <a:r>
                <a:rPr lang="en-IN" sz="1100">
                  <a:latin typeface="Times New Roman" pitchFamily="18" charset="0"/>
                  <a:cs typeface="Times New Roman" pitchFamily="18" charset="0"/>
                </a:rPr>
                <a:t>t</a:t>
              </a:r>
              <a:r>
                <a:rPr lang="en-IN" sz="1100" baseline="-25000">
                  <a:latin typeface="Times New Roman" pitchFamily="18" charset="0"/>
                  <a:cs typeface="Times New Roman" pitchFamily="18" charset="0"/>
                </a:rPr>
                <a:t>cal</a:t>
              </a:r>
              <a:r>
                <a:rPr lang="en-IN" sz="1100">
                  <a:latin typeface="Times New Roman" pitchFamily="18" charset="0"/>
                  <a:cs typeface="Times New Roman" pitchFamily="18" charset="0"/>
                </a:rPr>
                <a:t> = 2.0609</a:t>
              </a:r>
            </a:p>
            <a:p>
              <a:endParaRPr lang="en-IN" sz="1100">
                <a:latin typeface="Times New Roman" pitchFamily="18" charset="0"/>
                <a:cs typeface="Times New Roman" pitchFamily="18" charset="0"/>
              </a:endParaRPr>
            </a:p>
            <a:p>
              <a:r>
                <a:rPr lang="en-IN" sz="1100">
                  <a:latin typeface="Times New Roman" pitchFamily="18" charset="0"/>
                  <a:cs typeface="Times New Roman" pitchFamily="18" charset="0"/>
                </a:rPr>
                <a:t>The</a:t>
              </a:r>
              <a:r>
                <a:rPr lang="en-IN" sz="1100" baseline="0">
                  <a:latin typeface="Times New Roman" pitchFamily="18" charset="0"/>
                  <a:cs typeface="Times New Roman" pitchFamily="18" charset="0"/>
                </a:rPr>
                <a:t> null hypothesis is rejected.</a:t>
              </a:r>
            </a:p>
            <a:p>
              <a:endParaRPr lang="en-IN" sz="1100" baseline="0">
                <a:latin typeface="Times New Roman" pitchFamily="18" charset="0"/>
                <a:cs typeface="Times New Roman" pitchFamily="18" charset="0"/>
              </a:endParaRPr>
            </a:p>
            <a:p>
              <a:r>
                <a:rPr lang="en-IN" sz="1100" baseline="0">
                  <a:latin typeface="Times New Roman" pitchFamily="18" charset="0"/>
                  <a:cs typeface="Times New Roman" pitchFamily="18" charset="0"/>
                </a:rPr>
                <a:t>The scaling procedure involves removing stains, plaque, tartar and tobacco marks from the patient's teeth.</a:t>
              </a:r>
            </a:p>
            <a:p>
              <a:endParaRPr lang="en-IN" sz="1100" baseline="0">
                <a:latin typeface="Times New Roman" pitchFamily="18" charset="0"/>
                <a:cs typeface="Times New Roman" pitchFamily="18" charset="0"/>
              </a:endParaRPr>
            </a:p>
            <a:p>
              <a:r>
                <a:rPr lang="en-IN" sz="1100" baseline="0">
                  <a:latin typeface="Times New Roman" pitchFamily="18" charset="0"/>
                  <a:cs typeface="Times New Roman" pitchFamily="18" charset="0"/>
                </a:rPr>
                <a:t>Setting up the room involves getting a new set of instruments, putting a new disposable cup  and changing the scaler tips to new sterilised scaler tips. </a:t>
              </a:r>
            </a:p>
            <a:p>
              <a:endParaRPr lang="en-IN" sz="1100" baseline="0">
                <a:latin typeface="Times New Roman" pitchFamily="18" charset="0"/>
                <a:cs typeface="Times New Roman" pitchFamily="18" charset="0"/>
              </a:endParaRPr>
            </a:p>
            <a:p>
              <a:r>
                <a:rPr lang="en-IN" sz="1100" baseline="0">
                  <a:latin typeface="Times New Roman" pitchFamily="18" charset="0"/>
                  <a:cs typeface="Times New Roman" pitchFamily="18" charset="0"/>
                </a:rPr>
                <a:t>The process takes longer than the doctors expect it to take because patients could  gag  during the treatment when the scaling tip is inserted in their mouth. Some patients even feel like vomitting. Additionally, the scaling tip needs to be changed often if the patient's mouth is very dirty. Hence, these factors could cause a delay in the scaling process, causing it to take longer than expected. </a:t>
              </a:r>
              <a:endParaRPr lang="en-IN" sz="1100">
                <a:latin typeface="Times New Roman" pitchFamily="18" charset="0"/>
                <a:cs typeface="Times New Roman" pitchFamily="18" charset="0"/>
              </a:endParaRPr>
            </a:p>
          </xdr:txBody>
        </xdr:sp>
      </mc:Fallback>
    </mc:AlternateContent>
    <xdr:clientData/>
  </xdr:twoCellAnchor>
</xdr:wsDr>
</file>

<file path=xl/drawings/drawing12.xml><?xml version="1.0" encoding="utf-8"?>
<xdr:wsDr xmlns:xdr="http://schemas.openxmlformats.org/drawingml/2006/spreadsheetDrawing" xmlns:a="http://schemas.openxmlformats.org/drawingml/2006/main">
  <xdr:twoCellAnchor>
    <xdr:from>
      <xdr:col>0</xdr:col>
      <xdr:colOff>0</xdr:colOff>
      <xdr:row>0</xdr:row>
      <xdr:rowOff>28575</xdr:rowOff>
    </xdr:from>
    <xdr:to>
      <xdr:col>7</xdr:col>
      <xdr:colOff>95250</xdr:colOff>
      <xdr:row>12</xdr:row>
      <xdr:rowOff>47625</xdr:rowOff>
    </xdr:to>
    <mc:AlternateContent xmlns:mc="http://schemas.openxmlformats.org/markup-compatibility/2006" xmlns:a14="http://schemas.microsoft.com/office/drawing/2010/main">
      <mc:Choice Requires="a14">
        <xdr:sp macro="" textlink="">
          <xdr:nvSpPr>
            <xdr:cNvPr id="2" name="TextBox 1">
              <a:extLst>
                <a:ext uri="{FF2B5EF4-FFF2-40B4-BE49-F238E27FC236}">
                  <a16:creationId xmlns:a16="http://schemas.microsoft.com/office/drawing/2014/main" id="{00000000-0008-0000-0E00-000002000000}"/>
                </a:ext>
              </a:extLst>
            </xdr:cNvPr>
            <xdr:cNvSpPr txBox="1"/>
          </xdr:nvSpPr>
          <xdr:spPr>
            <a:xfrm>
              <a:off x="0" y="28575"/>
              <a:ext cx="4362450" cy="2305050"/>
            </a:xfrm>
            <a:prstGeom prst="rect">
              <a:avLst/>
            </a:prstGeom>
            <a:solidFill>
              <a:schemeClr val="accent5">
                <a:lumMod val="20000"/>
                <a:lumOff val="8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b="1" u="sng">
                  <a:latin typeface="Times New Roman" pitchFamily="18" charset="0"/>
                  <a:cs typeface="Times New Roman" pitchFamily="18" charset="0"/>
                </a:rPr>
                <a:t>Treatment: Check up </a:t>
              </a:r>
            </a:p>
            <a:p>
              <a:pPr marL="0" marR="0" lvl="0" indent="0" algn="ctr" defTabSz="914400" eaLnBrk="1" fontAlgn="auto" latinLnBrk="0" hangingPunct="1">
                <a:lnSpc>
                  <a:spcPct val="100000"/>
                </a:lnSpc>
                <a:spcBef>
                  <a:spcPts val="0"/>
                </a:spcBef>
                <a:spcAft>
                  <a:spcPts val="0"/>
                </a:spcAft>
                <a:buClrTx/>
                <a:buSzTx/>
                <a:buFontTx/>
                <a:buNone/>
                <a:tabLst/>
                <a:defRPr/>
              </a:pPr>
              <a14:m>
                <m:oMath xmlns:m="http://schemas.openxmlformats.org/officeDocument/2006/math">
                  <m:r>
                    <a:rPr lang="en-IN" sz="1100" i="1">
                      <a:solidFill>
                        <a:schemeClr val="dk1"/>
                      </a:solidFill>
                      <a:effectLst/>
                      <a:latin typeface="Cambria Math"/>
                      <a:ea typeface="+mn-ea"/>
                      <a:cs typeface="+mn-cs"/>
                    </a:rPr>
                    <m:t>𝐻𝑦𝑝𝑜𝑡h𝑒𝑠𝑖𝑠</m:t>
                  </m:r>
                  <m:r>
                    <a:rPr lang="en-IN" sz="1100" i="1">
                      <a:solidFill>
                        <a:schemeClr val="dk1"/>
                      </a:solidFill>
                      <a:effectLst/>
                      <a:latin typeface="Cambria Math"/>
                      <a:ea typeface="+mn-ea"/>
                      <a:cs typeface="+mn-cs"/>
                    </a:rPr>
                    <m:t>: </m:t>
                  </m:r>
                  <m:r>
                    <a:rPr lang="en-IN" sz="1100" i="1">
                      <a:solidFill>
                        <a:schemeClr val="dk1"/>
                      </a:solidFill>
                      <a:effectLst/>
                      <a:latin typeface="Cambria Math"/>
                      <a:ea typeface="+mn-ea"/>
                      <a:cs typeface="+mn-cs"/>
                    </a:rPr>
                    <m:t>𝐻</m:t>
                  </m:r>
                  <m:r>
                    <a:rPr lang="en-IN" sz="1100" i="1" baseline="-25000">
                      <a:solidFill>
                        <a:schemeClr val="dk1"/>
                      </a:solidFill>
                      <a:effectLst/>
                      <a:latin typeface="Cambria Math"/>
                      <a:ea typeface="+mn-ea"/>
                      <a:cs typeface="+mn-cs"/>
                    </a:rPr>
                    <m:t>0</m:t>
                  </m:r>
                  <m:r>
                    <a:rPr lang="en-IN" sz="1100" i="1">
                      <a:solidFill>
                        <a:schemeClr val="dk1"/>
                      </a:solidFill>
                      <a:effectLst/>
                      <a:latin typeface="Cambria Math"/>
                      <a:ea typeface="+mn-ea"/>
                      <a:cs typeface="+mn-cs"/>
                    </a:rPr>
                    <m:t>: </m:t>
                  </m:r>
                  <m:r>
                    <a:rPr lang="el-GR" sz="1100" i="1">
                      <a:solidFill>
                        <a:schemeClr val="dk1"/>
                      </a:solidFill>
                      <a:effectLst/>
                      <a:latin typeface="Cambria Math"/>
                      <a:ea typeface="+mn-ea"/>
                      <a:cs typeface="+mn-cs"/>
                    </a:rPr>
                    <m:t>𝜇</m:t>
                  </m:r>
                </m:oMath>
              </a14:m>
              <a:r>
                <a:rPr lang="en-IN" sz="1100">
                  <a:solidFill>
                    <a:schemeClr val="dk1"/>
                  </a:solidFill>
                  <a:effectLst/>
                  <a:latin typeface="Times New Roman" pitchFamily="18" charset="0"/>
                  <a:ea typeface="+mn-ea"/>
                  <a:cs typeface="Times New Roman" pitchFamily="18" charset="0"/>
                </a:rPr>
                <a:t> = 30</a:t>
              </a:r>
              <a:r>
                <a:rPr lang="en-IN" sz="1100" baseline="0">
                  <a:solidFill>
                    <a:schemeClr val="dk1"/>
                  </a:solidFill>
                  <a:effectLst/>
                  <a:latin typeface="Times New Roman" pitchFamily="18" charset="0"/>
                  <a:ea typeface="+mn-ea"/>
                  <a:cs typeface="Times New Roman" pitchFamily="18" charset="0"/>
                </a:rPr>
                <a:t> vs </a:t>
              </a:r>
              <a14:m>
                <m:oMath xmlns:m="http://schemas.openxmlformats.org/officeDocument/2006/math">
                  <m:sSub>
                    <m:sSubPr>
                      <m:ctrlPr>
                        <a:rPr lang="en-IN" sz="1100" b="0" i="1">
                          <a:solidFill>
                            <a:schemeClr val="dk1"/>
                          </a:solidFill>
                          <a:effectLst/>
                          <a:latin typeface="Cambria Math" panose="02040503050406030204" pitchFamily="18" charset="0"/>
                          <a:ea typeface="+mn-ea"/>
                          <a:cs typeface="+mn-cs"/>
                        </a:rPr>
                      </m:ctrlPr>
                    </m:sSubPr>
                    <m:e>
                      <m:r>
                        <a:rPr lang="en-IN" sz="1100" b="0" i="1">
                          <a:solidFill>
                            <a:schemeClr val="dk1"/>
                          </a:solidFill>
                          <a:effectLst/>
                          <a:latin typeface="Cambria Math"/>
                          <a:ea typeface="+mn-ea"/>
                          <a:cs typeface="+mn-cs"/>
                        </a:rPr>
                        <m:t>𝐻</m:t>
                      </m:r>
                    </m:e>
                    <m:sub>
                      <m:r>
                        <a:rPr lang="en-IN" sz="1100" b="0" i="1">
                          <a:solidFill>
                            <a:schemeClr val="dk1"/>
                          </a:solidFill>
                          <a:effectLst/>
                          <a:latin typeface="Cambria Math"/>
                          <a:ea typeface="+mn-ea"/>
                          <a:cs typeface="+mn-cs"/>
                        </a:rPr>
                        <m:t>1 </m:t>
                      </m:r>
                    </m:sub>
                  </m:sSub>
                  <m:r>
                    <a:rPr lang="en-IN" sz="1100" b="0" i="1">
                      <a:solidFill>
                        <a:schemeClr val="dk1"/>
                      </a:solidFill>
                      <a:effectLst/>
                      <a:latin typeface="Cambria Math"/>
                      <a:ea typeface="+mn-ea"/>
                      <a:cs typeface="+mn-cs"/>
                    </a:rPr>
                    <m:t>: </m:t>
                  </m:r>
                  <m:r>
                    <a:rPr lang="el-GR" sz="1100" i="1">
                      <a:solidFill>
                        <a:schemeClr val="dk1"/>
                      </a:solidFill>
                      <a:effectLst/>
                      <a:latin typeface="Cambria Math"/>
                      <a:ea typeface="+mn-ea"/>
                      <a:cs typeface="+mn-cs"/>
                    </a:rPr>
                    <m:t>𝜇</m:t>
                  </m:r>
                  <m:r>
                    <a:rPr lang="en-IN" sz="1100" b="0" i="1">
                      <a:solidFill>
                        <a:schemeClr val="dk1"/>
                      </a:solidFill>
                      <a:effectLst/>
                      <a:latin typeface="Cambria Math"/>
                      <a:ea typeface="+mn-ea"/>
                      <a:cs typeface="+mn-cs"/>
                    </a:rPr>
                    <m:t>&gt;30 </m:t>
                  </m:r>
                </m:oMath>
              </a14:m>
              <a:endParaRPr lang="en-IN">
                <a:effectLst/>
                <a:latin typeface="Times New Roman" pitchFamily="18" charset="0"/>
                <a:cs typeface="Times New Roman" pitchFamily="18" charset="0"/>
              </a:endParaRPr>
            </a:p>
            <a:p>
              <a:endParaRPr lang="en-IN" sz="1100" b="0" i="0" u="none" strike="noStrike">
                <a:solidFill>
                  <a:schemeClr val="dk1"/>
                </a:solidFill>
                <a:effectLst/>
                <a:latin typeface="Times New Roman" pitchFamily="18" charset="0"/>
                <a:ea typeface="+mn-ea"/>
                <a:cs typeface="Times New Roman" pitchFamily="18" charset="0"/>
              </a:endParaRPr>
            </a:p>
            <a:p>
              <a:r>
                <a:rPr lang="el-GR" sz="1100" b="0" i="0" u="none" strike="noStrike">
                  <a:solidFill>
                    <a:schemeClr val="dk1"/>
                  </a:solidFill>
                  <a:effectLst/>
                  <a:latin typeface="Times New Roman" pitchFamily="18" charset="0"/>
                  <a:ea typeface="+mn-ea"/>
                  <a:cs typeface="Times New Roman" pitchFamily="18" charset="0"/>
                </a:rPr>
                <a:t>μ</a:t>
              </a:r>
              <a:r>
                <a:rPr lang="en-IN" sz="1100" b="0" i="0" u="none" strike="noStrike" baseline="-25000">
                  <a:solidFill>
                    <a:schemeClr val="dk1"/>
                  </a:solidFill>
                  <a:effectLst/>
                  <a:latin typeface="Times New Roman" pitchFamily="18" charset="0"/>
                  <a:ea typeface="+mn-ea"/>
                  <a:cs typeface="Times New Roman" pitchFamily="18" charset="0"/>
                </a:rPr>
                <a:t>0</a:t>
              </a:r>
              <a:r>
                <a:rPr lang="el-GR" sz="1100" b="0" i="0" u="none" strike="noStrike">
                  <a:solidFill>
                    <a:schemeClr val="dk1"/>
                  </a:solidFill>
                  <a:effectLst/>
                  <a:latin typeface="Times New Roman" pitchFamily="18" charset="0"/>
                  <a:ea typeface="+mn-ea"/>
                  <a:cs typeface="Times New Roman" pitchFamily="18" charset="0"/>
                </a:rPr>
                <a:t> = 30</a:t>
              </a:r>
              <a:endParaRPr lang="en-IN" sz="1100" b="0" i="0" u="none" strike="noStrike">
                <a:solidFill>
                  <a:schemeClr val="dk1"/>
                </a:solidFill>
                <a:effectLst/>
                <a:latin typeface="Times New Roman" pitchFamily="18" charset="0"/>
                <a:ea typeface="+mn-ea"/>
                <a:cs typeface="Times New Roman" pitchFamily="18" charset="0"/>
              </a:endParaRPr>
            </a:p>
            <a:p>
              <a:r>
                <a:rPr lang="en-IN" sz="1100" b="0" i="0" u="none" strike="noStrike">
                  <a:solidFill>
                    <a:schemeClr val="dk1"/>
                  </a:solidFill>
                  <a:effectLst/>
                  <a:latin typeface="Times New Roman" pitchFamily="18" charset="0"/>
                  <a:ea typeface="+mn-ea"/>
                  <a:cs typeface="Times New Roman" pitchFamily="18" charset="0"/>
                </a:rPr>
                <a:t>n = 23</a:t>
              </a:r>
            </a:p>
            <a:p>
              <a:pPr/>
              <a14:m>
                <m:oMathPara xmlns:m="http://schemas.openxmlformats.org/officeDocument/2006/math">
                  <m:oMathParaPr>
                    <m:jc m:val="left"/>
                  </m:oMathParaPr>
                  <m:oMath xmlns:m="http://schemas.openxmlformats.org/officeDocument/2006/math">
                    <m:acc>
                      <m:accPr>
                        <m:chr m:val="̅"/>
                        <m:ctrlPr>
                          <a:rPr lang="en-IN" sz="1100" i="1">
                            <a:solidFill>
                              <a:schemeClr val="dk1"/>
                            </a:solidFill>
                            <a:effectLst/>
                            <a:latin typeface="Cambria Math" panose="02040503050406030204" pitchFamily="18" charset="0"/>
                            <a:ea typeface="+mn-ea"/>
                            <a:cs typeface="+mn-cs"/>
                          </a:rPr>
                        </m:ctrlPr>
                      </m:accPr>
                      <m:e>
                        <m:r>
                          <a:rPr lang="en-IN" sz="1100" b="0" i="1">
                            <a:solidFill>
                              <a:schemeClr val="dk1"/>
                            </a:solidFill>
                            <a:effectLst/>
                            <a:latin typeface="Cambria Math"/>
                            <a:ea typeface="+mn-ea"/>
                            <a:cs typeface="+mn-cs"/>
                          </a:rPr>
                          <m:t>𝑥</m:t>
                        </m:r>
                      </m:e>
                    </m:acc>
                    <m:r>
                      <a:rPr lang="en-IN" sz="1100" b="0" i="1">
                        <a:solidFill>
                          <a:schemeClr val="dk1"/>
                        </a:solidFill>
                        <a:effectLst/>
                        <a:latin typeface="Cambria Math"/>
                        <a:ea typeface="+mn-ea"/>
                        <a:cs typeface="+mn-cs"/>
                      </a:rPr>
                      <m:t>=27.2174</m:t>
                    </m:r>
                  </m:oMath>
                </m:oMathPara>
              </a14:m>
              <a:endParaRPr lang="en-IN">
                <a:effectLst/>
                <a:latin typeface="Times New Roman" pitchFamily="18" charset="0"/>
                <a:cs typeface="Times New Roman" pitchFamily="18" charset="0"/>
              </a:endParaRPr>
            </a:p>
            <a:p>
              <a:r>
                <a:rPr lang="en-IN" sz="1100" b="0" i="0" u="none" strike="noStrike">
                  <a:solidFill>
                    <a:schemeClr val="dk1"/>
                  </a:solidFill>
                  <a:effectLst/>
                  <a:latin typeface="Times New Roman" pitchFamily="18" charset="0"/>
                  <a:ea typeface="+mn-ea"/>
                  <a:cs typeface="Times New Roman" pitchFamily="18" charset="0"/>
                </a:rPr>
                <a:t>s = 12.8345</a:t>
              </a:r>
              <a:r>
                <a:rPr lang="en-IN">
                  <a:latin typeface="Times New Roman" pitchFamily="18" charset="0"/>
                  <a:cs typeface="Times New Roman" pitchFamily="18" charset="0"/>
                </a:rPr>
                <a:t> </a:t>
              </a:r>
            </a:p>
            <a:p>
              <a:endParaRPr lang="en-IN" sz="1100">
                <a:latin typeface="Times New Roman" pitchFamily="18" charset="0"/>
                <a:cs typeface="Times New Roman" pitchFamily="18" charset="0"/>
              </a:endParaRPr>
            </a:p>
            <a:p>
              <a:r>
                <a:rPr lang="en-IN" sz="1100">
                  <a:latin typeface="Times New Roman" pitchFamily="18" charset="0"/>
                  <a:cs typeface="Times New Roman" pitchFamily="18" charset="0"/>
                </a:rPr>
                <a:t>t</a:t>
              </a:r>
              <a:r>
                <a:rPr lang="en-IN" sz="1100" baseline="-25000">
                  <a:latin typeface="Times New Roman" pitchFamily="18" charset="0"/>
                  <a:cs typeface="Times New Roman" pitchFamily="18" charset="0"/>
                </a:rPr>
                <a:t>cal</a:t>
              </a:r>
              <a:r>
                <a:rPr lang="en-IN" sz="1100">
                  <a:latin typeface="Times New Roman" pitchFamily="18" charset="0"/>
                  <a:cs typeface="Times New Roman" pitchFamily="18" charset="0"/>
                </a:rPr>
                <a:t> = </a:t>
              </a:r>
              <a14:m>
                <m:oMath xmlns:m="http://schemas.openxmlformats.org/officeDocument/2006/math">
                  <m:f>
                    <m:fPr>
                      <m:ctrlPr>
                        <a:rPr lang="en-IN" sz="1100" i="1">
                          <a:latin typeface="Cambria Math" panose="02040503050406030204" pitchFamily="18" charset="0"/>
                        </a:rPr>
                      </m:ctrlPr>
                    </m:fPr>
                    <m:num>
                      <m:acc>
                        <m:accPr>
                          <m:chr m:val="̅"/>
                          <m:ctrlPr>
                            <a:rPr lang="en-IN" sz="1100" i="1">
                              <a:solidFill>
                                <a:schemeClr val="dk1"/>
                              </a:solidFill>
                              <a:effectLst/>
                              <a:latin typeface="Cambria Math" panose="02040503050406030204" pitchFamily="18" charset="0"/>
                              <a:ea typeface="+mn-ea"/>
                              <a:cs typeface="+mn-cs"/>
                            </a:rPr>
                          </m:ctrlPr>
                        </m:accPr>
                        <m:e>
                          <m:r>
                            <a:rPr lang="en-IN" sz="1100" b="0" i="1">
                              <a:solidFill>
                                <a:schemeClr val="dk1"/>
                              </a:solidFill>
                              <a:effectLst/>
                              <a:latin typeface="Cambria Math"/>
                              <a:ea typeface="+mn-ea"/>
                              <a:cs typeface="+mn-cs"/>
                            </a:rPr>
                            <m:t>𝑥</m:t>
                          </m:r>
                        </m:e>
                      </m:acc>
                      <m:r>
                        <a:rPr lang="en-IN" sz="1100" b="0" i="1">
                          <a:solidFill>
                            <a:schemeClr val="dk1"/>
                          </a:solidFill>
                          <a:effectLst/>
                          <a:latin typeface="Cambria Math" panose="02040503050406030204" pitchFamily="18" charset="0"/>
                          <a:ea typeface="+mn-ea"/>
                          <a:cs typeface="+mn-cs"/>
                        </a:rPr>
                        <m:t> − </m:t>
                      </m:r>
                      <m:r>
                        <m:rPr>
                          <m:nor/>
                        </m:rPr>
                        <a:rPr lang="el-GR" sz="1100" b="0" i="0">
                          <a:solidFill>
                            <a:schemeClr val="dk1"/>
                          </a:solidFill>
                          <a:effectLst/>
                          <a:latin typeface="Times New Roman" pitchFamily="18" charset="0"/>
                          <a:ea typeface="+mn-ea"/>
                          <a:cs typeface="Times New Roman" pitchFamily="18" charset="0"/>
                        </a:rPr>
                        <m:t>μ</m:t>
                      </m:r>
                    </m:num>
                    <m:den>
                      <m:f>
                        <m:fPr>
                          <m:type m:val="skw"/>
                          <m:ctrlPr>
                            <a:rPr lang="en-IN" sz="1100" i="1">
                              <a:latin typeface="Cambria Math" panose="02040503050406030204" pitchFamily="18" charset="0"/>
                            </a:rPr>
                          </m:ctrlPr>
                        </m:fPr>
                        <m:num>
                          <m:r>
                            <a:rPr lang="en-IN" sz="1100" b="0" i="1">
                              <a:latin typeface="Cambria Math" panose="02040503050406030204" pitchFamily="18" charset="0"/>
                            </a:rPr>
                            <m:t>𝑠</m:t>
                          </m:r>
                        </m:num>
                        <m:den>
                          <m:rad>
                            <m:radPr>
                              <m:degHide m:val="on"/>
                              <m:ctrlPr>
                                <a:rPr lang="en-IN" sz="1100" i="1">
                                  <a:latin typeface="Cambria Math" panose="02040503050406030204" pitchFamily="18" charset="0"/>
                                </a:rPr>
                              </m:ctrlPr>
                            </m:radPr>
                            <m:deg/>
                            <m:e>
                              <m:r>
                                <a:rPr lang="en-IN" sz="1100" b="0" i="1">
                                  <a:latin typeface="Cambria Math" panose="02040503050406030204" pitchFamily="18" charset="0"/>
                                </a:rPr>
                                <m:t>𝑛</m:t>
                              </m:r>
                            </m:e>
                          </m:rad>
                        </m:den>
                      </m:f>
                    </m:den>
                  </m:f>
                </m:oMath>
              </a14:m>
              <a:r>
                <a:rPr lang="en-IN" sz="1100">
                  <a:latin typeface="Times New Roman" pitchFamily="18" charset="0"/>
                  <a:cs typeface="Times New Roman" pitchFamily="18" charset="0"/>
                </a:rPr>
                <a:t> = -1.0398</a:t>
              </a:r>
            </a:p>
            <a:p>
              <a:r>
                <a:rPr lang="en-IN" sz="1100">
                  <a:latin typeface="Times New Roman" pitchFamily="18" charset="0"/>
                  <a:cs typeface="Times New Roman" pitchFamily="18" charset="0"/>
                </a:rPr>
                <a:t>t</a:t>
              </a:r>
              <a:r>
                <a:rPr lang="en-IN" sz="1100" baseline="-25000">
                  <a:latin typeface="Times New Roman" pitchFamily="18" charset="0"/>
                  <a:cs typeface="Times New Roman" pitchFamily="18" charset="0"/>
                </a:rPr>
                <a:t>tab</a:t>
              </a:r>
              <a:r>
                <a:rPr lang="en-IN" sz="1100" baseline="0">
                  <a:latin typeface="Times New Roman" pitchFamily="18" charset="0"/>
                  <a:cs typeface="Times New Roman" pitchFamily="18" charset="0"/>
                </a:rPr>
                <a:t> = t</a:t>
              </a:r>
              <a:r>
                <a:rPr lang="en-IN" sz="1100" baseline="-25000">
                  <a:latin typeface="Times New Roman" pitchFamily="18" charset="0"/>
                  <a:cs typeface="Times New Roman" pitchFamily="18" charset="0"/>
                </a:rPr>
                <a:t>22,0.05</a:t>
              </a:r>
              <a:r>
                <a:rPr lang="en-IN" sz="1100" baseline="0">
                  <a:latin typeface="Times New Roman" pitchFamily="18" charset="0"/>
                  <a:cs typeface="Times New Roman" pitchFamily="18" charset="0"/>
                </a:rPr>
                <a:t> = 1.717</a:t>
              </a:r>
            </a:p>
            <a:p>
              <a:endParaRPr lang="en-IN" sz="1100" baseline="0">
                <a:latin typeface="Times New Roman" pitchFamily="18" charset="0"/>
                <a:cs typeface="Times New Roman" pitchFamily="18" charset="0"/>
              </a:endParaRPr>
            </a:p>
            <a:p>
              <a:r>
                <a:rPr lang="en-IN" sz="1100" b="1" baseline="0">
                  <a:latin typeface="Times New Roman" pitchFamily="18" charset="0"/>
                  <a:cs typeface="Times New Roman" pitchFamily="18" charset="0"/>
                </a:rPr>
                <a:t>|</a:t>
              </a:r>
              <a:r>
                <a:rPr lang="en-IN" sz="1100" b="1">
                  <a:solidFill>
                    <a:schemeClr val="dk1"/>
                  </a:solidFill>
                  <a:effectLst/>
                  <a:latin typeface="Times New Roman" pitchFamily="18" charset="0"/>
                  <a:ea typeface="+mn-ea"/>
                  <a:cs typeface="Times New Roman" pitchFamily="18" charset="0"/>
                </a:rPr>
                <a:t>t</a:t>
              </a:r>
              <a:r>
                <a:rPr lang="en-IN" sz="1100" b="1" baseline="-25000">
                  <a:solidFill>
                    <a:schemeClr val="dk1"/>
                  </a:solidFill>
                  <a:effectLst/>
                  <a:latin typeface="Times New Roman" pitchFamily="18" charset="0"/>
                  <a:ea typeface="+mn-ea"/>
                  <a:cs typeface="Times New Roman" pitchFamily="18" charset="0"/>
                </a:rPr>
                <a:t>cal</a:t>
              </a:r>
              <a:r>
                <a:rPr lang="en-IN" sz="1100" b="1" baseline="0">
                  <a:latin typeface="Times New Roman" pitchFamily="18" charset="0"/>
                  <a:cs typeface="Times New Roman" pitchFamily="18" charset="0"/>
                </a:rPr>
                <a:t>|&lt; |</a:t>
              </a:r>
              <a:r>
                <a:rPr lang="en-IN" sz="1100" b="1">
                  <a:solidFill>
                    <a:schemeClr val="dk1"/>
                  </a:solidFill>
                  <a:effectLst/>
                  <a:latin typeface="Times New Roman" pitchFamily="18" charset="0"/>
                  <a:ea typeface="+mn-ea"/>
                  <a:cs typeface="Times New Roman" pitchFamily="18" charset="0"/>
                </a:rPr>
                <a:t>t</a:t>
              </a:r>
              <a:r>
                <a:rPr lang="en-IN" sz="1100" b="1" baseline="-25000">
                  <a:solidFill>
                    <a:schemeClr val="dk1"/>
                  </a:solidFill>
                  <a:effectLst/>
                  <a:latin typeface="Times New Roman" pitchFamily="18" charset="0"/>
                  <a:ea typeface="+mn-ea"/>
                  <a:cs typeface="Times New Roman" pitchFamily="18" charset="0"/>
                </a:rPr>
                <a:t>tab</a:t>
              </a:r>
              <a:r>
                <a:rPr lang="en-IN" sz="1100" b="1" baseline="0">
                  <a:latin typeface="Times New Roman" pitchFamily="18" charset="0"/>
                  <a:cs typeface="Times New Roman" pitchFamily="18" charset="0"/>
                </a:rPr>
                <a:t>|, we accept H</a:t>
              </a:r>
              <a:r>
                <a:rPr lang="en-IN" sz="1100" b="1" baseline="-25000">
                  <a:latin typeface="Times New Roman" pitchFamily="18" charset="0"/>
                  <a:cs typeface="Times New Roman" pitchFamily="18" charset="0"/>
                </a:rPr>
                <a:t>0</a:t>
              </a:r>
              <a:r>
                <a:rPr lang="en-IN" sz="1100" b="1" baseline="0">
                  <a:latin typeface="Times New Roman" pitchFamily="18" charset="0"/>
                  <a:cs typeface="Times New Roman" pitchFamily="18" charset="0"/>
                </a:rPr>
                <a:t> at 5% level of significance.</a:t>
              </a:r>
              <a:endParaRPr lang="en-IN" sz="1100" b="1">
                <a:latin typeface="Times New Roman" pitchFamily="18" charset="0"/>
                <a:cs typeface="Times New Roman" pitchFamily="18" charset="0"/>
              </a:endParaRPr>
            </a:p>
          </xdr:txBody>
        </xdr:sp>
      </mc:Choice>
      <mc:Fallback xmlns="">
        <xdr:sp macro="" textlink="">
          <xdr:nvSpPr>
            <xdr:cNvPr id="2" name="TextBox 1">
              <a:extLst>
                <a:ext uri="{FF2B5EF4-FFF2-40B4-BE49-F238E27FC236}">
                  <a16:creationId xmlns:a16="http://schemas.microsoft.com/office/drawing/2014/main" xmlns:a14="http://schemas.microsoft.com/office/drawing/2010/main" xmlns="" id="{45B1A0CB-44A1-4765-9D19-03C77F6EE28B}"/>
                </a:ext>
              </a:extLst>
            </xdr:cNvPr>
            <xdr:cNvSpPr txBox="1"/>
          </xdr:nvSpPr>
          <xdr:spPr>
            <a:xfrm>
              <a:off x="0" y="28575"/>
              <a:ext cx="4362450" cy="2305050"/>
            </a:xfrm>
            <a:prstGeom prst="rect">
              <a:avLst/>
            </a:prstGeom>
            <a:solidFill>
              <a:schemeClr val="accent5">
                <a:lumMod val="20000"/>
                <a:lumOff val="8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b="1" u="sng">
                  <a:latin typeface="Times New Roman" pitchFamily="18" charset="0"/>
                  <a:cs typeface="Times New Roman" pitchFamily="18" charset="0"/>
                </a:rPr>
                <a:t>Treatment: Check up </a:t>
              </a:r>
            </a:p>
            <a:p>
              <a:pPr marL="0" marR="0" lvl="0" indent="0" algn="ctr" defTabSz="914400" eaLnBrk="1" fontAlgn="auto" latinLnBrk="0" hangingPunct="1">
                <a:lnSpc>
                  <a:spcPct val="100000"/>
                </a:lnSpc>
                <a:spcBef>
                  <a:spcPts val="0"/>
                </a:spcBef>
                <a:spcAft>
                  <a:spcPts val="0"/>
                </a:spcAft>
                <a:buClrTx/>
                <a:buSzTx/>
                <a:buFontTx/>
                <a:buNone/>
                <a:tabLst/>
                <a:defRPr/>
              </a:pPr>
              <a:r>
                <a:rPr lang="en-IN" sz="1100" i="0">
                  <a:solidFill>
                    <a:schemeClr val="dk1"/>
                  </a:solidFill>
                  <a:effectLst/>
                  <a:latin typeface="Cambria Math"/>
                  <a:ea typeface="+mn-ea"/>
                  <a:cs typeface="+mn-cs"/>
                </a:rPr>
                <a:t>𝐻𝑦𝑝𝑜𝑡ℎ𝑒𝑠𝑖𝑠: 𝐻</a:t>
              </a:r>
              <a:r>
                <a:rPr lang="en-IN" sz="1100" i="0" baseline="-25000">
                  <a:solidFill>
                    <a:schemeClr val="dk1"/>
                  </a:solidFill>
                  <a:effectLst/>
                  <a:latin typeface="Cambria Math"/>
                  <a:ea typeface="+mn-ea"/>
                  <a:cs typeface="+mn-cs"/>
                </a:rPr>
                <a:t>0</a:t>
              </a:r>
              <a:r>
                <a:rPr lang="en-IN" sz="1100" i="0">
                  <a:solidFill>
                    <a:schemeClr val="dk1"/>
                  </a:solidFill>
                  <a:effectLst/>
                  <a:latin typeface="Cambria Math"/>
                  <a:ea typeface="+mn-ea"/>
                  <a:cs typeface="+mn-cs"/>
                </a:rPr>
                <a:t>: </a:t>
              </a:r>
              <a:r>
                <a:rPr lang="el-GR" sz="1100" i="0">
                  <a:solidFill>
                    <a:schemeClr val="dk1"/>
                  </a:solidFill>
                  <a:effectLst/>
                  <a:latin typeface="Cambria Math"/>
                  <a:ea typeface="+mn-ea"/>
                  <a:cs typeface="+mn-cs"/>
                </a:rPr>
                <a:t>𝜇</a:t>
              </a:r>
              <a:r>
                <a:rPr lang="en-IN" sz="1100">
                  <a:solidFill>
                    <a:schemeClr val="dk1"/>
                  </a:solidFill>
                  <a:effectLst/>
                  <a:latin typeface="Times New Roman" pitchFamily="18" charset="0"/>
                  <a:ea typeface="+mn-ea"/>
                  <a:cs typeface="Times New Roman" pitchFamily="18" charset="0"/>
                </a:rPr>
                <a:t> = 30</a:t>
              </a:r>
              <a:r>
                <a:rPr lang="en-IN" sz="1100" baseline="0">
                  <a:solidFill>
                    <a:schemeClr val="dk1"/>
                  </a:solidFill>
                  <a:effectLst/>
                  <a:latin typeface="Times New Roman" pitchFamily="18" charset="0"/>
                  <a:ea typeface="+mn-ea"/>
                  <a:cs typeface="Times New Roman" pitchFamily="18" charset="0"/>
                </a:rPr>
                <a:t> vs </a:t>
              </a:r>
              <a:r>
                <a:rPr lang="en-IN" sz="1100" b="0" i="0">
                  <a:solidFill>
                    <a:schemeClr val="dk1"/>
                  </a:solidFill>
                  <a:effectLst/>
                  <a:latin typeface="Cambria Math"/>
                  <a:ea typeface="+mn-ea"/>
                  <a:cs typeface="+mn-cs"/>
                </a:rPr>
                <a:t>𝐻_(1 ): </a:t>
              </a:r>
              <a:r>
                <a:rPr lang="el-GR" sz="1100" i="0">
                  <a:solidFill>
                    <a:schemeClr val="dk1"/>
                  </a:solidFill>
                  <a:effectLst/>
                  <a:latin typeface="Cambria Math"/>
                  <a:ea typeface="+mn-ea"/>
                  <a:cs typeface="+mn-cs"/>
                </a:rPr>
                <a:t>𝜇</a:t>
              </a:r>
              <a:r>
                <a:rPr lang="en-IN" sz="1100" b="0" i="0">
                  <a:solidFill>
                    <a:schemeClr val="dk1"/>
                  </a:solidFill>
                  <a:effectLst/>
                  <a:latin typeface="Cambria Math"/>
                  <a:ea typeface="+mn-ea"/>
                  <a:cs typeface="+mn-cs"/>
                </a:rPr>
                <a:t>&gt;30 </a:t>
              </a:r>
              <a:endParaRPr lang="en-IN">
                <a:effectLst/>
                <a:latin typeface="Times New Roman" pitchFamily="18" charset="0"/>
                <a:cs typeface="Times New Roman" pitchFamily="18" charset="0"/>
              </a:endParaRPr>
            </a:p>
            <a:p>
              <a:endParaRPr lang="en-IN" sz="1100" b="0" i="0" u="none" strike="noStrike">
                <a:solidFill>
                  <a:schemeClr val="dk1"/>
                </a:solidFill>
                <a:effectLst/>
                <a:latin typeface="Times New Roman" pitchFamily="18" charset="0"/>
                <a:ea typeface="+mn-ea"/>
                <a:cs typeface="Times New Roman" pitchFamily="18" charset="0"/>
              </a:endParaRPr>
            </a:p>
            <a:p>
              <a:r>
                <a:rPr lang="el-GR" sz="1100" b="0" i="0" u="none" strike="noStrike">
                  <a:solidFill>
                    <a:schemeClr val="dk1"/>
                  </a:solidFill>
                  <a:effectLst/>
                  <a:latin typeface="Times New Roman" pitchFamily="18" charset="0"/>
                  <a:ea typeface="+mn-ea"/>
                  <a:cs typeface="Times New Roman" pitchFamily="18" charset="0"/>
                </a:rPr>
                <a:t>μ</a:t>
              </a:r>
              <a:r>
                <a:rPr lang="en-IN" sz="1100" b="0" i="0" u="none" strike="noStrike" baseline="-25000">
                  <a:solidFill>
                    <a:schemeClr val="dk1"/>
                  </a:solidFill>
                  <a:effectLst/>
                  <a:latin typeface="Times New Roman" pitchFamily="18" charset="0"/>
                  <a:ea typeface="+mn-ea"/>
                  <a:cs typeface="Times New Roman" pitchFamily="18" charset="0"/>
                </a:rPr>
                <a:t>0</a:t>
              </a:r>
              <a:r>
                <a:rPr lang="el-GR" sz="1100" b="0" i="0" u="none" strike="noStrike">
                  <a:solidFill>
                    <a:schemeClr val="dk1"/>
                  </a:solidFill>
                  <a:effectLst/>
                  <a:latin typeface="Times New Roman" pitchFamily="18" charset="0"/>
                  <a:ea typeface="+mn-ea"/>
                  <a:cs typeface="Times New Roman" pitchFamily="18" charset="0"/>
                </a:rPr>
                <a:t> = 30</a:t>
              </a:r>
              <a:endParaRPr lang="en-IN" sz="1100" b="0" i="0" u="none" strike="noStrike">
                <a:solidFill>
                  <a:schemeClr val="dk1"/>
                </a:solidFill>
                <a:effectLst/>
                <a:latin typeface="Times New Roman" pitchFamily="18" charset="0"/>
                <a:ea typeface="+mn-ea"/>
                <a:cs typeface="Times New Roman" pitchFamily="18" charset="0"/>
              </a:endParaRPr>
            </a:p>
            <a:p>
              <a:r>
                <a:rPr lang="en-IN" sz="1100" b="0" i="0" u="none" strike="noStrike">
                  <a:solidFill>
                    <a:schemeClr val="dk1"/>
                  </a:solidFill>
                  <a:effectLst/>
                  <a:latin typeface="Times New Roman" pitchFamily="18" charset="0"/>
                  <a:ea typeface="+mn-ea"/>
                  <a:cs typeface="Times New Roman" pitchFamily="18" charset="0"/>
                </a:rPr>
                <a:t>n = 23</a:t>
              </a:r>
            </a:p>
            <a:p>
              <a:pPr/>
              <a:r>
                <a:rPr lang="en-IN" sz="1100" b="0" i="0">
                  <a:solidFill>
                    <a:schemeClr val="dk1"/>
                  </a:solidFill>
                  <a:effectLst/>
                  <a:latin typeface="Cambria Math"/>
                  <a:ea typeface="+mn-ea"/>
                  <a:cs typeface="+mn-cs"/>
                </a:rPr>
                <a:t>𝑥 ̅=27.2174</a:t>
              </a:r>
              <a:endParaRPr lang="en-IN">
                <a:effectLst/>
                <a:latin typeface="Times New Roman" pitchFamily="18" charset="0"/>
                <a:cs typeface="Times New Roman" pitchFamily="18" charset="0"/>
              </a:endParaRPr>
            </a:p>
            <a:p>
              <a:r>
                <a:rPr lang="en-IN" sz="1100" b="0" i="0" u="none" strike="noStrike">
                  <a:solidFill>
                    <a:schemeClr val="dk1"/>
                  </a:solidFill>
                  <a:effectLst/>
                  <a:latin typeface="Times New Roman" pitchFamily="18" charset="0"/>
                  <a:ea typeface="+mn-ea"/>
                  <a:cs typeface="Times New Roman" pitchFamily="18" charset="0"/>
                </a:rPr>
                <a:t>s = 12.8345</a:t>
              </a:r>
              <a:r>
                <a:rPr lang="en-IN">
                  <a:latin typeface="Times New Roman" pitchFamily="18" charset="0"/>
                  <a:cs typeface="Times New Roman" pitchFamily="18" charset="0"/>
                </a:rPr>
                <a:t> </a:t>
              </a:r>
            </a:p>
            <a:p>
              <a:endParaRPr lang="en-IN" sz="1100">
                <a:latin typeface="Times New Roman" pitchFamily="18" charset="0"/>
                <a:cs typeface="Times New Roman" pitchFamily="18" charset="0"/>
              </a:endParaRPr>
            </a:p>
            <a:p>
              <a:r>
                <a:rPr lang="en-IN" sz="1100">
                  <a:latin typeface="Times New Roman" pitchFamily="18" charset="0"/>
                  <a:cs typeface="Times New Roman" pitchFamily="18" charset="0"/>
                </a:rPr>
                <a:t>t</a:t>
              </a:r>
              <a:r>
                <a:rPr lang="en-IN" sz="1100" baseline="-25000">
                  <a:latin typeface="Times New Roman" pitchFamily="18" charset="0"/>
                  <a:cs typeface="Times New Roman" pitchFamily="18" charset="0"/>
                </a:rPr>
                <a:t>cal</a:t>
              </a:r>
              <a:r>
                <a:rPr lang="en-IN" sz="1100">
                  <a:latin typeface="Times New Roman" pitchFamily="18" charset="0"/>
                  <a:cs typeface="Times New Roman" pitchFamily="18" charset="0"/>
                </a:rPr>
                <a:t> = </a:t>
              </a:r>
              <a:r>
                <a:rPr lang="en-IN" sz="1100" i="0">
                  <a:latin typeface="Cambria Math"/>
                </a:rPr>
                <a:t>(</a:t>
              </a:r>
              <a:r>
                <a:rPr lang="en-IN" sz="1100" b="0" i="0">
                  <a:solidFill>
                    <a:schemeClr val="dk1"/>
                  </a:solidFill>
                  <a:effectLst/>
                  <a:latin typeface="Cambria Math"/>
                  <a:ea typeface="+mn-ea"/>
                  <a:cs typeface="+mn-cs"/>
                </a:rPr>
                <a:t>𝑥 ̅</a:t>
              </a:r>
              <a:r>
                <a:rPr lang="en-IN" sz="1100" b="0" i="0">
                  <a:solidFill>
                    <a:schemeClr val="dk1"/>
                  </a:solidFill>
                  <a:effectLst/>
                  <a:latin typeface="Cambria Math" panose="02040503050406030204" pitchFamily="18" charset="0"/>
                  <a:ea typeface="+mn-ea"/>
                  <a:cs typeface="+mn-cs"/>
                </a:rPr>
                <a:t>  − </a:t>
              </a:r>
              <a:r>
                <a:rPr lang="el-GR" sz="1100" b="0" i="0">
                  <a:solidFill>
                    <a:schemeClr val="dk1"/>
                  </a:solidFill>
                  <a:effectLst/>
                  <a:latin typeface="Cambria Math" panose="02040503050406030204" pitchFamily="18" charset="0"/>
                  <a:ea typeface="+mn-ea"/>
                  <a:cs typeface="+mn-cs"/>
                </a:rPr>
                <a:t>"</a:t>
              </a:r>
              <a:r>
                <a:rPr lang="el-GR" sz="1100" b="0" i="0">
                  <a:solidFill>
                    <a:schemeClr val="dk1"/>
                  </a:solidFill>
                  <a:effectLst/>
                  <a:latin typeface="Times New Roman" pitchFamily="18" charset="0"/>
                  <a:ea typeface="+mn-ea"/>
                  <a:cs typeface="Times New Roman" pitchFamily="18" charset="0"/>
                </a:rPr>
                <a:t>μ</a:t>
              </a:r>
              <a:r>
                <a:rPr lang="el-GR" sz="1100" b="0" i="0">
                  <a:solidFill>
                    <a:schemeClr val="dk1"/>
                  </a:solidFill>
                  <a:effectLst/>
                  <a:latin typeface="Cambria Math"/>
                  <a:ea typeface="+mn-ea"/>
                  <a:cs typeface="+mn-cs"/>
                </a:rPr>
                <a:t>" </a:t>
              </a:r>
              <a:r>
                <a:rPr lang="en-IN" sz="1100" b="0" i="0">
                  <a:solidFill>
                    <a:schemeClr val="dk1"/>
                  </a:solidFill>
                  <a:effectLst/>
                  <a:latin typeface="Cambria Math"/>
                  <a:ea typeface="+mn-ea"/>
                  <a:cs typeface="+mn-cs"/>
                </a:rPr>
                <a:t>)/(</a:t>
              </a:r>
              <a:r>
                <a:rPr lang="en-IN" sz="1100" b="0" i="0">
                  <a:latin typeface="Cambria Math" panose="02040503050406030204" pitchFamily="18" charset="0"/>
                </a:rPr>
                <a:t>𝑠</a:t>
              </a:r>
              <a:r>
                <a:rPr lang="en-IN" sz="1100" b="0" i="0">
                  <a:latin typeface="Cambria Math"/>
                </a:rPr>
                <a:t>⁄√</a:t>
              </a:r>
              <a:r>
                <a:rPr lang="en-IN" sz="1100" b="0" i="0">
                  <a:latin typeface="Cambria Math" panose="02040503050406030204" pitchFamily="18" charset="0"/>
                </a:rPr>
                <a:t>𝑛</a:t>
              </a:r>
              <a:r>
                <a:rPr lang="en-IN" sz="1100" b="0" i="0">
                  <a:latin typeface="Cambria Math"/>
                </a:rPr>
                <a:t>)</a:t>
              </a:r>
              <a:r>
                <a:rPr lang="en-IN" sz="1100">
                  <a:latin typeface="Times New Roman" pitchFamily="18" charset="0"/>
                  <a:cs typeface="Times New Roman" pitchFamily="18" charset="0"/>
                </a:rPr>
                <a:t> = -1.0398</a:t>
              </a:r>
            </a:p>
            <a:p>
              <a:r>
                <a:rPr lang="en-IN" sz="1100">
                  <a:latin typeface="Times New Roman" pitchFamily="18" charset="0"/>
                  <a:cs typeface="Times New Roman" pitchFamily="18" charset="0"/>
                </a:rPr>
                <a:t>t</a:t>
              </a:r>
              <a:r>
                <a:rPr lang="en-IN" sz="1100" baseline="-25000">
                  <a:latin typeface="Times New Roman" pitchFamily="18" charset="0"/>
                  <a:cs typeface="Times New Roman" pitchFamily="18" charset="0"/>
                </a:rPr>
                <a:t>tab</a:t>
              </a:r>
              <a:r>
                <a:rPr lang="en-IN" sz="1100" baseline="0">
                  <a:latin typeface="Times New Roman" pitchFamily="18" charset="0"/>
                  <a:cs typeface="Times New Roman" pitchFamily="18" charset="0"/>
                </a:rPr>
                <a:t> = t</a:t>
              </a:r>
              <a:r>
                <a:rPr lang="en-IN" sz="1100" baseline="-25000">
                  <a:latin typeface="Times New Roman" pitchFamily="18" charset="0"/>
                  <a:cs typeface="Times New Roman" pitchFamily="18" charset="0"/>
                </a:rPr>
                <a:t>22,0.05</a:t>
              </a:r>
              <a:r>
                <a:rPr lang="en-IN" sz="1100" baseline="0">
                  <a:latin typeface="Times New Roman" pitchFamily="18" charset="0"/>
                  <a:cs typeface="Times New Roman" pitchFamily="18" charset="0"/>
                </a:rPr>
                <a:t> = 1.717</a:t>
              </a:r>
            </a:p>
            <a:p>
              <a:endParaRPr lang="en-IN" sz="1100" baseline="0">
                <a:latin typeface="Times New Roman" pitchFamily="18" charset="0"/>
                <a:cs typeface="Times New Roman" pitchFamily="18" charset="0"/>
              </a:endParaRPr>
            </a:p>
            <a:p>
              <a:r>
                <a:rPr lang="en-IN" sz="1100" b="1" baseline="0">
                  <a:latin typeface="Times New Roman" pitchFamily="18" charset="0"/>
                  <a:cs typeface="Times New Roman" pitchFamily="18" charset="0"/>
                </a:rPr>
                <a:t>|</a:t>
              </a:r>
              <a:r>
                <a:rPr lang="en-IN" sz="1100" b="1">
                  <a:solidFill>
                    <a:schemeClr val="dk1"/>
                  </a:solidFill>
                  <a:effectLst/>
                  <a:latin typeface="Times New Roman" pitchFamily="18" charset="0"/>
                  <a:ea typeface="+mn-ea"/>
                  <a:cs typeface="Times New Roman" pitchFamily="18" charset="0"/>
                </a:rPr>
                <a:t>t</a:t>
              </a:r>
              <a:r>
                <a:rPr lang="en-IN" sz="1100" b="1" baseline="-25000">
                  <a:solidFill>
                    <a:schemeClr val="dk1"/>
                  </a:solidFill>
                  <a:effectLst/>
                  <a:latin typeface="Times New Roman" pitchFamily="18" charset="0"/>
                  <a:ea typeface="+mn-ea"/>
                  <a:cs typeface="Times New Roman" pitchFamily="18" charset="0"/>
                </a:rPr>
                <a:t>cal</a:t>
              </a:r>
              <a:r>
                <a:rPr lang="en-IN" sz="1100" b="1" baseline="0">
                  <a:latin typeface="Times New Roman" pitchFamily="18" charset="0"/>
                  <a:cs typeface="Times New Roman" pitchFamily="18" charset="0"/>
                </a:rPr>
                <a:t>|&lt; |</a:t>
              </a:r>
              <a:r>
                <a:rPr lang="en-IN" sz="1100" b="1">
                  <a:solidFill>
                    <a:schemeClr val="dk1"/>
                  </a:solidFill>
                  <a:effectLst/>
                  <a:latin typeface="Times New Roman" pitchFamily="18" charset="0"/>
                  <a:ea typeface="+mn-ea"/>
                  <a:cs typeface="Times New Roman" pitchFamily="18" charset="0"/>
                </a:rPr>
                <a:t>t</a:t>
              </a:r>
              <a:r>
                <a:rPr lang="en-IN" sz="1100" b="1" baseline="-25000">
                  <a:solidFill>
                    <a:schemeClr val="dk1"/>
                  </a:solidFill>
                  <a:effectLst/>
                  <a:latin typeface="Times New Roman" pitchFamily="18" charset="0"/>
                  <a:ea typeface="+mn-ea"/>
                  <a:cs typeface="Times New Roman" pitchFamily="18" charset="0"/>
                </a:rPr>
                <a:t>tab</a:t>
              </a:r>
              <a:r>
                <a:rPr lang="en-IN" sz="1100" b="1" baseline="0">
                  <a:latin typeface="Times New Roman" pitchFamily="18" charset="0"/>
                  <a:cs typeface="Times New Roman" pitchFamily="18" charset="0"/>
                </a:rPr>
                <a:t>|, we accept H</a:t>
              </a:r>
              <a:r>
                <a:rPr lang="en-IN" sz="1100" b="1" baseline="-25000">
                  <a:latin typeface="Times New Roman" pitchFamily="18" charset="0"/>
                  <a:cs typeface="Times New Roman" pitchFamily="18" charset="0"/>
                </a:rPr>
                <a:t>0</a:t>
              </a:r>
              <a:r>
                <a:rPr lang="en-IN" sz="1100" b="1" baseline="0">
                  <a:latin typeface="Times New Roman" pitchFamily="18" charset="0"/>
                  <a:cs typeface="Times New Roman" pitchFamily="18" charset="0"/>
                </a:rPr>
                <a:t> at 5% level of significance.</a:t>
              </a:r>
              <a:endParaRPr lang="en-IN" sz="1100" b="1">
                <a:latin typeface="Times New Roman" pitchFamily="18" charset="0"/>
                <a:cs typeface="Times New Roman" pitchFamily="18" charset="0"/>
              </a:endParaRPr>
            </a:p>
          </xdr:txBody>
        </xdr:sp>
      </mc:Fallback>
    </mc:AlternateContent>
    <xdr:clientData/>
  </xdr:twoCellAnchor>
  <xdr:twoCellAnchor>
    <xdr:from>
      <xdr:col>7</xdr:col>
      <xdr:colOff>406111</xdr:colOff>
      <xdr:row>0</xdr:row>
      <xdr:rowOff>38100</xdr:rowOff>
    </xdr:from>
    <xdr:to>
      <xdr:col>14</xdr:col>
      <xdr:colOff>486641</xdr:colOff>
      <xdr:row>12</xdr:row>
      <xdr:rowOff>57150</xdr:rowOff>
    </xdr:to>
    <mc:AlternateContent xmlns:mc="http://schemas.openxmlformats.org/markup-compatibility/2006" xmlns:a14="http://schemas.microsoft.com/office/drawing/2010/main">
      <mc:Choice Requires="a14">
        <xdr:sp macro="" textlink="">
          <xdr:nvSpPr>
            <xdr:cNvPr id="3" name="TextBox 2">
              <a:extLst>
                <a:ext uri="{FF2B5EF4-FFF2-40B4-BE49-F238E27FC236}">
                  <a16:creationId xmlns:a16="http://schemas.microsoft.com/office/drawing/2014/main" id="{00000000-0008-0000-0E00-000003000000}"/>
                </a:ext>
              </a:extLst>
            </xdr:cNvPr>
            <xdr:cNvSpPr txBox="1"/>
          </xdr:nvSpPr>
          <xdr:spPr>
            <a:xfrm>
              <a:off x="4673311" y="38100"/>
              <a:ext cx="4347730" cy="2305050"/>
            </a:xfrm>
            <a:prstGeom prst="rect">
              <a:avLst/>
            </a:prstGeom>
            <a:solidFill>
              <a:schemeClr val="accent5">
                <a:lumMod val="20000"/>
                <a:lumOff val="8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b="1" u="sng">
                  <a:latin typeface="Times New Roman" pitchFamily="18" charset="0"/>
                  <a:cs typeface="Times New Roman" pitchFamily="18" charset="0"/>
                </a:rPr>
                <a:t>Treatment: Consultation </a:t>
              </a:r>
            </a:p>
            <a:p>
              <a:pPr marL="0" marR="0" lvl="0" indent="0" algn="ctr" defTabSz="914400" eaLnBrk="1" fontAlgn="auto" latinLnBrk="0" hangingPunct="1">
                <a:lnSpc>
                  <a:spcPct val="100000"/>
                </a:lnSpc>
                <a:spcBef>
                  <a:spcPts val="0"/>
                </a:spcBef>
                <a:spcAft>
                  <a:spcPts val="0"/>
                </a:spcAft>
                <a:buClrTx/>
                <a:buSzTx/>
                <a:buFontTx/>
                <a:buNone/>
                <a:tabLst/>
                <a:defRPr/>
              </a:pPr>
              <a14:m>
                <m:oMath xmlns:m="http://schemas.openxmlformats.org/officeDocument/2006/math">
                  <m:r>
                    <a:rPr lang="en-IN" sz="1100" i="1">
                      <a:solidFill>
                        <a:schemeClr val="dk1"/>
                      </a:solidFill>
                      <a:effectLst/>
                      <a:latin typeface="Cambria Math"/>
                      <a:ea typeface="+mn-ea"/>
                      <a:cs typeface="+mn-cs"/>
                    </a:rPr>
                    <m:t>𝐻𝑦𝑝𝑜𝑡h𝑒𝑠𝑖𝑠</m:t>
                  </m:r>
                  <m:r>
                    <a:rPr lang="en-IN" sz="1100" i="1">
                      <a:solidFill>
                        <a:schemeClr val="dk1"/>
                      </a:solidFill>
                      <a:effectLst/>
                      <a:latin typeface="Cambria Math"/>
                      <a:ea typeface="+mn-ea"/>
                      <a:cs typeface="+mn-cs"/>
                    </a:rPr>
                    <m:t>: </m:t>
                  </m:r>
                  <m:r>
                    <a:rPr lang="en-IN" sz="1100" i="1">
                      <a:solidFill>
                        <a:schemeClr val="dk1"/>
                      </a:solidFill>
                      <a:effectLst/>
                      <a:latin typeface="Cambria Math"/>
                      <a:ea typeface="+mn-ea"/>
                      <a:cs typeface="+mn-cs"/>
                    </a:rPr>
                    <m:t>𝐻</m:t>
                  </m:r>
                  <m:r>
                    <a:rPr lang="en-IN" sz="1100" i="1" baseline="-25000">
                      <a:solidFill>
                        <a:schemeClr val="dk1"/>
                      </a:solidFill>
                      <a:effectLst/>
                      <a:latin typeface="Cambria Math"/>
                      <a:ea typeface="+mn-ea"/>
                      <a:cs typeface="+mn-cs"/>
                    </a:rPr>
                    <m:t>0</m:t>
                  </m:r>
                  <m:r>
                    <a:rPr lang="en-IN" sz="1100" i="1">
                      <a:solidFill>
                        <a:schemeClr val="dk1"/>
                      </a:solidFill>
                      <a:effectLst/>
                      <a:latin typeface="Cambria Math"/>
                      <a:ea typeface="+mn-ea"/>
                      <a:cs typeface="+mn-cs"/>
                    </a:rPr>
                    <m:t>: </m:t>
                  </m:r>
                  <m:r>
                    <a:rPr lang="el-GR" sz="1100" i="1">
                      <a:solidFill>
                        <a:schemeClr val="dk1"/>
                      </a:solidFill>
                      <a:effectLst/>
                      <a:latin typeface="Cambria Math"/>
                      <a:ea typeface="+mn-ea"/>
                      <a:cs typeface="+mn-cs"/>
                    </a:rPr>
                    <m:t>𝜇</m:t>
                  </m:r>
                </m:oMath>
              </a14:m>
              <a:r>
                <a:rPr lang="en-IN" sz="1100">
                  <a:solidFill>
                    <a:schemeClr val="dk1"/>
                  </a:solidFill>
                  <a:effectLst/>
                  <a:latin typeface="Times New Roman" pitchFamily="18" charset="0"/>
                  <a:ea typeface="+mn-ea"/>
                  <a:cs typeface="Times New Roman" pitchFamily="18" charset="0"/>
                </a:rPr>
                <a:t> = 25</a:t>
              </a:r>
              <a:r>
                <a:rPr lang="en-IN" sz="1100" baseline="0">
                  <a:solidFill>
                    <a:schemeClr val="dk1"/>
                  </a:solidFill>
                  <a:effectLst/>
                  <a:latin typeface="Times New Roman" pitchFamily="18" charset="0"/>
                  <a:ea typeface="+mn-ea"/>
                  <a:cs typeface="Times New Roman" pitchFamily="18" charset="0"/>
                </a:rPr>
                <a:t> vs </a:t>
              </a:r>
              <a14:m>
                <m:oMath xmlns:m="http://schemas.openxmlformats.org/officeDocument/2006/math">
                  <m:sSub>
                    <m:sSubPr>
                      <m:ctrlPr>
                        <a:rPr lang="en-IN" sz="1100" b="0" i="1">
                          <a:solidFill>
                            <a:schemeClr val="dk1"/>
                          </a:solidFill>
                          <a:effectLst/>
                          <a:latin typeface="Cambria Math" panose="02040503050406030204" pitchFamily="18" charset="0"/>
                          <a:ea typeface="+mn-ea"/>
                          <a:cs typeface="+mn-cs"/>
                        </a:rPr>
                      </m:ctrlPr>
                    </m:sSubPr>
                    <m:e>
                      <m:r>
                        <a:rPr lang="en-IN" sz="1100" b="0" i="1">
                          <a:solidFill>
                            <a:schemeClr val="dk1"/>
                          </a:solidFill>
                          <a:effectLst/>
                          <a:latin typeface="Cambria Math"/>
                          <a:ea typeface="+mn-ea"/>
                          <a:cs typeface="+mn-cs"/>
                        </a:rPr>
                        <m:t>𝐻</m:t>
                      </m:r>
                    </m:e>
                    <m:sub>
                      <m:r>
                        <a:rPr lang="en-IN" sz="1100" b="0" i="1">
                          <a:solidFill>
                            <a:schemeClr val="dk1"/>
                          </a:solidFill>
                          <a:effectLst/>
                          <a:latin typeface="Cambria Math"/>
                          <a:ea typeface="+mn-ea"/>
                          <a:cs typeface="+mn-cs"/>
                        </a:rPr>
                        <m:t>1 </m:t>
                      </m:r>
                    </m:sub>
                  </m:sSub>
                  <m:r>
                    <a:rPr lang="en-IN" sz="1100" b="0" i="1">
                      <a:solidFill>
                        <a:schemeClr val="dk1"/>
                      </a:solidFill>
                      <a:effectLst/>
                      <a:latin typeface="Cambria Math"/>
                      <a:ea typeface="+mn-ea"/>
                      <a:cs typeface="+mn-cs"/>
                    </a:rPr>
                    <m:t>: </m:t>
                  </m:r>
                  <m:r>
                    <a:rPr lang="el-GR" sz="1100" i="1">
                      <a:solidFill>
                        <a:schemeClr val="dk1"/>
                      </a:solidFill>
                      <a:effectLst/>
                      <a:latin typeface="Cambria Math"/>
                      <a:ea typeface="+mn-ea"/>
                      <a:cs typeface="+mn-cs"/>
                    </a:rPr>
                    <m:t>𝜇</m:t>
                  </m:r>
                  <m:r>
                    <a:rPr lang="en-IN" sz="1100" b="0" i="1">
                      <a:solidFill>
                        <a:schemeClr val="dk1"/>
                      </a:solidFill>
                      <a:effectLst/>
                      <a:latin typeface="Cambria Math"/>
                      <a:ea typeface="+mn-ea"/>
                      <a:cs typeface="+mn-cs"/>
                    </a:rPr>
                    <m:t>&gt;</m:t>
                  </m:r>
                  <m:r>
                    <a:rPr lang="en-IN" sz="1100" b="0" i="1">
                      <a:solidFill>
                        <a:schemeClr val="dk1"/>
                      </a:solidFill>
                      <a:effectLst/>
                      <a:latin typeface="Cambria Math" panose="02040503050406030204" pitchFamily="18" charset="0"/>
                      <a:ea typeface="+mn-ea"/>
                      <a:cs typeface="+mn-cs"/>
                    </a:rPr>
                    <m:t>25</m:t>
                  </m:r>
                  <m:r>
                    <a:rPr lang="en-IN" sz="1100" b="0" i="1">
                      <a:solidFill>
                        <a:schemeClr val="dk1"/>
                      </a:solidFill>
                      <a:effectLst/>
                      <a:latin typeface="Cambria Math"/>
                      <a:ea typeface="+mn-ea"/>
                      <a:cs typeface="+mn-cs"/>
                    </a:rPr>
                    <m:t> </m:t>
                  </m:r>
                </m:oMath>
              </a14:m>
              <a:endParaRPr lang="en-IN">
                <a:effectLst/>
                <a:latin typeface="Times New Roman" pitchFamily="18" charset="0"/>
                <a:cs typeface="Times New Roman" pitchFamily="18" charset="0"/>
              </a:endParaRPr>
            </a:p>
            <a:p>
              <a:endParaRPr lang="en-IN" sz="1100" b="0" i="0" u="none" strike="noStrike">
                <a:solidFill>
                  <a:schemeClr val="dk1"/>
                </a:solidFill>
                <a:effectLst/>
                <a:latin typeface="Times New Roman" pitchFamily="18" charset="0"/>
                <a:ea typeface="+mn-ea"/>
                <a:cs typeface="Times New Roman" pitchFamily="18" charset="0"/>
              </a:endParaRPr>
            </a:p>
            <a:p>
              <a:r>
                <a:rPr lang="el-GR" sz="1100" b="0" i="0">
                  <a:solidFill>
                    <a:schemeClr val="dk1"/>
                  </a:solidFill>
                  <a:effectLst/>
                  <a:latin typeface="Times New Roman" pitchFamily="18" charset="0"/>
                  <a:ea typeface="+mn-ea"/>
                  <a:cs typeface="Times New Roman" pitchFamily="18" charset="0"/>
                </a:rPr>
                <a:t>μ</a:t>
              </a:r>
              <a:r>
                <a:rPr lang="en-IN" sz="1100" b="0" i="0" baseline="-25000">
                  <a:solidFill>
                    <a:schemeClr val="dk1"/>
                  </a:solidFill>
                  <a:effectLst/>
                  <a:latin typeface="Times New Roman" pitchFamily="18" charset="0"/>
                  <a:ea typeface="+mn-ea"/>
                  <a:cs typeface="Times New Roman" pitchFamily="18" charset="0"/>
                </a:rPr>
                <a:t>0</a:t>
              </a:r>
              <a:r>
                <a:rPr lang="el-GR" sz="1100" b="0" i="0" u="none" strike="noStrike">
                  <a:solidFill>
                    <a:schemeClr val="dk1"/>
                  </a:solidFill>
                  <a:effectLst/>
                  <a:latin typeface="Times New Roman" pitchFamily="18" charset="0"/>
                  <a:ea typeface="+mn-ea"/>
                  <a:cs typeface="Times New Roman" pitchFamily="18" charset="0"/>
                </a:rPr>
                <a:t> = </a:t>
              </a:r>
              <a:r>
                <a:rPr lang="en-IN" sz="1100" b="0" i="0" u="none" strike="noStrike">
                  <a:solidFill>
                    <a:schemeClr val="dk1"/>
                  </a:solidFill>
                  <a:effectLst/>
                  <a:latin typeface="Times New Roman" pitchFamily="18" charset="0"/>
                  <a:ea typeface="+mn-ea"/>
                  <a:cs typeface="Times New Roman" pitchFamily="18" charset="0"/>
                </a:rPr>
                <a:t>25</a:t>
              </a:r>
            </a:p>
            <a:p>
              <a:r>
                <a:rPr lang="en-IN" sz="1100" b="0" i="0" u="none" strike="noStrike">
                  <a:solidFill>
                    <a:schemeClr val="dk1"/>
                  </a:solidFill>
                  <a:effectLst/>
                  <a:latin typeface="Times New Roman" pitchFamily="18" charset="0"/>
                  <a:ea typeface="+mn-ea"/>
                  <a:cs typeface="Times New Roman" pitchFamily="18" charset="0"/>
                </a:rPr>
                <a:t>n = 12</a:t>
              </a:r>
            </a:p>
            <a:p>
              <a:pPr/>
              <a14:m>
                <m:oMathPara xmlns:m="http://schemas.openxmlformats.org/officeDocument/2006/math">
                  <m:oMathParaPr>
                    <m:jc m:val="left"/>
                  </m:oMathParaPr>
                  <m:oMath xmlns:m="http://schemas.openxmlformats.org/officeDocument/2006/math">
                    <m:acc>
                      <m:accPr>
                        <m:chr m:val="̅"/>
                        <m:ctrlPr>
                          <a:rPr lang="en-IN" sz="1100" i="1">
                            <a:solidFill>
                              <a:schemeClr val="dk1"/>
                            </a:solidFill>
                            <a:effectLst/>
                            <a:latin typeface="Cambria Math" panose="02040503050406030204" pitchFamily="18" charset="0"/>
                            <a:ea typeface="+mn-ea"/>
                            <a:cs typeface="+mn-cs"/>
                          </a:rPr>
                        </m:ctrlPr>
                      </m:accPr>
                      <m:e>
                        <m:r>
                          <a:rPr lang="en-IN" sz="1100" b="0" i="1">
                            <a:solidFill>
                              <a:schemeClr val="dk1"/>
                            </a:solidFill>
                            <a:effectLst/>
                            <a:latin typeface="Cambria Math"/>
                            <a:ea typeface="+mn-ea"/>
                            <a:cs typeface="+mn-cs"/>
                          </a:rPr>
                          <m:t>𝑥</m:t>
                        </m:r>
                      </m:e>
                    </m:acc>
                    <m:r>
                      <a:rPr lang="en-IN" sz="1100" b="0" i="1">
                        <a:solidFill>
                          <a:schemeClr val="dk1"/>
                        </a:solidFill>
                        <a:effectLst/>
                        <a:latin typeface="Cambria Math"/>
                        <a:ea typeface="+mn-ea"/>
                        <a:cs typeface="+mn-cs"/>
                      </a:rPr>
                      <m:t>=</m:t>
                    </m:r>
                    <m:r>
                      <a:rPr lang="en-IN" sz="1100" b="0" i="1">
                        <a:solidFill>
                          <a:schemeClr val="dk1"/>
                        </a:solidFill>
                        <a:effectLst/>
                        <a:latin typeface="Cambria Math" panose="02040503050406030204" pitchFamily="18" charset="0"/>
                        <a:ea typeface="+mn-ea"/>
                        <a:cs typeface="+mn-cs"/>
                      </a:rPr>
                      <m:t>30.3333</m:t>
                    </m:r>
                  </m:oMath>
                </m:oMathPara>
              </a14:m>
              <a:endParaRPr lang="en-IN" sz="1100" b="0" i="0">
                <a:solidFill>
                  <a:schemeClr val="dk1"/>
                </a:solidFill>
                <a:effectLst/>
                <a:latin typeface="Times New Roman" pitchFamily="18" charset="0"/>
                <a:ea typeface="+mn-ea"/>
                <a:cs typeface="Times New Roman" pitchFamily="18" charset="0"/>
              </a:endParaRPr>
            </a:p>
            <a:p>
              <a:r>
                <a:rPr lang="en-IN" sz="1100" b="0" i="0" u="none" strike="noStrike">
                  <a:solidFill>
                    <a:schemeClr val="dk1"/>
                  </a:solidFill>
                  <a:effectLst/>
                  <a:latin typeface="Times New Roman" pitchFamily="18" charset="0"/>
                  <a:ea typeface="+mn-ea"/>
                  <a:cs typeface="Times New Roman" pitchFamily="18" charset="0"/>
                </a:rPr>
                <a:t>s = 11.39643751</a:t>
              </a:r>
              <a:r>
                <a:rPr lang="en-IN">
                  <a:latin typeface="Times New Roman" pitchFamily="18" charset="0"/>
                  <a:cs typeface="Times New Roman" pitchFamily="18" charset="0"/>
                </a:rPr>
                <a:t> </a:t>
              </a:r>
            </a:p>
            <a:p>
              <a:endParaRPr lang="en-IN" sz="1100">
                <a:latin typeface="Times New Roman" pitchFamily="18" charset="0"/>
                <a:cs typeface="Times New Roman" pitchFamily="18" charset="0"/>
              </a:endParaRPr>
            </a:p>
            <a:p>
              <a:r>
                <a:rPr lang="en-IN" sz="1100">
                  <a:latin typeface="Times New Roman" pitchFamily="18" charset="0"/>
                  <a:cs typeface="Times New Roman" pitchFamily="18" charset="0"/>
                </a:rPr>
                <a:t>t</a:t>
              </a:r>
              <a:r>
                <a:rPr lang="en-IN" sz="1100" baseline="-25000">
                  <a:latin typeface="Times New Roman" pitchFamily="18" charset="0"/>
                  <a:cs typeface="Times New Roman" pitchFamily="18" charset="0"/>
                </a:rPr>
                <a:t>cal</a:t>
              </a:r>
              <a:r>
                <a:rPr lang="en-IN" sz="1100">
                  <a:latin typeface="Times New Roman" pitchFamily="18" charset="0"/>
                  <a:cs typeface="Times New Roman" pitchFamily="18" charset="0"/>
                </a:rPr>
                <a:t> = </a:t>
              </a:r>
              <a14:m>
                <m:oMath xmlns:m="http://schemas.openxmlformats.org/officeDocument/2006/math">
                  <m:f>
                    <m:fPr>
                      <m:ctrlPr>
                        <a:rPr lang="en-IN" sz="1100" i="1">
                          <a:latin typeface="Cambria Math" panose="02040503050406030204" pitchFamily="18" charset="0"/>
                        </a:rPr>
                      </m:ctrlPr>
                    </m:fPr>
                    <m:num>
                      <m:acc>
                        <m:accPr>
                          <m:chr m:val="̅"/>
                          <m:ctrlPr>
                            <a:rPr lang="en-IN" sz="1100" i="1">
                              <a:solidFill>
                                <a:schemeClr val="dk1"/>
                              </a:solidFill>
                              <a:effectLst/>
                              <a:latin typeface="Cambria Math" panose="02040503050406030204" pitchFamily="18" charset="0"/>
                              <a:ea typeface="+mn-ea"/>
                              <a:cs typeface="+mn-cs"/>
                            </a:rPr>
                          </m:ctrlPr>
                        </m:accPr>
                        <m:e>
                          <m:r>
                            <a:rPr lang="en-IN" sz="1100" b="0" i="1">
                              <a:solidFill>
                                <a:schemeClr val="dk1"/>
                              </a:solidFill>
                              <a:effectLst/>
                              <a:latin typeface="Cambria Math"/>
                              <a:ea typeface="+mn-ea"/>
                              <a:cs typeface="+mn-cs"/>
                            </a:rPr>
                            <m:t>𝑥</m:t>
                          </m:r>
                        </m:e>
                      </m:acc>
                      <m:r>
                        <a:rPr lang="en-IN" sz="1100" b="0" i="1">
                          <a:solidFill>
                            <a:schemeClr val="dk1"/>
                          </a:solidFill>
                          <a:effectLst/>
                          <a:latin typeface="Cambria Math" panose="02040503050406030204" pitchFamily="18" charset="0"/>
                          <a:ea typeface="+mn-ea"/>
                          <a:cs typeface="+mn-cs"/>
                        </a:rPr>
                        <m:t> − </m:t>
                      </m:r>
                      <m:r>
                        <m:rPr>
                          <m:nor/>
                        </m:rPr>
                        <a:rPr lang="el-GR" sz="1100" b="0" i="0">
                          <a:solidFill>
                            <a:schemeClr val="dk1"/>
                          </a:solidFill>
                          <a:effectLst/>
                          <a:latin typeface="Times New Roman" pitchFamily="18" charset="0"/>
                          <a:ea typeface="+mn-ea"/>
                          <a:cs typeface="Times New Roman" pitchFamily="18" charset="0"/>
                        </a:rPr>
                        <m:t>μ</m:t>
                      </m:r>
                    </m:num>
                    <m:den>
                      <m:f>
                        <m:fPr>
                          <m:type m:val="skw"/>
                          <m:ctrlPr>
                            <a:rPr lang="en-IN" sz="1100" i="1">
                              <a:latin typeface="Cambria Math" panose="02040503050406030204" pitchFamily="18" charset="0"/>
                            </a:rPr>
                          </m:ctrlPr>
                        </m:fPr>
                        <m:num>
                          <m:r>
                            <a:rPr lang="en-IN" sz="1100" b="0" i="1">
                              <a:latin typeface="Cambria Math" panose="02040503050406030204" pitchFamily="18" charset="0"/>
                            </a:rPr>
                            <m:t>𝑠</m:t>
                          </m:r>
                        </m:num>
                        <m:den>
                          <m:rad>
                            <m:radPr>
                              <m:degHide m:val="on"/>
                              <m:ctrlPr>
                                <a:rPr lang="en-IN" sz="1100" i="1">
                                  <a:latin typeface="Cambria Math" panose="02040503050406030204" pitchFamily="18" charset="0"/>
                                </a:rPr>
                              </m:ctrlPr>
                            </m:radPr>
                            <m:deg/>
                            <m:e>
                              <m:r>
                                <a:rPr lang="en-IN" sz="1100" b="0" i="1">
                                  <a:latin typeface="Cambria Math" panose="02040503050406030204" pitchFamily="18" charset="0"/>
                                </a:rPr>
                                <m:t>𝑛</m:t>
                              </m:r>
                            </m:e>
                          </m:rad>
                        </m:den>
                      </m:f>
                    </m:den>
                  </m:f>
                </m:oMath>
              </a14:m>
              <a:r>
                <a:rPr lang="en-IN" sz="1100">
                  <a:latin typeface="Times New Roman" pitchFamily="18" charset="0"/>
                  <a:cs typeface="Times New Roman" pitchFamily="18" charset="0"/>
                </a:rPr>
                <a:t> = 1.621128807</a:t>
              </a:r>
            </a:p>
            <a:p>
              <a:r>
                <a:rPr lang="en-IN" sz="1100">
                  <a:latin typeface="Times New Roman" pitchFamily="18" charset="0"/>
                  <a:cs typeface="Times New Roman" pitchFamily="18" charset="0"/>
                </a:rPr>
                <a:t>t</a:t>
              </a:r>
              <a:r>
                <a:rPr lang="en-IN" sz="1100" baseline="-25000">
                  <a:latin typeface="Times New Roman" pitchFamily="18" charset="0"/>
                  <a:cs typeface="Times New Roman" pitchFamily="18" charset="0"/>
                </a:rPr>
                <a:t>tab</a:t>
              </a:r>
              <a:r>
                <a:rPr lang="en-IN" sz="1100" baseline="0">
                  <a:latin typeface="Times New Roman" pitchFamily="18" charset="0"/>
                  <a:cs typeface="Times New Roman" pitchFamily="18" charset="0"/>
                </a:rPr>
                <a:t> = t</a:t>
              </a:r>
              <a:r>
                <a:rPr lang="en-IN" sz="1100" baseline="-25000">
                  <a:latin typeface="Times New Roman" pitchFamily="18" charset="0"/>
                  <a:cs typeface="Times New Roman" pitchFamily="18" charset="0"/>
                </a:rPr>
                <a:t>11,0.05</a:t>
              </a:r>
              <a:r>
                <a:rPr lang="en-IN" sz="1100" baseline="0">
                  <a:latin typeface="Times New Roman" pitchFamily="18" charset="0"/>
                  <a:cs typeface="Times New Roman" pitchFamily="18" charset="0"/>
                </a:rPr>
                <a:t> = 1.796</a:t>
              </a:r>
            </a:p>
            <a:p>
              <a:endParaRPr lang="en-IN" sz="1100" baseline="0">
                <a:latin typeface="Times New Roman" pitchFamily="18" charset="0"/>
                <a:cs typeface="Times New Roman" pitchFamily="18" charset="0"/>
              </a:endParaRPr>
            </a:p>
            <a:p>
              <a:r>
                <a:rPr lang="en-IN" sz="1100" b="1" baseline="0">
                  <a:latin typeface="Times New Roman" pitchFamily="18" charset="0"/>
                  <a:cs typeface="Times New Roman" pitchFamily="18" charset="0"/>
                </a:rPr>
                <a:t>|</a:t>
              </a:r>
              <a:r>
                <a:rPr lang="en-IN" sz="1100" b="1">
                  <a:solidFill>
                    <a:schemeClr val="dk1"/>
                  </a:solidFill>
                  <a:effectLst/>
                  <a:latin typeface="Times New Roman" pitchFamily="18" charset="0"/>
                  <a:ea typeface="+mn-ea"/>
                  <a:cs typeface="Times New Roman" pitchFamily="18" charset="0"/>
                </a:rPr>
                <a:t>t</a:t>
              </a:r>
              <a:r>
                <a:rPr lang="en-IN" sz="1100" b="1" baseline="-25000">
                  <a:solidFill>
                    <a:schemeClr val="dk1"/>
                  </a:solidFill>
                  <a:effectLst/>
                  <a:latin typeface="Times New Roman" pitchFamily="18" charset="0"/>
                  <a:ea typeface="+mn-ea"/>
                  <a:cs typeface="Times New Roman" pitchFamily="18" charset="0"/>
                </a:rPr>
                <a:t>cal</a:t>
              </a:r>
              <a:r>
                <a:rPr lang="en-IN" sz="1100" b="1" baseline="0">
                  <a:latin typeface="Times New Roman" pitchFamily="18" charset="0"/>
                  <a:cs typeface="Times New Roman" pitchFamily="18" charset="0"/>
                </a:rPr>
                <a:t>|&lt; |</a:t>
              </a:r>
              <a:r>
                <a:rPr lang="en-IN" sz="1100" b="1">
                  <a:solidFill>
                    <a:schemeClr val="dk1"/>
                  </a:solidFill>
                  <a:effectLst/>
                  <a:latin typeface="Times New Roman" pitchFamily="18" charset="0"/>
                  <a:ea typeface="+mn-ea"/>
                  <a:cs typeface="Times New Roman" pitchFamily="18" charset="0"/>
                </a:rPr>
                <a:t>t</a:t>
              </a:r>
              <a:r>
                <a:rPr lang="en-IN" sz="1100" b="1" baseline="-25000">
                  <a:solidFill>
                    <a:schemeClr val="dk1"/>
                  </a:solidFill>
                  <a:effectLst/>
                  <a:latin typeface="Times New Roman" pitchFamily="18" charset="0"/>
                  <a:ea typeface="+mn-ea"/>
                  <a:cs typeface="Times New Roman" pitchFamily="18" charset="0"/>
                </a:rPr>
                <a:t>tab</a:t>
              </a:r>
              <a:r>
                <a:rPr lang="en-IN" sz="1100" b="1" baseline="0">
                  <a:latin typeface="Times New Roman" pitchFamily="18" charset="0"/>
                  <a:cs typeface="Times New Roman" pitchFamily="18" charset="0"/>
                </a:rPr>
                <a:t>|, we accept H</a:t>
              </a:r>
              <a:r>
                <a:rPr lang="en-IN" sz="1100" b="1" baseline="-25000">
                  <a:latin typeface="Times New Roman" pitchFamily="18" charset="0"/>
                  <a:cs typeface="Times New Roman" pitchFamily="18" charset="0"/>
                </a:rPr>
                <a:t>0</a:t>
              </a:r>
              <a:r>
                <a:rPr lang="en-IN" sz="1100" b="1" baseline="0">
                  <a:latin typeface="Times New Roman" pitchFamily="18" charset="0"/>
                  <a:cs typeface="Times New Roman" pitchFamily="18" charset="0"/>
                </a:rPr>
                <a:t> at 5% level of significance.</a:t>
              </a:r>
              <a:endParaRPr lang="en-IN" sz="1100" b="1">
                <a:latin typeface="Times New Roman" pitchFamily="18" charset="0"/>
                <a:cs typeface="Times New Roman" pitchFamily="18" charset="0"/>
              </a:endParaRPr>
            </a:p>
          </xdr:txBody>
        </xdr:sp>
      </mc:Choice>
      <mc:Fallback xmlns="">
        <xdr:sp macro="" textlink="">
          <xdr:nvSpPr>
            <xdr:cNvPr id="3" name="TextBox 2">
              <a:extLst>
                <a:ext uri="{FF2B5EF4-FFF2-40B4-BE49-F238E27FC236}">
                  <a16:creationId xmlns:a16="http://schemas.microsoft.com/office/drawing/2014/main" xmlns:a14="http://schemas.microsoft.com/office/drawing/2010/main" xmlns="" id="{34D64AE9-61FB-4A83-A397-125AE9D80F10}"/>
                </a:ext>
              </a:extLst>
            </xdr:cNvPr>
            <xdr:cNvSpPr txBox="1"/>
          </xdr:nvSpPr>
          <xdr:spPr>
            <a:xfrm>
              <a:off x="4673311" y="38100"/>
              <a:ext cx="4347730" cy="2305050"/>
            </a:xfrm>
            <a:prstGeom prst="rect">
              <a:avLst/>
            </a:prstGeom>
            <a:solidFill>
              <a:schemeClr val="accent5">
                <a:lumMod val="20000"/>
                <a:lumOff val="8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b="1" u="sng">
                  <a:latin typeface="Times New Roman" pitchFamily="18" charset="0"/>
                  <a:cs typeface="Times New Roman" pitchFamily="18" charset="0"/>
                </a:rPr>
                <a:t>Treatment: Consultation </a:t>
              </a:r>
            </a:p>
            <a:p>
              <a:pPr marL="0" marR="0" lvl="0" indent="0" algn="ctr" defTabSz="914400" eaLnBrk="1" fontAlgn="auto" latinLnBrk="0" hangingPunct="1">
                <a:lnSpc>
                  <a:spcPct val="100000"/>
                </a:lnSpc>
                <a:spcBef>
                  <a:spcPts val="0"/>
                </a:spcBef>
                <a:spcAft>
                  <a:spcPts val="0"/>
                </a:spcAft>
                <a:buClrTx/>
                <a:buSzTx/>
                <a:buFontTx/>
                <a:buNone/>
                <a:tabLst/>
                <a:defRPr/>
              </a:pPr>
              <a:r>
                <a:rPr lang="en-IN" sz="1100" i="0">
                  <a:solidFill>
                    <a:schemeClr val="dk1"/>
                  </a:solidFill>
                  <a:effectLst/>
                  <a:latin typeface="Cambria Math"/>
                  <a:ea typeface="+mn-ea"/>
                  <a:cs typeface="+mn-cs"/>
                </a:rPr>
                <a:t>𝐻𝑦𝑝𝑜𝑡ℎ𝑒𝑠𝑖𝑠: 𝐻</a:t>
              </a:r>
              <a:r>
                <a:rPr lang="en-IN" sz="1100" i="0" baseline="-25000">
                  <a:solidFill>
                    <a:schemeClr val="dk1"/>
                  </a:solidFill>
                  <a:effectLst/>
                  <a:latin typeface="Cambria Math"/>
                  <a:ea typeface="+mn-ea"/>
                  <a:cs typeface="+mn-cs"/>
                </a:rPr>
                <a:t>0</a:t>
              </a:r>
              <a:r>
                <a:rPr lang="en-IN" sz="1100" i="0">
                  <a:solidFill>
                    <a:schemeClr val="dk1"/>
                  </a:solidFill>
                  <a:effectLst/>
                  <a:latin typeface="Cambria Math"/>
                  <a:ea typeface="+mn-ea"/>
                  <a:cs typeface="+mn-cs"/>
                </a:rPr>
                <a:t>: </a:t>
              </a:r>
              <a:r>
                <a:rPr lang="el-GR" sz="1100" i="0">
                  <a:solidFill>
                    <a:schemeClr val="dk1"/>
                  </a:solidFill>
                  <a:effectLst/>
                  <a:latin typeface="Cambria Math"/>
                  <a:ea typeface="+mn-ea"/>
                  <a:cs typeface="+mn-cs"/>
                </a:rPr>
                <a:t>𝜇</a:t>
              </a:r>
              <a:r>
                <a:rPr lang="en-IN" sz="1100">
                  <a:solidFill>
                    <a:schemeClr val="dk1"/>
                  </a:solidFill>
                  <a:effectLst/>
                  <a:latin typeface="Times New Roman" pitchFamily="18" charset="0"/>
                  <a:ea typeface="+mn-ea"/>
                  <a:cs typeface="Times New Roman" pitchFamily="18" charset="0"/>
                </a:rPr>
                <a:t> = 25</a:t>
              </a:r>
              <a:r>
                <a:rPr lang="en-IN" sz="1100" baseline="0">
                  <a:solidFill>
                    <a:schemeClr val="dk1"/>
                  </a:solidFill>
                  <a:effectLst/>
                  <a:latin typeface="Times New Roman" pitchFamily="18" charset="0"/>
                  <a:ea typeface="+mn-ea"/>
                  <a:cs typeface="Times New Roman" pitchFamily="18" charset="0"/>
                </a:rPr>
                <a:t> vs </a:t>
              </a:r>
              <a:r>
                <a:rPr lang="en-IN" sz="1100" b="0" i="0">
                  <a:solidFill>
                    <a:schemeClr val="dk1"/>
                  </a:solidFill>
                  <a:effectLst/>
                  <a:latin typeface="Cambria Math"/>
                  <a:ea typeface="+mn-ea"/>
                  <a:cs typeface="+mn-cs"/>
                </a:rPr>
                <a:t>𝐻_(1 ): </a:t>
              </a:r>
              <a:r>
                <a:rPr lang="el-GR" sz="1100" i="0">
                  <a:solidFill>
                    <a:schemeClr val="dk1"/>
                  </a:solidFill>
                  <a:effectLst/>
                  <a:latin typeface="Cambria Math"/>
                  <a:ea typeface="+mn-ea"/>
                  <a:cs typeface="+mn-cs"/>
                </a:rPr>
                <a:t>𝜇</a:t>
              </a:r>
              <a:r>
                <a:rPr lang="en-IN" sz="1100" b="0" i="0">
                  <a:solidFill>
                    <a:schemeClr val="dk1"/>
                  </a:solidFill>
                  <a:effectLst/>
                  <a:latin typeface="Cambria Math"/>
                  <a:ea typeface="+mn-ea"/>
                  <a:cs typeface="+mn-cs"/>
                </a:rPr>
                <a:t>&gt;</a:t>
              </a:r>
              <a:r>
                <a:rPr lang="en-IN" sz="1100" b="0" i="0">
                  <a:solidFill>
                    <a:schemeClr val="dk1"/>
                  </a:solidFill>
                  <a:effectLst/>
                  <a:latin typeface="Cambria Math" panose="02040503050406030204" pitchFamily="18" charset="0"/>
                  <a:ea typeface="+mn-ea"/>
                  <a:cs typeface="+mn-cs"/>
                </a:rPr>
                <a:t>25</a:t>
              </a:r>
              <a:r>
                <a:rPr lang="en-IN" sz="1100" b="0" i="0">
                  <a:solidFill>
                    <a:schemeClr val="dk1"/>
                  </a:solidFill>
                  <a:effectLst/>
                  <a:latin typeface="Cambria Math"/>
                  <a:ea typeface="+mn-ea"/>
                  <a:cs typeface="+mn-cs"/>
                </a:rPr>
                <a:t> </a:t>
              </a:r>
              <a:endParaRPr lang="en-IN">
                <a:effectLst/>
                <a:latin typeface="Times New Roman" pitchFamily="18" charset="0"/>
                <a:cs typeface="Times New Roman" pitchFamily="18" charset="0"/>
              </a:endParaRPr>
            </a:p>
            <a:p>
              <a:endParaRPr lang="en-IN" sz="1100" b="0" i="0" u="none" strike="noStrike">
                <a:solidFill>
                  <a:schemeClr val="dk1"/>
                </a:solidFill>
                <a:effectLst/>
                <a:latin typeface="Times New Roman" pitchFamily="18" charset="0"/>
                <a:ea typeface="+mn-ea"/>
                <a:cs typeface="Times New Roman" pitchFamily="18" charset="0"/>
              </a:endParaRPr>
            </a:p>
            <a:p>
              <a:r>
                <a:rPr lang="el-GR" sz="1100" b="0" i="0">
                  <a:solidFill>
                    <a:schemeClr val="dk1"/>
                  </a:solidFill>
                  <a:effectLst/>
                  <a:latin typeface="Times New Roman" pitchFamily="18" charset="0"/>
                  <a:ea typeface="+mn-ea"/>
                  <a:cs typeface="Times New Roman" pitchFamily="18" charset="0"/>
                </a:rPr>
                <a:t>μ</a:t>
              </a:r>
              <a:r>
                <a:rPr lang="en-IN" sz="1100" b="0" i="0" baseline="-25000">
                  <a:solidFill>
                    <a:schemeClr val="dk1"/>
                  </a:solidFill>
                  <a:effectLst/>
                  <a:latin typeface="Times New Roman" pitchFamily="18" charset="0"/>
                  <a:ea typeface="+mn-ea"/>
                  <a:cs typeface="Times New Roman" pitchFamily="18" charset="0"/>
                </a:rPr>
                <a:t>0</a:t>
              </a:r>
              <a:r>
                <a:rPr lang="el-GR" sz="1100" b="0" i="0" u="none" strike="noStrike">
                  <a:solidFill>
                    <a:schemeClr val="dk1"/>
                  </a:solidFill>
                  <a:effectLst/>
                  <a:latin typeface="Times New Roman" pitchFamily="18" charset="0"/>
                  <a:ea typeface="+mn-ea"/>
                  <a:cs typeface="Times New Roman" pitchFamily="18" charset="0"/>
                </a:rPr>
                <a:t> = </a:t>
              </a:r>
              <a:r>
                <a:rPr lang="en-IN" sz="1100" b="0" i="0" u="none" strike="noStrike">
                  <a:solidFill>
                    <a:schemeClr val="dk1"/>
                  </a:solidFill>
                  <a:effectLst/>
                  <a:latin typeface="Times New Roman" pitchFamily="18" charset="0"/>
                  <a:ea typeface="+mn-ea"/>
                  <a:cs typeface="Times New Roman" pitchFamily="18" charset="0"/>
                </a:rPr>
                <a:t>25</a:t>
              </a:r>
            </a:p>
            <a:p>
              <a:r>
                <a:rPr lang="en-IN" sz="1100" b="0" i="0" u="none" strike="noStrike">
                  <a:solidFill>
                    <a:schemeClr val="dk1"/>
                  </a:solidFill>
                  <a:effectLst/>
                  <a:latin typeface="Times New Roman" pitchFamily="18" charset="0"/>
                  <a:ea typeface="+mn-ea"/>
                  <a:cs typeface="Times New Roman" pitchFamily="18" charset="0"/>
                </a:rPr>
                <a:t>n = 12</a:t>
              </a:r>
            </a:p>
            <a:p>
              <a:pPr/>
              <a:r>
                <a:rPr lang="en-IN" sz="1100" b="0" i="0">
                  <a:solidFill>
                    <a:schemeClr val="dk1"/>
                  </a:solidFill>
                  <a:effectLst/>
                  <a:latin typeface="Cambria Math"/>
                  <a:ea typeface="+mn-ea"/>
                  <a:cs typeface="+mn-cs"/>
                </a:rPr>
                <a:t>𝑥 ̅=</a:t>
              </a:r>
              <a:r>
                <a:rPr lang="en-IN" sz="1100" b="0" i="0">
                  <a:solidFill>
                    <a:schemeClr val="dk1"/>
                  </a:solidFill>
                  <a:effectLst/>
                  <a:latin typeface="Cambria Math" panose="02040503050406030204" pitchFamily="18" charset="0"/>
                  <a:ea typeface="+mn-ea"/>
                  <a:cs typeface="+mn-cs"/>
                </a:rPr>
                <a:t>30.3333</a:t>
              </a:r>
              <a:endParaRPr lang="en-IN" sz="1100" b="0" i="0">
                <a:solidFill>
                  <a:schemeClr val="dk1"/>
                </a:solidFill>
                <a:effectLst/>
                <a:latin typeface="Times New Roman" pitchFamily="18" charset="0"/>
                <a:ea typeface="+mn-ea"/>
                <a:cs typeface="Times New Roman" pitchFamily="18" charset="0"/>
              </a:endParaRPr>
            </a:p>
            <a:p>
              <a:r>
                <a:rPr lang="en-IN" sz="1100" b="0" i="0" u="none" strike="noStrike">
                  <a:solidFill>
                    <a:schemeClr val="dk1"/>
                  </a:solidFill>
                  <a:effectLst/>
                  <a:latin typeface="Times New Roman" pitchFamily="18" charset="0"/>
                  <a:ea typeface="+mn-ea"/>
                  <a:cs typeface="Times New Roman" pitchFamily="18" charset="0"/>
                </a:rPr>
                <a:t>s = 11.39643751</a:t>
              </a:r>
              <a:r>
                <a:rPr lang="en-IN">
                  <a:latin typeface="Times New Roman" pitchFamily="18" charset="0"/>
                  <a:cs typeface="Times New Roman" pitchFamily="18" charset="0"/>
                </a:rPr>
                <a:t> </a:t>
              </a:r>
            </a:p>
            <a:p>
              <a:endParaRPr lang="en-IN" sz="1100">
                <a:latin typeface="Times New Roman" pitchFamily="18" charset="0"/>
                <a:cs typeface="Times New Roman" pitchFamily="18" charset="0"/>
              </a:endParaRPr>
            </a:p>
            <a:p>
              <a:r>
                <a:rPr lang="en-IN" sz="1100">
                  <a:latin typeface="Times New Roman" pitchFamily="18" charset="0"/>
                  <a:cs typeface="Times New Roman" pitchFamily="18" charset="0"/>
                </a:rPr>
                <a:t>t</a:t>
              </a:r>
              <a:r>
                <a:rPr lang="en-IN" sz="1100" baseline="-25000">
                  <a:latin typeface="Times New Roman" pitchFamily="18" charset="0"/>
                  <a:cs typeface="Times New Roman" pitchFamily="18" charset="0"/>
                </a:rPr>
                <a:t>cal</a:t>
              </a:r>
              <a:r>
                <a:rPr lang="en-IN" sz="1100">
                  <a:latin typeface="Times New Roman" pitchFamily="18" charset="0"/>
                  <a:cs typeface="Times New Roman" pitchFamily="18" charset="0"/>
                </a:rPr>
                <a:t> = </a:t>
              </a:r>
              <a:r>
                <a:rPr lang="en-IN" sz="1100" i="0">
                  <a:latin typeface="Cambria Math"/>
                </a:rPr>
                <a:t>(</a:t>
              </a:r>
              <a:r>
                <a:rPr lang="en-IN" sz="1100" b="0" i="0">
                  <a:solidFill>
                    <a:schemeClr val="dk1"/>
                  </a:solidFill>
                  <a:effectLst/>
                  <a:latin typeface="Cambria Math"/>
                  <a:ea typeface="+mn-ea"/>
                  <a:cs typeface="+mn-cs"/>
                </a:rPr>
                <a:t>𝑥 ̅</a:t>
              </a:r>
              <a:r>
                <a:rPr lang="en-IN" sz="1100" b="0" i="0">
                  <a:solidFill>
                    <a:schemeClr val="dk1"/>
                  </a:solidFill>
                  <a:effectLst/>
                  <a:latin typeface="Cambria Math" panose="02040503050406030204" pitchFamily="18" charset="0"/>
                  <a:ea typeface="+mn-ea"/>
                  <a:cs typeface="+mn-cs"/>
                </a:rPr>
                <a:t>  − </a:t>
              </a:r>
              <a:r>
                <a:rPr lang="el-GR" sz="1100" b="0" i="0">
                  <a:solidFill>
                    <a:schemeClr val="dk1"/>
                  </a:solidFill>
                  <a:effectLst/>
                  <a:latin typeface="Cambria Math" panose="02040503050406030204" pitchFamily="18" charset="0"/>
                  <a:ea typeface="+mn-ea"/>
                  <a:cs typeface="+mn-cs"/>
                </a:rPr>
                <a:t>"</a:t>
              </a:r>
              <a:r>
                <a:rPr lang="el-GR" sz="1100" b="0" i="0">
                  <a:solidFill>
                    <a:schemeClr val="dk1"/>
                  </a:solidFill>
                  <a:effectLst/>
                  <a:latin typeface="Times New Roman" pitchFamily="18" charset="0"/>
                  <a:ea typeface="+mn-ea"/>
                  <a:cs typeface="Times New Roman" pitchFamily="18" charset="0"/>
                </a:rPr>
                <a:t>μ</a:t>
              </a:r>
              <a:r>
                <a:rPr lang="el-GR" sz="1100" b="0" i="0">
                  <a:solidFill>
                    <a:schemeClr val="dk1"/>
                  </a:solidFill>
                  <a:effectLst/>
                  <a:latin typeface="Cambria Math"/>
                  <a:ea typeface="+mn-ea"/>
                  <a:cs typeface="+mn-cs"/>
                </a:rPr>
                <a:t>" </a:t>
              </a:r>
              <a:r>
                <a:rPr lang="en-IN" sz="1100" b="0" i="0">
                  <a:solidFill>
                    <a:schemeClr val="dk1"/>
                  </a:solidFill>
                  <a:effectLst/>
                  <a:latin typeface="Cambria Math"/>
                  <a:ea typeface="+mn-ea"/>
                  <a:cs typeface="+mn-cs"/>
                </a:rPr>
                <a:t>)/(</a:t>
              </a:r>
              <a:r>
                <a:rPr lang="en-IN" sz="1100" b="0" i="0">
                  <a:latin typeface="Cambria Math" panose="02040503050406030204" pitchFamily="18" charset="0"/>
                </a:rPr>
                <a:t>𝑠</a:t>
              </a:r>
              <a:r>
                <a:rPr lang="en-IN" sz="1100" b="0" i="0">
                  <a:latin typeface="Cambria Math"/>
                </a:rPr>
                <a:t>⁄√</a:t>
              </a:r>
              <a:r>
                <a:rPr lang="en-IN" sz="1100" b="0" i="0">
                  <a:latin typeface="Cambria Math" panose="02040503050406030204" pitchFamily="18" charset="0"/>
                </a:rPr>
                <a:t>𝑛</a:t>
              </a:r>
              <a:r>
                <a:rPr lang="en-IN" sz="1100" b="0" i="0">
                  <a:latin typeface="Cambria Math"/>
                </a:rPr>
                <a:t>)</a:t>
              </a:r>
              <a:r>
                <a:rPr lang="en-IN" sz="1100">
                  <a:latin typeface="Times New Roman" pitchFamily="18" charset="0"/>
                  <a:cs typeface="Times New Roman" pitchFamily="18" charset="0"/>
                </a:rPr>
                <a:t> = 1.621128807</a:t>
              </a:r>
            </a:p>
            <a:p>
              <a:r>
                <a:rPr lang="en-IN" sz="1100">
                  <a:latin typeface="Times New Roman" pitchFamily="18" charset="0"/>
                  <a:cs typeface="Times New Roman" pitchFamily="18" charset="0"/>
                </a:rPr>
                <a:t>t</a:t>
              </a:r>
              <a:r>
                <a:rPr lang="en-IN" sz="1100" baseline="-25000">
                  <a:latin typeface="Times New Roman" pitchFamily="18" charset="0"/>
                  <a:cs typeface="Times New Roman" pitchFamily="18" charset="0"/>
                </a:rPr>
                <a:t>tab</a:t>
              </a:r>
              <a:r>
                <a:rPr lang="en-IN" sz="1100" baseline="0">
                  <a:latin typeface="Times New Roman" pitchFamily="18" charset="0"/>
                  <a:cs typeface="Times New Roman" pitchFamily="18" charset="0"/>
                </a:rPr>
                <a:t> = t</a:t>
              </a:r>
              <a:r>
                <a:rPr lang="en-IN" sz="1100" baseline="-25000">
                  <a:latin typeface="Times New Roman" pitchFamily="18" charset="0"/>
                  <a:cs typeface="Times New Roman" pitchFamily="18" charset="0"/>
                </a:rPr>
                <a:t>11,0.05</a:t>
              </a:r>
              <a:r>
                <a:rPr lang="en-IN" sz="1100" baseline="0">
                  <a:latin typeface="Times New Roman" pitchFamily="18" charset="0"/>
                  <a:cs typeface="Times New Roman" pitchFamily="18" charset="0"/>
                </a:rPr>
                <a:t> = 1.796</a:t>
              </a:r>
            </a:p>
            <a:p>
              <a:endParaRPr lang="en-IN" sz="1100" baseline="0">
                <a:latin typeface="Times New Roman" pitchFamily="18" charset="0"/>
                <a:cs typeface="Times New Roman" pitchFamily="18" charset="0"/>
              </a:endParaRPr>
            </a:p>
            <a:p>
              <a:r>
                <a:rPr lang="en-IN" sz="1100" b="1" baseline="0">
                  <a:latin typeface="Times New Roman" pitchFamily="18" charset="0"/>
                  <a:cs typeface="Times New Roman" pitchFamily="18" charset="0"/>
                </a:rPr>
                <a:t>|</a:t>
              </a:r>
              <a:r>
                <a:rPr lang="en-IN" sz="1100" b="1">
                  <a:solidFill>
                    <a:schemeClr val="dk1"/>
                  </a:solidFill>
                  <a:effectLst/>
                  <a:latin typeface="Times New Roman" pitchFamily="18" charset="0"/>
                  <a:ea typeface="+mn-ea"/>
                  <a:cs typeface="Times New Roman" pitchFamily="18" charset="0"/>
                </a:rPr>
                <a:t>t</a:t>
              </a:r>
              <a:r>
                <a:rPr lang="en-IN" sz="1100" b="1" baseline="-25000">
                  <a:solidFill>
                    <a:schemeClr val="dk1"/>
                  </a:solidFill>
                  <a:effectLst/>
                  <a:latin typeface="Times New Roman" pitchFamily="18" charset="0"/>
                  <a:ea typeface="+mn-ea"/>
                  <a:cs typeface="Times New Roman" pitchFamily="18" charset="0"/>
                </a:rPr>
                <a:t>cal</a:t>
              </a:r>
              <a:r>
                <a:rPr lang="en-IN" sz="1100" b="1" baseline="0">
                  <a:latin typeface="Times New Roman" pitchFamily="18" charset="0"/>
                  <a:cs typeface="Times New Roman" pitchFamily="18" charset="0"/>
                </a:rPr>
                <a:t>|&lt; |</a:t>
              </a:r>
              <a:r>
                <a:rPr lang="en-IN" sz="1100" b="1">
                  <a:solidFill>
                    <a:schemeClr val="dk1"/>
                  </a:solidFill>
                  <a:effectLst/>
                  <a:latin typeface="Times New Roman" pitchFamily="18" charset="0"/>
                  <a:ea typeface="+mn-ea"/>
                  <a:cs typeface="Times New Roman" pitchFamily="18" charset="0"/>
                </a:rPr>
                <a:t>t</a:t>
              </a:r>
              <a:r>
                <a:rPr lang="en-IN" sz="1100" b="1" baseline="-25000">
                  <a:solidFill>
                    <a:schemeClr val="dk1"/>
                  </a:solidFill>
                  <a:effectLst/>
                  <a:latin typeface="Times New Roman" pitchFamily="18" charset="0"/>
                  <a:ea typeface="+mn-ea"/>
                  <a:cs typeface="Times New Roman" pitchFamily="18" charset="0"/>
                </a:rPr>
                <a:t>tab</a:t>
              </a:r>
              <a:r>
                <a:rPr lang="en-IN" sz="1100" b="1" baseline="0">
                  <a:latin typeface="Times New Roman" pitchFamily="18" charset="0"/>
                  <a:cs typeface="Times New Roman" pitchFamily="18" charset="0"/>
                </a:rPr>
                <a:t>|, we accept H</a:t>
              </a:r>
              <a:r>
                <a:rPr lang="en-IN" sz="1100" b="1" baseline="-25000">
                  <a:latin typeface="Times New Roman" pitchFamily="18" charset="0"/>
                  <a:cs typeface="Times New Roman" pitchFamily="18" charset="0"/>
                </a:rPr>
                <a:t>0</a:t>
              </a:r>
              <a:r>
                <a:rPr lang="en-IN" sz="1100" b="1" baseline="0">
                  <a:latin typeface="Times New Roman" pitchFamily="18" charset="0"/>
                  <a:cs typeface="Times New Roman" pitchFamily="18" charset="0"/>
                </a:rPr>
                <a:t> at 5% level of significance.</a:t>
              </a:r>
              <a:endParaRPr lang="en-IN" sz="1100" b="1">
                <a:latin typeface="Times New Roman" pitchFamily="18" charset="0"/>
                <a:cs typeface="Times New Roman" pitchFamily="18" charset="0"/>
              </a:endParaRPr>
            </a:p>
          </xdr:txBody>
        </xdr:sp>
      </mc:Fallback>
    </mc:AlternateContent>
    <xdr:clientData/>
  </xdr:twoCellAnchor>
  <xdr:twoCellAnchor>
    <xdr:from>
      <xdr:col>0</xdr:col>
      <xdr:colOff>0</xdr:colOff>
      <xdr:row>12</xdr:row>
      <xdr:rowOff>161925</xdr:rowOff>
    </xdr:from>
    <xdr:to>
      <xdr:col>7</xdr:col>
      <xdr:colOff>95250</xdr:colOff>
      <xdr:row>24</xdr:row>
      <xdr:rowOff>180975</xdr:rowOff>
    </xdr:to>
    <mc:AlternateContent xmlns:mc="http://schemas.openxmlformats.org/markup-compatibility/2006" xmlns:a14="http://schemas.microsoft.com/office/drawing/2010/main">
      <mc:Choice Requires="a14">
        <xdr:sp macro="" textlink="">
          <xdr:nvSpPr>
            <xdr:cNvPr id="4" name="TextBox 3">
              <a:extLst>
                <a:ext uri="{FF2B5EF4-FFF2-40B4-BE49-F238E27FC236}">
                  <a16:creationId xmlns:a16="http://schemas.microsoft.com/office/drawing/2014/main" id="{00000000-0008-0000-0E00-000004000000}"/>
                </a:ext>
              </a:extLst>
            </xdr:cNvPr>
            <xdr:cNvSpPr txBox="1"/>
          </xdr:nvSpPr>
          <xdr:spPr>
            <a:xfrm>
              <a:off x="0" y="2447925"/>
              <a:ext cx="4362450" cy="2305050"/>
            </a:xfrm>
            <a:prstGeom prst="rect">
              <a:avLst/>
            </a:prstGeom>
            <a:solidFill>
              <a:schemeClr val="accent5">
                <a:lumMod val="20000"/>
                <a:lumOff val="8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b="1" u="sng">
                  <a:latin typeface="Times New Roman" pitchFamily="18" charset="0"/>
                  <a:cs typeface="Times New Roman" pitchFamily="18" charset="0"/>
                </a:rPr>
                <a:t>Treatment: Crown Cementation </a:t>
              </a:r>
            </a:p>
            <a:p>
              <a:pPr marL="0" marR="0" lvl="0" indent="0" algn="ctr" defTabSz="914400" eaLnBrk="1" fontAlgn="auto" latinLnBrk="0" hangingPunct="1">
                <a:lnSpc>
                  <a:spcPct val="100000"/>
                </a:lnSpc>
                <a:spcBef>
                  <a:spcPts val="0"/>
                </a:spcBef>
                <a:spcAft>
                  <a:spcPts val="0"/>
                </a:spcAft>
                <a:buClrTx/>
                <a:buSzTx/>
                <a:buFontTx/>
                <a:buNone/>
                <a:tabLst/>
                <a:defRPr/>
              </a:pPr>
              <a14:m>
                <m:oMath xmlns:m="http://schemas.openxmlformats.org/officeDocument/2006/math">
                  <m:r>
                    <a:rPr lang="en-IN" sz="1100" i="1">
                      <a:solidFill>
                        <a:schemeClr val="dk1"/>
                      </a:solidFill>
                      <a:effectLst/>
                      <a:latin typeface="Cambria Math"/>
                      <a:ea typeface="+mn-ea"/>
                      <a:cs typeface="+mn-cs"/>
                    </a:rPr>
                    <m:t>𝐻𝑦𝑝𝑜𝑡h𝑒𝑠𝑖𝑠</m:t>
                  </m:r>
                  <m:r>
                    <a:rPr lang="en-IN" sz="1100" i="1">
                      <a:solidFill>
                        <a:schemeClr val="dk1"/>
                      </a:solidFill>
                      <a:effectLst/>
                      <a:latin typeface="Cambria Math"/>
                      <a:ea typeface="+mn-ea"/>
                      <a:cs typeface="+mn-cs"/>
                    </a:rPr>
                    <m:t>: </m:t>
                  </m:r>
                  <m:r>
                    <a:rPr lang="en-IN" sz="1100" i="1">
                      <a:solidFill>
                        <a:schemeClr val="dk1"/>
                      </a:solidFill>
                      <a:effectLst/>
                      <a:latin typeface="Cambria Math"/>
                      <a:ea typeface="+mn-ea"/>
                      <a:cs typeface="+mn-cs"/>
                    </a:rPr>
                    <m:t>𝐻</m:t>
                  </m:r>
                  <m:r>
                    <a:rPr lang="en-IN" sz="1100" i="1" baseline="-25000">
                      <a:solidFill>
                        <a:schemeClr val="dk1"/>
                      </a:solidFill>
                      <a:effectLst/>
                      <a:latin typeface="Cambria Math"/>
                      <a:ea typeface="+mn-ea"/>
                      <a:cs typeface="+mn-cs"/>
                    </a:rPr>
                    <m:t>0</m:t>
                  </m:r>
                  <m:r>
                    <a:rPr lang="en-IN" sz="1100" i="1">
                      <a:solidFill>
                        <a:schemeClr val="dk1"/>
                      </a:solidFill>
                      <a:effectLst/>
                      <a:latin typeface="Cambria Math"/>
                      <a:ea typeface="+mn-ea"/>
                      <a:cs typeface="+mn-cs"/>
                    </a:rPr>
                    <m:t>: </m:t>
                  </m:r>
                  <m:r>
                    <a:rPr lang="el-GR" sz="1100" i="1">
                      <a:solidFill>
                        <a:schemeClr val="dk1"/>
                      </a:solidFill>
                      <a:effectLst/>
                      <a:latin typeface="Cambria Math"/>
                      <a:ea typeface="+mn-ea"/>
                      <a:cs typeface="+mn-cs"/>
                    </a:rPr>
                    <m:t>𝜇</m:t>
                  </m:r>
                </m:oMath>
              </a14:m>
              <a:r>
                <a:rPr lang="en-IN" sz="1100">
                  <a:solidFill>
                    <a:schemeClr val="dk1"/>
                  </a:solidFill>
                  <a:effectLst/>
                  <a:latin typeface="Times New Roman" pitchFamily="18" charset="0"/>
                  <a:ea typeface="+mn-ea"/>
                  <a:cs typeface="Times New Roman" pitchFamily="18" charset="0"/>
                </a:rPr>
                <a:t> = 60</a:t>
              </a:r>
              <a:r>
                <a:rPr lang="en-IN" sz="1100" baseline="0">
                  <a:solidFill>
                    <a:schemeClr val="dk1"/>
                  </a:solidFill>
                  <a:effectLst/>
                  <a:latin typeface="Times New Roman" pitchFamily="18" charset="0"/>
                  <a:ea typeface="+mn-ea"/>
                  <a:cs typeface="Times New Roman" pitchFamily="18" charset="0"/>
                </a:rPr>
                <a:t> vs </a:t>
              </a:r>
              <a14:m>
                <m:oMath xmlns:m="http://schemas.openxmlformats.org/officeDocument/2006/math">
                  <m:sSub>
                    <m:sSubPr>
                      <m:ctrlPr>
                        <a:rPr lang="en-IN" sz="1100" b="0" i="1">
                          <a:solidFill>
                            <a:schemeClr val="dk1"/>
                          </a:solidFill>
                          <a:effectLst/>
                          <a:latin typeface="Cambria Math" panose="02040503050406030204" pitchFamily="18" charset="0"/>
                          <a:ea typeface="+mn-ea"/>
                          <a:cs typeface="+mn-cs"/>
                        </a:rPr>
                      </m:ctrlPr>
                    </m:sSubPr>
                    <m:e>
                      <m:r>
                        <a:rPr lang="en-IN" sz="1100" b="0" i="1">
                          <a:solidFill>
                            <a:schemeClr val="dk1"/>
                          </a:solidFill>
                          <a:effectLst/>
                          <a:latin typeface="Cambria Math"/>
                          <a:ea typeface="+mn-ea"/>
                          <a:cs typeface="+mn-cs"/>
                        </a:rPr>
                        <m:t>𝐻</m:t>
                      </m:r>
                    </m:e>
                    <m:sub>
                      <m:r>
                        <a:rPr lang="en-IN" sz="1100" b="0" i="1">
                          <a:solidFill>
                            <a:schemeClr val="dk1"/>
                          </a:solidFill>
                          <a:effectLst/>
                          <a:latin typeface="Cambria Math"/>
                          <a:ea typeface="+mn-ea"/>
                          <a:cs typeface="+mn-cs"/>
                        </a:rPr>
                        <m:t>1 </m:t>
                      </m:r>
                    </m:sub>
                  </m:sSub>
                  <m:r>
                    <a:rPr lang="en-IN" sz="1100" b="0" i="1">
                      <a:solidFill>
                        <a:schemeClr val="dk1"/>
                      </a:solidFill>
                      <a:effectLst/>
                      <a:latin typeface="Cambria Math"/>
                      <a:ea typeface="+mn-ea"/>
                      <a:cs typeface="+mn-cs"/>
                    </a:rPr>
                    <m:t>: </m:t>
                  </m:r>
                  <m:r>
                    <a:rPr lang="el-GR" sz="1100" i="1">
                      <a:solidFill>
                        <a:schemeClr val="dk1"/>
                      </a:solidFill>
                      <a:effectLst/>
                      <a:latin typeface="Cambria Math"/>
                      <a:ea typeface="+mn-ea"/>
                      <a:cs typeface="+mn-cs"/>
                    </a:rPr>
                    <m:t>𝜇</m:t>
                  </m:r>
                  <m:r>
                    <a:rPr lang="en-IN" sz="1100" b="0" i="1">
                      <a:solidFill>
                        <a:schemeClr val="dk1"/>
                      </a:solidFill>
                      <a:effectLst/>
                      <a:latin typeface="Cambria Math"/>
                      <a:ea typeface="+mn-ea"/>
                      <a:cs typeface="+mn-cs"/>
                    </a:rPr>
                    <m:t>&gt;</m:t>
                  </m:r>
                  <m:r>
                    <a:rPr lang="en-IN" sz="1100" b="0" i="1">
                      <a:solidFill>
                        <a:schemeClr val="dk1"/>
                      </a:solidFill>
                      <a:effectLst/>
                      <a:latin typeface="Cambria Math" panose="02040503050406030204" pitchFamily="18" charset="0"/>
                      <a:ea typeface="+mn-ea"/>
                      <a:cs typeface="+mn-cs"/>
                    </a:rPr>
                    <m:t>60</m:t>
                  </m:r>
                  <m:r>
                    <a:rPr lang="en-IN" sz="1100" b="0" i="1">
                      <a:solidFill>
                        <a:schemeClr val="dk1"/>
                      </a:solidFill>
                      <a:effectLst/>
                      <a:latin typeface="Cambria Math"/>
                      <a:ea typeface="+mn-ea"/>
                      <a:cs typeface="+mn-cs"/>
                    </a:rPr>
                    <m:t> </m:t>
                  </m:r>
                </m:oMath>
              </a14:m>
              <a:endParaRPr lang="en-IN">
                <a:effectLst/>
                <a:latin typeface="Times New Roman" pitchFamily="18" charset="0"/>
                <a:cs typeface="Times New Roman" pitchFamily="18" charset="0"/>
              </a:endParaRPr>
            </a:p>
            <a:p>
              <a:endParaRPr lang="en-IN" sz="1100" b="0" i="0" u="none" strike="noStrike">
                <a:solidFill>
                  <a:schemeClr val="dk1"/>
                </a:solidFill>
                <a:effectLst/>
                <a:latin typeface="Times New Roman" pitchFamily="18" charset="0"/>
                <a:ea typeface="+mn-ea"/>
                <a:cs typeface="Times New Roman" pitchFamily="18" charset="0"/>
              </a:endParaRPr>
            </a:p>
            <a:p>
              <a:r>
                <a:rPr lang="el-GR" sz="1100" b="0" i="0">
                  <a:solidFill>
                    <a:schemeClr val="dk1"/>
                  </a:solidFill>
                  <a:effectLst/>
                  <a:latin typeface="Times New Roman" pitchFamily="18" charset="0"/>
                  <a:ea typeface="+mn-ea"/>
                  <a:cs typeface="Times New Roman" pitchFamily="18" charset="0"/>
                </a:rPr>
                <a:t>μ</a:t>
              </a:r>
              <a:r>
                <a:rPr lang="en-IN" sz="1100" b="0" i="0" baseline="-25000">
                  <a:solidFill>
                    <a:schemeClr val="dk1"/>
                  </a:solidFill>
                  <a:effectLst/>
                  <a:latin typeface="Times New Roman" pitchFamily="18" charset="0"/>
                  <a:ea typeface="+mn-ea"/>
                  <a:cs typeface="Times New Roman" pitchFamily="18" charset="0"/>
                </a:rPr>
                <a:t>0</a:t>
              </a:r>
              <a:r>
                <a:rPr lang="el-GR" sz="1100" b="0" i="0" u="none" strike="noStrike">
                  <a:solidFill>
                    <a:schemeClr val="dk1"/>
                  </a:solidFill>
                  <a:effectLst/>
                  <a:latin typeface="Times New Roman" pitchFamily="18" charset="0"/>
                  <a:ea typeface="+mn-ea"/>
                  <a:cs typeface="Times New Roman" pitchFamily="18" charset="0"/>
                </a:rPr>
                <a:t> = </a:t>
              </a:r>
              <a:r>
                <a:rPr lang="en-IN" sz="1100" b="0" i="0" u="none" strike="noStrike">
                  <a:solidFill>
                    <a:schemeClr val="dk1"/>
                  </a:solidFill>
                  <a:effectLst/>
                  <a:latin typeface="Times New Roman" pitchFamily="18" charset="0"/>
                  <a:ea typeface="+mn-ea"/>
                  <a:cs typeface="Times New Roman" pitchFamily="18" charset="0"/>
                </a:rPr>
                <a:t>60</a:t>
              </a:r>
            </a:p>
            <a:p>
              <a:r>
                <a:rPr lang="en-IN" sz="1100" b="0" i="0" u="none" strike="noStrike">
                  <a:solidFill>
                    <a:schemeClr val="dk1"/>
                  </a:solidFill>
                  <a:effectLst/>
                  <a:latin typeface="Times New Roman" pitchFamily="18" charset="0"/>
                  <a:ea typeface="+mn-ea"/>
                  <a:cs typeface="Times New Roman" pitchFamily="18" charset="0"/>
                </a:rPr>
                <a:t>n = 20</a:t>
              </a:r>
            </a:p>
            <a:p>
              <a:pPr/>
              <a14:m>
                <m:oMathPara xmlns:m="http://schemas.openxmlformats.org/officeDocument/2006/math">
                  <m:oMathParaPr>
                    <m:jc m:val="left"/>
                  </m:oMathParaPr>
                  <m:oMath xmlns:m="http://schemas.openxmlformats.org/officeDocument/2006/math">
                    <m:acc>
                      <m:accPr>
                        <m:chr m:val="̅"/>
                        <m:ctrlPr>
                          <a:rPr lang="en-IN" sz="1100" i="1">
                            <a:solidFill>
                              <a:schemeClr val="dk1"/>
                            </a:solidFill>
                            <a:effectLst/>
                            <a:latin typeface="Cambria Math" panose="02040503050406030204" pitchFamily="18" charset="0"/>
                            <a:ea typeface="+mn-ea"/>
                            <a:cs typeface="+mn-cs"/>
                          </a:rPr>
                        </m:ctrlPr>
                      </m:accPr>
                      <m:e>
                        <m:r>
                          <a:rPr lang="en-IN" sz="1100" b="0" i="1">
                            <a:solidFill>
                              <a:schemeClr val="dk1"/>
                            </a:solidFill>
                            <a:effectLst/>
                            <a:latin typeface="Cambria Math"/>
                            <a:ea typeface="+mn-ea"/>
                            <a:cs typeface="+mn-cs"/>
                          </a:rPr>
                          <m:t>𝑥</m:t>
                        </m:r>
                      </m:e>
                    </m:acc>
                    <m:r>
                      <a:rPr lang="en-IN" sz="1100" b="0" i="1">
                        <a:solidFill>
                          <a:schemeClr val="dk1"/>
                        </a:solidFill>
                        <a:effectLst/>
                        <a:latin typeface="Cambria Math"/>
                        <a:ea typeface="+mn-ea"/>
                        <a:cs typeface="+mn-cs"/>
                      </a:rPr>
                      <m:t>=</m:t>
                    </m:r>
                    <m:r>
                      <a:rPr lang="en-IN" sz="1100" b="0" i="1">
                        <a:solidFill>
                          <a:schemeClr val="dk1"/>
                        </a:solidFill>
                        <a:effectLst/>
                        <a:latin typeface="Cambria Math" panose="02040503050406030204" pitchFamily="18" charset="0"/>
                        <a:ea typeface="+mn-ea"/>
                        <a:cs typeface="+mn-cs"/>
                      </a:rPr>
                      <m:t>70.55</m:t>
                    </m:r>
                  </m:oMath>
                </m:oMathPara>
              </a14:m>
              <a:endParaRPr lang="en-IN" sz="1100" b="0" i="0">
                <a:solidFill>
                  <a:schemeClr val="dk1"/>
                </a:solidFill>
                <a:effectLst/>
                <a:latin typeface="Times New Roman" pitchFamily="18" charset="0"/>
                <a:ea typeface="+mn-ea"/>
                <a:cs typeface="Times New Roman" pitchFamily="18" charset="0"/>
              </a:endParaRPr>
            </a:p>
            <a:p>
              <a:r>
                <a:rPr lang="en-IN" sz="1100" b="0" i="0" u="none" strike="noStrike">
                  <a:solidFill>
                    <a:schemeClr val="dk1"/>
                  </a:solidFill>
                  <a:effectLst/>
                  <a:latin typeface="Times New Roman" pitchFamily="18" charset="0"/>
                  <a:ea typeface="+mn-ea"/>
                  <a:cs typeface="Times New Roman" pitchFamily="18" charset="0"/>
                </a:rPr>
                <a:t>s = 68.73708491</a:t>
              </a:r>
              <a:r>
                <a:rPr lang="en-IN">
                  <a:latin typeface="Times New Roman" pitchFamily="18" charset="0"/>
                  <a:cs typeface="Times New Roman" pitchFamily="18" charset="0"/>
                </a:rPr>
                <a:t> </a:t>
              </a:r>
            </a:p>
            <a:p>
              <a:endParaRPr lang="en-IN" sz="1100">
                <a:latin typeface="Times New Roman" pitchFamily="18" charset="0"/>
                <a:cs typeface="Times New Roman" pitchFamily="18" charset="0"/>
              </a:endParaRPr>
            </a:p>
            <a:p>
              <a:r>
                <a:rPr lang="en-IN" sz="1100">
                  <a:latin typeface="Times New Roman" pitchFamily="18" charset="0"/>
                  <a:cs typeface="Times New Roman" pitchFamily="18" charset="0"/>
                </a:rPr>
                <a:t>t</a:t>
              </a:r>
              <a:r>
                <a:rPr lang="en-IN" sz="1100" baseline="-25000">
                  <a:latin typeface="Times New Roman" pitchFamily="18" charset="0"/>
                  <a:cs typeface="Times New Roman" pitchFamily="18" charset="0"/>
                </a:rPr>
                <a:t>cal</a:t>
              </a:r>
              <a:r>
                <a:rPr lang="en-IN" sz="1100">
                  <a:latin typeface="Times New Roman" pitchFamily="18" charset="0"/>
                  <a:cs typeface="Times New Roman" pitchFamily="18" charset="0"/>
                </a:rPr>
                <a:t> = </a:t>
              </a:r>
              <a14:m>
                <m:oMath xmlns:m="http://schemas.openxmlformats.org/officeDocument/2006/math">
                  <m:f>
                    <m:fPr>
                      <m:ctrlPr>
                        <a:rPr lang="en-IN" sz="1100" i="1">
                          <a:latin typeface="Cambria Math" panose="02040503050406030204" pitchFamily="18" charset="0"/>
                        </a:rPr>
                      </m:ctrlPr>
                    </m:fPr>
                    <m:num>
                      <m:acc>
                        <m:accPr>
                          <m:chr m:val="̅"/>
                          <m:ctrlPr>
                            <a:rPr lang="en-IN" sz="1100" i="1">
                              <a:solidFill>
                                <a:schemeClr val="dk1"/>
                              </a:solidFill>
                              <a:effectLst/>
                              <a:latin typeface="Cambria Math" panose="02040503050406030204" pitchFamily="18" charset="0"/>
                              <a:ea typeface="+mn-ea"/>
                              <a:cs typeface="+mn-cs"/>
                            </a:rPr>
                          </m:ctrlPr>
                        </m:accPr>
                        <m:e>
                          <m:r>
                            <a:rPr lang="en-IN" sz="1100" b="0" i="1">
                              <a:solidFill>
                                <a:schemeClr val="dk1"/>
                              </a:solidFill>
                              <a:effectLst/>
                              <a:latin typeface="Cambria Math"/>
                              <a:ea typeface="+mn-ea"/>
                              <a:cs typeface="+mn-cs"/>
                            </a:rPr>
                            <m:t>𝑥</m:t>
                          </m:r>
                        </m:e>
                      </m:acc>
                      <m:r>
                        <a:rPr lang="en-IN" sz="1100" b="0" i="1">
                          <a:solidFill>
                            <a:schemeClr val="dk1"/>
                          </a:solidFill>
                          <a:effectLst/>
                          <a:latin typeface="Cambria Math" panose="02040503050406030204" pitchFamily="18" charset="0"/>
                          <a:ea typeface="+mn-ea"/>
                          <a:cs typeface="+mn-cs"/>
                        </a:rPr>
                        <m:t> − </m:t>
                      </m:r>
                      <m:r>
                        <m:rPr>
                          <m:nor/>
                        </m:rPr>
                        <a:rPr lang="el-GR" sz="1100" b="0" i="0">
                          <a:solidFill>
                            <a:schemeClr val="dk1"/>
                          </a:solidFill>
                          <a:effectLst/>
                          <a:latin typeface="Times New Roman" pitchFamily="18" charset="0"/>
                          <a:ea typeface="+mn-ea"/>
                          <a:cs typeface="Times New Roman" pitchFamily="18" charset="0"/>
                        </a:rPr>
                        <m:t>μ</m:t>
                      </m:r>
                    </m:num>
                    <m:den>
                      <m:f>
                        <m:fPr>
                          <m:type m:val="skw"/>
                          <m:ctrlPr>
                            <a:rPr lang="en-IN" sz="1100" i="1">
                              <a:latin typeface="Cambria Math" panose="02040503050406030204" pitchFamily="18" charset="0"/>
                            </a:rPr>
                          </m:ctrlPr>
                        </m:fPr>
                        <m:num>
                          <m:r>
                            <a:rPr lang="en-IN" sz="1100" b="0" i="1">
                              <a:latin typeface="Cambria Math" panose="02040503050406030204" pitchFamily="18" charset="0"/>
                            </a:rPr>
                            <m:t>𝑠</m:t>
                          </m:r>
                        </m:num>
                        <m:den>
                          <m:rad>
                            <m:radPr>
                              <m:degHide m:val="on"/>
                              <m:ctrlPr>
                                <a:rPr lang="en-IN" sz="1100" i="1">
                                  <a:latin typeface="Cambria Math" panose="02040503050406030204" pitchFamily="18" charset="0"/>
                                </a:rPr>
                              </m:ctrlPr>
                            </m:radPr>
                            <m:deg/>
                            <m:e>
                              <m:r>
                                <a:rPr lang="en-IN" sz="1100" b="0" i="1">
                                  <a:latin typeface="Cambria Math" panose="02040503050406030204" pitchFamily="18" charset="0"/>
                                </a:rPr>
                                <m:t>𝑛</m:t>
                              </m:r>
                            </m:e>
                          </m:rad>
                        </m:den>
                      </m:f>
                    </m:den>
                  </m:f>
                </m:oMath>
              </a14:m>
              <a:r>
                <a:rPr lang="en-IN" sz="1100">
                  <a:latin typeface="Times New Roman" pitchFamily="18" charset="0"/>
                  <a:cs typeface="Times New Roman" pitchFamily="18" charset="0"/>
                </a:rPr>
                <a:t> = 0.6863985342</a:t>
              </a:r>
            </a:p>
            <a:p>
              <a:r>
                <a:rPr lang="en-IN" sz="1100">
                  <a:latin typeface="Times New Roman" pitchFamily="18" charset="0"/>
                  <a:cs typeface="Times New Roman" pitchFamily="18" charset="0"/>
                </a:rPr>
                <a:t>t</a:t>
              </a:r>
              <a:r>
                <a:rPr lang="en-IN" sz="1100" baseline="-25000">
                  <a:latin typeface="Times New Roman" pitchFamily="18" charset="0"/>
                  <a:cs typeface="Times New Roman" pitchFamily="18" charset="0"/>
                </a:rPr>
                <a:t>tab</a:t>
              </a:r>
              <a:r>
                <a:rPr lang="en-IN" sz="1100" baseline="0">
                  <a:latin typeface="Times New Roman" pitchFamily="18" charset="0"/>
                  <a:cs typeface="Times New Roman" pitchFamily="18" charset="0"/>
                </a:rPr>
                <a:t> = t</a:t>
              </a:r>
              <a:r>
                <a:rPr lang="en-IN" sz="1100" baseline="-25000">
                  <a:latin typeface="Times New Roman" pitchFamily="18" charset="0"/>
                  <a:cs typeface="Times New Roman" pitchFamily="18" charset="0"/>
                </a:rPr>
                <a:t>19,0.05</a:t>
              </a:r>
              <a:r>
                <a:rPr lang="en-IN" sz="1100" baseline="0">
                  <a:latin typeface="Times New Roman" pitchFamily="18" charset="0"/>
                  <a:cs typeface="Times New Roman" pitchFamily="18" charset="0"/>
                </a:rPr>
                <a:t> = 1.729</a:t>
              </a:r>
            </a:p>
            <a:p>
              <a:endParaRPr lang="en-IN" sz="1100" baseline="0">
                <a:latin typeface="Times New Roman" pitchFamily="18" charset="0"/>
                <a:cs typeface="Times New Roman" pitchFamily="18" charset="0"/>
              </a:endParaRPr>
            </a:p>
            <a:p>
              <a:r>
                <a:rPr lang="en-IN" sz="1100" b="1" baseline="0">
                  <a:latin typeface="Times New Roman" pitchFamily="18" charset="0"/>
                  <a:cs typeface="Times New Roman" pitchFamily="18" charset="0"/>
                </a:rPr>
                <a:t>|</a:t>
              </a:r>
              <a:r>
                <a:rPr lang="en-IN" sz="1100" b="1">
                  <a:solidFill>
                    <a:schemeClr val="dk1"/>
                  </a:solidFill>
                  <a:effectLst/>
                  <a:latin typeface="Times New Roman" pitchFamily="18" charset="0"/>
                  <a:ea typeface="+mn-ea"/>
                  <a:cs typeface="Times New Roman" pitchFamily="18" charset="0"/>
                </a:rPr>
                <a:t>t</a:t>
              </a:r>
              <a:r>
                <a:rPr lang="en-IN" sz="1100" b="1" baseline="-25000">
                  <a:solidFill>
                    <a:schemeClr val="dk1"/>
                  </a:solidFill>
                  <a:effectLst/>
                  <a:latin typeface="Times New Roman" pitchFamily="18" charset="0"/>
                  <a:ea typeface="+mn-ea"/>
                  <a:cs typeface="Times New Roman" pitchFamily="18" charset="0"/>
                </a:rPr>
                <a:t>cal</a:t>
              </a:r>
              <a:r>
                <a:rPr lang="en-IN" sz="1100" b="1" baseline="0">
                  <a:latin typeface="Times New Roman" pitchFamily="18" charset="0"/>
                  <a:cs typeface="Times New Roman" pitchFamily="18" charset="0"/>
                </a:rPr>
                <a:t>|&lt; |</a:t>
              </a:r>
              <a:r>
                <a:rPr lang="en-IN" sz="1100" b="1">
                  <a:solidFill>
                    <a:schemeClr val="dk1"/>
                  </a:solidFill>
                  <a:effectLst/>
                  <a:latin typeface="Times New Roman" pitchFamily="18" charset="0"/>
                  <a:ea typeface="+mn-ea"/>
                  <a:cs typeface="Times New Roman" pitchFamily="18" charset="0"/>
                </a:rPr>
                <a:t>t</a:t>
              </a:r>
              <a:r>
                <a:rPr lang="en-IN" sz="1100" b="1" baseline="-25000">
                  <a:solidFill>
                    <a:schemeClr val="dk1"/>
                  </a:solidFill>
                  <a:effectLst/>
                  <a:latin typeface="Times New Roman" pitchFamily="18" charset="0"/>
                  <a:ea typeface="+mn-ea"/>
                  <a:cs typeface="Times New Roman" pitchFamily="18" charset="0"/>
                </a:rPr>
                <a:t>tab</a:t>
              </a:r>
              <a:r>
                <a:rPr lang="en-IN" sz="1100" b="1" baseline="0">
                  <a:latin typeface="Times New Roman" pitchFamily="18" charset="0"/>
                  <a:cs typeface="Times New Roman" pitchFamily="18" charset="0"/>
                </a:rPr>
                <a:t>|, we accept H</a:t>
              </a:r>
              <a:r>
                <a:rPr lang="en-IN" sz="1100" b="1" baseline="-25000">
                  <a:latin typeface="Times New Roman" pitchFamily="18" charset="0"/>
                  <a:cs typeface="Times New Roman" pitchFamily="18" charset="0"/>
                </a:rPr>
                <a:t>0</a:t>
              </a:r>
              <a:r>
                <a:rPr lang="en-IN" sz="1100" b="1" baseline="0">
                  <a:latin typeface="Times New Roman" pitchFamily="18" charset="0"/>
                  <a:cs typeface="Times New Roman" pitchFamily="18" charset="0"/>
                </a:rPr>
                <a:t> at 5% level of significance.</a:t>
              </a:r>
              <a:endParaRPr lang="en-IN" sz="1100" b="1">
                <a:latin typeface="Times New Roman" pitchFamily="18" charset="0"/>
                <a:cs typeface="Times New Roman" pitchFamily="18" charset="0"/>
              </a:endParaRPr>
            </a:p>
          </xdr:txBody>
        </xdr:sp>
      </mc:Choice>
      <mc:Fallback xmlns="">
        <xdr:sp macro="" textlink="">
          <xdr:nvSpPr>
            <xdr:cNvPr id="4" name="TextBox 3">
              <a:extLst>
                <a:ext uri="{FF2B5EF4-FFF2-40B4-BE49-F238E27FC236}">
                  <a16:creationId xmlns:a16="http://schemas.microsoft.com/office/drawing/2014/main" xmlns:a14="http://schemas.microsoft.com/office/drawing/2010/main" xmlns="" id="{F48EF3B9-BDC7-4533-8B3E-D40C1EE80976}"/>
                </a:ext>
              </a:extLst>
            </xdr:cNvPr>
            <xdr:cNvSpPr txBox="1"/>
          </xdr:nvSpPr>
          <xdr:spPr>
            <a:xfrm>
              <a:off x="0" y="2447925"/>
              <a:ext cx="4362450" cy="2305050"/>
            </a:xfrm>
            <a:prstGeom prst="rect">
              <a:avLst/>
            </a:prstGeom>
            <a:solidFill>
              <a:schemeClr val="accent5">
                <a:lumMod val="20000"/>
                <a:lumOff val="8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b="1" u="sng">
                  <a:latin typeface="Times New Roman" pitchFamily="18" charset="0"/>
                  <a:cs typeface="Times New Roman" pitchFamily="18" charset="0"/>
                </a:rPr>
                <a:t>Treatment: Crown Cementation </a:t>
              </a:r>
            </a:p>
            <a:p>
              <a:pPr marL="0" marR="0" lvl="0" indent="0" algn="ctr" defTabSz="914400" eaLnBrk="1" fontAlgn="auto" latinLnBrk="0" hangingPunct="1">
                <a:lnSpc>
                  <a:spcPct val="100000"/>
                </a:lnSpc>
                <a:spcBef>
                  <a:spcPts val="0"/>
                </a:spcBef>
                <a:spcAft>
                  <a:spcPts val="0"/>
                </a:spcAft>
                <a:buClrTx/>
                <a:buSzTx/>
                <a:buFontTx/>
                <a:buNone/>
                <a:tabLst/>
                <a:defRPr/>
              </a:pPr>
              <a:r>
                <a:rPr lang="en-IN" sz="1100" i="0">
                  <a:solidFill>
                    <a:schemeClr val="dk1"/>
                  </a:solidFill>
                  <a:effectLst/>
                  <a:latin typeface="Cambria Math"/>
                  <a:ea typeface="+mn-ea"/>
                  <a:cs typeface="+mn-cs"/>
                </a:rPr>
                <a:t>𝐻𝑦𝑝𝑜𝑡ℎ𝑒𝑠𝑖𝑠: 𝐻</a:t>
              </a:r>
              <a:r>
                <a:rPr lang="en-IN" sz="1100" i="0" baseline="-25000">
                  <a:solidFill>
                    <a:schemeClr val="dk1"/>
                  </a:solidFill>
                  <a:effectLst/>
                  <a:latin typeface="Cambria Math"/>
                  <a:ea typeface="+mn-ea"/>
                  <a:cs typeface="+mn-cs"/>
                </a:rPr>
                <a:t>0</a:t>
              </a:r>
              <a:r>
                <a:rPr lang="en-IN" sz="1100" i="0">
                  <a:solidFill>
                    <a:schemeClr val="dk1"/>
                  </a:solidFill>
                  <a:effectLst/>
                  <a:latin typeface="Cambria Math"/>
                  <a:ea typeface="+mn-ea"/>
                  <a:cs typeface="+mn-cs"/>
                </a:rPr>
                <a:t>: </a:t>
              </a:r>
              <a:r>
                <a:rPr lang="el-GR" sz="1100" i="0">
                  <a:solidFill>
                    <a:schemeClr val="dk1"/>
                  </a:solidFill>
                  <a:effectLst/>
                  <a:latin typeface="Cambria Math"/>
                  <a:ea typeface="+mn-ea"/>
                  <a:cs typeface="+mn-cs"/>
                </a:rPr>
                <a:t>𝜇</a:t>
              </a:r>
              <a:r>
                <a:rPr lang="en-IN" sz="1100">
                  <a:solidFill>
                    <a:schemeClr val="dk1"/>
                  </a:solidFill>
                  <a:effectLst/>
                  <a:latin typeface="Times New Roman" pitchFamily="18" charset="0"/>
                  <a:ea typeface="+mn-ea"/>
                  <a:cs typeface="Times New Roman" pitchFamily="18" charset="0"/>
                </a:rPr>
                <a:t> = 60</a:t>
              </a:r>
              <a:r>
                <a:rPr lang="en-IN" sz="1100" baseline="0">
                  <a:solidFill>
                    <a:schemeClr val="dk1"/>
                  </a:solidFill>
                  <a:effectLst/>
                  <a:latin typeface="Times New Roman" pitchFamily="18" charset="0"/>
                  <a:ea typeface="+mn-ea"/>
                  <a:cs typeface="Times New Roman" pitchFamily="18" charset="0"/>
                </a:rPr>
                <a:t> vs </a:t>
              </a:r>
              <a:r>
                <a:rPr lang="en-IN" sz="1100" b="0" i="0">
                  <a:solidFill>
                    <a:schemeClr val="dk1"/>
                  </a:solidFill>
                  <a:effectLst/>
                  <a:latin typeface="Cambria Math"/>
                  <a:ea typeface="+mn-ea"/>
                  <a:cs typeface="+mn-cs"/>
                </a:rPr>
                <a:t>𝐻_(1 ): </a:t>
              </a:r>
              <a:r>
                <a:rPr lang="el-GR" sz="1100" i="0">
                  <a:solidFill>
                    <a:schemeClr val="dk1"/>
                  </a:solidFill>
                  <a:effectLst/>
                  <a:latin typeface="Cambria Math"/>
                  <a:ea typeface="+mn-ea"/>
                  <a:cs typeface="+mn-cs"/>
                </a:rPr>
                <a:t>𝜇</a:t>
              </a:r>
              <a:r>
                <a:rPr lang="en-IN" sz="1100" b="0" i="0">
                  <a:solidFill>
                    <a:schemeClr val="dk1"/>
                  </a:solidFill>
                  <a:effectLst/>
                  <a:latin typeface="Cambria Math"/>
                  <a:ea typeface="+mn-ea"/>
                  <a:cs typeface="+mn-cs"/>
                </a:rPr>
                <a:t>&gt;</a:t>
              </a:r>
              <a:r>
                <a:rPr lang="en-IN" sz="1100" b="0" i="0">
                  <a:solidFill>
                    <a:schemeClr val="dk1"/>
                  </a:solidFill>
                  <a:effectLst/>
                  <a:latin typeface="Cambria Math" panose="02040503050406030204" pitchFamily="18" charset="0"/>
                  <a:ea typeface="+mn-ea"/>
                  <a:cs typeface="+mn-cs"/>
                </a:rPr>
                <a:t>60</a:t>
              </a:r>
              <a:r>
                <a:rPr lang="en-IN" sz="1100" b="0" i="0">
                  <a:solidFill>
                    <a:schemeClr val="dk1"/>
                  </a:solidFill>
                  <a:effectLst/>
                  <a:latin typeface="Cambria Math"/>
                  <a:ea typeface="+mn-ea"/>
                  <a:cs typeface="+mn-cs"/>
                </a:rPr>
                <a:t> </a:t>
              </a:r>
              <a:endParaRPr lang="en-IN">
                <a:effectLst/>
                <a:latin typeface="Times New Roman" pitchFamily="18" charset="0"/>
                <a:cs typeface="Times New Roman" pitchFamily="18" charset="0"/>
              </a:endParaRPr>
            </a:p>
            <a:p>
              <a:endParaRPr lang="en-IN" sz="1100" b="0" i="0" u="none" strike="noStrike">
                <a:solidFill>
                  <a:schemeClr val="dk1"/>
                </a:solidFill>
                <a:effectLst/>
                <a:latin typeface="Times New Roman" pitchFamily="18" charset="0"/>
                <a:ea typeface="+mn-ea"/>
                <a:cs typeface="Times New Roman" pitchFamily="18" charset="0"/>
              </a:endParaRPr>
            </a:p>
            <a:p>
              <a:r>
                <a:rPr lang="el-GR" sz="1100" b="0" i="0">
                  <a:solidFill>
                    <a:schemeClr val="dk1"/>
                  </a:solidFill>
                  <a:effectLst/>
                  <a:latin typeface="Times New Roman" pitchFamily="18" charset="0"/>
                  <a:ea typeface="+mn-ea"/>
                  <a:cs typeface="Times New Roman" pitchFamily="18" charset="0"/>
                </a:rPr>
                <a:t>μ</a:t>
              </a:r>
              <a:r>
                <a:rPr lang="en-IN" sz="1100" b="0" i="0" baseline="-25000">
                  <a:solidFill>
                    <a:schemeClr val="dk1"/>
                  </a:solidFill>
                  <a:effectLst/>
                  <a:latin typeface="Times New Roman" pitchFamily="18" charset="0"/>
                  <a:ea typeface="+mn-ea"/>
                  <a:cs typeface="Times New Roman" pitchFamily="18" charset="0"/>
                </a:rPr>
                <a:t>0</a:t>
              </a:r>
              <a:r>
                <a:rPr lang="el-GR" sz="1100" b="0" i="0" u="none" strike="noStrike">
                  <a:solidFill>
                    <a:schemeClr val="dk1"/>
                  </a:solidFill>
                  <a:effectLst/>
                  <a:latin typeface="Times New Roman" pitchFamily="18" charset="0"/>
                  <a:ea typeface="+mn-ea"/>
                  <a:cs typeface="Times New Roman" pitchFamily="18" charset="0"/>
                </a:rPr>
                <a:t> = </a:t>
              </a:r>
              <a:r>
                <a:rPr lang="en-IN" sz="1100" b="0" i="0" u="none" strike="noStrike">
                  <a:solidFill>
                    <a:schemeClr val="dk1"/>
                  </a:solidFill>
                  <a:effectLst/>
                  <a:latin typeface="Times New Roman" pitchFamily="18" charset="0"/>
                  <a:ea typeface="+mn-ea"/>
                  <a:cs typeface="Times New Roman" pitchFamily="18" charset="0"/>
                </a:rPr>
                <a:t>60</a:t>
              </a:r>
            </a:p>
            <a:p>
              <a:r>
                <a:rPr lang="en-IN" sz="1100" b="0" i="0" u="none" strike="noStrike">
                  <a:solidFill>
                    <a:schemeClr val="dk1"/>
                  </a:solidFill>
                  <a:effectLst/>
                  <a:latin typeface="Times New Roman" pitchFamily="18" charset="0"/>
                  <a:ea typeface="+mn-ea"/>
                  <a:cs typeface="Times New Roman" pitchFamily="18" charset="0"/>
                </a:rPr>
                <a:t>n = 20</a:t>
              </a:r>
            </a:p>
            <a:p>
              <a:pPr/>
              <a:r>
                <a:rPr lang="en-IN" sz="1100" b="0" i="0">
                  <a:solidFill>
                    <a:schemeClr val="dk1"/>
                  </a:solidFill>
                  <a:effectLst/>
                  <a:latin typeface="Cambria Math"/>
                  <a:ea typeface="+mn-ea"/>
                  <a:cs typeface="+mn-cs"/>
                </a:rPr>
                <a:t>𝑥 ̅=</a:t>
              </a:r>
              <a:r>
                <a:rPr lang="en-IN" sz="1100" b="0" i="0">
                  <a:solidFill>
                    <a:schemeClr val="dk1"/>
                  </a:solidFill>
                  <a:effectLst/>
                  <a:latin typeface="Cambria Math" panose="02040503050406030204" pitchFamily="18" charset="0"/>
                  <a:ea typeface="+mn-ea"/>
                  <a:cs typeface="+mn-cs"/>
                </a:rPr>
                <a:t>70.55</a:t>
              </a:r>
              <a:endParaRPr lang="en-IN" sz="1100" b="0" i="0">
                <a:solidFill>
                  <a:schemeClr val="dk1"/>
                </a:solidFill>
                <a:effectLst/>
                <a:latin typeface="Times New Roman" pitchFamily="18" charset="0"/>
                <a:ea typeface="+mn-ea"/>
                <a:cs typeface="Times New Roman" pitchFamily="18" charset="0"/>
              </a:endParaRPr>
            </a:p>
            <a:p>
              <a:r>
                <a:rPr lang="en-IN" sz="1100" b="0" i="0" u="none" strike="noStrike">
                  <a:solidFill>
                    <a:schemeClr val="dk1"/>
                  </a:solidFill>
                  <a:effectLst/>
                  <a:latin typeface="Times New Roman" pitchFamily="18" charset="0"/>
                  <a:ea typeface="+mn-ea"/>
                  <a:cs typeface="Times New Roman" pitchFamily="18" charset="0"/>
                </a:rPr>
                <a:t>s = 68.73708491</a:t>
              </a:r>
              <a:r>
                <a:rPr lang="en-IN">
                  <a:latin typeface="Times New Roman" pitchFamily="18" charset="0"/>
                  <a:cs typeface="Times New Roman" pitchFamily="18" charset="0"/>
                </a:rPr>
                <a:t> </a:t>
              </a:r>
            </a:p>
            <a:p>
              <a:endParaRPr lang="en-IN" sz="1100">
                <a:latin typeface="Times New Roman" pitchFamily="18" charset="0"/>
                <a:cs typeface="Times New Roman" pitchFamily="18" charset="0"/>
              </a:endParaRPr>
            </a:p>
            <a:p>
              <a:r>
                <a:rPr lang="en-IN" sz="1100">
                  <a:latin typeface="Times New Roman" pitchFamily="18" charset="0"/>
                  <a:cs typeface="Times New Roman" pitchFamily="18" charset="0"/>
                </a:rPr>
                <a:t>t</a:t>
              </a:r>
              <a:r>
                <a:rPr lang="en-IN" sz="1100" baseline="-25000">
                  <a:latin typeface="Times New Roman" pitchFamily="18" charset="0"/>
                  <a:cs typeface="Times New Roman" pitchFamily="18" charset="0"/>
                </a:rPr>
                <a:t>cal</a:t>
              </a:r>
              <a:r>
                <a:rPr lang="en-IN" sz="1100">
                  <a:latin typeface="Times New Roman" pitchFamily="18" charset="0"/>
                  <a:cs typeface="Times New Roman" pitchFamily="18" charset="0"/>
                </a:rPr>
                <a:t> = </a:t>
              </a:r>
              <a:r>
                <a:rPr lang="en-IN" sz="1100" i="0">
                  <a:latin typeface="Cambria Math"/>
                </a:rPr>
                <a:t>(</a:t>
              </a:r>
              <a:r>
                <a:rPr lang="en-IN" sz="1100" b="0" i="0">
                  <a:solidFill>
                    <a:schemeClr val="dk1"/>
                  </a:solidFill>
                  <a:effectLst/>
                  <a:latin typeface="Cambria Math"/>
                  <a:ea typeface="+mn-ea"/>
                  <a:cs typeface="+mn-cs"/>
                </a:rPr>
                <a:t>𝑥 ̅</a:t>
              </a:r>
              <a:r>
                <a:rPr lang="en-IN" sz="1100" b="0" i="0">
                  <a:solidFill>
                    <a:schemeClr val="dk1"/>
                  </a:solidFill>
                  <a:effectLst/>
                  <a:latin typeface="Cambria Math" panose="02040503050406030204" pitchFamily="18" charset="0"/>
                  <a:ea typeface="+mn-ea"/>
                  <a:cs typeface="+mn-cs"/>
                </a:rPr>
                <a:t>  − </a:t>
              </a:r>
              <a:r>
                <a:rPr lang="el-GR" sz="1100" b="0" i="0">
                  <a:solidFill>
                    <a:schemeClr val="dk1"/>
                  </a:solidFill>
                  <a:effectLst/>
                  <a:latin typeface="Cambria Math" panose="02040503050406030204" pitchFamily="18" charset="0"/>
                  <a:ea typeface="+mn-ea"/>
                  <a:cs typeface="+mn-cs"/>
                </a:rPr>
                <a:t>"</a:t>
              </a:r>
              <a:r>
                <a:rPr lang="el-GR" sz="1100" b="0" i="0">
                  <a:solidFill>
                    <a:schemeClr val="dk1"/>
                  </a:solidFill>
                  <a:effectLst/>
                  <a:latin typeface="Times New Roman" pitchFamily="18" charset="0"/>
                  <a:ea typeface="+mn-ea"/>
                  <a:cs typeface="Times New Roman" pitchFamily="18" charset="0"/>
                </a:rPr>
                <a:t>μ</a:t>
              </a:r>
              <a:r>
                <a:rPr lang="el-GR" sz="1100" b="0" i="0">
                  <a:solidFill>
                    <a:schemeClr val="dk1"/>
                  </a:solidFill>
                  <a:effectLst/>
                  <a:latin typeface="Cambria Math"/>
                  <a:ea typeface="+mn-ea"/>
                  <a:cs typeface="+mn-cs"/>
                </a:rPr>
                <a:t>" </a:t>
              </a:r>
              <a:r>
                <a:rPr lang="en-IN" sz="1100" b="0" i="0">
                  <a:solidFill>
                    <a:schemeClr val="dk1"/>
                  </a:solidFill>
                  <a:effectLst/>
                  <a:latin typeface="Cambria Math"/>
                  <a:ea typeface="+mn-ea"/>
                  <a:cs typeface="+mn-cs"/>
                </a:rPr>
                <a:t>)/(</a:t>
              </a:r>
              <a:r>
                <a:rPr lang="en-IN" sz="1100" b="0" i="0">
                  <a:latin typeface="Cambria Math" panose="02040503050406030204" pitchFamily="18" charset="0"/>
                </a:rPr>
                <a:t>𝑠</a:t>
              </a:r>
              <a:r>
                <a:rPr lang="en-IN" sz="1100" b="0" i="0">
                  <a:latin typeface="Cambria Math"/>
                </a:rPr>
                <a:t>⁄√</a:t>
              </a:r>
              <a:r>
                <a:rPr lang="en-IN" sz="1100" b="0" i="0">
                  <a:latin typeface="Cambria Math" panose="02040503050406030204" pitchFamily="18" charset="0"/>
                </a:rPr>
                <a:t>𝑛</a:t>
              </a:r>
              <a:r>
                <a:rPr lang="en-IN" sz="1100" b="0" i="0">
                  <a:latin typeface="Cambria Math"/>
                </a:rPr>
                <a:t>)</a:t>
              </a:r>
              <a:r>
                <a:rPr lang="en-IN" sz="1100">
                  <a:latin typeface="Times New Roman" pitchFamily="18" charset="0"/>
                  <a:cs typeface="Times New Roman" pitchFamily="18" charset="0"/>
                </a:rPr>
                <a:t> = 0.6863985342</a:t>
              </a:r>
            </a:p>
            <a:p>
              <a:r>
                <a:rPr lang="en-IN" sz="1100">
                  <a:latin typeface="Times New Roman" pitchFamily="18" charset="0"/>
                  <a:cs typeface="Times New Roman" pitchFamily="18" charset="0"/>
                </a:rPr>
                <a:t>t</a:t>
              </a:r>
              <a:r>
                <a:rPr lang="en-IN" sz="1100" baseline="-25000">
                  <a:latin typeface="Times New Roman" pitchFamily="18" charset="0"/>
                  <a:cs typeface="Times New Roman" pitchFamily="18" charset="0"/>
                </a:rPr>
                <a:t>tab</a:t>
              </a:r>
              <a:r>
                <a:rPr lang="en-IN" sz="1100" baseline="0">
                  <a:latin typeface="Times New Roman" pitchFamily="18" charset="0"/>
                  <a:cs typeface="Times New Roman" pitchFamily="18" charset="0"/>
                </a:rPr>
                <a:t> = t</a:t>
              </a:r>
              <a:r>
                <a:rPr lang="en-IN" sz="1100" baseline="-25000">
                  <a:latin typeface="Times New Roman" pitchFamily="18" charset="0"/>
                  <a:cs typeface="Times New Roman" pitchFamily="18" charset="0"/>
                </a:rPr>
                <a:t>19,0.05</a:t>
              </a:r>
              <a:r>
                <a:rPr lang="en-IN" sz="1100" baseline="0">
                  <a:latin typeface="Times New Roman" pitchFamily="18" charset="0"/>
                  <a:cs typeface="Times New Roman" pitchFamily="18" charset="0"/>
                </a:rPr>
                <a:t> = 1.729</a:t>
              </a:r>
            </a:p>
            <a:p>
              <a:endParaRPr lang="en-IN" sz="1100" baseline="0">
                <a:latin typeface="Times New Roman" pitchFamily="18" charset="0"/>
                <a:cs typeface="Times New Roman" pitchFamily="18" charset="0"/>
              </a:endParaRPr>
            </a:p>
            <a:p>
              <a:r>
                <a:rPr lang="en-IN" sz="1100" b="1" baseline="0">
                  <a:latin typeface="Times New Roman" pitchFamily="18" charset="0"/>
                  <a:cs typeface="Times New Roman" pitchFamily="18" charset="0"/>
                </a:rPr>
                <a:t>|</a:t>
              </a:r>
              <a:r>
                <a:rPr lang="en-IN" sz="1100" b="1">
                  <a:solidFill>
                    <a:schemeClr val="dk1"/>
                  </a:solidFill>
                  <a:effectLst/>
                  <a:latin typeface="Times New Roman" pitchFamily="18" charset="0"/>
                  <a:ea typeface="+mn-ea"/>
                  <a:cs typeface="Times New Roman" pitchFamily="18" charset="0"/>
                </a:rPr>
                <a:t>t</a:t>
              </a:r>
              <a:r>
                <a:rPr lang="en-IN" sz="1100" b="1" baseline="-25000">
                  <a:solidFill>
                    <a:schemeClr val="dk1"/>
                  </a:solidFill>
                  <a:effectLst/>
                  <a:latin typeface="Times New Roman" pitchFamily="18" charset="0"/>
                  <a:ea typeface="+mn-ea"/>
                  <a:cs typeface="Times New Roman" pitchFamily="18" charset="0"/>
                </a:rPr>
                <a:t>cal</a:t>
              </a:r>
              <a:r>
                <a:rPr lang="en-IN" sz="1100" b="1" baseline="0">
                  <a:latin typeface="Times New Roman" pitchFamily="18" charset="0"/>
                  <a:cs typeface="Times New Roman" pitchFamily="18" charset="0"/>
                </a:rPr>
                <a:t>|&lt; |</a:t>
              </a:r>
              <a:r>
                <a:rPr lang="en-IN" sz="1100" b="1">
                  <a:solidFill>
                    <a:schemeClr val="dk1"/>
                  </a:solidFill>
                  <a:effectLst/>
                  <a:latin typeface="Times New Roman" pitchFamily="18" charset="0"/>
                  <a:ea typeface="+mn-ea"/>
                  <a:cs typeface="Times New Roman" pitchFamily="18" charset="0"/>
                </a:rPr>
                <a:t>t</a:t>
              </a:r>
              <a:r>
                <a:rPr lang="en-IN" sz="1100" b="1" baseline="-25000">
                  <a:solidFill>
                    <a:schemeClr val="dk1"/>
                  </a:solidFill>
                  <a:effectLst/>
                  <a:latin typeface="Times New Roman" pitchFamily="18" charset="0"/>
                  <a:ea typeface="+mn-ea"/>
                  <a:cs typeface="Times New Roman" pitchFamily="18" charset="0"/>
                </a:rPr>
                <a:t>tab</a:t>
              </a:r>
              <a:r>
                <a:rPr lang="en-IN" sz="1100" b="1" baseline="0">
                  <a:latin typeface="Times New Roman" pitchFamily="18" charset="0"/>
                  <a:cs typeface="Times New Roman" pitchFamily="18" charset="0"/>
                </a:rPr>
                <a:t>|, we accept H</a:t>
              </a:r>
              <a:r>
                <a:rPr lang="en-IN" sz="1100" b="1" baseline="-25000">
                  <a:latin typeface="Times New Roman" pitchFamily="18" charset="0"/>
                  <a:cs typeface="Times New Roman" pitchFamily="18" charset="0"/>
                </a:rPr>
                <a:t>0</a:t>
              </a:r>
              <a:r>
                <a:rPr lang="en-IN" sz="1100" b="1" baseline="0">
                  <a:latin typeface="Times New Roman" pitchFamily="18" charset="0"/>
                  <a:cs typeface="Times New Roman" pitchFamily="18" charset="0"/>
                </a:rPr>
                <a:t> at 5% level of significance.</a:t>
              </a:r>
              <a:endParaRPr lang="en-IN" sz="1100" b="1">
                <a:latin typeface="Times New Roman" pitchFamily="18" charset="0"/>
                <a:cs typeface="Times New Roman" pitchFamily="18" charset="0"/>
              </a:endParaRPr>
            </a:p>
          </xdr:txBody>
        </xdr:sp>
      </mc:Fallback>
    </mc:AlternateContent>
    <xdr:clientData/>
  </xdr:twoCellAnchor>
  <xdr:twoCellAnchor>
    <xdr:from>
      <xdr:col>7</xdr:col>
      <xdr:colOff>406111</xdr:colOff>
      <xdr:row>12</xdr:row>
      <xdr:rowOff>161925</xdr:rowOff>
    </xdr:from>
    <xdr:to>
      <xdr:col>14</xdr:col>
      <xdr:colOff>486641</xdr:colOff>
      <xdr:row>24</xdr:row>
      <xdr:rowOff>180975</xdr:rowOff>
    </xdr:to>
    <mc:AlternateContent xmlns:mc="http://schemas.openxmlformats.org/markup-compatibility/2006" xmlns:a14="http://schemas.microsoft.com/office/drawing/2010/main">
      <mc:Choice Requires="a14">
        <xdr:sp macro="" textlink="">
          <xdr:nvSpPr>
            <xdr:cNvPr id="5" name="TextBox 4">
              <a:extLst>
                <a:ext uri="{FF2B5EF4-FFF2-40B4-BE49-F238E27FC236}">
                  <a16:creationId xmlns:a16="http://schemas.microsoft.com/office/drawing/2014/main" id="{00000000-0008-0000-0E00-000005000000}"/>
                </a:ext>
              </a:extLst>
            </xdr:cNvPr>
            <xdr:cNvSpPr txBox="1"/>
          </xdr:nvSpPr>
          <xdr:spPr>
            <a:xfrm>
              <a:off x="4673311" y="2447925"/>
              <a:ext cx="4347730" cy="2305050"/>
            </a:xfrm>
            <a:prstGeom prst="rect">
              <a:avLst/>
            </a:prstGeom>
            <a:solidFill>
              <a:schemeClr val="accent2">
                <a:lumMod val="40000"/>
                <a:lumOff val="6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b="1" u="sng">
                  <a:latin typeface="Times New Roman" pitchFamily="18" charset="0"/>
                  <a:cs typeface="Times New Roman" pitchFamily="18" charset="0"/>
                </a:rPr>
                <a:t>Treatment: Scaling</a:t>
              </a:r>
            </a:p>
            <a:p>
              <a:pPr marL="0" marR="0" lvl="0" indent="0" algn="ctr" defTabSz="914400" eaLnBrk="1" fontAlgn="auto" latinLnBrk="0" hangingPunct="1">
                <a:lnSpc>
                  <a:spcPct val="100000"/>
                </a:lnSpc>
                <a:spcBef>
                  <a:spcPts val="0"/>
                </a:spcBef>
                <a:spcAft>
                  <a:spcPts val="0"/>
                </a:spcAft>
                <a:buClrTx/>
                <a:buSzTx/>
                <a:buFontTx/>
                <a:buNone/>
                <a:tabLst/>
                <a:defRPr/>
              </a:pPr>
              <a14:m>
                <m:oMath xmlns:m="http://schemas.openxmlformats.org/officeDocument/2006/math">
                  <m:r>
                    <a:rPr lang="en-IN" sz="1100" i="1">
                      <a:solidFill>
                        <a:schemeClr val="dk1"/>
                      </a:solidFill>
                      <a:effectLst/>
                      <a:latin typeface="Cambria Math"/>
                      <a:ea typeface="+mn-ea"/>
                      <a:cs typeface="+mn-cs"/>
                    </a:rPr>
                    <m:t>𝐻𝑦𝑝𝑜𝑡h𝑒𝑠𝑖𝑠</m:t>
                  </m:r>
                  <m:r>
                    <a:rPr lang="en-IN" sz="1100" i="1">
                      <a:solidFill>
                        <a:schemeClr val="dk1"/>
                      </a:solidFill>
                      <a:effectLst/>
                      <a:latin typeface="Cambria Math"/>
                      <a:ea typeface="+mn-ea"/>
                      <a:cs typeface="+mn-cs"/>
                    </a:rPr>
                    <m:t>: </m:t>
                  </m:r>
                  <m:r>
                    <a:rPr lang="en-IN" sz="1100" i="1">
                      <a:solidFill>
                        <a:schemeClr val="dk1"/>
                      </a:solidFill>
                      <a:effectLst/>
                      <a:latin typeface="Cambria Math"/>
                      <a:ea typeface="+mn-ea"/>
                      <a:cs typeface="+mn-cs"/>
                    </a:rPr>
                    <m:t>𝐻</m:t>
                  </m:r>
                  <m:r>
                    <a:rPr lang="en-IN" sz="1100" i="1" baseline="-25000">
                      <a:solidFill>
                        <a:schemeClr val="dk1"/>
                      </a:solidFill>
                      <a:effectLst/>
                      <a:latin typeface="Cambria Math"/>
                      <a:ea typeface="+mn-ea"/>
                      <a:cs typeface="+mn-cs"/>
                    </a:rPr>
                    <m:t>0</m:t>
                  </m:r>
                  <m:r>
                    <a:rPr lang="en-IN" sz="1100" i="1">
                      <a:solidFill>
                        <a:schemeClr val="dk1"/>
                      </a:solidFill>
                      <a:effectLst/>
                      <a:latin typeface="Cambria Math"/>
                      <a:ea typeface="+mn-ea"/>
                      <a:cs typeface="+mn-cs"/>
                    </a:rPr>
                    <m:t>: </m:t>
                  </m:r>
                  <m:r>
                    <a:rPr lang="el-GR" sz="1100" i="1">
                      <a:solidFill>
                        <a:schemeClr val="dk1"/>
                      </a:solidFill>
                      <a:effectLst/>
                      <a:latin typeface="Cambria Math"/>
                      <a:ea typeface="+mn-ea"/>
                      <a:cs typeface="+mn-cs"/>
                    </a:rPr>
                    <m:t>𝜇</m:t>
                  </m:r>
                </m:oMath>
              </a14:m>
              <a:r>
                <a:rPr lang="en-IN" sz="1100">
                  <a:solidFill>
                    <a:schemeClr val="dk1"/>
                  </a:solidFill>
                  <a:effectLst/>
                  <a:latin typeface="Times New Roman" pitchFamily="18" charset="0"/>
                  <a:ea typeface="+mn-ea"/>
                  <a:cs typeface="Times New Roman" pitchFamily="18" charset="0"/>
                </a:rPr>
                <a:t> = 30</a:t>
              </a:r>
              <a:r>
                <a:rPr lang="en-IN" sz="1100" baseline="0">
                  <a:solidFill>
                    <a:schemeClr val="dk1"/>
                  </a:solidFill>
                  <a:effectLst/>
                  <a:latin typeface="Times New Roman" pitchFamily="18" charset="0"/>
                  <a:ea typeface="+mn-ea"/>
                  <a:cs typeface="Times New Roman" pitchFamily="18" charset="0"/>
                </a:rPr>
                <a:t> vs </a:t>
              </a:r>
              <a14:m>
                <m:oMath xmlns:m="http://schemas.openxmlformats.org/officeDocument/2006/math">
                  <m:sSub>
                    <m:sSubPr>
                      <m:ctrlPr>
                        <a:rPr lang="en-IN" sz="1100" b="0" i="1">
                          <a:solidFill>
                            <a:schemeClr val="dk1"/>
                          </a:solidFill>
                          <a:effectLst/>
                          <a:latin typeface="Cambria Math" panose="02040503050406030204" pitchFamily="18" charset="0"/>
                          <a:ea typeface="+mn-ea"/>
                          <a:cs typeface="+mn-cs"/>
                        </a:rPr>
                      </m:ctrlPr>
                    </m:sSubPr>
                    <m:e>
                      <m:r>
                        <a:rPr lang="en-IN" sz="1100" b="0" i="1">
                          <a:solidFill>
                            <a:schemeClr val="dk1"/>
                          </a:solidFill>
                          <a:effectLst/>
                          <a:latin typeface="Cambria Math"/>
                          <a:ea typeface="+mn-ea"/>
                          <a:cs typeface="+mn-cs"/>
                        </a:rPr>
                        <m:t>𝐻</m:t>
                      </m:r>
                    </m:e>
                    <m:sub>
                      <m:r>
                        <a:rPr lang="en-IN" sz="1100" b="0" i="1">
                          <a:solidFill>
                            <a:schemeClr val="dk1"/>
                          </a:solidFill>
                          <a:effectLst/>
                          <a:latin typeface="Cambria Math"/>
                          <a:ea typeface="+mn-ea"/>
                          <a:cs typeface="+mn-cs"/>
                        </a:rPr>
                        <m:t>1 </m:t>
                      </m:r>
                    </m:sub>
                  </m:sSub>
                  <m:r>
                    <a:rPr lang="en-IN" sz="1100" b="0" i="1">
                      <a:solidFill>
                        <a:schemeClr val="dk1"/>
                      </a:solidFill>
                      <a:effectLst/>
                      <a:latin typeface="Cambria Math"/>
                      <a:ea typeface="+mn-ea"/>
                      <a:cs typeface="+mn-cs"/>
                    </a:rPr>
                    <m:t>: </m:t>
                  </m:r>
                  <m:r>
                    <a:rPr lang="el-GR" sz="1100" i="1">
                      <a:solidFill>
                        <a:schemeClr val="dk1"/>
                      </a:solidFill>
                      <a:effectLst/>
                      <a:latin typeface="Cambria Math"/>
                      <a:ea typeface="+mn-ea"/>
                      <a:cs typeface="+mn-cs"/>
                    </a:rPr>
                    <m:t>𝜇</m:t>
                  </m:r>
                  <m:r>
                    <a:rPr lang="en-IN" sz="1100" b="0" i="1">
                      <a:solidFill>
                        <a:schemeClr val="dk1"/>
                      </a:solidFill>
                      <a:effectLst/>
                      <a:latin typeface="Cambria Math"/>
                      <a:ea typeface="+mn-ea"/>
                      <a:cs typeface="+mn-cs"/>
                    </a:rPr>
                    <m:t>&gt;</m:t>
                  </m:r>
                  <m:r>
                    <a:rPr lang="en-IN" sz="1100" b="0" i="1">
                      <a:solidFill>
                        <a:schemeClr val="dk1"/>
                      </a:solidFill>
                      <a:effectLst/>
                      <a:latin typeface="Cambria Math" panose="02040503050406030204" pitchFamily="18" charset="0"/>
                      <a:ea typeface="+mn-ea"/>
                      <a:cs typeface="+mn-cs"/>
                    </a:rPr>
                    <m:t>30</m:t>
                  </m:r>
                  <m:r>
                    <a:rPr lang="en-IN" sz="1100" b="0" i="1">
                      <a:solidFill>
                        <a:schemeClr val="dk1"/>
                      </a:solidFill>
                      <a:effectLst/>
                      <a:latin typeface="Cambria Math"/>
                      <a:ea typeface="+mn-ea"/>
                      <a:cs typeface="+mn-cs"/>
                    </a:rPr>
                    <m:t> </m:t>
                  </m:r>
                </m:oMath>
              </a14:m>
              <a:endParaRPr lang="en-IN">
                <a:effectLst/>
                <a:latin typeface="Times New Roman" pitchFamily="18" charset="0"/>
                <a:cs typeface="Times New Roman" pitchFamily="18" charset="0"/>
              </a:endParaRPr>
            </a:p>
            <a:p>
              <a:endParaRPr lang="en-IN" sz="1100" b="0" i="0" u="none" strike="noStrike">
                <a:solidFill>
                  <a:schemeClr val="dk1"/>
                </a:solidFill>
                <a:effectLst/>
                <a:latin typeface="Times New Roman" pitchFamily="18" charset="0"/>
                <a:ea typeface="+mn-ea"/>
                <a:cs typeface="Times New Roman" pitchFamily="18" charset="0"/>
              </a:endParaRPr>
            </a:p>
            <a:p>
              <a:r>
                <a:rPr lang="el-GR" sz="1100" b="0" i="0">
                  <a:solidFill>
                    <a:schemeClr val="dk1"/>
                  </a:solidFill>
                  <a:effectLst/>
                  <a:latin typeface="Times New Roman" pitchFamily="18" charset="0"/>
                  <a:ea typeface="+mn-ea"/>
                  <a:cs typeface="Times New Roman" pitchFamily="18" charset="0"/>
                </a:rPr>
                <a:t>μ</a:t>
              </a:r>
              <a:r>
                <a:rPr lang="en-IN" sz="1100" b="0" i="0" baseline="-25000">
                  <a:solidFill>
                    <a:schemeClr val="dk1"/>
                  </a:solidFill>
                  <a:effectLst/>
                  <a:latin typeface="Times New Roman" pitchFamily="18" charset="0"/>
                  <a:ea typeface="+mn-ea"/>
                  <a:cs typeface="Times New Roman" pitchFamily="18" charset="0"/>
                </a:rPr>
                <a:t>0</a:t>
              </a:r>
              <a:r>
                <a:rPr lang="el-GR" sz="1100" b="0" i="0" u="none" strike="noStrike">
                  <a:solidFill>
                    <a:schemeClr val="dk1"/>
                  </a:solidFill>
                  <a:effectLst/>
                  <a:latin typeface="Times New Roman" pitchFamily="18" charset="0"/>
                  <a:ea typeface="+mn-ea"/>
                  <a:cs typeface="Times New Roman" pitchFamily="18" charset="0"/>
                </a:rPr>
                <a:t> = </a:t>
              </a:r>
              <a:r>
                <a:rPr lang="en-IN" sz="1100" b="0" i="0" u="none" strike="noStrike">
                  <a:solidFill>
                    <a:schemeClr val="dk1"/>
                  </a:solidFill>
                  <a:effectLst/>
                  <a:latin typeface="Times New Roman" pitchFamily="18" charset="0"/>
                  <a:ea typeface="+mn-ea"/>
                  <a:cs typeface="Times New Roman" pitchFamily="18" charset="0"/>
                </a:rPr>
                <a:t>30</a:t>
              </a:r>
            </a:p>
            <a:p>
              <a:r>
                <a:rPr lang="en-IN" sz="1100" b="0" i="0" u="none" strike="noStrike">
                  <a:solidFill>
                    <a:schemeClr val="dk1"/>
                  </a:solidFill>
                  <a:effectLst/>
                  <a:latin typeface="Times New Roman" pitchFamily="18" charset="0"/>
                  <a:ea typeface="+mn-ea"/>
                  <a:cs typeface="Times New Roman" pitchFamily="18" charset="0"/>
                </a:rPr>
                <a:t>n = 13</a:t>
              </a:r>
            </a:p>
            <a:p>
              <a:pPr/>
              <a14:m>
                <m:oMathPara xmlns:m="http://schemas.openxmlformats.org/officeDocument/2006/math">
                  <m:oMathParaPr>
                    <m:jc m:val="left"/>
                  </m:oMathParaPr>
                  <m:oMath xmlns:m="http://schemas.openxmlformats.org/officeDocument/2006/math">
                    <m:acc>
                      <m:accPr>
                        <m:chr m:val="̅"/>
                        <m:ctrlPr>
                          <a:rPr lang="en-IN" sz="1100" i="1">
                            <a:solidFill>
                              <a:schemeClr val="dk1"/>
                            </a:solidFill>
                            <a:effectLst/>
                            <a:latin typeface="Cambria Math" panose="02040503050406030204" pitchFamily="18" charset="0"/>
                            <a:ea typeface="+mn-ea"/>
                            <a:cs typeface="+mn-cs"/>
                          </a:rPr>
                        </m:ctrlPr>
                      </m:accPr>
                      <m:e>
                        <m:r>
                          <a:rPr lang="en-IN" sz="1100" b="0" i="1">
                            <a:solidFill>
                              <a:schemeClr val="dk1"/>
                            </a:solidFill>
                            <a:effectLst/>
                            <a:latin typeface="Cambria Math"/>
                            <a:ea typeface="+mn-ea"/>
                            <a:cs typeface="+mn-cs"/>
                          </a:rPr>
                          <m:t>𝑥</m:t>
                        </m:r>
                      </m:e>
                    </m:acc>
                    <m:r>
                      <a:rPr lang="en-IN" sz="1100" b="0" i="1">
                        <a:solidFill>
                          <a:schemeClr val="dk1"/>
                        </a:solidFill>
                        <a:effectLst/>
                        <a:latin typeface="Cambria Math"/>
                        <a:ea typeface="+mn-ea"/>
                        <a:cs typeface="+mn-cs"/>
                      </a:rPr>
                      <m:t>=</m:t>
                    </m:r>
                    <m:r>
                      <a:rPr lang="en-IN" sz="1100" b="0" i="1">
                        <a:solidFill>
                          <a:schemeClr val="dk1"/>
                        </a:solidFill>
                        <a:effectLst/>
                        <a:latin typeface="Cambria Math" panose="02040503050406030204" pitchFamily="18" charset="0"/>
                        <a:ea typeface="+mn-ea"/>
                        <a:cs typeface="+mn-cs"/>
                      </a:rPr>
                      <m:t>37.230769</m:t>
                    </m:r>
                  </m:oMath>
                </m:oMathPara>
              </a14:m>
              <a:endParaRPr lang="en-IN" sz="1100" b="0" i="0">
                <a:solidFill>
                  <a:schemeClr val="dk1"/>
                </a:solidFill>
                <a:effectLst/>
                <a:latin typeface="Times New Roman" pitchFamily="18" charset="0"/>
                <a:ea typeface="+mn-ea"/>
                <a:cs typeface="Times New Roman" pitchFamily="18" charset="0"/>
              </a:endParaRPr>
            </a:p>
            <a:p>
              <a:r>
                <a:rPr lang="en-IN" sz="1100" b="0" i="0" u="none" strike="noStrike">
                  <a:solidFill>
                    <a:schemeClr val="dk1"/>
                  </a:solidFill>
                  <a:effectLst/>
                  <a:latin typeface="Times New Roman" pitchFamily="18" charset="0"/>
                  <a:ea typeface="+mn-ea"/>
                  <a:cs typeface="Times New Roman" pitchFamily="18" charset="0"/>
                </a:rPr>
                <a:t>s =</a:t>
              </a:r>
              <a:r>
                <a:rPr lang="en-IN" sz="1100" b="0" i="0" u="none" strike="noStrike" baseline="0">
                  <a:solidFill>
                    <a:schemeClr val="dk1"/>
                  </a:solidFill>
                  <a:effectLst/>
                  <a:latin typeface="Times New Roman" pitchFamily="18" charset="0"/>
                  <a:ea typeface="+mn-ea"/>
                  <a:cs typeface="Times New Roman" pitchFamily="18" charset="0"/>
                </a:rPr>
                <a:t> 12.65012415</a:t>
              </a:r>
              <a:r>
                <a:rPr lang="en-IN">
                  <a:latin typeface="Times New Roman" pitchFamily="18" charset="0"/>
                  <a:cs typeface="Times New Roman" pitchFamily="18" charset="0"/>
                </a:rPr>
                <a:t> </a:t>
              </a:r>
            </a:p>
            <a:p>
              <a:endParaRPr lang="en-IN" sz="1100">
                <a:latin typeface="Times New Roman" pitchFamily="18" charset="0"/>
                <a:cs typeface="Times New Roman" pitchFamily="18" charset="0"/>
              </a:endParaRPr>
            </a:p>
            <a:p>
              <a:r>
                <a:rPr lang="en-IN" sz="1100">
                  <a:latin typeface="Times New Roman" pitchFamily="18" charset="0"/>
                  <a:cs typeface="Times New Roman" pitchFamily="18" charset="0"/>
                </a:rPr>
                <a:t>t</a:t>
              </a:r>
              <a:r>
                <a:rPr lang="en-IN" sz="1100" baseline="-25000">
                  <a:latin typeface="Times New Roman" pitchFamily="18" charset="0"/>
                  <a:cs typeface="Times New Roman" pitchFamily="18" charset="0"/>
                </a:rPr>
                <a:t>cal</a:t>
              </a:r>
              <a:r>
                <a:rPr lang="en-IN" sz="1100">
                  <a:latin typeface="Times New Roman" pitchFamily="18" charset="0"/>
                  <a:cs typeface="Times New Roman" pitchFamily="18" charset="0"/>
                </a:rPr>
                <a:t> = </a:t>
              </a:r>
              <a14:m>
                <m:oMath xmlns:m="http://schemas.openxmlformats.org/officeDocument/2006/math">
                  <m:f>
                    <m:fPr>
                      <m:ctrlPr>
                        <a:rPr lang="en-IN" sz="1100" i="1">
                          <a:latin typeface="Cambria Math" panose="02040503050406030204" pitchFamily="18" charset="0"/>
                        </a:rPr>
                      </m:ctrlPr>
                    </m:fPr>
                    <m:num>
                      <m:acc>
                        <m:accPr>
                          <m:chr m:val="̅"/>
                          <m:ctrlPr>
                            <a:rPr lang="en-IN" sz="1100" i="1">
                              <a:solidFill>
                                <a:schemeClr val="dk1"/>
                              </a:solidFill>
                              <a:effectLst/>
                              <a:latin typeface="Cambria Math" panose="02040503050406030204" pitchFamily="18" charset="0"/>
                              <a:ea typeface="+mn-ea"/>
                              <a:cs typeface="+mn-cs"/>
                            </a:rPr>
                          </m:ctrlPr>
                        </m:accPr>
                        <m:e>
                          <m:r>
                            <a:rPr lang="en-IN" sz="1100" b="0" i="1">
                              <a:solidFill>
                                <a:schemeClr val="dk1"/>
                              </a:solidFill>
                              <a:effectLst/>
                              <a:latin typeface="Cambria Math"/>
                              <a:ea typeface="+mn-ea"/>
                              <a:cs typeface="+mn-cs"/>
                            </a:rPr>
                            <m:t>𝑥</m:t>
                          </m:r>
                        </m:e>
                      </m:acc>
                      <m:r>
                        <a:rPr lang="en-IN" sz="1100" b="0" i="1">
                          <a:solidFill>
                            <a:schemeClr val="dk1"/>
                          </a:solidFill>
                          <a:effectLst/>
                          <a:latin typeface="Cambria Math" panose="02040503050406030204" pitchFamily="18" charset="0"/>
                          <a:ea typeface="+mn-ea"/>
                          <a:cs typeface="+mn-cs"/>
                        </a:rPr>
                        <m:t> − </m:t>
                      </m:r>
                      <m:r>
                        <m:rPr>
                          <m:nor/>
                        </m:rPr>
                        <a:rPr lang="el-GR" sz="1100" b="0" i="0">
                          <a:solidFill>
                            <a:schemeClr val="dk1"/>
                          </a:solidFill>
                          <a:effectLst/>
                          <a:latin typeface="Times New Roman" pitchFamily="18" charset="0"/>
                          <a:ea typeface="+mn-ea"/>
                          <a:cs typeface="Times New Roman" pitchFamily="18" charset="0"/>
                        </a:rPr>
                        <m:t>μ</m:t>
                      </m:r>
                    </m:num>
                    <m:den>
                      <m:f>
                        <m:fPr>
                          <m:type m:val="skw"/>
                          <m:ctrlPr>
                            <a:rPr lang="en-IN" sz="1100" i="1">
                              <a:latin typeface="Cambria Math" panose="02040503050406030204" pitchFamily="18" charset="0"/>
                            </a:rPr>
                          </m:ctrlPr>
                        </m:fPr>
                        <m:num>
                          <m:r>
                            <a:rPr lang="en-IN" sz="1100" b="0" i="1">
                              <a:latin typeface="Cambria Math" panose="02040503050406030204" pitchFamily="18" charset="0"/>
                            </a:rPr>
                            <m:t>𝑠</m:t>
                          </m:r>
                        </m:num>
                        <m:den>
                          <m:rad>
                            <m:radPr>
                              <m:degHide m:val="on"/>
                              <m:ctrlPr>
                                <a:rPr lang="en-IN" sz="1100" i="1">
                                  <a:latin typeface="Cambria Math" panose="02040503050406030204" pitchFamily="18" charset="0"/>
                                </a:rPr>
                              </m:ctrlPr>
                            </m:radPr>
                            <m:deg/>
                            <m:e>
                              <m:r>
                                <a:rPr lang="en-IN" sz="1100" b="0" i="1">
                                  <a:latin typeface="Cambria Math" panose="02040503050406030204" pitchFamily="18" charset="0"/>
                                </a:rPr>
                                <m:t>𝑛</m:t>
                              </m:r>
                            </m:e>
                          </m:rad>
                        </m:den>
                      </m:f>
                    </m:den>
                  </m:f>
                </m:oMath>
              </a14:m>
              <a:r>
                <a:rPr lang="en-IN" sz="1100">
                  <a:latin typeface="Times New Roman" pitchFamily="18" charset="0"/>
                  <a:cs typeface="Times New Roman" pitchFamily="18" charset="0"/>
                </a:rPr>
                <a:t> = 2.0609</a:t>
              </a:r>
            </a:p>
            <a:p>
              <a:r>
                <a:rPr lang="en-IN" sz="1100">
                  <a:latin typeface="Times New Roman" pitchFamily="18" charset="0"/>
                  <a:cs typeface="Times New Roman" pitchFamily="18" charset="0"/>
                </a:rPr>
                <a:t>t</a:t>
              </a:r>
              <a:r>
                <a:rPr lang="en-IN" sz="1100" baseline="-25000">
                  <a:latin typeface="Times New Roman" pitchFamily="18" charset="0"/>
                  <a:cs typeface="Times New Roman" pitchFamily="18" charset="0"/>
                </a:rPr>
                <a:t>tab</a:t>
              </a:r>
              <a:r>
                <a:rPr lang="en-IN" sz="1100" baseline="0">
                  <a:latin typeface="Times New Roman" pitchFamily="18" charset="0"/>
                  <a:cs typeface="Times New Roman" pitchFamily="18" charset="0"/>
                </a:rPr>
                <a:t> = t</a:t>
              </a:r>
              <a:r>
                <a:rPr lang="en-IN" sz="1100" baseline="-25000">
                  <a:latin typeface="Times New Roman" pitchFamily="18" charset="0"/>
                  <a:cs typeface="Times New Roman" pitchFamily="18" charset="0"/>
                </a:rPr>
                <a:t>12,0.05</a:t>
              </a:r>
              <a:r>
                <a:rPr lang="en-IN" sz="1100" baseline="0">
                  <a:latin typeface="Times New Roman" pitchFamily="18" charset="0"/>
                  <a:cs typeface="Times New Roman" pitchFamily="18" charset="0"/>
                </a:rPr>
                <a:t> = 1.782</a:t>
              </a:r>
            </a:p>
            <a:p>
              <a:endParaRPr lang="en-IN" sz="1100" baseline="0">
                <a:latin typeface="Times New Roman" pitchFamily="18" charset="0"/>
                <a:cs typeface="Times New Roman" pitchFamily="18" charset="0"/>
              </a:endParaRPr>
            </a:p>
            <a:p>
              <a:r>
                <a:rPr lang="en-IN" sz="1100" b="1" baseline="0">
                  <a:latin typeface="Times New Roman" pitchFamily="18" charset="0"/>
                  <a:cs typeface="Times New Roman" pitchFamily="18" charset="0"/>
                </a:rPr>
                <a:t>|</a:t>
              </a:r>
              <a:r>
                <a:rPr lang="en-IN" sz="1100" b="1">
                  <a:solidFill>
                    <a:schemeClr val="dk1"/>
                  </a:solidFill>
                  <a:effectLst/>
                  <a:latin typeface="Times New Roman" pitchFamily="18" charset="0"/>
                  <a:ea typeface="+mn-ea"/>
                  <a:cs typeface="Times New Roman" pitchFamily="18" charset="0"/>
                </a:rPr>
                <a:t>t</a:t>
              </a:r>
              <a:r>
                <a:rPr lang="en-IN" sz="1100" b="1" baseline="-25000">
                  <a:solidFill>
                    <a:schemeClr val="dk1"/>
                  </a:solidFill>
                  <a:effectLst/>
                  <a:latin typeface="Times New Roman" pitchFamily="18" charset="0"/>
                  <a:ea typeface="+mn-ea"/>
                  <a:cs typeface="Times New Roman" pitchFamily="18" charset="0"/>
                </a:rPr>
                <a:t>cal</a:t>
              </a:r>
              <a:r>
                <a:rPr lang="en-IN" sz="1100" b="1" baseline="0">
                  <a:latin typeface="Times New Roman" pitchFamily="18" charset="0"/>
                  <a:cs typeface="Times New Roman" pitchFamily="18" charset="0"/>
                </a:rPr>
                <a:t>|&gt; |</a:t>
              </a:r>
              <a:r>
                <a:rPr lang="en-IN" sz="1100" b="1">
                  <a:solidFill>
                    <a:schemeClr val="dk1"/>
                  </a:solidFill>
                  <a:effectLst/>
                  <a:latin typeface="Times New Roman" pitchFamily="18" charset="0"/>
                  <a:ea typeface="+mn-ea"/>
                  <a:cs typeface="Times New Roman" pitchFamily="18" charset="0"/>
                </a:rPr>
                <a:t>t</a:t>
              </a:r>
              <a:r>
                <a:rPr lang="en-IN" sz="1100" b="1" baseline="-25000">
                  <a:solidFill>
                    <a:schemeClr val="dk1"/>
                  </a:solidFill>
                  <a:effectLst/>
                  <a:latin typeface="Times New Roman" pitchFamily="18" charset="0"/>
                  <a:ea typeface="+mn-ea"/>
                  <a:cs typeface="Times New Roman" pitchFamily="18" charset="0"/>
                </a:rPr>
                <a:t>tab</a:t>
              </a:r>
              <a:r>
                <a:rPr lang="en-IN" sz="1100" b="1" baseline="0">
                  <a:latin typeface="Times New Roman" pitchFamily="18" charset="0"/>
                  <a:cs typeface="Times New Roman" pitchFamily="18" charset="0"/>
                </a:rPr>
                <a:t>|, we reject H</a:t>
              </a:r>
              <a:r>
                <a:rPr lang="en-IN" sz="1100" b="1" baseline="-25000">
                  <a:latin typeface="Times New Roman" pitchFamily="18" charset="0"/>
                  <a:cs typeface="Times New Roman" pitchFamily="18" charset="0"/>
                </a:rPr>
                <a:t>0</a:t>
              </a:r>
              <a:r>
                <a:rPr lang="en-IN" sz="1100" b="1" baseline="0">
                  <a:latin typeface="Times New Roman" pitchFamily="18" charset="0"/>
                  <a:cs typeface="Times New Roman" pitchFamily="18" charset="0"/>
                </a:rPr>
                <a:t> at 5% level of significance.</a:t>
              </a:r>
              <a:endParaRPr lang="en-IN" sz="1100" b="1">
                <a:latin typeface="Times New Roman" pitchFamily="18" charset="0"/>
                <a:cs typeface="Times New Roman" pitchFamily="18" charset="0"/>
              </a:endParaRPr>
            </a:p>
          </xdr:txBody>
        </xdr:sp>
      </mc:Choice>
      <mc:Fallback xmlns="">
        <xdr:sp macro="" textlink="">
          <xdr:nvSpPr>
            <xdr:cNvPr id="5" name="TextBox 4">
              <a:extLst>
                <a:ext uri="{FF2B5EF4-FFF2-40B4-BE49-F238E27FC236}">
                  <a16:creationId xmlns:a16="http://schemas.microsoft.com/office/drawing/2014/main" xmlns:a14="http://schemas.microsoft.com/office/drawing/2010/main" xmlns="" id="{4AB3C2E9-E32D-4D52-953C-353367FFBC86}"/>
                </a:ext>
              </a:extLst>
            </xdr:cNvPr>
            <xdr:cNvSpPr txBox="1"/>
          </xdr:nvSpPr>
          <xdr:spPr>
            <a:xfrm>
              <a:off x="4673311" y="2447925"/>
              <a:ext cx="4347730" cy="2305050"/>
            </a:xfrm>
            <a:prstGeom prst="rect">
              <a:avLst/>
            </a:prstGeom>
            <a:solidFill>
              <a:schemeClr val="accent2">
                <a:lumMod val="40000"/>
                <a:lumOff val="6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b="1" u="sng">
                  <a:latin typeface="Times New Roman" pitchFamily="18" charset="0"/>
                  <a:cs typeface="Times New Roman" pitchFamily="18" charset="0"/>
                </a:rPr>
                <a:t>Treatment: Scaling</a:t>
              </a:r>
            </a:p>
            <a:p>
              <a:pPr marL="0" marR="0" lvl="0" indent="0" algn="ctr" defTabSz="914400" eaLnBrk="1" fontAlgn="auto" latinLnBrk="0" hangingPunct="1">
                <a:lnSpc>
                  <a:spcPct val="100000"/>
                </a:lnSpc>
                <a:spcBef>
                  <a:spcPts val="0"/>
                </a:spcBef>
                <a:spcAft>
                  <a:spcPts val="0"/>
                </a:spcAft>
                <a:buClrTx/>
                <a:buSzTx/>
                <a:buFontTx/>
                <a:buNone/>
                <a:tabLst/>
                <a:defRPr/>
              </a:pPr>
              <a:r>
                <a:rPr lang="en-IN" sz="1100" i="0">
                  <a:solidFill>
                    <a:schemeClr val="dk1"/>
                  </a:solidFill>
                  <a:effectLst/>
                  <a:latin typeface="Cambria Math"/>
                  <a:ea typeface="+mn-ea"/>
                  <a:cs typeface="+mn-cs"/>
                </a:rPr>
                <a:t>𝐻𝑦𝑝𝑜𝑡ℎ𝑒𝑠𝑖𝑠: 𝐻</a:t>
              </a:r>
              <a:r>
                <a:rPr lang="en-IN" sz="1100" i="0" baseline="-25000">
                  <a:solidFill>
                    <a:schemeClr val="dk1"/>
                  </a:solidFill>
                  <a:effectLst/>
                  <a:latin typeface="Cambria Math"/>
                  <a:ea typeface="+mn-ea"/>
                  <a:cs typeface="+mn-cs"/>
                </a:rPr>
                <a:t>0</a:t>
              </a:r>
              <a:r>
                <a:rPr lang="en-IN" sz="1100" i="0">
                  <a:solidFill>
                    <a:schemeClr val="dk1"/>
                  </a:solidFill>
                  <a:effectLst/>
                  <a:latin typeface="Cambria Math"/>
                  <a:ea typeface="+mn-ea"/>
                  <a:cs typeface="+mn-cs"/>
                </a:rPr>
                <a:t>: </a:t>
              </a:r>
              <a:r>
                <a:rPr lang="el-GR" sz="1100" i="0">
                  <a:solidFill>
                    <a:schemeClr val="dk1"/>
                  </a:solidFill>
                  <a:effectLst/>
                  <a:latin typeface="Cambria Math"/>
                  <a:ea typeface="+mn-ea"/>
                  <a:cs typeface="+mn-cs"/>
                </a:rPr>
                <a:t>𝜇</a:t>
              </a:r>
              <a:r>
                <a:rPr lang="en-IN" sz="1100">
                  <a:solidFill>
                    <a:schemeClr val="dk1"/>
                  </a:solidFill>
                  <a:effectLst/>
                  <a:latin typeface="Times New Roman" pitchFamily="18" charset="0"/>
                  <a:ea typeface="+mn-ea"/>
                  <a:cs typeface="Times New Roman" pitchFamily="18" charset="0"/>
                </a:rPr>
                <a:t> = 30</a:t>
              </a:r>
              <a:r>
                <a:rPr lang="en-IN" sz="1100" baseline="0">
                  <a:solidFill>
                    <a:schemeClr val="dk1"/>
                  </a:solidFill>
                  <a:effectLst/>
                  <a:latin typeface="Times New Roman" pitchFamily="18" charset="0"/>
                  <a:ea typeface="+mn-ea"/>
                  <a:cs typeface="Times New Roman" pitchFamily="18" charset="0"/>
                </a:rPr>
                <a:t> vs </a:t>
              </a:r>
              <a:r>
                <a:rPr lang="en-IN" sz="1100" b="0" i="0">
                  <a:solidFill>
                    <a:schemeClr val="dk1"/>
                  </a:solidFill>
                  <a:effectLst/>
                  <a:latin typeface="Cambria Math"/>
                  <a:ea typeface="+mn-ea"/>
                  <a:cs typeface="+mn-cs"/>
                </a:rPr>
                <a:t>𝐻_(1 ): </a:t>
              </a:r>
              <a:r>
                <a:rPr lang="el-GR" sz="1100" i="0">
                  <a:solidFill>
                    <a:schemeClr val="dk1"/>
                  </a:solidFill>
                  <a:effectLst/>
                  <a:latin typeface="Cambria Math"/>
                  <a:ea typeface="+mn-ea"/>
                  <a:cs typeface="+mn-cs"/>
                </a:rPr>
                <a:t>𝜇</a:t>
              </a:r>
              <a:r>
                <a:rPr lang="en-IN" sz="1100" b="0" i="0">
                  <a:solidFill>
                    <a:schemeClr val="dk1"/>
                  </a:solidFill>
                  <a:effectLst/>
                  <a:latin typeface="Cambria Math"/>
                  <a:ea typeface="+mn-ea"/>
                  <a:cs typeface="+mn-cs"/>
                </a:rPr>
                <a:t>&gt;</a:t>
              </a:r>
              <a:r>
                <a:rPr lang="en-IN" sz="1100" b="0" i="0">
                  <a:solidFill>
                    <a:schemeClr val="dk1"/>
                  </a:solidFill>
                  <a:effectLst/>
                  <a:latin typeface="Cambria Math" panose="02040503050406030204" pitchFamily="18" charset="0"/>
                  <a:ea typeface="+mn-ea"/>
                  <a:cs typeface="+mn-cs"/>
                </a:rPr>
                <a:t>30</a:t>
              </a:r>
              <a:r>
                <a:rPr lang="en-IN" sz="1100" b="0" i="0">
                  <a:solidFill>
                    <a:schemeClr val="dk1"/>
                  </a:solidFill>
                  <a:effectLst/>
                  <a:latin typeface="Cambria Math"/>
                  <a:ea typeface="+mn-ea"/>
                  <a:cs typeface="+mn-cs"/>
                </a:rPr>
                <a:t> </a:t>
              </a:r>
              <a:endParaRPr lang="en-IN">
                <a:effectLst/>
                <a:latin typeface="Times New Roman" pitchFamily="18" charset="0"/>
                <a:cs typeface="Times New Roman" pitchFamily="18" charset="0"/>
              </a:endParaRPr>
            </a:p>
            <a:p>
              <a:endParaRPr lang="en-IN" sz="1100" b="0" i="0" u="none" strike="noStrike">
                <a:solidFill>
                  <a:schemeClr val="dk1"/>
                </a:solidFill>
                <a:effectLst/>
                <a:latin typeface="Times New Roman" pitchFamily="18" charset="0"/>
                <a:ea typeface="+mn-ea"/>
                <a:cs typeface="Times New Roman" pitchFamily="18" charset="0"/>
              </a:endParaRPr>
            </a:p>
            <a:p>
              <a:r>
                <a:rPr lang="el-GR" sz="1100" b="0" i="0">
                  <a:solidFill>
                    <a:schemeClr val="dk1"/>
                  </a:solidFill>
                  <a:effectLst/>
                  <a:latin typeface="Times New Roman" pitchFamily="18" charset="0"/>
                  <a:ea typeface="+mn-ea"/>
                  <a:cs typeface="Times New Roman" pitchFamily="18" charset="0"/>
                </a:rPr>
                <a:t>μ</a:t>
              </a:r>
              <a:r>
                <a:rPr lang="en-IN" sz="1100" b="0" i="0" baseline="-25000">
                  <a:solidFill>
                    <a:schemeClr val="dk1"/>
                  </a:solidFill>
                  <a:effectLst/>
                  <a:latin typeface="Times New Roman" pitchFamily="18" charset="0"/>
                  <a:ea typeface="+mn-ea"/>
                  <a:cs typeface="Times New Roman" pitchFamily="18" charset="0"/>
                </a:rPr>
                <a:t>0</a:t>
              </a:r>
              <a:r>
                <a:rPr lang="el-GR" sz="1100" b="0" i="0" u="none" strike="noStrike">
                  <a:solidFill>
                    <a:schemeClr val="dk1"/>
                  </a:solidFill>
                  <a:effectLst/>
                  <a:latin typeface="Times New Roman" pitchFamily="18" charset="0"/>
                  <a:ea typeface="+mn-ea"/>
                  <a:cs typeface="Times New Roman" pitchFamily="18" charset="0"/>
                </a:rPr>
                <a:t> = </a:t>
              </a:r>
              <a:r>
                <a:rPr lang="en-IN" sz="1100" b="0" i="0" u="none" strike="noStrike">
                  <a:solidFill>
                    <a:schemeClr val="dk1"/>
                  </a:solidFill>
                  <a:effectLst/>
                  <a:latin typeface="Times New Roman" pitchFamily="18" charset="0"/>
                  <a:ea typeface="+mn-ea"/>
                  <a:cs typeface="Times New Roman" pitchFamily="18" charset="0"/>
                </a:rPr>
                <a:t>30</a:t>
              </a:r>
            </a:p>
            <a:p>
              <a:r>
                <a:rPr lang="en-IN" sz="1100" b="0" i="0" u="none" strike="noStrike">
                  <a:solidFill>
                    <a:schemeClr val="dk1"/>
                  </a:solidFill>
                  <a:effectLst/>
                  <a:latin typeface="Times New Roman" pitchFamily="18" charset="0"/>
                  <a:ea typeface="+mn-ea"/>
                  <a:cs typeface="Times New Roman" pitchFamily="18" charset="0"/>
                </a:rPr>
                <a:t>n = 13</a:t>
              </a:r>
            </a:p>
            <a:p>
              <a:pPr/>
              <a:r>
                <a:rPr lang="en-IN" sz="1100" b="0" i="0">
                  <a:solidFill>
                    <a:schemeClr val="dk1"/>
                  </a:solidFill>
                  <a:effectLst/>
                  <a:latin typeface="Cambria Math"/>
                  <a:ea typeface="+mn-ea"/>
                  <a:cs typeface="+mn-cs"/>
                </a:rPr>
                <a:t>𝑥 ̅=</a:t>
              </a:r>
              <a:r>
                <a:rPr lang="en-IN" sz="1100" b="0" i="0">
                  <a:solidFill>
                    <a:schemeClr val="dk1"/>
                  </a:solidFill>
                  <a:effectLst/>
                  <a:latin typeface="Cambria Math" panose="02040503050406030204" pitchFamily="18" charset="0"/>
                  <a:ea typeface="+mn-ea"/>
                  <a:cs typeface="+mn-cs"/>
                </a:rPr>
                <a:t>37.230769</a:t>
              </a:r>
              <a:endParaRPr lang="en-IN" sz="1100" b="0" i="0">
                <a:solidFill>
                  <a:schemeClr val="dk1"/>
                </a:solidFill>
                <a:effectLst/>
                <a:latin typeface="Times New Roman" pitchFamily="18" charset="0"/>
                <a:ea typeface="+mn-ea"/>
                <a:cs typeface="Times New Roman" pitchFamily="18" charset="0"/>
              </a:endParaRPr>
            </a:p>
            <a:p>
              <a:r>
                <a:rPr lang="en-IN" sz="1100" b="0" i="0" u="none" strike="noStrike">
                  <a:solidFill>
                    <a:schemeClr val="dk1"/>
                  </a:solidFill>
                  <a:effectLst/>
                  <a:latin typeface="Times New Roman" pitchFamily="18" charset="0"/>
                  <a:ea typeface="+mn-ea"/>
                  <a:cs typeface="Times New Roman" pitchFamily="18" charset="0"/>
                </a:rPr>
                <a:t>s =</a:t>
              </a:r>
              <a:r>
                <a:rPr lang="en-IN" sz="1100" b="0" i="0" u="none" strike="noStrike" baseline="0">
                  <a:solidFill>
                    <a:schemeClr val="dk1"/>
                  </a:solidFill>
                  <a:effectLst/>
                  <a:latin typeface="Times New Roman" pitchFamily="18" charset="0"/>
                  <a:ea typeface="+mn-ea"/>
                  <a:cs typeface="Times New Roman" pitchFamily="18" charset="0"/>
                </a:rPr>
                <a:t> 12.65012415</a:t>
              </a:r>
              <a:r>
                <a:rPr lang="en-IN">
                  <a:latin typeface="Times New Roman" pitchFamily="18" charset="0"/>
                  <a:cs typeface="Times New Roman" pitchFamily="18" charset="0"/>
                </a:rPr>
                <a:t> </a:t>
              </a:r>
            </a:p>
            <a:p>
              <a:endParaRPr lang="en-IN" sz="1100">
                <a:latin typeface="Times New Roman" pitchFamily="18" charset="0"/>
                <a:cs typeface="Times New Roman" pitchFamily="18" charset="0"/>
              </a:endParaRPr>
            </a:p>
            <a:p>
              <a:r>
                <a:rPr lang="en-IN" sz="1100">
                  <a:latin typeface="Times New Roman" pitchFamily="18" charset="0"/>
                  <a:cs typeface="Times New Roman" pitchFamily="18" charset="0"/>
                </a:rPr>
                <a:t>t</a:t>
              </a:r>
              <a:r>
                <a:rPr lang="en-IN" sz="1100" baseline="-25000">
                  <a:latin typeface="Times New Roman" pitchFamily="18" charset="0"/>
                  <a:cs typeface="Times New Roman" pitchFamily="18" charset="0"/>
                </a:rPr>
                <a:t>cal</a:t>
              </a:r>
              <a:r>
                <a:rPr lang="en-IN" sz="1100">
                  <a:latin typeface="Times New Roman" pitchFamily="18" charset="0"/>
                  <a:cs typeface="Times New Roman" pitchFamily="18" charset="0"/>
                </a:rPr>
                <a:t> = </a:t>
              </a:r>
              <a:r>
                <a:rPr lang="en-IN" sz="1100" i="0">
                  <a:latin typeface="Cambria Math"/>
                </a:rPr>
                <a:t>(</a:t>
              </a:r>
              <a:r>
                <a:rPr lang="en-IN" sz="1100" b="0" i="0">
                  <a:solidFill>
                    <a:schemeClr val="dk1"/>
                  </a:solidFill>
                  <a:effectLst/>
                  <a:latin typeface="Cambria Math"/>
                  <a:ea typeface="+mn-ea"/>
                  <a:cs typeface="+mn-cs"/>
                </a:rPr>
                <a:t>𝑥 ̅</a:t>
              </a:r>
              <a:r>
                <a:rPr lang="en-IN" sz="1100" b="0" i="0">
                  <a:solidFill>
                    <a:schemeClr val="dk1"/>
                  </a:solidFill>
                  <a:effectLst/>
                  <a:latin typeface="Cambria Math" panose="02040503050406030204" pitchFamily="18" charset="0"/>
                  <a:ea typeface="+mn-ea"/>
                  <a:cs typeface="+mn-cs"/>
                </a:rPr>
                <a:t>  − </a:t>
              </a:r>
              <a:r>
                <a:rPr lang="el-GR" sz="1100" b="0" i="0">
                  <a:solidFill>
                    <a:schemeClr val="dk1"/>
                  </a:solidFill>
                  <a:effectLst/>
                  <a:latin typeface="Cambria Math" panose="02040503050406030204" pitchFamily="18" charset="0"/>
                  <a:ea typeface="+mn-ea"/>
                  <a:cs typeface="+mn-cs"/>
                </a:rPr>
                <a:t>"</a:t>
              </a:r>
              <a:r>
                <a:rPr lang="el-GR" sz="1100" b="0" i="0">
                  <a:solidFill>
                    <a:schemeClr val="dk1"/>
                  </a:solidFill>
                  <a:effectLst/>
                  <a:latin typeface="Times New Roman" pitchFamily="18" charset="0"/>
                  <a:ea typeface="+mn-ea"/>
                  <a:cs typeface="Times New Roman" pitchFamily="18" charset="0"/>
                </a:rPr>
                <a:t>μ</a:t>
              </a:r>
              <a:r>
                <a:rPr lang="el-GR" sz="1100" b="0" i="0">
                  <a:solidFill>
                    <a:schemeClr val="dk1"/>
                  </a:solidFill>
                  <a:effectLst/>
                  <a:latin typeface="Cambria Math"/>
                  <a:ea typeface="+mn-ea"/>
                  <a:cs typeface="+mn-cs"/>
                </a:rPr>
                <a:t>" </a:t>
              </a:r>
              <a:r>
                <a:rPr lang="en-IN" sz="1100" b="0" i="0">
                  <a:solidFill>
                    <a:schemeClr val="dk1"/>
                  </a:solidFill>
                  <a:effectLst/>
                  <a:latin typeface="Cambria Math"/>
                  <a:ea typeface="+mn-ea"/>
                  <a:cs typeface="+mn-cs"/>
                </a:rPr>
                <a:t>)/(</a:t>
              </a:r>
              <a:r>
                <a:rPr lang="en-IN" sz="1100" b="0" i="0">
                  <a:latin typeface="Cambria Math" panose="02040503050406030204" pitchFamily="18" charset="0"/>
                </a:rPr>
                <a:t>𝑠</a:t>
              </a:r>
              <a:r>
                <a:rPr lang="en-IN" sz="1100" b="0" i="0">
                  <a:latin typeface="Cambria Math"/>
                </a:rPr>
                <a:t>⁄√</a:t>
              </a:r>
              <a:r>
                <a:rPr lang="en-IN" sz="1100" b="0" i="0">
                  <a:latin typeface="Cambria Math" panose="02040503050406030204" pitchFamily="18" charset="0"/>
                </a:rPr>
                <a:t>𝑛</a:t>
              </a:r>
              <a:r>
                <a:rPr lang="en-IN" sz="1100" b="0" i="0">
                  <a:latin typeface="Cambria Math"/>
                </a:rPr>
                <a:t>)</a:t>
              </a:r>
              <a:r>
                <a:rPr lang="en-IN" sz="1100">
                  <a:latin typeface="Times New Roman" pitchFamily="18" charset="0"/>
                  <a:cs typeface="Times New Roman" pitchFamily="18" charset="0"/>
                </a:rPr>
                <a:t> = 2.0609</a:t>
              </a:r>
            </a:p>
            <a:p>
              <a:r>
                <a:rPr lang="en-IN" sz="1100">
                  <a:latin typeface="Times New Roman" pitchFamily="18" charset="0"/>
                  <a:cs typeface="Times New Roman" pitchFamily="18" charset="0"/>
                </a:rPr>
                <a:t>t</a:t>
              </a:r>
              <a:r>
                <a:rPr lang="en-IN" sz="1100" baseline="-25000">
                  <a:latin typeface="Times New Roman" pitchFamily="18" charset="0"/>
                  <a:cs typeface="Times New Roman" pitchFamily="18" charset="0"/>
                </a:rPr>
                <a:t>tab</a:t>
              </a:r>
              <a:r>
                <a:rPr lang="en-IN" sz="1100" baseline="0">
                  <a:latin typeface="Times New Roman" pitchFamily="18" charset="0"/>
                  <a:cs typeface="Times New Roman" pitchFamily="18" charset="0"/>
                </a:rPr>
                <a:t> = t</a:t>
              </a:r>
              <a:r>
                <a:rPr lang="en-IN" sz="1100" baseline="-25000">
                  <a:latin typeface="Times New Roman" pitchFamily="18" charset="0"/>
                  <a:cs typeface="Times New Roman" pitchFamily="18" charset="0"/>
                </a:rPr>
                <a:t>12,0.05</a:t>
              </a:r>
              <a:r>
                <a:rPr lang="en-IN" sz="1100" baseline="0">
                  <a:latin typeface="Times New Roman" pitchFamily="18" charset="0"/>
                  <a:cs typeface="Times New Roman" pitchFamily="18" charset="0"/>
                </a:rPr>
                <a:t> = 1.782</a:t>
              </a:r>
            </a:p>
            <a:p>
              <a:endParaRPr lang="en-IN" sz="1100" baseline="0">
                <a:latin typeface="Times New Roman" pitchFamily="18" charset="0"/>
                <a:cs typeface="Times New Roman" pitchFamily="18" charset="0"/>
              </a:endParaRPr>
            </a:p>
            <a:p>
              <a:r>
                <a:rPr lang="en-IN" sz="1100" b="1" baseline="0">
                  <a:latin typeface="Times New Roman" pitchFamily="18" charset="0"/>
                  <a:cs typeface="Times New Roman" pitchFamily="18" charset="0"/>
                </a:rPr>
                <a:t>|</a:t>
              </a:r>
              <a:r>
                <a:rPr lang="en-IN" sz="1100" b="1">
                  <a:solidFill>
                    <a:schemeClr val="dk1"/>
                  </a:solidFill>
                  <a:effectLst/>
                  <a:latin typeface="Times New Roman" pitchFamily="18" charset="0"/>
                  <a:ea typeface="+mn-ea"/>
                  <a:cs typeface="Times New Roman" pitchFamily="18" charset="0"/>
                </a:rPr>
                <a:t>t</a:t>
              </a:r>
              <a:r>
                <a:rPr lang="en-IN" sz="1100" b="1" baseline="-25000">
                  <a:solidFill>
                    <a:schemeClr val="dk1"/>
                  </a:solidFill>
                  <a:effectLst/>
                  <a:latin typeface="Times New Roman" pitchFamily="18" charset="0"/>
                  <a:ea typeface="+mn-ea"/>
                  <a:cs typeface="Times New Roman" pitchFamily="18" charset="0"/>
                </a:rPr>
                <a:t>cal</a:t>
              </a:r>
              <a:r>
                <a:rPr lang="en-IN" sz="1100" b="1" baseline="0">
                  <a:latin typeface="Times New Roman" pitchFamily="18" charset="0"/>
                  <a:cs typeface="Times New Roman" pitchFamily="18" charset="0"/>
                </a:rPr>
                <a:t>|&gt; |</a:t>
              </a:r>
              <a:r>
                <a:rPr lang="en-IN" sz="1100" b="1">
                  <a:solidFill>
                    <a:schemeClr val="dk1"/>
                  </a:solidFill>
                  <a:effectLst/>
                  <a:latin typeface="Times New Roman" pitchFamily="18" charset="0"/>
                  <a:ea typeface="+mn-ea"/>
                  <a:cs typeface="Times New Roman" pitchFamily="18" charset="0"/>
                </a:rPr>
                <a:t>t</a:t>
              </a:r>
              <a:r>
                <a:rPr lang="en-IN" sz="1100" b="1" baseline="-25000">
                  <a:solidFill>
                    <a:schemeClr val="dk1"/>
                  </a:solidFill>
                  <a:effectLst/>
                  <a:latin typeface="Times New Roman" pitchFamily="18" charset="0"/>
                  <a:ea typeface="+mn-ea"/>
                  <a:cs typeface="Times New Roman" pitchFamily="18" charset="0"/>
                </a:rPr>
                <a:t>tab</a:t>
              </a:r>
              <a:r>
                <a:rPr lang="en-IN" sz="1100" b="1" baseline="0">
                  <a:latin typeface="Times New Roman" pitchFamily="18" charset="0"/>
                  <a:cs typeface="Times New Roman" pitchFamily="18" charset="0"/>
                </a:rPr>
                <a:t>|, we reject H</a:t>
              </a:r>
              <a:r>
                <a:rPr lang="en-IN" sz="1100" b="1" baseline="-25000">
                  <a:latin typeface="Times New Roman" pitchFamily="18" charset="0"/>
                  <a:cs typeface="Times New Roman" pitchFamily="18" charset="0"/>
                </a:rPr>
                <a:t>0</a:t>
              </a:r>
              <a:r>
                <a:rPr lang="en-IN" sz="1100" b="1" baseline="0">
                  <a:latin typeface="Times New Roman" pitchFamily="18" charset="0"/>
                  <a:cs typeface="Times New Roman" pitchFamily="18" charset="0"/>
                </a:rPr>
                <a:t> at 5% level of significance.</a:t>
              </a:r>
              <a:endParaRPr lang="en-IN" sz="1100" b="1">
                <a:latin typeface="Times New Roman" pitchFamily="18" charset="0"/>
                <a:cs typeface="Times New Roman" pitchFamily="18" charset="0"/>
              </a:endParaRPr>
            </a:p>
          </xdr:txBody>
        </xdr:sp>
      </mc:Fallback>
    </mc:AlternateContent>
    <xdr:clientData/>
  </xdr:twoCellAnchor>
  <xdr:twoCellAnchor>
    <xdr:from>
      <xdr:col>0</xdr:col>
      <xdr:colOff>0</xdr:colOff>
      <xdr:row>25</xdr:row>
      <xdr:rowOff>123825</xdr:rowOff>
    </xdr:from>
    <xdr:to>
      <xdr:col>7</xdr:col>
      <xdr:colOff>95250</xdr:colOff>
      <xdr:row>37</xdr:row>
      <xdr:rowOff>142875</xdr:rowOff>
    </xdr:to>
    <mc:AlternateContent xmlns:mc="http://schemas.openxmlformats.org/markup-compatibility/2006" xmlns:a14="http://schemas.microsoft.com/office/drawing/2010/main">
      <mc:Choice Requires="a14">
        <xdr:sp macro="" textlink="">
          <xdr:nvSpPr>
            <xdr:cNvPr id="6" name="TextBox 5">
              <a:extLst>
                <a:ext uri="{FF2B5EF4-FFF2-40B4-BE49-F238E27FC236}">
                  <a16:creationId xmlns:a16="http://schemas.microsoft.com/office/drawing/2014/main" id="{00000000-0008-0000-0E00-000006000000}"/>
                </a:ext>
              </a:extLst>
            </xdr:cNvPr>
            <xdr:cNvSpPr txBox="1"/>
          </xdr:nvSpPr>
          <xdr:spPr>
            <a:xfrm>
              <a:off x="0" y="4886325"/>
              <a:ext cx="4362450" cy="2305050"/>
            </a:xfrm>
            <a:prstGeom prst="rect">
              <a:avLst/>
            </a:prstGeom>
            <a:solidFill>
              <a:schemeClr val="accent5">
                <a:lumMod val="20000"/>
                <a:lumOff val="8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b="1" u="sng">
                  <a:latin typeface="Times New Roman" pitchFamily="18" charset="0"/>
                  <a:cs typeface="Times New Roman" pitchFamily="18" charset="0"/>
                </a:rPr>
                <a:t>Treatment: Root Canal</a:t>
              </a:r>
            </a:p>
            <a:p>
              <a:pPr marL="0" marR="0" lvl="0" indent="0" algn="ctr" defTabSz="914400" eaLnBrk="1" fontAlgn="auto" latinLnBrk="0" hangingPunct="1">
                <a:lnSpc>
                  <a:spcPct val="100000"/>
                </a:lnSpc>
                <a:spcBef>
                  <a:spcPts val="0"/>
                </a:spcBef>
                <a:spcAft>
                  <a:spcPts val="0"/>
                </a:spcAft>
                <a:buClrTx/>
                <a:buSzTx/>
                <a:buFontTx/>
                <a:buNone/>
                <a:tabLst/>
                <a:defRPr/>
              </a:pPr>
              <a14:m>
                <m:oMath xmlns:m="http://schemas.openxmlformats.org/officeDocument/2006/math">
                  <m:r>
                    <a:rPr lang="en-IN" sz="1100" i="1">
                      <a:solidFill>
                        <a:schemeClr val="dk1"/>
                      </a:solidFill>
                      <a:effectLst/>
                      <a:latin typeface="Cambria Math"/>
                      <a:ea typeface="+mn-ea"/>
                      <a:cs typeface="+mn-cs"/>
                    </a:rPr>
                    <m:t>𝐻𝑦𝑝𝑜𝑡h𝑒𝑠𝑖𝑠</m:t>
                  </m:r>
                  <m:r>
                    <a:rPr lang="en-IN" sz="1100" i="1">
                      <a:solidFill>
                        <a:schemeClr val="dk1"/>
                      </a:solidFill>
                      <a:effectLst/>
                      <a:latin typeface="Cambria Math"/>
                      <a:ea typeface="+mn-ea"/>
                      <a:cs typeface="+mn-cs"/>
                    </a:rPr>
                    <m:t>: </m:t>
                  </m:r>
                  <m:r>
                    <a:rPr lang="en-IN" sz="1100" i="1">
                      <a:solidFill>
                        <a:schemeClr val="dk1"/>
                      </a:solidFill>
                      <a:effectLst/>
                      <a:latin typeface="Cambria Math"/>
                      <a:ea typeface="+mn-ea"/>
                      <a:cs typeface="+mn-cs"/>
                    </a:rPr>
                    <m:t>𝐻</m:t>
                  </m:r>
                  <m:r>
                    <a:rPr lang="en-IN" sz="1100" i="1" baseline="-25000">
                      <a:solidFill>
                        <a:schemeClr val="dk1"/>
                      </a:solidFill>
                      <a:effectLst/>
                      <a:latin typeface="Cambria Math"/>
                      <a:ea typeface="+mn-ea"/>
                      <a:cs typeface="+mn-cs"/>
                    </a:rPr>
                    <m:t>0</m:t>
                  </m:r>
                  <m:r>
                    <a:rPr lang="en-IN" sz="1100" i="1">
                      <a:solidFill>
                        <a:schemeClr val="dk1"/>
                      </a:solidFill>
                      <a:effectLst/>
                      <a:latin typeface="Cambria Math"/>
                      <a:ea typeface="+mn-ea"/>
                      <a:cs typeface="+mn-cs"/>
                    </a:rPr>
                    <m:t>: </m:t>
                  </m:r>
                  <m:r>
                    <a:rPr lang="el-GR" sz="1100" i="1">
                      <a:solidFill>
                        <a:schemeClr val="dk1"/>
                      </a:solidFill>
                      <a:effectLst/>
                      <a:latin typeface="Cambria Math"/>
                      <a:ea typeface="+mn-ea"/>
                      <a:cs typeface="+mn-cs"/>
                    </a:rPr>
                    <m:t>𝜇</m:t>
                  </m:r>
                </m:oMath>
              </a14:m>
              <a:r>
                <a:rPr lang="en-IN" sz="1100">
                  <a:solidFill>
                    <a:schemeClr val="dk1"/>
                  </a:solidFill>
                  <a:effectLst/>
                  <a:latin typeface="Times New Roman" pitchFamily="18" charset="0"/>
                  <a:ea typeface="+mn-ea"/>
                  <a:cs typeface="Times New Roman" pitchFamily="18" charset="0"/>
                </a:rPr>
                <a:t> = 45</a:t>
              </a:r>
              <a:r>
                <a:rPr lang="en-IN" sz="1100" baseline="0">
                  <a:solidFill>
                    <a:schemeClr val="dk1"/>
                  </a:solidFill>
                  <a:effectLst/>
                  <a:latin typeface="Times New Roman" pitchFamily="18" charset="0"/>
                  <a:ea typeface="+mn-ea"/>
                  <a:cs typeface="Times New Roman" pitchFamily="18" charset="0"/>
                </a:rPr>
                <a:t> vs </a:t>
              </a:r>
              <a14:m>
                <m:oMath xmlns:m="http://schemas.openxmlformats.org/officeDocument/2006/math">
                  <m:sSub>
                    <m:sSubPr>
                      <m:ctrlPr>
                        <a:rPr lang="en-IN" sz="1100" b="0" i="1">
                          <a:solidFill>
                            <a:schemeClr val="dk1"/>
                          </a:solidFill>
                          <a:effectLst/>
                          <a:latin typeface="Cambria Math" panose="02040503050406030204" pitchFamily="18" charset="0"/>
                          <a:ea typeface="+mn-ea"/>
                          <a:cs typeface="+mn-cs"/>
                        </a:rPr>
                      </m:ctrlPr>
                    </m:sSubPr>
                    <m:e>
                      <m:r>
                        <a:rPr lang="en-IN" sz="1100" b="0" i="1">
                          <a:solidFill>
                            <a:schemeClr val="dk1"/>
                          </a:solidFill>
                          <a:effectLst/>
                          <a:latin typeface="Cambria Math"/>
                          <a:ea typeface="+mn-ea"/>
                          <a:cs typeface="+mn-cs"/>
                        </a:rPr>
                        <m:t>𝐻</m:t>
                      </m:r>
                    </m:e>
                    <m:sub>
                      <m:r>
                        <a:rPr lang="en-IN" sz="1100" b="0" i="1">
                          <a:solidFill>
                            <a:schemeClr val="dk1"/>
                          </a:solidFill>
                          <a:effectLst/>
                          <a:latin typeface="Cambria Math"/>
                          <a:ea typeface="+mn-ea"/>
                          <a:cs typeface="+mn-cs"/>
                        </a:rPr>
                        <m:t>1 </m:t>
                      </m:r>
                    </m:sub>
                  </m:sSub>
                  <m:r>
                    <a:rPr lang="en-IN" sz="1100" b="0" i="1">
                      <a:solidFill>
                        <a:schemeClr val="dk1"/>
                      </a:solidFill>
                      <a:effectLst/>
                      <a:latin typeface="Cambria Math"/>
                      <a:ea typeface="+mn-ea"/>
                      <a:cs typeface="+mn-cs"/>
                    </a:rPr>
                    <m:t>: </m:t>
                  </m:r>
                  <m:r>
                    <a:rPr lang="el-GR" sz="1100" i="1">
                      <a:solidFill>
                        <a:schemeClr val="dk1"/>
                      </a:solidFill>
                      <a:effectLst/>
                      <a:latin typeface="Cambria Math"/>
                      <a:ea typeface="+mn-ea"/>
                      <a:cs typeface="+mn-cs"/>
                    </a:rPr>
                    <m:t>𝜇</m:t>
                  </m:r>
                  <m:r>
                    <a:rPr lang="en-IN" sz="1100" b="0" i="1">
                      <a:solidFill>
                        <a:schemeClr val="dk1"/>
                      </a:solidFill>
                      <a:effectLst/>
                      <a:latin typeface="Cambria Math"/>
                      <a:ea typeface="+mn-ea"/>
                      <a:cs typeface="+mn-cs"/>
                    </a:rPr>
                    <m:t>&gt;</m:t>
                  </m:r>
                  <m:r>
                    <a:rPr lang="en-IN" sz="1100" b="0" i="1">
                      <a:solidFill>
                        <a:schemeClr val="dk1"/>
                      </a:solidFill>
                      <a:effectLst/>
                      <a:latin typeface="Cambria Math" panose="02040503050406030204" pitchFamily="18" charset="0"/>
                      <a:ea typeface="+mn-ea"/>
                      <a:cs typeface="+mn-cs"/>
                    </a:rPr>
                    <m:t>45</m:t>
                  </m:r>
                  <m:r>
                    <a:rPr lang="en-IN" sz="1100" b="0" i="1">
                      <a:solidFill>
                        <a:schemeClr val="dk1"/>
                      </a:solidFill>
                      <a:effectLst/>
                      <a:latin typeface="Cambria Math"/>
                      <a:ea typeface="+mn-ea"/>
                      <a:cs typeface="+mn-cs"/>
                    </a:rPr>
                    <m:t> </m:t>
                  </m:r>
                </m:oMath>
              </a14:m>
              <a:endParaRPr lang="en-IN">
                <a:effectLst/>
                <a:latin typeface="Times New Roman" pitchFamily="18" charset="0"/>
                <a:cs typeface="Times New Roman" pitchFamily="18" charset="0"/>
              </a:endParaRPr>
            </a:p>
            <a:p>
              <a:endParaRPr lang="en-IN" sz="1100" b="0" i="0" u="none" strike="noStrike">
                <a:solidFill>
                  <a:schemeClr val="dk1"/>
                </a:solidFill>
                <a:effectLst/>
                <a:latin typeface="Times New Roman" pitchFamily="18" charset="0"/>
                <a:ea typeface="+mn-ea"/>
                <a:cs typeface="Times New Roman" pitchFamily="18" charset="0"/>
              </a:endParaRPr>
            </a:p>
            <a:p>
              <a:r>
                <a:rPr lang="el-GR" sz="1100" b="0" i="0">
                  <a:solidFill>
                    <a:schemeClr val="dk1"/>
                  </a:solidFill>
                  <a:effectLst/>
                  <a:latin typeface="Times New Roman" pitchFamily="18" charset="0"/>
                  <a:ea typeface="+mn-ea"/>
                  <a:cs typeface="Times New Roman" pitchFamily="18" charset="0"/>
                </a:rPr>
                <a:t>μ</a:t>
              </a:r>
              <a:r>
                <a:rPr lang="en-IN" sz="1100" b="0" i="0" baseline="-25000">
                  <a:solidFill>
                    <a:schemeClr val="dk1"/>
                  </a:solidFill>
                  <a:effectLst/>
                  <a:latin typeface="Times New Roman" pitchFamily="18" charset="0"/>
                  <a:ea typeface="+mn-ea"/>
                  <a:cs typeface="Times New Roman" pitchFamily="18" charset="0"/>
                </a:rPr>
                <a:t>0</a:t>
              </a:r>
              <a:r>
                <a:rPr lang="el-GR" sz="1100" b="0" i="0" u="none" strike="noStrike">
                  <a:solidFill>
                    <a:schemeClr val="dk1"/>
                  </a:solidFill>
                  <a:effectLst/>
                  <a:latin typeface="Times New Roman" pitchFamily="18" charset="0"/>
                  <a:ea typeface="+mn-ea"/>
                  <a:cs typeface="Times New Roman" pitchFamily="18" charset="0"/>
                </a:rPr>
                <a:t> = </a:t>
              </a:r>
              <a:r>
                <a:rPr lang="en-IN" sz="1100" b="0" i="0" u="none" strike="noStrike">
                  <a:solidFill>
                    <a:schemeClr val="dk1"/>
                  </a:solidFill>
                  <a:effectLst/>
                  <a:latin typeface="Times New Roman" pitchFamily="18" charset="0"/>
                  <a:ea typeface="+mn-ea"/>
                  <a:cs typeface="Times New Roman" pitchFamily="18" charset="0"/>
                </a:rPr>
                <a:t>45</a:t>
              </a:r>
            </a:p>
            <a:p>
              <a:r>
                <a:rPr lang="en-IN" sz="1100" b="0" i="0" u="none" strike="noStrike">
                  <a:solidFill>
                    <a:schemeClr val="dk1"/>
                  </a:solidFill>
                  <a:effectLst/>
                  <a:latin typeface="Times New Roman" pitchFamily="18" charset="0"/>
                  <a:ea typeface="+mn-ea"/>
                  <a:cs typeface="Times New Roman" pitchFamily="18" charset="0"/>
                </a:rPr>
                <a:t>n = 19</a:t>
              </a:r>
            </a:p>
            <a:p>
              <a:pPr/>
              <a14:m>
                <m:oMathPara xmlns:m="http://schemas.openxmlformats.org/officeDocument/2006/math">
                  <m:oMathParaPr>
                    <m:jc m:val="left"/>
                  </m:oMathParaPr>
                  <m:oMath xmlns:m="http://schemas.openxmlformats.org/officeDocument/2006/math">
                    <m:acc>
                      <m:accPr>
                        <m:chr m:val="̅"/>
                        <m:ctrlPr>
                          <a:rPr lang="en-IN" sz="1100" i="1">
                            <a:solidFill>
                              <a:schemeClr val="dk1"/>
                            </a:solidFill>
                            <a:effectLst/>
                            <a:latin typeface="Cambria Math" panose="02040503050406030204" pitchFamily="18" charset="0"/>
                            <a:ea typeface="+mn-ea"/>
                            <a:cs typeface="+mn-cs"/>
                          </a:rPr>
                        </m:ctrlPr>
                      </m:accPr>
                      <m:e>
                        <m:r>
                          <a:rPr lang="en-IN" sz="1100" b="0" i="1">
                            <a:solidFill>
                              <a:schemeClr val="dk1"/>
                            </a:solidFill>
                            <a:effectLst/>
                            <a:latin typeface="Cambria Math"/>
                            <a:ea typeface="+mn-ea"/>
                            <a:cs typeface="+mn-cs"/>
                          </a:rPr>
                          <m:t>𝑥</m:t>
                        </m:r>
                      </m:e>
                    </m:acc>
                    <m:r>
                      <a:rPr lang="en-IN" sz="1100" b="0" i="1">
                        <a:solidFill>
                          <a:schemeClr val="dk1"/>
                        </a:solidFill>
                        <a:effectLst/>
                        <a:latin typeface="Cambria Math"/>
                        <a:ea typeface="+mn-ea"/>
                        <a:cs typeface="+mn-cs"/>
                      </a:rPr>
                      <m:t>=</m:t>
                    </m:r>
                    <m:r>
                      <a:rPr lang="en-IN" sz="1100" b="0" i="1">
                        <a:solidFill>
                          <a:schemeClr val="dk1"/>
                        </a:solidFill>
                        <a:effectLst/>
                        <a:latin typeface="Cambria Math" panose="02040503050406030204" pitchFamily="18" charset="0"/>
                        <a:ea typeface="+mn-ea"/>
                        <a:cs typeface="+mn-cs"/>
                      </a:rPr>
                      <m:t>51.57894737</m:t>
                    </m:r>
                  </m:oMath>
                </m:oMathPara>
              </a14:m>
              <a:endParaRPr lang="en-IN" sz="1100" b="0" i="0">
                <a:solidFill>
                  <a:schemeClr val="dk1"/>
                </a:solidFill>
                <a:effectLst/>
                <a:latin typeface="Times New Roman" pitchFamily="18" charset="0"/>
                <a:ea typeface="+mn-ea"/>
                <a:cs typeface="Times New Roman" pitchFamily="18" charset="0"/>
              </a:endParaRPr>
            </a:p>
            <a:p>
              <a:r>
                <a:rPr lang="en-IN" sz="1100" b="0" i="0" u="none" strike="noStrike">
                  <a:solidFill>
                    <a:schemeClr val="dk1"/>
                  </a:solidFill>
                  <a:effectLst/>
                  <a:latin typeface="Times New Roman" pitchFamily="18" charset="0"/>
                  <a:ea typeface="+mn-ea"/>
                  <a:cs typeface="Times New Roman" pitchFamily="18" charset="0"/>
                </a:rPr>
                <a:t>s =</a:t>
              </a:r>
              <a:r>
                <a:rPr lang="en-IN" sz="1100" b="0" i="0" u="none" strike="noStrike" baseline="0">
                  <a:solidFill>
                    <a:schemeClr val="dk1"/>
                  </a:solidFill>
                  <a:effectLst/>
                  <a:latin typeface="Times New Roman" pitchFamily="18" charset="0"/>
                  <a:ea typeface="+mn-ea"/>
                  <a:cs typeface="Times New Roman" pitchFamily="18" charset="0"/>
                </a:rPr>
                <a:t> 46.62774066</a:t>
              </a:r>
            </a:p>
            <a:p>
              <a:endParaRPr lang="en-IN" sz="1100">
                <a:latin typeface="Times New Roman" pitchFamily="18" charset="0"/>
                <a:cs typeface="Times New Roman" pitchFamily="18" charset="0"/>
              </a:endParaRPr>
            </a:p>
            <a:p>
              <a:r>
                <a:rPr lang="en-IN" sz="1100">
                  <a:latin typeface="Times New Roman" pitchFamily="18" charset="0"/>
                  <a:cs typeface="Times New Roman" pitchFamily="18" charset="0"/>
                </a:rPr>
                <a:t>t</a:t>
              </a:r>
              <a:r>
                <a:rPr lang="en-IN" sz="1100" baseline="-25000">
                  <a:latin typeface="Times New Roman" pitchFamily="18" charset="0"/>
                  <a:cs typeface="Times New Roman" pitchFamily="18" charset="0"/>
                </a:rPr>
                <a:t>cal</a:t>
              </a:r>
              <a:r>
                <a:rPr lang="en-IN" sz="1100">
                  <a:latin typeface="Times New Roman" pitchFamily="18" charset="0"/>
                  <a:cs typeface="Times New Roman" pitchFamily="18" charset="0"/>
                </a:rPr>
                <a:t> = </a:t>
              </a:r>
              <a14:m>
                <m:oMath xmlns:m="http://schemas.openxmlformats.org/officeDocument/2006/math">
                  <m:f>
                    <m:fPr>
                      <m:ctrlPr>
                        <a:rPr lang="en-IN" sz="1100" i="1">
                          <a:latin typeface="Cambria Math" panose="02040503050406030204" pitchFamily="18" charset="0"/>
                        </a:rPr>
                      </m:ctrlPr>
                    </m:fPr>
                    <m:num>
                      <m:acc>
                        <m:accPr>
                          <m:chr m:val="̅"/>
                          <m:ctrlPr>
                            <a:rPr lang="en-IN" sz="1100" i="1">
                              <a:solidFill>
                                <a:schemeClr val="dk1"/>
                              </a:solidFill>
                              <a:effectLst/>
                              <a:latin typeface="Cambria Math" panose="02040503050406030204" pitchFamily="18" charset="0"/>
                              <a:ea typeface="+mn-ea"/>
                              <a:cs typeface="+mn-cs"/>
                            </a:rPr>
                          </m:ctrlPr>
                        </m:accPr>
                        <m:e>
                          <m:r>
                            <a:rPr lang="en-IN" sz="1100" b="0" i="1">
                              <a:solidFill>
                                <a:schemeClr val="dk1"/>
                              </a:solidFill>
                              <a:effectLst/>
                              <a:latin typeface="Cambria Math"/>
                              <a:ea typeface="+mn-ea"/>
                              <a:cs typeface="+mn-cs"/>
                            </a:rPr>
                            <m:t>𝑥</m:t>
                          </m:r>
                        </m:e>
                      </m:acc>
                      <m:r>
                        <a:rPr lang="en-IN" sz="1100" b="0" i="1">
                          <a:solidFill>
                            <a:schemeClr val="dk1"/>
                          </a:solidFill>
                          <a:effectLst/>
                          <a:latin typeface="Cambria Math" panose="02040503050406030204" pitchFamily="18" charset="0"/>
                          <a:ea typeface="+mn-ea"/>
                          <a:cs typeface="+mn-cs"/>
                        </a:rPr>
                        <m:t> − </m:t>
                      </m:r>
                      <m:r>
                        <m:rPr>
                          <m:nor/>
                        </m:rPr>
                        <a:rPr lang="el-GR" sz="1100" b="0" i="0">
                          <a:solidFill>
                            <a:schemeClr val="dk1"/>
                          </a:solidFill>
                          <a:effectLst/>
                          <a:latin typeface="Times New Roman" pitchFamily="18" charset="0"/>
                          <a:ea typeface="+mn-ea"/>
                          <a:cs typeface="Times New Roman" pitchFamily="18" charset="0"/>
                        </a:rPr>
                        <m:t>μ</m:t>
                      </m:r>
                    </m:num>
                    <m:den>
                      <m:f>
                        <m:fPr>
                          <m:type m:val="skw"/>
                          <m:ctrlPr>
                            <a:rPr lang="en-IN" sz="1100" i="1">
                              <a:latin typeface="Cambria Math" panose="02040503050406030204" pitchFamily="18" charset="0"/>
                            </a:rPr>
                          </m:ctrlPr>
                        </m:fPr>
                        <m:num>
                          <m:r>
                            <a:rPr lang="en-IN" sz="1100" b="0" i="1">
                              <a:latin typeface="Cambria Math" panose="02040503050406030204" pitchFamily="18" charset="0"/>
                            </a:rPr>
                            <m:t>𝑠</m:t>
                          </m:r>
                        </m:num>
                        <m:den>
                          <m:rad>
                            <m:radPr>
                              <m:degHide m:val="on"/>
                              <m:ctrlPr>
                                <a:rPr lang="en-IN" sz="1100" i="1">
                                  <a:latin typeface="Cambria Math" panose="02040503050406030204" pitchFamily="18" charset="0"/>
                                </a:rPr>
                              </m:ctrlPr>
                            </m:radPr>
                            <m:deg/>
                            <m:e>
                              <m:r>
                                <a:rPr lang="en-IN" sz="1100" b="0" i="1">
                                  <a:latin typeface="Cambria Math" panose="02040503050406030204" pitchFamily="18" charset="0"/>
                                </a:rPr>
                                <m:t>𝑛</m:t>
                              </m:r>
                            </m:e>
                          </m:rad>
                        </m:den>
                      </m:f>
                    </m:den>
                  </m:f>
                </m:oMath>
              </a14:m>
              <a:r>
                <a:rPr lang="en-IN" sz="1100">
                  <a:latin typeface="Times New Roman" pitchFamily="18" charset="0"/>
                  <a:cs typeface="Times New Roman" pitchFamily="18" charset="0"/>
                </a:rPr>
                <a:t> = 0.6150</a:t>
              </a:r>
            </a:p>
            <a:p>
              <a:r>
                <a:rPr lang="en-IN" sz="1100">
                  <a:latin typeface="Times New Roman" pitchFamily="18" charset="0"/>
                  <a:cs typeface="Times New Roman" pitchFamily="18" charset="0"/>
                </a:rPr>
                <a:t>t</a:t>
              </a:r>
              <a:r>
                <a:rPr lang="en-IN" sz="1100" baseline="-25000">
                  <a:latin typeface="Times New Roman" pitchFamily="18" charset="0"/>
                  <a:cs typeface="Times New Roman" pitchFamily="18" charset="0"/>
                </a:rPr>
                <a:t>tab</a:t>
              </a:r>
              <a:r>
                <a:rPr lang="en-IN" sz="1100" baseline="0">
                  <a:latin typeface="Times New Roman" pitchFamily="18" charset="0"/>
                  <a:cs typeface="Times New Roman" pitchFamily="18" charset="0"/>
                </a:rPr>
                <a:t> = t</a:t>
              </a:r>
              <a:r>
                <a:rPr lang="en-IN" sz="1100" baseline="-25000">
                  <a:latin typeface="Times New Roman" pitchFamily="18" charset="0"/>
                  <a:cs typeface="Times New Roman" pitchFamily="18" charset="0"/>
                </a:rPr>
                <a:t>18,0.05</a:t>
              </a:r>
              <a:r>
                <a:rPr lang="en-IN" sz="1100" baseline="0">
                  <a:latin typeface="Times New Roman" pitchFamily="18" charset="0"/>
                  <a:cs typeface="Times New Roman" pitchFamily="18" charset="0"/>
                </a:rPr>
                <a:t> = 1.734</a:t>
              </a:r>
            </a:p>
            <a:p>
              <a:endParaRPr lang="en-IN" sz="1100" baseline="0">
                <a:latin typeface="Times New Roman" pitchFamily="18" charset="0"/>
                <a:cs typeface="Times New Roman" pitchFamily="18" charset="0"/>
              </a:endParaRPr>
            </a:p>
            <a:p>
              <a:r>
                <a:rPr lang="en-IN" sz="1100" b="1" baseline="0">
                  <a:latin typeface="Times New Roman" pitchFamily="18" charset="0"/>
                  <a:cs typeface="Times New Roman" pitchFamily="18" charset="0"/>
                </a:rPr>
                <a:t>|</a:t>
              </a:r>
              <a:r>
                <a:rPr lang="en-IN" sz="1100" b="1">
                  <a:solidFill>
                    <a:schemeClr val="dk1"/>
                  </a:solidFill>
                  <a:effectLst/>
                  <a:latin typeface="Times New Roman" pitchFamily="18" charset="0"/>
                  <a:ea typeface="+mn-ea"/>
                  <a:cs typeface="Times New Roman" pitchFamily="18" charset="0"/>
                </a:rPr>
                <a:t>t</a:t>
              </a:r>
              <a:r>
                <a:rPr lang="en-IN" sz="1100" b="1" baseline="-25000">
                  <a:solidFill>
                    <a:schemeClr val="dk1"/>
                  </a:solidFill>
                  <a:effectLst/>
                  <a:latin typeface="Times New Roman" pitchFamily="18" charset="0"/>
                  <a:ea typeface="+mn-ea"/>
                  <a:cs typeface="Times New Roman" pitchFamily="18" charset="0"/>
                </a:rPr>
                <a:t>cal</a:t>
              </a:r>
              <a:r>
                <a:rPr lang="en-IN" sz="1100" b="1" baseline="0">
                  <a:latin typeface="Times New Roman" pitchFamily="18" charset="0"/>
                  <a:cs typeface="Times New Roman" pitchFamily="18" charset="0"/>
                </a:rPr>
                <a:t>|&lt; |</a:t>
              </a:r>
              <a:r>
                <a:rPr lang="en-IN" sz="1100" b="1">
                  <a:solidFill>
                    <a:schemeClr val="dk1"/>
                  </a:solidFill>
                  <a:effectLst/>
                  <a:latin typeface="Times New Roman" pitchFamily="18" charset="0"/>
                  <a:ea typeface="+mn-ea"/>
                  <a:cs typeface="Times New Roman" pitchFamily="18" charset="0"/>
                </a:rPr>
                <a:t>t</a:t>
              </a:r>
              <a:r>
                <a:rPr lang="en-IN" sz="1100" b="1" baseline="-25000">
                  <a:solidFill>
                    <a:schemeClr val="dk1"/>
                  </a:solidFill>
                  <a:effectLst/>
                  <a:latin typeface="Times New Roman" pitchFamily="18" charset="0"/>
                  <a:ea typeface="+mn-ea"/>
                  <a:cs typeface="Times New Roman" pitchFamily="18" charset="0"/>
                </a:rPr>
                <a:t>tab</a:t>
              </a:r>
              <a:r>
                <a:rPr lang="en-IN" sz="1100" b="1" baseline="0">
                  <a:latin typeface="Times New Roman" pitchFamily="18" charset="0"/>
                  <a:cs typeface="Times New Roman" pitchFamily="18" charset="0"/>
                </a:rPr>
                <a:t>|, we accept H</a:t>
              </a:r>
              <a:r>
                <a:rPr lang="en-IN" sz="1100" b="1" baseline="-25000">
                  <a:latin typeface="Times New Roman" pitchFamily="18" charset="0"/>
                  <a:cs typeface="Times New Roman" pitchFamily="18" charset="0"/>
                </a:rPr>
                <a:t>0</a:t>
              </a:r>
              <a:r>
                <a:rPr lang="en-IN" sz="1100" b="1" baseline="0">
                  <a:latin typeface="Times New Roman" pitchFamily="18" charset="0"/>
                  <a:cs typeface="Times New Roman" pitchFamily="18" charset="0"/>
                </a:rPr>
                <a:t> at 5% level of significance.</a:t>
              </a:r>
              <a:endParaRPr lang="en-IN" sz="1100" b="1">
                <a:latin typeface="Times New Roman" pitchFamily="18" charset="0"/>
                <a:cs typeface="Times New Roman" pitchFamily="18" charset="0"/>
              </a:endParaRPr>
            </a:p>
          </xdr:txBody>
        </xdr:sp>
      </mc:Choice>
      <mc:Fallback xmlns="">
        <xdr:sp macro="" textlink="">
          <xdr:nvSpPr>
            <xdr:cNvPr id="6" name="TextBox 5">
              <a:extLst>
                <a:ext uri="{FF2B5EF4-FFF2-40B4-BE49-F238E27FC236}">
                  <a16:creationId xmlns:a16="http://schemas.microsoft.com/office/drawing/2014/main" xmlns:a14="http://schemas.microsoft.com/office/drawing/2010/main" xmlns="" id="{73CF5330-102A-43D9-8E23-2608B05C94FB}"/>
                </a:ext>
              </a:extLst>
            </xdr:cNvPr>
            <xdr:cNvSpPr txBox="1"/>
          </xdr:nvSpPr>
          <xdr:spPr>
            <a:xfrm>
              <a:off x="0" y="4886325"/>
              <a:ext cx="4362450" cy="2305050"/>
            </a:xfrm>
            <a:prstGeom prst="rect">
              <a:avLst/>
            </a:prstGeom>
            <a:solidFill>
              <a:schemeClr val="accent5">
                <a:lumMod val="20000"/>
                <a:lumOff val="8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b="1" u="sng">
                  <a:latin typeface="Times New Roman" pitchFamily="18" charset="0"/>
                  <a:cs typeface="Times New Roman" pitchFamily="18" charset="0"/>
                </a:rPr>
                <a:t>Treatment: Root Canal</a:t>
              </a:r>
            </a:p>
            <a:p>
              <a:pPr marL="0" marR="0" lvl="0" indent="0" algn="ctr" defTabSz="914400" eaLnBrk="1" fontAlgn="auto" latinLnBrk="0" hangingPunct="1">
                <a:lnSpc>
                  <a:spcPct val="100000"/>
                </a:lnSpc>
                <a:spcBef>
                  <a:spcPts val="0"/>
                </a:spcBef>
                <a:spcAft>
                  <a:spcPts val="0"/>
                </a:spcAft>
                <a:buClrTx/>
                <a:buSzTx/>
                <a:buFontTx/>
                <a:buNone/>
                <a:tabLst/>
                <a:defRPr/>
              </a:pPr>
              <a:r>
                <a:rPr lang="en-IN" sz="1100" i="0">
                  <a:solidFill>
                    <a:schemeClr val="dk1"/>
                  </a:solidFill>
                  <a:effectLst/>
                  <a:latin typeface="Cambria Math"/>
                  <a:ea typeface="+mn-ea"/>
                  <a:cs typeface="+mn-cs"/>
                </a:rPr>
                <a:t>𝐻𝑦𝑝𝑜𝑡ℎ𝑒𝑠𝑖𝑠: 𝐻</a:t>
              </a:r>
              <a:r>
                <a:rPr lang="en-IN" sz="1100" i="0" baseline="-25000">
                  <a:solidFill>
                    <a:schemeClr val="dk1"/>
                  </a:solidFill>
                  <a:effectLst/>
                  <a:latin typeface="Cambria Math"/>
                  <a:ea typeface="+mn-ea"/>
                  <a:cs typeface="+mn-cs"/>
                </a:rPr>
                <a:t>0</a:t>
              </a:r>
              <a:r>
                <a:rPr lang="en-IN" sz="1100" i="0">
                  <a:solidFill>
                    <a:schemeClr val="dk1"/>
                  </a:solidFill>
                  <a:effectLst/>
                  <a:latin typeface="Cambria Math"/>
                  <a:ea typeface="+mn-ea"/>
                  <a:cs typeface="+mn-cs"/>
                </a:rPr>
                <a:t>: </a:t>
              </a:r>
              <a:r>
                <a:rPr lang="el-GR" sz="1100" i="0">
                  <a:solidFill>
                    <a:schemeClr val="dk1"/>
                  </a:solidFill>
                  <a:effectLst/>
                  <a:latin typeface="Cambria Math"/>
                  <a:ea typeface="+mn-ea"/>
                  <a:cs typeface="+mn-cs"/>
                </a:rPr>
                <a:t>𝜇</a:t>
              </a:r>
              <a:r>
                <a:rPr lang="en-IN" sz="1100">
                  <a:solidFill>
                    <a:schemeClr val="dk1"/>
                  </a:solidFill>
                  <a:effectLst/>
                  <a:latin typeface="Times New Roman" pitchFamily="18" charset="0"/>
                  <a:ea typeface="+mn-ea"/>
                  <a:cs typeface="Times New Roman" pitchFamily="18" charset="0"/>
                </a:rPr>
                <a:t> = 45</a:t>
              </a:r>
              <a:r>
                <a:rPr lang="en-IN" sz="1100" baseline="0">
                  <a:solidFill>
                    <a:schemeClr val="dk1"/>
                  </a:solidFill>
                  <a:effectLst/>
                  <a:latin typeface="Times New Roman" pitchFamily="18" charset="0"/>
                  <a:ea typeface="+mn-ea"/>
                  <a:cs typeface="Times New Roman" pitchFamily="18" charset="0"/>
                </a:rPr>
                <a:t> vs </a:t>
              </a:r>
              <a:r>
                <a:rPr lang="en-IN" sz="1100" b="0" i="0">
                  <a:solidFill>
                    <a:schemeClr val="dk1"/>
                  </a:solidFill>
                  <a:effectLst/>
                  <a:latin typeface="Cambria Math"/>
                  <a:ea typeface="+mn-ea"/>
                  <a:cs typeface="+mn-cs"/>
                </a:rPr>
                <a:t>𝐻_(1 ): </a:t>
              </a:r>
              <a:r>
                <a:rPr lang="el-GR" sz="1100" i="0">
                  <a:solidFill>
                    <a:schemeClr val="dk1"/>
                  </a:solidFill>
                  <a:effectLst/>
                  <a:latin typeface="Cambria Math"/>
                  <a:ea typeface="+mn-ea"/>
                  <a:cs typeface="+mn-cs"/>
                </a:rPr>
                <a:t>𝜇</a:t>
              </a:r>
              <a:r>
                <a:rPr lang="en-IN" sz="1100" b="0" i="0">
                  <a:solidFill>
                    <a:schemeClr val="dk1"/>
                  </a:solidFill>
                  <a:effectLst/>
                  <a:latin typeface="Cambria Math"/>
                  <a:ea typeface="+mn-ea"/>
                  <a:cs typeface="+mn-cs"/>
                </a:rPr>
                <a:t>&gt;</a:t>
              </a:r>
              <a:r>
                <a:rPr lang="en-IN" sz="1100" b="0" i="0">
                  <a:solidFill>
                    <a:schemeClr val="dk1"/>
                  </a:solidFill>
                  <a:effectLst/>
                  <a:latin typeface="Cambria Math" panose="02040503050406030204" pitchFamily="18" charset="0"/>
                  <a:ea typeface="+mn-ea"/>
                  <a:cs typeface="+mn-cs"/>
                </a:rPr>
                <a:t>45</a:t>
              </a:r>
              <a:r>
                <a:rPr lang="en-IN" sz="1100" b="0" i="0">
                  <a:solidFill>
                    <a:schemeClr val="dk1"/>
                  </a:solidFill>
                  <a:effectLst/>
                  <a:latin typeface="Cambria Math"/>
                  <a:ea typeface="+mn-ea"/>
                  <a:cs typeface="+mn-cs"/>
                </a:rPr>
                <a:t> </a:t>
              </a:r>
              <a:endParaRPr lang="en-IN">
                <a:effectLst/>
                <a:latin typeface="Times New Roman" pitchFamily="18" charset="0"/>
                <a:cs typeface="Times New Roman" pitchFamily="18" charset="0"/>
              </a:endParaRPr>
            </a:p>
            <a:p>
              <a:endParaRPr lang="en-IN" sz="1100" b="0" i="0" u="none" strike="noStrike">
                <a:solidFill>
                  <a:schemeClr val="dk1"/>
                </a:solidFill>
                <a:effectLst/>
                <a:latin typeface="Times New Roman" pitchFamily="18" charset="0"/>
                <a:ea typeface="+mn-ea"/>
                <a:cs typeface="Times New Roman" pitchFamily="18" charset="0"/>
              </a:endParaRPr>
            </a:p>
            <a:p>
              <a:r>
                <a:rPr lang="el-GR" sz="1100" b="0" i="0">
                  <a:solidFill>
                    <a:schemeClr val="dk1"/>
                  </a:solidFill>
                  <a:effectLst/>
                  <a:latin typeface="Times New Roman" pitchFamily="18" charset="0"/>
                  <a:ea typeface="+mn-ea"/>
                  <a:cs typeface="Times New Roman" pitchFamily="18" charset="0"/>
                </a:rPr>
                <a:t>μ</a:t>
              </a:r>
              <a:r>
                <a:rPr lang="en-IN" sz="1100" b="0" i="0" baseline="-25000">
                  <a:solidFill>
                    <a:schemeClr val="dk1"/>
                  </a:solidFill>
                  <a:effectLst/>
                  <a:latin typeface="Times New Roman" pitchFamily="18" charset="0"/>
                  <a:ea typeface="+mn-ea"/>
                  <a:cs typeface="Times New Roman" pitchFamily="18" charset="0"/>
                </a:rPr>
                <a:t>0</a:t>
              </a:r>
              <a:r>
                <a:rPr lang="el-GR" sz="1100" b="0" i="0" u="none" strike="noStrike">
                  <a:solidFill>
                    <a:schemeClr val="dk1"/>
                  </a:solidFill>
                  <a:effectLst/>
                  <a:latin typeface="Times New Roman" pitchFamily="18" charset="0"/>
                  <a:ea typeface="+mn-ea"/>
                  <a:cs typeface="Times New Roman" pitchFamily="18" charset="0"/>
                </a:rPr>
                <a:t> = </a:t>
              </a:r>
              <a:r>
                <a:rPr lang="en-IN" sz="1100" b="0" i="0" u="none" strike="noStrike">
                  <a:solidFill>
                    <a:schemeClr val="dk1"/>
                  </a:solidFill>
                  <a:effectLst/>
                  <a:latin typeface="Times New Roman" pitchFamily="18" charset="0"/>
                  <a:ea typeface="+mn-ea"/>
                  <a:cs typeface="Times New Roman" pitchFamily="18" charset="0"/>
                </a:rPr>
                <a:t>45</a:t>
              </a:r>
            </a:p>
            <a:p>
              <a:r>
                <a:rPr lang="en-IN" sz="1100" b="0" i="0" u="none" strike="noStrike">
                  <a:solidFill>
                    <a:schemeClr val="dk1"/>
                  </a:solidFill>
                  <a:effectLst/>
                  <a:latin typeface="Times New Roman" pitchFamily="18" charset="0"/>
                  <a:ea typeface="+mn-ea"/>
                  <a:cs typeface="Times New Roman" pitchFamily="18" charset="0"/>
                </a:rPr>
                <a:t>n = 19</a:t>
              </a:r>
            </a:p>
            <a:p>
              <a:pPr/>
              <a:r>
                <a:rPr lang="en-IN" sz="1100" b="0" i="0">
                  <a:solidFill>
                    <a:schemeClr val="dk1"/>
                  </a:solidFill>
                  <a:effectLst/>
                  <a:latin typeface="Cambria Math"/>
                  <a:ea typeface="+mn-ea"/>
                  <a:cs typeface="+mn-cs"/>
                </a:rPr>
                <a:t>𝑥 ̅=</a:t>
              </a:r>
              <a:r>
                <a:rPr lang="en-IN" sz="1100" b="0" i="0">
                  <a:solidFill>
                    <a:schemeClr val="dk1"/>
                  </a:solidFill>
                  <a:effectLst/>
                  <a:latin typeface="Cambria Math" panose="02040503050406030204" pitchFamily="18" charset="0"/>
                  <a:ea typeface="+mn-ea"/>
                  <a:cs typeface="+mn-cs"/>
                </a:rPr>
                <a:t>51.57894737</a:t>
              </a:r>
              <a:endParaRPr lang="en-IN" sz="1100" b="0" i="0">
                <a:solidFill>
                  <a:schemeClr val="dk1"/>
                </a:solidFill>
                <a:effectLst/>
                <a:latin typeface="Times New Roman" pitchFamily="18" charset="0"/>
                <a:ea typeface="+mn-ea"/>
                <a:cs typeface="Times New Roman" pitchFamily="18" charset="0"/>
              </a:endParaRPr>
            </a:p>
            <a:p>
              <a:r>
                <a:rPr lang="en-IN" sz="1100" b="0" i="0" u="none" strike="noStrike">
                  <a:solidFill>
                    <a:schemeClr val="dk1"/>
                  </a:solidFill>
                  <a:effectLst/>
                  <a:latin typeface="Times New Roman" pitchFamily="18" charset="0"/>
                  <a:ea typeface="+mn-ea"/>
                  <a:cs typeface="Times New Roman" pitchFamily="18" charset="0"/>
                </a:rPr>
                <a:t>s =</a:t>
              </a:r>
              <a:r>
                <a:rPr lang="en-IN" sz="1100" b="0" i="0" u="none" strike="noStrike" baseline="0">
                  <a:solidFill>
                    <a:schemeClr val="dk1"/>
                  </a:solidFill>
                  <a:effectLst/>
                  <a:latin typeface="Times New Roman" pitchFamily="18" charset="0"/>
                  <a:ea typeface="+mn-ea"/>
                  <a:cs typeface="Times New Roman" pitchFamily="18" charset="0"/>
                </a:rPr>
                <a:t> 46.62774066</a:t>
              </a:r>
            </a:p>
            <a:p>
              <a:endParaRPr lang="en-IN" sz="1100">
                <a:latin typeface="Times New Roman" pitchFamily="18" charset="0"/>
                <a:cs typeface="Times New Roman" pitchFamily="18" charset="0"/>
              </a:endParaRPr>
            </a:p>
            <a:p>
              <a:r>
                <a:rPr lang="en-IN" sz="1100">
                  <a:latin typeface="Times New Roman" pitchFamily="18" charset="0"/>
                  <a:cs typeface="Times New Roman" pitchFamily="18" charset="0"/>
                </a:rPr>
                <a:t>t</a:t>
              </a:r>
              <a:r>
                <a:rPr lang="en-IN" sz="1100" baseline="-25000">
                  <a:latin typeface="Times New Roman" pitchFamily="18" charset="0"/>
                  <a:cs typeface="Times New Roman" pitchFamily="18" charset="0"/>
                </a:rPr>
                <a:t>cal</a:t>
              </a:r>
              <a:r>
                <a:rPr lang="en-IN" sz="1100">
                  <a:latin typeface="Times New Roman" pitchFamily="18" charset="0"/>
                  <a:cs typeface="Times New Roman" pitchFamily="18" charset="0"/>
                </a:rPr>
                <a:t> = </a:t>
              </a:r>
              <a:r>
                <a:rPr lang="en-IN" sz="1100" i="0">
                  <a:latin typeface="Cambria Math"/>
                </a:rPr>
                <a:t>(</a:t>
              </a:r>
              <a:r>
                <a:rPr lang="en-IN" sz="1100" b="0" i="0">
                  <a:solidFill>
                    <a:schemeClr val="dk1"/>
                  </a:solidFill>
                  <a:effectLst/>
                  <a:latin typeface="Cambria Math"/>
                  <a:ea typeface="+mn-ea"/>
                  <a:cs typeface="+mn-cs"/>
                </a:rPr>
                <a:t>𝑥 ̅</a:t>
              </a:r>
              <a:r>
                <a:rPr lang="en-IN" sz="1100" b="0" i="0">
                  <a:solidFill>
                    <a:schemeClr val="dk1"/>
                  </a:solidFill>
                  <a:effectLst/>
                  <a:latin typeface="Cambria Math" panose="02040503050406030204" pitchFamily="18" charset="0"/>
                  <a:ea typeface="+mn-ea"/>
                  <a:cs typeface="+mn-cs"/>
                </a:rPr>
                <a:t>  − </a:t>
              </a:r>
              <a:r>
                <a:rPr lang="el-GR" sz="1100" b="0" i="0">
                  <a:solidFill>
                    <a:schemeClr val="dk1"/>
                  </a:solidFill>
                  <a:effectLst/>
                  <a:latin typeface="Cambria Math" panose="02040503050406030204" pitchFamily="18" charset="0"/>
                  <a:ea typeface="+mn-ea"/>
                  <a:cs typeface="+mn-cs"/>
                </a:rPr>
                <a:t>"</a:t>
              </a:r>
              <a:r>
                <a:rPr lang="el-GR" sz="1100" b="0" i="0">
                  <a:solidFill>
                    <a:schemeClr val="dk1"/>
                  </a:solidFill>
                  <a:effectLst/>
                  <a:latin typeface="Times New Roman" pitchFamily="18" charset="0"/>
                  <a:ea typeface="+mn-ea"/>
                  <a:cs typeface="Times New Roman" pitchFamily="18" charset="0"/>
                </a:rPr>
                <a:t>μ</a:t>
              </a:r>
              <a:r>
                <a:rPr lang="el-GR" sz="1100" b="0" i="0">
                  <a:solidFill>
                    <a:schemeClr val="dk1"/>
                  </a:solidFill>
                  <a:effectLst/>
                  <a:latin typeface="Cambria Math"/>
                  <a:ea typeface="+mn-ea"/>
                  <a:cs typeface="+mn-cs"/>
                </a:rPr>
                <a:t>" </a:t>
              </a:r>
              <a:r>
                <a:rPr lang="en-IN" sz="1100" b="0" i="0">
                  <a:solidFill>
                    <a:schemeClr val="dk1"/>
                  </a:solidFill>
                  <a:effectLst/>
                  <a:latin typeface="Cambria Math"/>
                  <a:ea typeface="+mn-ea"/>
                  <a:cs typeface="+mn-cs"/>
                </a:rPr>
                <a:t>)/(</a:t>
              </a:r>
              <a:r>
                <a:rPr lang="en-IN" sz="1100" b="0" i="0">
                  <a:latin typeface="Cambria Math" panose="02040503050406030204" pitchFamily="18" charset="0"/>
                </a:rPr>
                <a:t>𝑠</a:t>
              </a:r>
              <a:r>
                <a:rPr lang="en-IN" sz="1100" b="0" i="0">
                  <a:latin typeface="Cambria Math"/>
                </a:rPr>
                <a:t>⁄√</a:t>
              </a:r>
              <a:r>
                <a:rPr lang="en-IN" sz="1100" b="0" i="0">
                  <a:latin typeface="Cambria Math" panose="02040503050406030204" pitchFamily="18" charset="0"/>
                </a:rPr>
                <a:t>𝑛</a:t>
              </a:r>
              <a:r>
                <a:rPr lang="en-IN" sz="1100" b="0" i="0">
                  <a:latin typeface="Cambria Math"/>
                </a:rPr>
                <a:t>)</a:t>
              </a:r>
              <a:r>
                <a:rPr lang="en-IN" sz="1100">
                  <a:latin typeface="Times New Roman" pitchFamily="18" charset="0"/>
                  <a:cs typeface="Times New Roman" pitchFamily="18" charset="0"/>
                </a:rPr>
                <a:t> = 0.6150</a:t>
              </a:r>
            </a:p>
            <a:p>
              <a:r>
                <a:rPr lang="en-IN" sz="1100">
                  <a:latin typeface="Times New Roman" pitchFamily="18" charset="0"/>
                  <a:cs typeface="Times New Roman" pitchFamily="18" charset="0"/>
                </a:rPr>
                <a:t>t</a:t>
              </a:r>
              <a:r>
                <a:rPr lang="en-IN" sz="1100" baseline="-25000">
                  <a:latin typeface="Times New Roman" pitchFamily="18" charset="0"/>
                  <a:cs typeface="Times New Roman" pitchFamily="18" charset="0"/>
                </a:rPr>
                <a:t>tab</a:t>
              </a:r>
              <a:r>
                <a:rPr lang="en-IN" sz="1100" baseline="0">
                  <a:latin typeface="Times New Roman" pitchFamily="18" charset="0"/>
                  <a:cs typeface="Times New Roman" pitchFamily="18" charset="0"/>
                </a:rPr>
                <a:t> = t</a:t>
              </a:r>
              <a:r>
                <a:rPr lang="en-IN" sz="1100" baseline="-25000">
                  <a:latin typeface="Times New Roman" pitchFamily="18" charset="0"/>
                  <a:cs typeface="Times New Roman" pitchFamily="18" charset="0"/>
                </a:rPr>
                <a:t>18,0.05</a:t>
              </a:r>
              <a:r>
                <a:rPr lang="en-IN" sz="1100" baseline="0">
                  <a:latin typeface="Times New Roman" pitchFamily="18" charset="0"/>
                  <a:cs typeface="Times New Roman" pitchFamily="18" charset="0"/>
                </a:rPr>
                <a:t> = 1.734</a:t>
              </a:r>
            </a:p>
            <a:p>
              <a:endParaRPr lang="en-IN" sz="1100" baseline="0">
                <a:latin typeface="Times New Roman" pitchFamily="18" charset="0"/>
                <a:cs typeface="Times New Roman" pitchFamily="18" charset="0"/>
              </a:endParaRPr>
            </a:p>
            <a:p>
              <a:r>
                <a:rPr lang="en-IN" sz="1100" b="1" baseline="0">
                  <a:latin typeface="Times New Roman" pitchFamily="18" charset="0"/>
                  <a:cs typeface="Times New Roman" pitchFamily="18" charset="0"/>
                </a:rPr>
                <a:t>|</a:t>
              </a:r>
              <a:r>
                <a:rPr lang="en-IN" sz="1100" b="1">
                  <a:solidFill>
                    <a:schemeClr val="dk1"/>
                  </a:solidFill>
                  <a:effectLst/>
                  <a:latin typeface="Times New Roman" pitchFamily="18" charset="0"/>
                  <a:ea typeface="+mn-ea"/>
                  <a:cs typeface="Times New Roman" pitchFamily="18" charset="0"/>
                </a:rPr>
                <a:t>t</a:t>
              </a:r>
              <a:r>
                <a:rPr lang="en-IN" sz="1100" b="1" baseline="-25000">
                  <a:solidFill>
                    <a:schemeClr val="dk1"/>
                  </a:solidFill>
                  <a:effectLst/>
                  <a:latin typeface="Times New Roman" pitchFamily="18" charset="0"/>
                  <a:ea typeface="+mn-ea"/>
                  <a:cs typeface="Times New Roman" pitchFamily="18" charset="0"/>
                </a:rPr>
                <a:t>cal</a:t>
              </a:r>
              <a:r>
                <a:rPr lang="en-IN" sz="1100" b="1" baseline="0">
                  <a:latin typeface="Times New Roman" pitchFamily="18" charset="0"/>
                  <a:cs typeface="Times New Roman" pitchFamily="18" charset="0"/>
                </a:rPr>
                <a:t>|&lt; |</a:t>
              </a:r>
              <a:r>
                <a:rPr lang="en-IN" sz="1100" b="1">
                  <a:solidFill>
                    <a:schemeClr val="dk1"/>
                  </a:solidFill>
                  <a:effectLst/>
                  <a:latin typeface="Times New Roman" pitchFamily="18" charset="0"/>
                  <a:ea typeface="+mn-ea"/>
                  <a:cs typeface="Times New Roman" pitchFamily="18" charset="0"/>
                </a:rPr>
                <a:t>t</a:t>
              </a:r>
              <a:r>
                <a:rPr lang="en-IN" sz="1100" b="1" baseline="-25000">
                  <a:solidFill>
                    <a:schemeClr val="dk1"/>
                  </a:solidFill>
                  <a:effectLst/>
                  <a:latin typeface="Times New Roman" pitchFamily="18" charset="0"/>
                  <a:ea typeface="+mn-ea"/>
                  <a:cs typeface="Times New Roman" pitchFamily="18" charset="0"/>
                </a:rPr>
                <a:t>tab</a:t>
              </a:r>
              <a:r>
                <a:rPr lang="en-IN" sz="1100" b="1" baseline="0">
                  <a:latin typeface="Times New Roman" pitchFamily="18" charset="0"/>
                  <a:cs typeface="Times New Roman" pitchFamily="18" charset="0"/>
                </a:rPr>
                <a:t>|, we accept H</a:t>
              </a:r>
              <a:r>
                <a:rPr lang="en-IN" sz="1100" b="1" baseline="-25000">
                  <a:latin typeface="Times New Roman" pitchFamily="18" charset="0"/>
                  <a:cs typeface="Times New Roman" pitchFamily="18" charset="0"/>
                </a:rPr>
                <a:t>0</a:t>
              </a:r>
              <a:r>
                <a:rPr lang="en-IN" sz="1100" b="1" baseline="0">
                  <a:latin typeface="Times New Roman" pitchFamily="18" charset="0"/>
                  <a:cs typeface="Times New Roman" pitchFamily="18" charset="0"/>
                </a:rPr>
                <a:t> at 5% level of significance.</a:t>
              </a:r>
              <a:endParaRPr lang="en-IN" sz="1100" b="1">
                <a:latin typeface="Times New Roman" pitchFamily="18" charset="0"/>
                <a:cs typeface="Times New Roman" pitchFamily="18" charset="0"/>
              </a:endParaRPr>
            </a:p>
          </xdr:txBody>
        </xdr:sp>
      </mc:Fallback>
    </mc:AlternateContent>
    <xdr:clientData/>
  </xdr:twoCellAnchor>
</xdr:wsDr>
</file>

<file path=xl/drawings/drawing13.xml><?xml version="1.0" encoding="utf-8"?>
<xdr:wsDr xmlns:xdr="http://schemas.openxmlformats.org/drawingml/2006/spreadsheetDrawing" xmlns:a="http://schemas.openxmlformats.org/drawingml/2006/main">
  <xdr:twoCellAnchor editAs="oneCell">
    <xdr:from>
      <xdr:col>1</xdr:col>
      <xdr:colOff>9524</xdr:colOff>
      <xdr:row>2</xdr:row>
      <xdr:rowOff>19050</xdr:rowOff>
    </xdr:from>
    <xdr:to>
      <xdr:col>10</xdr:col>
      <xdr:colOff>609599</xdr:colOff>
      <xdr:row>21</xdr:row>
      <xdr:rowOff>180340</xdr:rowOff>
    </xdr:to>
    <xdr:pic>
      <xdr:nvPicPr>
        <xdr:cNvPr id="2" name="Picture 1">
          <a:extLst>
            <a:ext uri="{FF2B5EF4-FFF2-40B4-BE49-F238E27FC236}">
              <a16:creationId xmlns:a16="http://schemas.microsoft.com/office/drawing/2014/main" id="{00000000-0008-0000-1000-000002000000}"/>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19124" y="400050"/>
          <a:ext cx="6086475" cy="3780790"/>
        </a:xfrm>
        <a:prstGeom prst="rect">
          <a:avLst/>
        </a:prstGeom>
        <a:ln>
          <a:solidFill>
            <a:sysClr val="windowText" lastClr="000000"/>
          </a:solidFill>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F:/Users/Rhea%20Mirchandani/Downloads/FINAL%20DATA_UP_SIGNATURE_SMILES_12thOCT_1833%20(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INAL DATA"/>
      <sheetName val="Sheet2"/>
      <sheetName val="CORR_SERV_WAIT"/>
      <sheetName val="WAIT_TIME_VARIATIONS"/>
      <sheetName val="ANOVA CRD TRIAL OF CROWN"/>
      <sheetName val="ANOVA CRD CONSULTATION"/>
      <sheetName val="ANOVA CRD CROWN CEMENTATION"/>
      <sheetName val="ANOVA CRD SCALING"/>
      <sheetName val="ANOVA CRD CHECK UP"/>
      <sheetName val="POST_HOC_TUKEY"/>
      <sheetName val="FINANCIAL_IMPACT"/>
      <sheetName val="CONTROL_CHARTS"/>
      <sheetName val="WEEKDAYS_ACTIVITY"/>
      <sheetName val="VOP"/>
      <sheetName val="AGE_SERVICE_TIME"/>
      <sheetName val="CORR_AGE_SERVTIME"/>
      <sheetName val="SPECIALISTS"/>
      <sheetName val="NEW_OLD_PATIENTS"/>
      <sheetName val="UNIQUE_TREATMENT"/>
      <sheetName val="CAUSES OF WAITING TIME"/>
      <sheetName val="Sheet1"/>
      <sheetName val="REVENUE_BREAK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ow r="2">
          <cell r="I2" t="str">
            <v xml:space="preserve">Implant Surgery </v>
          </cell>
          <cell r="J2">
            <v>351000</v>
          </cell>
        </row>
        <row r="3">
          <cell r="I3" t="str">
            <v xml:space="preserve">Root Canal </v>
          </cell>
          <cell r="J3">
            <v>173500</v>
          </cell>
        </row>
        <row r="4">
          <cell r="I4" t="str">
            <v xml:space="preserve">Check up </v>
          </cell>
          <cell r="J4">
            <v>14100</v>
          </cell>
        </row>
        <row r="5">
          <cell r="I5" t="str">
            <v>Consultation</v>
          </cell>
          <cell r="J5">
            <v>37000</v>
          </cell>
        </row>
        <row r="6">
          <cell r="I6" t="str">
            <v>Scaling</v>
          </cell>
          <cell r="J6">
            <v>43433</v>
          </cell>
        </row>
        <row r="7">
          <cell r="I7" t="str">
            <v>Crown related</v>
          </cell>
          <cell r="J7">
            <v>171129</v>
          </cell>
        </row>
        <row r="8">
          <cell r="I8" t="str">
            <v>Ortho treatment</v>
          </cell>
          <cell r="J8">
            <v>43500</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1:N254" totalsRowCount="1" headerRowDxfId="40" dataDxfId="39" totalsRowDxfId="37" tableBorderDxfId="38">
  <autoFilter ref="A1:N253" xr:uid="{00000000-0009-0000-0100-000003000000}"/>
  <tableColumns count="14">
    <tableColumn id="1" xr3:uid="{00000000-0010-0000-0000-000001000000}" name="SR. NO." dataDxfId="36" totalsRowDxfId="35"/>
    <tableColumn id="2" xr3:uid="{00000000-0010-0000-0000-000002000000}" name="DATE" dataDxfId="34" totalsRowDxfId="33"/>
    <tableColumn id="3" xr3:uid="{00000000-0010-0000-0000-000003000000}" name="PATIENT NAME" dataDxfId="32" totalsRowDxfId="31"/>
    <tableColumn id="4" xr3:uid="{00000000-0010-0000-0000-000004000000}" name="PATIENT SINCE" dataDxfId="30" totalsRowDxfId="29"/>
    <tableColumn id="5" xr3:uid="{00000000-0010-0000-0000-000005000000}" name="AGE" dataDxfId="28" totalsRowDxfId="27"/>
    <tableColumn id="6" xr3:uid="{00000000-0010-0000-0000-000006000000}" name="GENDER" dataDxfId="26" totalsRowDxfId="25"/>
    <tableColumn id="7" xr3:uid="{00000000-0010-0000-0000-000007000000}" name="APPOINTMENT TIME" dataDxfId="24" totalsRowDxfId="23"/>
    <tableColumn id="8" xr3:uid="{00000000-0010-0000-0000-000008000000}" name="IN-TIME" dataDxfId="22" totalsRowDxfId="21"/>
    <tableColumn id="9" xr3:uid="{00000000-0010-0000-0000-000009000000}" name="WAIT-TIME(IN MINUTES)" dataDxfId="20" totalsRowDxfId="19"/>
    <tableColumn id="10" xr3:uid="{00000000-0010-0000-0000-00000A000000}" name="SERVICE TIME(IN MINUTES)" dataDxfId="18" totalsRowDxfId="17"/>
    <tableColumn id="11" xr3:uid="{00000000-0010-0000-0000-00000B000000}" name="OUT TIME" dataDxfId="16" totalsRowDxfId="15"/>
    <tableColumn id="12" xr3:uid="{00000000-0010-0000-0000-00000C000000}" name="DOCTOR NAME" dataDxfId="14" totalsRowDxfId="13"/>
    <tableColumn id="13" xr3:uid="{00000000-0010-0000-0000-00000D000000}" name="TREATMENT" totalsRowLabel="Day total" dataDxfId="12" totalsRowDxfId="11"/>
    <tableColumn id="14" xr3:uid="{00000000-0010-0000-0000-00000E000000}" name="REVENUE" totalsRowFunction="custom" dataDxfId="10" totalsRowDxfId="9">
      <totalsRowFormula>SUM(N249:N253)</totalsRowFormula>
    </tableColumn>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33" displayName="Table33" ref="A1:C227" totalsRowShown="0" headerRowDxfId="8" dataDxfId="7" tableBorderDxfId="6">
  <autoFilter ref="A1:C227" xr:uid="{00000000-0009-0000-0100-000002000000}"/>
  <tableColumns count="3">
    <tableColumn id="3" xr3:uid="{00000000-0010-0000-0100-000003000000}" name="PATIENT NAME" dataDxfId="5" totalsRowDxfId="4"/>
    <tableColumn id="5" xr3:uid="{00000000-0010-0000-0100-000005000000}" name="AGE" dataDxfId="3" totalsRowDxfId="2"/>
    <tableColumn id="10" xr3:uid="{00000000-0010-0000-0100-00000A000000}" name="SERVICE TIME(IN MINUTES)" dataDxfId="1" totalsRow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65"/>
  <sheetViews>
    <sheetView zoomScale="80" zoomScaleNormal="80" workbookViewId="0"/>
  </sheetViews>
  <sheetFormatPr baseColWidth="10" defaultColWidth="8.83203125" defaultRowHeight="15" x14ac:dyDescent="0.2"/>
  <cols>
    <col min="1" max="1" width="9.6640625" customWidth="1"/>
    <col min="2" max="2" width="29.6640625" style="1" bestFit="1" customWidth="1"/>
    <col min="3" max="4" width="30.1640625" bestFit="1" customWidth="1"/>
    <col min="5" max="5" width="15.1640625" bestFit="1" customWidth="1"/>
    <col min="6" max="6" width="20.5" bestFit="1" customWidth="1"/>
    <col min="7" max="7" width="37" bestFit="1" customWidth="1"/>
    <col min="8" max="8" width="19.6640625" bestFit="1" customWidth="1"/>
    <col min="9" max="9" width="41.33203125" style="3" bestFit="1" customWidth="1"/>
    <col min="10" max="10" width="46.1640625" style="3" bestFit="1" customWidth="1"/>
    <col min="11" max="11" width="22" bestFit="1" customWidth="1"/>
    <col min="12" max="12" width="29.83203125" bestFit="1" customWidth="1"/>
    <col min="13" max="13" width="45.6640625" bestFit="1" customWidth="1"/>
    <col min="14" max="14" width="20.1640625" bestFit="1" customWidth="1"/>
  </cols>
  <sheetData>
    <row r="1" spans="1:14" x14ac:dyDescent="0.2">
      <c r="A1" s="12" t="s">
        <v>0</v>
      </c>
      <c r="B1" s="13" t="s">
        <v>1</v>
      </c>
      <c r="C1" s="14" t="s">
        <v>2</v>
      </c>
      <c r="D1" s="14" t="s">
        <v>3</v>
      </c>
      <c r="E1" s="14" t="s">
        <v>4</v>
      </c>
      <c r="F1" s="14" t="s">
        <v>5</v>
      </c>
      <c r="G1" s="13" t="s">
        <v>6</v>
      </c>
      <c r="H1" s="13" t="s">
        <v>7</v>
      </c>
      <c r="I1" s="15" t="s">
        <v>24</v>
      </c>
      <c r="J1" s="16" t="s">
        <v>25</v>
      </c>
      <c r="K1" s="13" t="s">
        <v>8</v>
      </c>
      <c r="L1" s="13" t="s">
        <v>9</v>
      </c>
      <c r="M1" s="17" t="s">
        <v>10</v>
      </c>
      <c r="N1" s="13" t="s">
        <v>456</v>
      </c>
    </row>
    <row r="2" spans="1:14" x14ac:dyDescent="0.2">
      <c r="A2" s="18">
        <v>1</v>
      </c>
      <c r="B2" s="19">
        <v>43313</v>
      </c>
      <c r="C2" s="8" t="s">
        <v>37</v>
      </c>
      <c r="D2" s="20">
        <v>43282</v>
      </c>
      <c r="E2" s="21">
        <v>41</v>
      </c>
      <c r="F2" s="8" t="s">
        <v>11</v>
      </c>
      <c r="G2" s="22">
        <v>0.39583333333333331</v>
      </c>
      <c r="H2" s="22">
        <v>0.3972222222222222</v>
      </c>
      <c r="I2" s="21">
        <v>14</v>
      </c>
      <c r="J2" s="21">
        <v>31</v>
      </c>
      <c r="K2" s="22">
        <v>0.42708333333333331</v>
      </c>
      <c r="L2" s="8" t="s">
        <v>15</v>
      </c>
      <c r="M2" s="23" t="s">
        <v>17</v>
      </c>
      <c r="N2" s="8">
        <v>0</v>
      </c>
    </row>
    <row r="3" spans="1:14" x14ac:dyDescent="0.2">
      <c r="A3" s="18">
        <v>2</v>
      </c>
      <c r="B3" s="19">
        <v>43313</v>
      </c>
      <c r="C3" s="8" t="s">
        <v>38</v>
      </c>
      <c r="D3" s="20">
        <v>43313</v>
      </c>
      <c r="E3" s="21">
        <v>54</v>
      </c>
      <c r="F3" s="8" t="s">
        <v>12</v>
      </c>
      <c r="G3" s="24">
        <v>0.41666666666666669</v>
      </c>
      <c r="H3" s="22">
        <v>0.4201388888888889</v>
      </c>
      <c r="I3" s="21">
        <v>8</v>
      </c>
      <c r="J3" s="21">
        <v>38</v>
      </c>
      <c r="K3" s="22">
        <v>0.44861111111111113</v>
      </c>
      <c r="L3" s="8" t="s">
        <v>15</v>
      </c>
      <c r="M3" s="23" t="s">
        <v>18</v>
      </c>
      <c r="N3" s="8">
        <v>3500</v>
      </c>
    </row>
    <row r="4" spans="1:14" x14ac:dyDescent="0.2">
      <c r="A4" s="18">
        <v>3</v>
      </c>
      <c r="B4" s="19">
        <v>43313</v>
      </c>
      <c r="C4" s="8" t="s">
        <v>39</v>
      </c>
      <c r="D4" s="20">
        <v>43313</v>
      </c>
      <c r="E4" s="21">
        <v>68</v>
      </c>
      <c r="F4" s="8" t="s">
        <v>11</v>
      </c>
      <c r="G4" s="24">
        <v>0.41666666666666669</v>
      </c>
      <c r="H4" s="22">
        <v>0.41875000000000001</v>
      </c>
      <c r="I4" s="21">
        <v>15</v>
      </c>
      <c r="J4" s="21">
        <v>32</v>
      </c>
      <c r="K4" s="22">
        <v>0.44930555555555557</v>
      </c>
      <c r="L4" s="8" t="s">
        <v>16</v>
      </c>
      <c r="M4" s="23" t="s">
        <v>19</v>
      </c>
      <c r="N4" s="8">
        <v>1700</v>
      </c>
    </row>
    <row r="5" spans="1:14" x14ac:dyDescent="0.2">
      <c r="A5" s="18">
        <v>4</v>
      </c>
      <c r="B5" s="19">
        <v>43313</v>
      </c>
      <c r="C5" s="8" t="s">
        <v>34</v>
      </c>
      <c r="D5" s="20">
        <v>43040</v>
      </c>
      <c r="E5" s="21">
        <v>48</v>
      </c>
      <c r="F5" s="8" t="s">
        <v>12</v>
      </c>
      <c r="G5" s="22">
        <v>0.4375</v>
      </c>
      <c r="H5" s="22">
        <v>0.44791666666666669</v>
      </c>
      <c r="I5" s="21">
        <v>12</v>
      </c>
      <c r="J5" s="21">
        <v>78</v>
      </c>
      <c r="K5" s="22">
        <v>0.51041666666666663</v>
      </c>
      <c r="L5" s="8" t="s">
        <v>15</v>
      </c>
      <c r="M5" s="23" t="s">
        <v>20</v>
      </c>
      <c r="N5" s="8">
        <v>37500</v>
      </c>
    </row>
    <row r="6" spans="1:14" x14ac:dyDescent="0.2">
      <c r="A6" s="18">
        <v>5</v>
      </c>
      <c r="B6" s="19">
        <v>43313</v>
      </c>
      <c r="C6" s="25" t="s">
        <v>40</v>
      </c>
      <c r="D6" s="26">
        <v>40575</v>
      </c>
      <c r="E6" s="27">
        <v>32</v>
      </c>
      <c r="F6" s="8" t="s">
        <v>11</v>
      </c>
      <c r="G6" s="22">
        <v>0.52083333333333337</v>
      </c>
      <c r="H6" s="22">
        <v>0.5229166666666667</v>
      </c>
      <c r="I6" s="28">
        <v>25</v>
      </c>
      <c r="J6" s="21">
        <v>22</v>
      </c>
      <c r="K6" s="22">
        <v>0.54513888888888895</v>
      </c>
      <c r="L6" s="8" t="s">
        <v>15</v>
      </c>
      <c r="M6" s="23" t="s">
        <v>21</v>
      </c>
      <c r="N6" s="8">
        <v>500</v>
      </c>
    </row>
    <row r="7" spans="1:14" x14ac:dyDescent="0.2">
      <c r="A7" s="18">
        <v>6</v>
      </c>
      <c r="B7" s="19">
        <v>43313</v>
      </c>
      <c r="C7" s="8" t="s">
        <v>30</v>
      </c>
      <c r="D7" s="20">
        <v>43040</v>
      </c>
      <c r="E7" s="21">
        <v>60</v>
      </c>
      <c r="F7" s="8" t="s">
        <v>11</v>
      </c>
      <c r="G7" s="22">
        <v>0.54166666666666663</v>
      </c>
      <c r="H7" s="22">
        <v>0.54652777777777783</v>
      </c>
      <c r="I7" s="21">
        <v>14</v>
      </c>
      <c r="J7" s="21">
        <v>272</v>
      </c>
      <c r="K7" s="22">
        <v>0.7416666666666667</v>
      </c>
      <c r="L7" s="8" t="s">
        <v>15</v>
      </c>
      <c r="M7" s="23" t="s">
        <v>22</v>
      </c>
      <c r="N7" s="8">
        <f>2466.66*2</f>
        <v>4933.32</v>
      </c>
    </row>
    <row r="8" spans="1:14" x14ac:dyDescent="0.2">
      <c r="A8" s="29"/>
      <c r="B8" s="8"/>
      <c r="C8" s="30"/>
      <c r="D8" s="30"/>
      <c r="E8" s="30"/>
      <c r="F8" s="30"/>
      <c r="G8" s="30"/>
      <c r="H8" s="30"/>
      <c r="I8" s="21"/>
      <c r="J8" s="31"/>
      <c r="K8" s="30"/>
      <c r="L8" s="30"/>
      <c r="M8" s="32" t="s">
        <v>348</v>
      </c>
      <c r="N8" s="8">
        <f>SUM(N2:N7)</f>
        <v>48133.32</v>
      </c>
    </row>
    <row r="9" spans="1:14" x14ac:dyDescent="0.2">
      <c r="A9" s="18">
        <v>7</v>
      </c>
      <c r="B9" s="19">
        <v>43314</v>
      </c>
      <c r="C9" s="21" t="s">
        <v>238</v>
      </c>
      <c r="D9" s="20">
        <v>43132</v>
      </c>
      <c r="E9" s="21">
        <v>54</v>
      </c>
      <c r="F9" s="8" t="s">
        <v>11</v>
      </c>
      <c r="G9" s="22">
        <v>0.45833333333333331</v>
      </c>
      <c r="H9" s="22">
        <v>0.46666666666666662</v>
      </c>
      <c r="I9" s="21">
        <v>6</v>
      </c>
      <c r="J9" s="21">
        <v>18</v>
      </c>
      <c r="K9" s="22">
        <v>0.47500000000000003</v>
      </c>
      <c r="L9" s="8" t="s">
        <v>41</v>
      </c>
      <c r="M9" s="23" t="s">
        <v>42</v>
      </c>
      <c r="N9" s="8">
        <f>3000</f>
        <v>3000</v>
      </c>
    </row>
    <row r="10" spans="1:14" x14ac:dyDescent="0.2">
      <c r="A10" s="18">
        <v>8</v>
      </c>
      <c r="B10" s="19">
        <v>43314</v>
      </c>
      <c r="C10" s="8" t="s">
        <v>29</v>
      </c>
      <c r="D10" s="33">
        <v>43313</v>
      </c>
      <c r="E10" s="8">
        <v>20</v>
      </c>
      <c r="F10" s="8" t="s">
        <v>11</v>
      </c>
      <c r="G10" s="22">
        <v>0.45833333333333331</v>
      </c>
      <c r="H10" s="22">
        <v>0.45694444444444443</v>
      </c>
      <c r="I10" s="21">
        <v>12</v>
      </c>
      <c r="J10" s="21">
        <v>35</v>
      </c>
      <c r="K10" s="22">
        <v>0.4909722222222222</v>
      </c>
      <c r="L10" s="8" t="s">
        <v>41</v>
      </c>
      <c r="M10" s="23" t="s">
        <v>43</v>
      </c>
      <c r="N10" s="8">
        <v>200</v>
      </c>
    </row>
    <row r="11" spans="1:14" x14ac:dyDescent="0.2">
      <c r="A11" s="18">
        <v>9</v>
      </c>
      <c r="B11" s="19">
        <v>43314</v>
      </c>
      <c r="C11" s="8" t="s">
        <v>30</v>
      </c>
      <c r="D11" s="33">
        <v>43040</v>
      </c>
      <c r="E11" s="8">
        <v>60</v>
      </c>
      <c r="F11" s="8" t="s">
        <v>11</v>
      </c>
      <c r="G11" s="22">
        <v>0.5</v>
      </c>
      <c r="H11" s="22">
        <v>0.50416666666666665</v>
      </c>
      <c r="I11" s="21">
        <v>6</v>
      </c>
      <c r="J11" s="21">
        <v>17</v>
      </c>
      <c r="K11" s="22">
        <v>0.51597222222222217</v>
      </c>
      <c r="L11" s="8" t="s">
        <v>15</v>
      </c>
      <c r="M11" s="23" t="s">
        <v>21</v>
      </c>
      <c r="N11" s="8">
        <v>500</v>
      </c>
    </row>
    <row r="12" spans="1:14" x14ac:dyDescent="0.2">
      <c r="A12" s="18">
        <v>10</v>
      </c>
      <c r="B12" s="19">
        <v>43314</v>
      </c>
      <c r="C12" s="8" t="s">
        <v>31</v>
      </c>
      <c r="D12" s="33">
        <v>43132</v>
      </c>
      <c r="E12" s="8">
        <v>79</v>
      </c>
      <c r="F12" s="8" t="s">
        <v>12</v>
      </c>
      <c r="G12" s="22">
        <v>0.5</v>
      </c>
      <c r="H12" s="22">
        <v>0.50069444444444444</v>
      </c>
      <c r="I12" s="21">
        <v>35</v>
      </c>
      <c r="J12" s="21">
        <v>62</v>
      </c>
      <c r="K12" s="22">
        <v>0.56736111111111109</v>
      </c>
      <c r="L12" s="8" t="s">
        <v>16</v>
      </c>
      <c r="M12" s="23" t="s">
        <v>44</v>
      </c>
      <c r="N12" s="8">
        <v>1000</v>
      </c>
    </row>
    <row r="13" spans="1:14" x14ac:dyDescent="0.2">
      <c r="A13" s="18">
        <v>11</v>
      </c>
      <c r="B13" s="19">
        <v>43314</v>
      </c>
      <c r="C13" s="21" t="s">
        <v>32</v>
      </c>
      <c r="D13" s="20">
        <v>42036</v>
      </c>
      <c r="E13" s="21">
        <v>11</v>
      </c>
      <c r="F13" s="8" t="s">
        <v>11</v>
      </c>
      <c r="G13" s="22">
        <v>0.5</v>
      </c>
      <c r="H13" s="22">
        <v>0.51180555555555551</v>
      </c>
      <c r="I13" s="21">
        <v>10</v>
      </c>
      <c r="J13" s="21">
        <v>90</v>
      </c>
      <c r="K13" s="22">
        <v>0.56944444444444442</v>
      </c>
      <c r="L13" s="8" t="s">
        <v>41</v>
      </c>
      <c r="M13" s="23" t="s">
        <v>45</v>
      </c>
      <c r="N13" s="8">
        <v>4500</v>
      </c>
    </row>
    <row r="14" spans="1:14" x14ac:dyDescent="0.2">
      <c r="A14" s="18">
        <v>12</v>
      </c>
      <c r="B14" s="19">
        <v>43314</v>
      </c>
      <c r="C14" s="21" t="s">
        <v>33</v>
      </c>
      <c r="D14" s="21" t="s">
        <v>207</v>
      </c>
      <c r="E14" s="21">
        <v>30</v>
      </c>
      <c r="F14" s="8" t="s">
        <v>12</v>
      </c>
      <c r="G14" s="22">
        <v>0.52083333333333337</v>
      </c>
      <c r="H14" s="22">
        <v>0.50138888888888888</v>
      </c>
      <c r="I14" s="21">
        <v>32</v>
      </c>
      <c r="J14" s="21">
        <v>26</v>
      </c>
      <c r="K14" s="22">
        <v>0.54166666666666663</v>
      </c>
      <c r="L14" s="8" t="s">
        <v>46</v>
      </c>
      <c r="M14" s="23" t="s">
        <v>21</v>
      </c>
      <c r="N14" s="8">
        <v>200</v>
      </c>
    </row>
    <row r="15" spans="1:14" x14ac:dyDescent="0.2">
      <c r="A15" s="18">
        <v>13</v>
      </c>
      <c r="B15" s="19">
        <v>43314</v>
      </c>
      <c r="C15" s="8" t="s">
        <v>31</v>
      </c>
      <c r="D15" s="33">
        <v>43132</v>
      </c>
      <c r="E15" s="8">
        <v>79</v>
      </c>
      <c r="F15" s="8" t="s">
        <v>12</v>
      </c>
      <c r="G15" s="22">
        <v>0.54166666666666663</v>
      </c>
      <c r="H15" s="22">
        <v>0.54166666666666663</v>
      </c>
      <c r="I15" s="21">
        <v>3</v>
      </c>
      <c r="J15" s="21">
        <v>48</v>
      </c>
      <c r="K15" s="22">
        <v>0.57708333333333328</v>
      </c>
      <c r="L15" s="8" t="s">
        <v>47</v>
      </c>
      <c r="M15" s="23" t="s">
        <v>48</v>
      </c>
      <c r="N15" s="8">
        <v>15000</v>
      </c>
    </row>
    <row r="16" spans="1:14" x14ac:dyDescent="0.2">
      <c r="A16" s="18">
        <v>14</v>
      </c>
      <c r="B16" s="19">
        <v>43314</v>
      </c>
      <c r="C16" s="8" t="s">
        <v>34</v>
      </c>
      <c r="D16" s="20">
        <v>43040</v>
      </c>
      <c r="E16" s="21">
        <v>48</v>
      </c>
      <c r="F16" s="8" t="s">
        <v>12</v>
      </c>
      <c r="G16" s="22">
        <v>0.58333333333333337</v>
      </c>
      <c r="H16" s="22">
        <v>0.58750000000000002</v>
      </c>
      <c r="I16" s="21">
        <v>12</v>
      </c>
      <c r="J16" s="21">
        <v>67</v>
      </c>
      <c r="K16" s="22">
        <v>0.6381944444444444</v>
      </c>
      <c r="L16" s="8" t="s">
        <v>41</v>
      </c>
      <c r="M16" s="23" t="s">
        <v>44</v>
      </c>
      <c r="N16" s="8">
        <v>1000</v>
      </c>
    </row>
    <row r="17" spans="1:14" x14ac:dyDescent="0.2">
      <c r="A17" s="18">
        <v>15</v>
      </c>
      <c r="B17" s="19">
        <v>43314</v>
      </c>
      <c r="C17" s="8" t="s">
        <v>35</v>
      </c>
      <c r="D17" s="20">
        <v>41518</v>
      </c>
      <c r="E17" s="21">
        <v>59</v>
      </c>
      <c r="F17" s="8" t="s">
        <v>11</v>
      </c>
      <c r="G17" s="22">
        <v>0.625</v>
      </c>
      <c r="H17" s="22">
        <v>0.63194444444444442</v>
      </c>
      <c r="I17" s="28">
        <v>22</v>
      </c>
      <c r="J17" s="34">
        <v>33</v>
      </c>
      <c r="K17" s="24">
        <v>0.65625</v>
      </c>
      <c r="L17" s="8" t="s">
        <v>41</v>
      </c>
      <c r="M17" s="23" t="s">
        <v>49</v>
      </c>
      <c r="N17" s="8">
        <v>1500</v>
      </c>
    </row>
    <row r="18" spans="1:14" x14ac:dyDescent="0.2">
      <c r="A18" s="18">
        <v>16</v>
      </c>
      <c r="B18" s="19">
        <v>43314</v>
      </c>
      <c r="C18" s="8" t="s">
        <v>36</v>
      </c>
      <c r="D18" s="33">
        <v>43070</v>
      </c>
      <c r="E18" s="8">
        <v>33</v>
      </c>
      <c r="F18" s="8" t="s">
        <v>11</v>
      </c>
      <c r="G18" s="22">
        <v>0.70833333333333337</v>
      </c>
      <c r="H18" s="22">
        <v>0.71180555555555547</v>
      </c>
      <c r="I18" s="21">
        <v>7</v>
      </c>
      <c r="J18" s="21">
        <v>33</v>
      </c>
      <c r="K18" s="22">
        <v>0.73263888888888884</v>
      </c>
      <c r="L18" s="8" t="s">
        <v>41</v>
      </c>
      <c r="M18" s="23" t="s">
        <v>21</v>
      </c>
      <c r="N18" s="8">
        <v>200</v>
      </c>
    </row>
    <row r="19" spans="1:14" x14ac:dyDescent="0.2">
      <c r="A19" s="29"/>
      <c r="B19" s="8"/>
      <c r="C19" s="30"/>
      <c r="D19" s="30"/>
      <c r="E19" s="30"/>
      <c r="F19" s="30"/>
      <c r="G19" s="30"/>
      <c r="H19" s="30"/>
      <c r="I19" s="21"/>
      <c r="J19" s="31"/>
      <c r="K19" s="30"/>
      <c r="L19" s="30"/>
      <c r="M19" s="32" t="s">
        <v>348</v>
      </c>
      <c r="N19" s="8">
        <f>SUM(N9:N18)</f>
        <v>27100</v>
      </c>
    </row>
    <row r="20" spans="1:14" x14ac:dyDescent="0.2">
      <c r="A20" s="18">
        <v>17</v>
      </c>
      <c r="B20" s="19">
        <v>43315</v>
      </c>
      <c r="C20" s="8" t="s">
        <v>34</v>
      </c>
      <c r="D20" s="20">
        <v>43040</v>
      </c>
      <c r="E20" s="21">
        <v>48</v>
      </c>
      <c r="F20" s="8" t="s">
        <v>12</v>
      </c>
      <c r="G20" s="22">
        <v>0.33333333333333331</v>
      </c>
      <c r="H20" s="22">
        <v>0.33263888888888887</v>
      </c>
      <c r="I20" s="21">
        <v>6</v>
      </c>
      <c r="J20" s="21">
        <v>60</v>
      </c>
      <c r="K20" s="22">
        <v>0.37847222222222227</v>
      </c>
      <c r="L20" s="8" t="s">
        <v>47</v>
      </c>
      <c r="M20" s="23" t="s">
        <v>59</v>
      </c>
      <c r="N20" s="8">
        <v>7500</v>
      </c>
    </row>
    <row r="21" spans="1:14" x14ac:dyDescent="0.2">
      <c r="A21" s="18">
        <v>18</v>
      </c>
      <c r="B21" s="19">
        <v>43315</v>
      </c>
      <c r="C21" s="8" t="s">
        <v>50</v>
      </c>
      <c r="D21" s="33">
        <v>43313</v>
      </c>
      <c r="E21" s="8">
        <v>27</v>
      </c>
      <c r="F21" s="8" t="s">
        <v>12</v>
      </c>
      <c r="G21" s="22">
        <v>0.375</v>
      </c>
      <c r="H21" s="22">
        <v>0.37708333333333338</v>
      </c>
      <c r="I21" s="21">
        <v>16</v>
      </c>
      <c r="J21" s="21">
        <v>135</v>
      </c>
      <c r="K21" s="22">
        <v>0.47916666666666669</v>
      </c>
      <c r="L21" s="8" t="s">
        <v>47</v>
      </c>
      <c r="M21" s="23" t="s">
        <v>59</v>
      </c>
      <c r="N21" s="8">
        <v>7500</v>
      </c>
    </row>
    <row r="22" spans="1:14" x14ac:dyDescent="0.2">
      <c r="A22" s="18">
        <v>19</v>
      </c>
      <c r="B22" s="19">
        <v>43315</v>
      </c>
      <c r="C22" s="8" t="s">
        <v>51</v>
      </c>
      <c r="D22" s="33">
        <v>41730</v>
      </c>
      <c r="E22" s="8">
        <v>50</v>
      </c>
      <c r="F22" s="8" t="s">
        <v>11</v>
      </c>
      <c r="G22" s="22">
        <v>0.375</v>
      </c>
      <c r="H22" s="22">
        <v>0.37986111111111115</v>
      </c>
      <c r="I22" s="21">
        <v>7</v>
      </c>
      <c r="J22" s="21">
        <v>25</v>
      </c>
      <c r="K22" s="22">
        <v>0.39583333333333331</v>
      </c>
      <c r="L22" s="8" t="s">
        <v>41</v>
      </c>
      <c r="M22" s="23" t="s">
        <v>60</v>
      </c>
      <c r="N22" s="8">
        <v>2466.6</v>
      </c>
    </row>
    <row r="23" spans="1:14" x14ac:dyDescent="0.2">
      <c r="A23" s="18">
        <v>20</v>
      </c>
      <c r="B23" s="19">
        <v>43315</v>
      </c>
      <c r="C23" s="8" t="s">
        <v>52</v>
      </c>
      <c r="D23" s="33">
        <v>43313</v>
      </c>
      <c r="E23" s="8">
        <v>27</v>
      </c>
      <c r="F23" s="8" t="s">
        <v>12</v>
      </c>
      <c r="G23" s="22">
        <v>0.4375</v>
      </c>
      <c r="H23" s="22">
        <v>0.44166666666666665</v>
      </c>
      <c r="I23" s="21">
        <v>5</v>
      </c>
      <c r="J23" s="21">
        <v>6</v>
      </c>
      <c r="K23" s="22">
        <v>0.44444444444444442</v>
      </c>
      <c r="L23" s="8" t="s">
        <v>16</v>
      </c>
      <c r="M23" s="23" t="s">
        <v>62</v>
      </c>
      <c r="N23" s="8">
        <v>3000</v>
      </c>
    </row>
    <row r="24" spans="1:14" x14ac:dyDescent="0.2">
      <c r="A24" s="18">
        <v>21</v>
      </c>
      <c r="B24" s="19">
        <v>43315</v>
      </c>
      <c r="C24" s="8" t="s">
        <v>53</v>
      </c>
      <c r="D24" s="33">
        <v>43313</v>
      </c>
      <c r="E24" s="21">
        <v>52</v>
      </c>
      <c r="F24" s="8" t="s">
        <v>11</v>
      </c>
      <c r="G24" s="22">
        <v>0.4375</v>
      </c>
      <c r="H24" s="22">
        <v>0.43958333333333338</v>
      </c>
      <c r="I24" s="21">
        <v>10</v>
      </c>
      <c r="J24" s="21">
        <v>93</v>
      </c>
      <c r="K24" s="22">
        <v>0.50694444444444442</v>
      </c>
      <c r="L24" s="8" t="s">
        <v>15</v>
      </c>
      <c r="M24" s="23" t="s">
        <v>63</v>
      </c>
      <c r="N24" s="8">
        <f>37500</f>
        <v>37500</v>
      </c>
    </row>
    <row r="25" spans="1:14" x14ac:dyDescent="0.2">
      <c r="A25" s="18">
        <v>22</v>
      </c>
      <c r="B25" s="19">
        <v>43315</v>
      </c>
      <c r="C25" s="8" t="s">
        <v>54</v>
      </c>
      <c r="D25" s="20">
        <v>43252</v>
      </c>
      <c r="E25" s="21">
        <v>61</v>
      </c>
      <c r="F25" s="8" t="s">
        <v>12</v>
      </c>
      <c r="G25" s="22">
        <v>0.52083333333333337</v>
      </c>
      <c r="H25" s="22">
        <v>0.52430555555555558</v>
      </c>
      <c r="I25" s="28">
        <v>20</v>
      </c>
      <c r="J25" s="21">
        <v>20</v>
      </c>
      <c r="K25" s="22">
        <v>0.53819444444444442</v>
      </c>
      <c r="L25" s="8" t="s">
        <v>16</v>
      </c>
      <c r="M25" s="23" t="s">
        <v>64</v>
      </c>
      <c r="N25" s="8">
        <f>200+0</f>
        <v>200</v>
      </c>
    </row>
    <row r="26" spans="1:14" x14ac:dyDescent="0.2">
      <c r="A26" s="18">
        <v>23</v>
      </c>
      <c r="B26" s="19">
        <v>43315</v>
      </c>
      <c r="C26" s="8" t="s">
        <v>55</v>
      </c>
      <c r="D26" s="20">
        <v>43252</v>
      </c>
      <c r="E26" s="21">
        <v>27</v>
      </c>
      <c r="F26" s="8" t="s">
        <v>11</v>
      </c>
      <c r="G26" s="22">
        <v>0.52083333333333337</v>
      </c>
      <c r="H26" s="22">
        <v>0.52083333333333337</v>
      </c>
      <c r="I26" s="21">
        <v>20</v>
      </c>
      <c r="J26" s="21">
        <v>15</v>
      </c>
      <c r="K26" s="22">
        <v>0.54513888888888895</v>
      </c>
      <c r="L26" s="8" t="s">
        <v>16</v>
      </c>
      <c r="M26" s="23" t="s">
        <v>21</v>
      </c>
      <c r="N26" s="8">
        <f>200</f>
        <v>200</v>
      </c>
    </row>
    <row r="27" spans="1:14" x14ac:dyDescent="0.2">
      <c r="A27" s="18">
        <v>24</v>
      </c>
      <c r="B27" s="19">
        <v>43315</v>
      </c>
      <c r="C27" s="8" t="s">
        <v>56</v>
      </c>
      <c r="D27" s="20">
        <v>43101</v>
      </c>
      <c r="E27" s="21">
        <v>53</v>
      </c>
      <c r="F27" s="8" t="s">
        <v>12</v>
      </c>
      <c r="G27" s="22">
        <v>0.5625</v>
      </c>
      <c r="H27" s="22">
        <v>0.56458333333333333</v>
      </c>
      <c r="I27" s="21">
        <v>10</v>
      </c>
      <c r="J27" s="21">
        <v>45</v>
      </c>
      <c r="K27" s="22">
        <v>0.60069444444444442</v>
      </c>
      <c r="L27" s="8" t="s">
        <v>15</v>
      </c>
      <c r="M27" s="23" t="s">
        <v>60</v>
      </c>
      <c r="N27" s="8">
        <f>2466.6</f>
        <v>2466.6</v>
      </c>
    </row>
    <row r="28" spans="1:14" x14ac:dyDescent="0.2">
      <c r="A28" s="18">
        <v>25</v>
      </c>
      <c r="B28" s="19">
        <v>43315</v>
      </c>
      <c r="C28" s="8" t="s">
        <v>31</v>
      </c>
      <c r="D28" s="33">
        <v>43132</v>
      </c>
      <c r="E28" s="8">
        <v>79</v>
      </c>
      <c r="F28" s="8" t="s">
        <v>12</v>
      </c>
      <c r="G28" s="22">
        <v>0.58333333333333337</v>
      </c>
      <c r="H28" s="22">
        <v>0.5805555555555556</v>
      </c>
      <c r="I28" s="21">
        <v>4</v>
      </c>
      <c r="J28" s="21">
        <v>120</v>
      </c>
      <c r="K28" s="22">
        <v>0.67013888888888884</v>
      </c>
      <c r="L28" s="8" t="s">
        <v>16</v>
      </c>
      <c r="M28" s="23" t="s">
        <v>65</v>
      </c>
      <c r="N28" s="8">
        <f>1500+2466.6</f>
        <v>3966.6</v>
      </c>
    </row>
    <row r="29" spans="1:14" x14ac:dyDescent="0.2">
      <c r="A29" s="18">
        <v>26</v>
      </c>
      <c r="B29" s="19">
        <v>43315</v>
      </c>
      <c r="C29" s="8" t="s">
        <v>36</v>
      </c>
      <c r="D29" s="33">
        <v>43070</v>
      </c>
      <c r="E29" s="8">
        <v>33</v>
      </c>
      <c r="F29" s="8" t="s">
        <v>11</v>
      </c>
      <c r="G29" s="22">
        <v>0.58333333333333337</v>
      </c>
      <c r="H29" s="22">
        <v>0.57986111111111105</v>
      </c>
      <c r="I29" s="28">
        <v>29</v>
      </c>
      <c r="J29" s="21">
        <v>10</v>
      </c>
      <c r="K29" s="22">
        <v>0.60416666666666663</v>
      </c>
      <c r="L29" s="8" t="s">
        <v>15</v>
      </c>
      <c r="M29" s="23" t="s">
        <v>21</v>
      </c>
      <c r="N29" s="8">
        <f>500</f>
        <v>500</v>
      </c>
    </row>
    <row r="30" spans="1:14" x14ac:dyDescent="0.2">
      <c r="A30" s="18">
        <v>27</v>
      </c>
      <c r="B30" s="19">
        <v>43315</v>
      </c>
      <c r="C30" s="8" t="s">
        <v>57</v>
      </c>
      <c r="D30" s="20">
        <v>40940</v>
      </c>
      <c r="E30" s="21">
        <v>41</v>
      </c>
      <c r="F30" s="8" t="s">
        <v>11</v>
      </c>
      <c r="G30" s="22">
        <v>0.64583333333333337</v>
      </c>
      <c r="H30" s="22">
        <v>0.64722222222222225</v>
      </c>
      <c r="I30" s="21">
        <v>5</v>
      </c>
      <c r="J30" s="21">
        <v>60</v>
      </c>
      <c r="K30" s="22">
        <v>0.69097222222222221</v>
      </c>
      <c r="L30" s="8" t="s">
        <v>15</v>
      </c>
      <c r="M30" s="23" t="s">
        <v>67</v>
      </c>
      <c r="N30" s="8">
        <f>500</f>
        <v>500</v>
      </c>
    </row>
    <row r="31" spans="1:14" x14ac:dyDescent="0.2">
      <c r="A31" s="18">
        <v>28</v>
      </c>
      <c r="B31" s="19">
        <v>43315</v>
      </c>
      <c r="C31" s="8" t="s">
        <v>58</v>
      </c>
      <c r="D31" s="20">
        <v>43101</v>
      </c>
      <c r="E31" s="21">
        <v>25</v>
      </c>
      <c r="F31" s="8" t="s">
        <v>12</v>
      </c>
      <c r="G31" s="22">
        <v>0.6875</v>
      </c>
      <c r="H31" s="22">
        <v>0.68888888888888899</v>
      </c>
      <c r="I31" s="21">
        <v>5</v>
      </c>
      <c r="J31" s="21">
        <v>30</v>
      </c>
      <c r="K31" s="22">
        <v>0.71180555555555547</v>
      </c>
      <c r="L31" s="8" t="s">
        <v>16</v>
      </c>
      <c r="M31" s="23" t="s">
        <v>49</v>
      </c>
      <c r="N31" s="8">
        <f>1500</f>
        <v>1500</v>
      </c>
    </row>
    <row r="32" spans="1:14" x14ac:dyDescent="0.2">
      <c r="A32" s="29"/>
      <c r="B32" s="8"/>
      <c r="C32" s="30"/>
      <c r="D32" s="30"/>
      <c r="E32" s="30"/>
      <c r="F32" s="30"/>
      <c r="G32" s="30"/>
      <c r="H32" s="30"/>
      <c r="I32" s="21"/>
      <c r="J32" s="21"/>
      <c r="K32" s="30"/>
      <c r="L32" s="30"/>
      <c r="M32" s="32" t="s">
        <v>348</v>
      </c>
      <c r="N32" s="8">
        <f>SUM(N20:N31)</f>
        <v>67299.799999999988</v>
      </c>
    </row>
    <row r="33" spans="1:14" x14ac:dyDescent="0.2">
      <c r="A33" s="18">
        <v>29</v>
      </c>
      <c r="B33" s="19">
        <v>43316</v>
      </c>
      <c r="C33" s="21" t="s">
        <v>68</v>
      </c>
      <c r="D33" s="20">
        <v>42005</v>
      </c>
      <c r="E33" s="21">
        <v>43</v>
      </c>
      <c r="F33" s="8" t="s">
        <v>12</v>
      </c>
      <c r="G33" s="22">
        <v>0.41666666666666669</v>
      </c>
      <c r="H33" s="22">
        <v>0.41875000000000001</v>
      </c>
      <c r="I33" s="21">
        <v>5</v>
      </c>
      <c r="J33" s="21">
        <v>44</v>
      </c>
      <c r="K33" s="22">
        <v>0.44791666666666669</v>
      </c>
      <c r="L33" s="8" t="s">
        <v>16</v>
      </c>
      <c r="M33" s="23" t="s">
        <v>69</v>
      </c>
      <c r="N33" s="8">
        <f>1500</f>
        <v>1500</v>
      </c>
    </row>
    <row r="34" spans="1:14" x14ac:dyDescent="0.2">
      <c r="A34" s="18">
        <v>30</v>
      </c>
      <c r="B34" s="19">
        <v>43316</v>
      </c>
      <c r="C34" s="21" t="s">
        <v>238</v>
      </c>
      <c r="D34" s="20">
        <v>43132</v>
      </c>
      <c r="E34" s="21">
        <v>54</v>
      </c>
      <c r="F34" s="8" t="s">
        <v>11</v>
      </c>
      <c r="G34" s="22">
        <v>0.54166666666666663</v>
      </c>
      <c r="H34" s="22">
        <v>0.53680555555555554</v>
      </c>
      <c r="I34" s="21">
        <v>7</v>
      </c>
      <c r="J34" s="21">
        <v>335</v>
      </c>
      <c r="K34" s="22">
        <v>0.77430555555555547</v>
      </c>
      <c r="L34" s="8" t="s">
        <v>16</v>
      </c>
      <c r="M34" s="23" t="s">
        <v>70</v>
      </c>
      <c r="N34" s="8">
        <f>2466.6+2466.6</f>
        <v>4933.2</v>
      </c>
    </row>
    <row r="35" spans="1:14" x14ac:dyDescent="0.2">
      <c r="A35" s="18">
        <v>31</v>
      </c>
      <c r="B35" s="19">
        <v>43316</v>
      </c>
      <c r="C35" s="21" t="s">
        <v>34</v>
      </c>
      <c r="D35" s="20">
        <v>43040</v>
      </c>
      <c r="E35" s="21">
        <v>48</v>
      </c>
      <c r="F35" s="8" t="s">
        <v>12</v>
      </c>
      <c r="G35" s="22">
        <v>0.54166666666666663</v>
      </c>
      <c r="H35" s="22">
        <v>0.54722222222222217</v>
      </c>
      <c r="I35" s="28">
        <v>19</v>
      </c>
      <c r="J35" s="21">
        <v>66</v>
      </c>
      <c r="K35" s="22">
        <v>0.58333333333333337</v>
      </c>
      <c r="L35" s="8" t="s">
        <v>41</v>
      </c>
      <c r="M35" s="23" t="s">
        <v>71</v>
      </c>
      <c r="N35" s="8">
        <f>1500+2466.6+2466.6</f>
        <v>6433.2</v>
      </c>
    </row>
    <row r="36" spans="1:14" x14ac:dyDescent="0.2">
      <c r="A36" s="18">
        <v>32</v>
      </c>
      <c r="B36" s="19">
        <v>43316</v>
      </c>
      <c r="C36" s="21" t="s">
        <v>72</v>
      </c>
      <c r="D36" s="20">
        <v>43252</v>
      </c>
      <c r="E36" s="21">
        <v>28</v>
      </c>
      <c r="F36" s="8" t="s">
        <v>11</v>
      </c>
      <c r="G36" s="22">
        <v>0.60416666666666663</v>
      </c>
      <c r="H36" s="22">
        <v>0.6069444444444444</v>
      </c>
      <c r="I36" s="21">
        <v>11</v>
      </c>
      <c r="J36" s="21">
        <v>20</v>
      </c>
      <c r="K36" s="22">
        <v>0.625</v>
      </c>
      <c r="L36" s="8" t="s">
        <v>41</v>
      </c>
      <c r="M36" s="23" t="s">
        <v>21</v>
      </c>
      <c r="N36" s="8">
        <f>200</f>
        <v>200</v>
      </c>
    </row>
    <row r="37" spans="1:14" x14ac:dyDescent="0.2">
      <c r="A37" s="18">
        <v>33</v>
      </c>
      <c r="B37" s="19">
        <v>43316</v>
      </c>
      <c r="C37" s="21" t="s">
        <v>73</v>
      </c>
      <c r="D37" s="20">
        <v>43313</v>
      </c>
      <c r="E37" s="21">
        <v>32</v>
      </c>
      <c r="F37" s="8" t="s">
        <v>11</v>
      </c>
      <c r="G37" s="22">
        <v>0.625</v>
      </c>
      <c r="H37" s="22">
        <v>0.64444444444444449</v>
      </c>
      <c r="I37" s="21">
        <v>4</v>
      </c>
      <c r="J37" s="21">
        <v>62</v>
      </c>
      <c r="K37" s="22">
        <v>0.6875</v>
      </c>
      <c r="L37" s="8" t="s">
        <v>41</v>
      </c>
      <c r="M37" s="23" t="s">
        <v>74</v>
      </c>
      <c r="N37" s="8">
        <f>1500</f>
        <v>1500</v>
      </c>
    </row>
    <row r="38" spans="1:14" x14ac:dyDescent="0.2">
      <c r="A38" s="29"/>
      <c r="B38" s="8"/>
      <c r="C38" s="30"/>
      <c r="D38" s="30"/>
      <c r="E38" s="30"/>
      <c r="F38" s="30"/>
      <c r="G38" s="30"/>
      <c r="H38" s="30"/>
      <c r="I38" s="21"/>
      <c r="J38" s="21"/>
      <c r="K38" s="30"/>
      <c r="L38" s="30"/>
      <c r="M38" s="32" t="s">
        <v>348</v>
      </c>
      <c r="N38" s="8">
        <f>SUM(N33:N37)</f>
        <v>14566.4</v>
      </c>
    </row>
    <row r="39" spans="1:14" x14ac:dyDescent="0.2">
      <c r="A39" s="18">
        <v>34</v>
      </c>
      <c r="B39" s="19">
        <v>43318</v>
      </c>
      <c r="C39" s="21" t="s">
        <v>75</v>
      </c>
      <c r="D39" s="20">
        <v>40756</v>
      </c>
      <c r="E39" s="21">
        <v>65</v>
      </c>
      <c r="F39" s="21" t="s">
        <v>12</v>
      </c>
      <c r="G39" s="22">
        <v>0.47916666666666669</v>
      </c>
      <c r="H39" s="22">
        <v>0.48472222222222222</v>
      </c>
      <c r="I39" s="21">
        <v>6</v>
      </c>
      <c r="J39" s="21">
        <v>30</v>
      </c>
      <c r="K39" s="22">
        <v>0.50347222222222221</v>
      </c>
      <c r="L39" s="8" t="s">
        <v>16</v>
      </c>
      <c r="M39" s="23" t="s">
        <v>21</v>
      </c>
      <c r="N39" s="8">
        <f>200</f>
        <v>200</v>
      </c>
    </row>
    <row r="40" spans="1:14" x14ac:dyDescent="0.2">
      <c r="A40" s="18">
        <v>35</v>
      </c>
      <c r="B40" s="19">
        <v>43318</v>
      </c>
      <c r="C40" s="21" t="s">
        <v>76</v>
      </c>
      <c r="D40" s="20">
        <v>41275</v>
      </c>
      <c r="E40" s="21">
        <v>37</v>
      </c>
      <c r="F40" s="21" t="s">
        <v>11</v>
      </c>
      <c r="G40" s="22">
        <v>0.5</v>
      </c>
      <c r="H40" s="22">
        <v>0.50138888888888888</v>
      </c>
      <c r="I40" s="21">
        <v>6</v>
      </c>
      <c r="J40" s="21">
        <v>35</v>
      </c>
      <c r="K40" s="22">
        <v>0.52430555555555558</v>
      </c>
      <c r="L40" s="8" t="s">
        <v>41</v>
      </c>
      <c r="M40" s="23" t="s">
        <v>77</v>
      </c>
      <c r="N40" s="8">
        <f>2466.6</f>
        <v>2466.6</v>
      </c>
    </row>
    <row r="41" spans="1:14" x14ac:dyDescent="0.2">
      <c r="A41" s="18">
        <v>36</v>
      </c>
      <c r="B41" s="19">
        <v>43318</v>
      </c>
      <c r="C41" s="21" t="s">
        <v>239</v>
      </c>
      <c r="D41" s="20">
        <v>43132</v>
      </c>
      <c r="E41" s="21">
        <v>57</v>
      </c>
      <c r="F41" s="21" t="s">
        <v>12</v>
      </c>
      <c r="G41" s="22">
        <v>0.5</v>
      </c>
      <c r="H41" s="22">
        <v>0.50138888888888888</v>
      </c>
      <c r="I41" s="21">
        <v>12</v>
      </c>
      <c r="J41" s="21">
        <v>60</v>
      </c>
      <c r="K41" s="22">
        <v>0.54861111111111105</v>
      </c>
      <c r="L41" s="8" t="s">
        <v>16</v>
      </c>
      <c r="M41" s="23" t="s">
        <v>78</v>
      </c>
      <c r="N41" s="8">
        <f>2466.6</f>
        <v>2466.6</v>
      </c>
    </row>
    <row r="42" spans="1:14" x14ac:dyDescent="0.2">
      <c r="A42" s="18">
        <v>37</v>
      </c>
      <c r="B42" s="19">
        <v>43318</v>
      </c>
      <c r="C42" s="21" t="s">
        <v>80</v>
      </c>
      <c r="D42" s="20">
        <v>40634</v>
      </c>
      <c r="E42" s="21">
        <v>35</v>
      </c>
      <c r="F42" s="21" t="s">
        <v>11</v>
      </c>
      <c r="G42" s="22">
        <v>0.54166666666666663</v>
      </c>
      <c r="H42" s="22">
        <v>0.54236111111111118</v>
      </c>
      <c r="I42" s="21">
        <v>2</v>
      </c>
      <c r="J42" s="21">
        <v>30</v>
      </c>
      <c r="K42" s="22">
        <v>0.56597222222222221</v>
      </c>
      <c r="L42" s="8" t="s">
        <v>16</v>
      </c>
      <c r="M42" s="23" t="s">
        <v>78</v>
      </c>
      <c r="N42" s="8">
        <f>2466.6</f>
        <v>2466.6</v>
      </c>
    </row>
    <row r="43" spans="1:14" x14ac:dyDescent="0.2">
      <c r="A43" s="18">
        <v>38</v>
      </c>
      <c r="B43" s="19">
        <v>43318</v>
      </c>
      <c r="C43" s="27" t="s">
        <v>40</v>
      </c>
      <c r="D43" s="26">
        <v>40575</v>
      </c>
      <c r="E43" s="27">
        <v>32</v>
      </c>
      <c r="F43" s="21" t="s">
        <v>11</v>
      </c>
      <c r="G43" s="22">
        <v>0.54166666666666663</v>
      </c>
      <c r="H43" s="22">
        <v>0.5395833333333333</v>
      </c>
      <c r="I43" s="21">
        <v>16</v>
      </c>
      <c r="J43" s="21">
        <v>15</v>
      </c>
      <c r="K43" s="22">
        <v>0.5625</v>
      </c>
      <c r="L43" s="8" t="s">
        <v>47</v>
      </c>
      <c r="M43" s="23" t="s">
        <v>59</v>
      </c>
      <c r="N43" s="8">
        <f>7500</f>
        <v>7500</v>
      </c>
    </row>
    <row r="44" spans="1:14" x14ac:dyDescent="0.2">
      <c r="A44" s="18">
        <v>39</v>
      </c>
      <c r="B44" s="19">
        <v>43318</v>
      </c>
      <c r="C44" s="21" t="s">
        <v>79</v>
      </c>
      <c r="D44" s="20">
        <v>41883</v>
      </c>
      <c r="E44" s="21">
        <v>61</v>
      </c>
      <c r="F44" s="21" t="s">
        <v>11</v>
      </c>
      <c r="G44" s="22">
        <v>0.54166666666666663</v>
      </c>
      <c r="H44" s="22">
        <v>0.54166666666666663</v>
      </c>
      <c r="I44" s="21">
        <v>1</v>
      </c>
      <c r="J44" s="21">
        <v>15</v>
      </c>
      <c r="K44" s="22">
        <v>0.55555555555555558</v>
      </c>
      <c r="L44" s="8" t="s">
        <v>47</v>
      </c>
      <c r="M44" s="23" t="s">
        <v>59</v>
      </c>
      <c r="N44" s="8">
        <f>7500</f>
        <v>7500</v>
      </c>
    </row>
    <row r="45" spans="1:14" x14ac:dyDescent="0.2">
      <c r="A45" s="18">
        <v>40</v>
      </c>
      <c r="B45" s="19">
        <v>43318</v>
      </c>
      <c r="C45" s="21" t="s">
        <v>31</v>
      </c>
      <c r="D45" s="20">
        <v>43132</v>
      </c>
      <c r="E45" s="21">
        <v>79</v>
      </c>
      <c r="F45" s="21" t="s">
        <v>12</v>
      </c>
      <c r="G45" s="22">
        <v>0.5625</v>
      </c>
      <c r="H45" s="22">
        <v>0.5625</v>
      </c>
      <c r="I45" s="21">
        <v>5</v>
      </c>
      <c r="J45" s="21">
        <v>60</v>
      </c>
      <c r="K45" s="22">
        <v>0.60763888888888895</v>
      </c>
      <c r="L45" s="8" t="s">
        <v>47</v>
      </c>
      <c r="M45" s="23" t="s">
        <v>59</v>
      </c>
      <c r="N45" s="8">
        <f>7500</f>
        <v>7500</v>
      </c>
    </row>
    <row r="46" spans="1:14" x14ac:dyDescent="0.2">
      <c r="A46" s="18">
        <v>41</v>
      </c>
      <c r="B46" s="19">
        <v>43318</v>
      </c>
      <c r="C46" s="21" t="s">
        <v>31</v>
      </c>
      <c r="D46" s="20">
        <v>43132</v>
      </c>
      <c r="E46" s="21">
        <v>79</v>
      </c>
      <c r="F46" s="21" t="s">
        <v>12</v>
      </c>
      <c r="G46" s="22">
        <v>0.60416666666666663</v>
      </c>
      <c r="H46" s="22">
        <v>0.60416666666666663</v>
      </c>
      <c r="I46" s="21">
        <v>0</v>
      </c>
      <c r="J46" s="21">
        <v>210</v>
      </c>
      <c r="K46" s="22">
        <v>0.75</v>
      </c>
      <c r="L46" s="8" t="s">
        <v>16</v>
      </c>
      <c r="M46" s="23" t="s">
        <v>71</v>
      </c>
      <c r="N46" s="8">
        <f>1500+2466.6+2466.6</f>
        <v>6433.2</v>
      </c>
    </row>
    <row r="47" spans="1:14" x14ac:dyDescent="0.2">
      <c r="A47" s="18">
        <v>42</v>
      </c>
      <c r="B47" s="19">
        <v>43318</v>
      </c>
      <c r="C47" s="21" t="s">
        <v>81</v>
      </c>
      <c r="D47" s="20">
        <v>43070</v>
      </c>
      <c r="E47" s="21">
        <v>43</v>
      </c>
      <c r="F47" s="21" t="s">
        <v>12</v>
      </c>
      <c r="G47" s="22">
        <v>0.625</v>
      </c>
      <c r="H47" s="22">
        <v>0.62916666666666665</v>
      </c>
      <c r="I47" s="28">
        <v>16</v>
      </c>
      <c r="J47" s="21">
        <v>60</v>
      </c>
      <c r="K47" s="22">
        <v>0.67013888888888884</v>
      </c>
      <c r="L47" s="8" t="s">
        <v>15</v>
      </c>
      <c r="M47" s="23" t="s">
        <v>60</v>
      </c>
      <c r="N47" s="8">
        <f>2466.6</f>
        <v>2466.6</v>
      </c>
    </row>
    <row r="48" spans="1:14" x14ac:dyDescent="0.2">
      <c r="A48" s="18">
        <v>43</v>
      </c>
      <c r="B48" s="19">
        <v>43318</v>
      </c>
      <c r="C48" s="21" t="s">
        <v>82</v>
      </c>
      <c r="D48" s="20">
        <v>42156</v>
      </c>
      <c r="E48" s="21">
        <v>71</v>
      </c>
      <c r="F48" s="21" t="s">
        <v>11</v>
      </c>
      <c r="G48" s="22">
        <v>0.66666666666666663</v>
      </c>
      <c r="H48" s="22">
        <v>0.66597222222222219</v>
      </c>
      <c r="I48" s="21">
        <v>3</v>
      </c>
      <c r="J48" s="21">
        <v>30</v>
      </c>
      <c r="K48" s="22">
        <v>0.6875</v>
      </c>
      <c r="L48" s="8" t="s">
        <v>41</v>
      </c>
      <c r="M48" s="23" t="s">
        <v>21</v>
      </c>
      <c r="N48" s="8">
        <f>200</f>
        <v>200</v>
      </c>
    </row>
    <row r="49" spans="1:14" x14ac:dyDescent="0.2">
      <c r="A49" s="18">
        <v>44</v>
      </c>
      <c r="B49" s="19">
        <v>43318</v>
      </c>
      <c r="C49" s="21" t="s">
        <v>84</v>
      </c>
      <c r="D49" s="20">
        <v>42795</v>
      </c>
      <c r="E49" s="21">
        <v>66</v>
      </c>
      <c r="F49" s="21" t="s">
        <v>12</v>
      </c>
      <c r="G49" s="22">
        <v>0.6875</v>
      </c>
      <c r="H49" s="22">
        <v>0.68402777777777779</v>
      </c>
      <c r="I49" s="21">
        <v>7</v>
      </c>
      <c r="J49" s="21">
        <v>36</v>
      </c>
      <c r="K49" s="22">
        <v>0.71180555555555547</v>
      </c>
      <c r="L49" s="8" t="s">
        <v>15</v>
      </c>
      <c r="M49" s="23" t="s">
        <v>21</v>
      </c>
      <c r="N49" s="8">
        <f>500</f>
        <v>500</v>
      </c>
    </row>
    <row r="50" spans="1:14" x14ac:dyDescent="0.2">
      <c r="A50" s="18">
        <v>45</v>
      </c>
      <c r="B50" s="19">
        <v>43318</v>
      </c>
      <c r="C50" s="21" t="s">
        <v>83</v>
      </c>
      <c r="D50" s="20">
        <v>42430</v>
      </c>
      <c r="E50" s="21">
        <v>64</v>
      </c>
      <c r="F50" s="21" t="s">
        <v>11</v>
      </c>
      <c r="G50" s="22">
        <v>0.6875</v>
      </c>
      <c r="H50" s="22">
        <v>0.68958333333333333</v>
      </c>
      <c r="I50" s="21">
        <v>8</v>
      </c>
      <c r="J50" s="21">
        <v>30</v>
      </c>
      <c r="K50" s="22">
        <v>0.71180555555555547</v>
      </c>
      <c r="L50" s="8" t="s">
        <v>41</v>
      </c>
      <c r="M50" s="23" t="s">
        <v>21</v>
      </c>
      <c r="N50" s="8">
        <f>200</f>
        <v>200</v>
      </c>
    </row>
    <row r="51" spans="1:14" x14ac:dyDescent="0.2">
      <c r="A51" s="29"/>
      <c r="B51" s="8"/>
      <c r="C51" s="30"/>
      <c r="D51" s="30"/>
      <c r="E51" s="30"/>
      <c r="F51" s="30"/>
      <c r="G51" s="30"/>
      <c r="H51" s="30"/>
      <c r="I51" s="21"/>
      <c r="J51" s="21"/>
      <c r="K51" s="30"/>
      <c r="L51" s="30"/>
      <c r="M51" s="32" t="s">
        <v>348</v>
      </c>
      <c r="N51" s="8">
        <f>SUM(N39:N50)</f>
        <v>39899.599999999999</v>
      </c>
    </row>
    <row r="52" spans="1:14" x14ac:dyDescent="0.2">
      <c r="A52" s="18">
        <v>46</v>
      </c>
      <c r="B52" s="19">
        <v>43319</v>
      </c>
      <c r="C52" s="8" t="s">
        <v>85</v>
      </c>
      <c r="D52" s="20">
        <v>41730</v>
      </c>
      <c r="E52" s="21">
        <v>27</v>
      </c>
      <c r="F52" s="8" t="s">
        <v>11</v>
      </c>
      <c r="G52" s="24">
        <v>0.32291666666666669</v>
      </c>
      <c r="H52" s="22">
        <v>0.3263888888888889</v>
      </c>
      <c r="I52" s="21">
        <v>4</v>
      </c>
      <c r="J52" s="21">
        <v>34</v>
      </c>
      <c r="K52" s="22">
        <v>0.34722222222222227</v>
      </c>
      <c r="L52" s="8" t="s">
        <v>47</v>
      </c>
      <c r="M52" s="23" t="s">
        <v>86</v>
      </c>
      <c r="N52" s="8">
        <f>7500</f>
        <v>7500</v>
      </c>
    </row>
    <row r="53" spans="1:14" x14ac:dyDescent="0.2">
      <c r="A53" s="18">
        <v>47</v>
      </c>
      <c r="B53" s="19">
        <v>43319</v>
      </c>
      <c r="C53" s="8" t="s">
        <v>87</v>
      </c>
      <c r="D53" s="33">
        <v>43313</v>
      </c>
      <c r="E53" s="8">
        <v>45</v>
      </c>
      <c r="F53" s="8" t="s">
        <v>11</v>
      </c>
      <c r="G53" s="24">
        <v>0.375</v>
      </c>
      <c r="H53" s="22">
        <v>0.37708333333333338</v>
      </c>
      <c r="I53" s="21">
        <v>6</v>
      </c>
      <c r="J53" s="21">
        <v>29</v>
      </c>
      <c r="K53" s="22">
        <v>0.39583333333333331</v>
      </c>
      <c r="L53" s="8" t="s">
        <v>47</v>
      </c>
      <c r="M53" s="23" t="s">
        <v>86</v>
      </c>
      <c r="N53" s="8">
        <f>7500</f>
        <v>7500</v>
      </c>
    </row>
    <row r="54" spans="1:14" x14ac:dyDescent="0.2">
      <c r="A54" s="18">
        <v>48</v>
      </c>
      <c r="B54" s="19">
        <v>43319</v>
      </c>
      <c r="C54" s="8" t="s">
        <v>88</v>
      </c>
      <c r="D54" s="33">
        <v>43282</v>
      </c>
      <c r="E54" s="8">
        <v>54</v>
      </c>
      <c r="F54" s="8" t="s">
        <v>11</v>
      </c>
      <c r="G54" s="24">
        <v>0.45833333333333331</v>
      </c>
      <c r="H54" s="22">
        <v>0.44097222222222227</v>
      </c>
      <c r="I54" s="21">
        <v>14</v>
      </c>
      <c r="J54" s="21">
        <v>92</v>
      </c>
      <c r="K54" s="22">
        <v>0.52083333333333337</v>
      </c>
      <c r="L54" s="35" t="s">
        <v>16</v>
      </c>
      <c r="M54" s="23" t="s">
        <v>89</v>
      </c>
      <c r="N54" s="8">
        <f>500+3000+2466.6</f>
        <v>5966.6</v>
      </c>
    </row>
    <row r="55" spans="1:14" x14ac:dyDescent="0.2">
      <c r="A55" s="18">
        <v>49</v>
      </c>
      <c r="B55" s="19">
        <v>43319</v>
      </c>
      <c r="C55" s="8" t="s">
        <v>32</v>
      </c>
      <c r="D55" s="20">
        <v>42036</v>
      </c>
      <c r="E55" s="21">
        <v>11</v>
      </c>
      <c r="F55" s="8" t="s">
        <v>11</v>
      </c>
      <c r="G55" s="24">
        <v>0.52083333333333337</v>
      </c>
      <c r="H55" s="22">
        <v>0.51041666666666663</v>
      </c>
      <c r="I55" s="21">
        <v>14</v>
      </c>
      <c r="J55" s="21">
        <v>63</v>
      </c>
      <c r="K55" s="22">
        <v>0.5625</v>
      </c>
      <c r="L55" s="8" t="s">
        <v>41</v>
      </c>
      <c r="M55" s="23" t="s">
        <v>69</v>
      </c>
      <c r="N55" s="8">
        <f>1500</f>
        <v>1500</v>
      </c>
    </row>
    <row r="56" spans="1:14" x14ac:dyDescent="0.2">
      <c r="A56" s="18">
        <v>50</v>
      </c>
      <c r="B56" s="19">
        <v>43319</v>
      </c>
      <c r="C56" s="8" t="s">
        <v>90</v>
      </c>
      <c r="D56" s="33">
        <v>43313</v>
      </c>
      <c r="E56" s="8">
        <v>20</v>
      </c>
      <c r="F56" s="8" t="s">
        <v>11</v>
      </c>
      <c r="G56" s="24">
        <v>0.60416666666666663</v>
      </c>
      <c r="H56" s="22">
        <v>0.59861111111111109</v>
      </c>
      <c r="I56" s="28">
        <v>13</v>
      </c>
      <c r="J56" s="21">
        <v>60</v>
      </c>
      <c r="K56" s="22">
        <v>0.64583333333333337</v>
      </c>
      <c r="L56" s="35" t="s">
        <v>16</v>
      </c>
      <c r="M56" s="23" t="s">
        <v>91</v>
      </c>
      <c r="N56" s="8">
        <f>1500+1500</f>
        <v>3000</v>
      </c>
    </row>
    <row r="57" spans="1:14" x14ac:dyDescent="0.2">
      <c r="A57" s="18">
        <v>51</v>
      </c>
      <c r="B57" s="19">
        <v>43319</v>
      </c>
      <c r="C57" s="8" t="s">
        <v>56</v>
      </c>
      <c r="D57" s="20">
        <v>43101</v>
      </c>
      <c r="E57" s="21">
        <v>53</v>
      </c>
      <c r="F57" s="8" t="s">
        <v>12</v>
      </c>
      <c r="G57" s="24">
        <v>0.625</v>
      </c>
      <c r="H57" s="22">
        <v>0.61805555555555558</v>
      </c>
      <c r="I57" s="21">
        <v>11</v>
      </c>
      <c r="J57" s="21">
        <v>90</v>
      </c>
      <c r="K57" s="22">
        <v>0.6875</v>
      </c>
      <c r="L57" s="8" t="s">
        <v>15</v>
      </c>
      <c r="M57" s="23" t="s">
        <v>93</v>
      </c>
      <c r="N57" s="8">
        <f>2466.6</f>
        <v>2466.6</v>
      </c>
    </row>
    <row r="58" spans="1:14" x14ac:dyDescent="0.2">
      <c r="A58" s="18">
        <v>52</v>
      </c>
      <c r="B58" s="19">
        <v>43319</v>
      </c>
      <c r="C58" s="8" t="s">
        <v>95</v>
      </c>
      <c r="D58" s="20">
        <v>43313</v>
      </c>
      <c r="E58" s="21">
        <v>47</v>
      </c>
      <c r="F58" s="8" t="s">
        <v>11</v>
      </c>
      <c r="G58" s="24">
        <v>0.64583333333333337</v>
      </c>
      <c r="H58" s="24">
        <v>0.64861111111111114</v>
      </c>
      <c r="I58" s="21">
        <v>16</v>
      </c>
      <c r="J58" s="21">
        <v>60</v>
      </c>
      <c r="K58" s="22">
        <v>0.6875</v>
      </c>
      <c r="L58" s="8" t="s">
        <v>41</v>
      </c>
      <c r="M58" s="23" t="s">
        <v>96</v>
      </c>
      <c r="N58" s="8">
        <f>20000</f>
        <v>20000</v>
      </c>
    </row>
    <row r="59" spans="1:14" x14ac:dyDescent="0.2">
      <c r="A59" s="18">
        <v>53</v>
      </c>
      <c r="B59" s="19">
        <v>43319</v>
      </c>
      <c r="C59" s="8" t="s">
        <v>57</v>
      </c>
      <c r="D59" s="20">
        <v>40940</v>
      </c>
      <c r="E59" s="21">
        <v>41</v>
      </c>
      <c r="F59" s="8" t="s">
        <v>11</v>
      </c>
      <c r="G59" s="24">
        <v>0.6875</v>
      </c>
      <c r="H59" s="22">
        <v>0.67708333333333337</v>
      </c>
      <c r="I59" s="21">
        <v>12</v>
      </c>
      <c r="J59" s="21">
        <v>66</v>
      </c>
      <c r="K59" s="22">
        <v>0.72916666666666663</v>
      </c>
      <c r="L59" s="8" t="s">
        <v>15</v>
      </c>
      <c r="M59" s="36" t="s">
        <v>94</v>
      </c>
      <c r="N59" s="8">
        <f>50000</f>
        <v>50000</v>
      </c>
    </row>
    <row r="60" spans="1:14" x14ac:dyDescent="0.2">
      <c r="A60" s="29"/>
      <c r="B60" s="8"/>
      <c r="C60" s="30"/>
      <c r="D60" s="30"/>
      <c r="E60" s="30"/>
      <c r="F60" s="30"/>
      <c r="G60" s="30"/>
      <c r="H60" s="30"/>
      <c r="I60" s="21"/>
      <c r="J60" s="21"/>
      <c r="K60" s="30"/>
      <c r="L60" s="30"/>
      <c r="M60" s="32" t="s">
        <v>348</v>
      </c>
      <c r="N60" s="8">
        <f>SUM(N52:N59)</f>
        <v>97933.2</v>
      </c>
    </row>
    <row r="61" spans="1:14" x14ac:dyDescent="0.2">
      <c r="A61" s="18">
        <v>54</v>
      </c>
      <c r="B61" s="19">
        <v>43320</v>
      </c>
      <c r="C61" s="8" t="s">
        <v>97</v>
      </c>
      <c r="D61" s="33">
        <v>43252</v>
      </c>
      <c r="E61" s="8">
        <v>28</v>
      </c>
      <c r="F61" s="8" t="s">
        <v>12</v>
      </c>
      <c r="G61" s="24">
        <v>0.47916666666666669</v>
      </c>
      <c r="H61" s="22">
        <v>0.48055555555555557</v>
      </c>
      <c r="I61" s="21">
        <v>10</v>
      </c>
      <c r="J61" s="21">
        <v>151</v>
      </c>
      <c r="K61" s="22">
        <v>0.58333333333333337</v>
      </c>
      <c r="L61" s="35" t="s">
        <v>16</v>
      </c>
      <c r="M61" s="23" t="s">
        <v>71</v>
      </c>
      <c r="N61" s="8">
        <f>1500+2466.6+2466.6</f>
        <v>6433.2</v>
      </c>
    </row>
    <row r="62" spans="1:14" x14ac:dyDescent="0.2">
      <c r="A62" s="18">
        <v>55</v>
      </c>
      <c r="B62" s="19">
        <v>43320</v>
      </c>
      <c r="C62" s="8" t="s">
        <v>98</v>
      </c>
      <c r="D62" s="33">
        <v>42948</v>
      </c>
      <c r="E62" s="8">
        <v>44</v>
      </c>
      <c r="F62" s="8" t="s">
        <v>11</v>
      </c>
      <c r="G62" s="24">
        <v>0.47916666666666669</v>
      </c>
      <c r="H62" s="22">
        <v>0.4777777777777778</v>
      </c>
      <c r="I62" s="28">
        <v>12</v>
      </c>
      <c r="J62" s="21">
        <v>30</v>
      </c>
      <c r="K62" s="22">
        <v>0.5</v>
      </c>
      <c r="L62" s="8" t="s">
        <v>15</v>
      </c>
      <c r="M62" s="23" t="s">
        <v>62</v>
      </c>
      <c r="N62" s="8">
        <v>3000</v>
      </c>
    </row>
    <row r="63" spans="1:14" x14ac:dyDescent="0.2">
      <c r="A63" s="18">
        <v>56</v>
      </c>
      <c r="B63" s="19">
        <v>43320</v>
      </c>
      <c r="C63" s="8" t="s">
        <v>99</v>
      </c>
      <c r="D63" s="20">
        <v>43191</v>
      </c>
      <c r="E63" s="21">
        <v>22</v>
      </c>
      <c r="F63" s="8" t="s">
        <v>11</v>
      </c>
      <c r="G63" s="24">
        <v>0.52083333333333337</v>
      </c>
      <c r="H63" s="22">
        <v>0.54236111111111118</v>
      </c>
      <c r="I63" s="21">
        <v>2</v>
      </c>
      <c r="J63" s="21">
        <v>31</v>
      </c>
      <c r="K63" s="22">
        <v>0.54166666666666663</v>
      </c>
      <c r="L63" s="8" t="s">
        <v>41</v>
      </c>
      <c r="M63" s="23" t="s">
        <v>21</v>
      </c>
      <c r="N63" s="8">
        <v>200</v>
      </c>
    </row>
    <row r="64" spans="1:14" x14ac:dyDescent="0.2">
      <c r="A64" s="18">
        <v>57</v>
      </c>
      <c r="B64" s="19">
        <v>43320</v>
      </c>
      <c r="C64" s="8" t="s">
        <v>100</v>
      </c>
      <c r="D64" s="33">
        <v>42401</v>
      </c>
      <c r="E64" s="8">
        <v>43</v>
      </c>
      <c r="F64" s="8" t="s">
        <v>11</v>
      </c>
      <c r="G64" s="24">
        <v>0.5625</v>
      </c>
      <c r="H64" s="22">
        <v>0.60416666666666663</v>
      </c>
      <c r="I64" s="21">
        <v>6</v>
      </c>
      <c r="J64" s="21">
        <v>30</v>
      </c>
      <c r="K64" s="22">
        <v>0.625</v>
      </c>
      <c r="L64" s="35" t="s">
        <v>16</v>
      </c>
      <c r="M64" s="23" t="s">
        <v>93</v>
      </c>
      <c r="N64" s="8">
        <v>2466.6</v>
      </c>
    </row>
    <row r="65" spans="1:14" x14ac:dyDescent="0.2">
      <c r="A65" s="18">
        <v>58</v>
      </c>
      <c r="B65" s="19">
        <v>43320</v>
      </c>
      <c r="C65" s="8" t="s">
        <v>81</v>
      </c>
      <c r="D65" s="33">
        <v>43070</v>
      </c>
      <c r="E65" s="8">
        <v>43</v>
      </c>
      <c r="F65" s="8" t="s">
        <v>12</v>
      </c>
      <c r="G65" s="24">
        <v>0.625</v>
      </c>
      <c r="H65" s="22">
        <v>0.62708333333333333</v>
      </c>
      <c r="I65" s="21">
        <v>1</v>
      </c>
      <c r="J65" s="21">
        <v>30</v>
      </c>
      <c r="K65" s="22">
        <v>0.64583333333333337</v>
      </c>
      <c r="L65" s="8" t="s">
        <v>15</v>
      </c>
      <c r="M65" s="23" t="s">
        <v>93</v>
      </c>
      <c r="N65" s="8">
        <v>2466.6</v>
      </c>
    </row>
    <row r="66" spans="1:14" x14ac:dyDescent="0.2">
      <c r="A66" s="18">
        <v>59</v>
      </c>
      <c r="B66" s="19">
        <v>43320</v>
      </c>
      <c r="C66" s="8" t="s">
        <v>51</v>
      </c>
      <c r="D66" s="33">
        <v>41730</v>
      </c>
      <c r="E66" s="8">
        <v>50</v>
      </c>
      <c r="F66" s="8" t="s">
        <v>11</v>
      </c>
      <c r="G66" s="24">
        <v>0.79166666666666663</v>
      </c>
      <c r="H66" s="22">
        <v>0.79375000000000007</v>
      </c>
      <c r="I66" s="21">
        <v>4</v>
      </c>
      <c r="J66" s="34">
        <v>45</v>
      </c>
      <c r="K66" s="24">
        <v>0.82291666666666663</v>
      </c>
      <c r="L66" s="35" t="s">
        <v>41</v>
      </c>
      <c r="M66" s="36" t="s">
        <v>67</v>
      </c>
      <c r="N66" s="8">
        <v>2466.6</v>
      </c>
    </row>
    <row r="67" spans="1:14" x14ac:dyDescent="0.2">
      <c r="A67" s="29"/>
      <c r="B67" s="8"/>
      <c r="C67" s="30"/>
      <c r="D67" s="30"/>
      <c r="E67" s="30"/>
      <c r="F67" s="30"/>
      <c r="G67" s="30"/>
      <c r="H67" s="30"/>
      <c r="I67" s="21"/>
      <c r="J67" s="34"/>
      <c r="K67" s="30"/>
      <c r="L67" s="30"/>
      <c r="M67" s="32" t="s">
        <v>348</v>
      </c>
      <c r="N67" s="8">
        <f>SUM(N61:N66)</f>
        <v>17033</v>
      </c>
    </row>
    <row r="68" spans="1:14" x14ac:dyDescent="0.2">
      <c r="A68" s="18">
        <v>60</v>
      </c>
      <c r="B68" s="19">
        <v>43321</v>
      </c>
      <c r="C68" s="8" t="s">
        <v>85</v>
      </c>
      <c r="D68" s="20">
        <v>41730</v>
      </c>
      <c r="E68" s="21">
        <v>27</v>
      </c>
      <c r="F68" s="8" t="s">
        <v>11</v>
      </c>
      <c r="G68" s="24">
        <v>0.41666666666666669</v>
      </c>
      <c r="H68" s="22">
        <v>0.41666666666666669</v>
      </c>
      <c r="I68" s="21">
        <v>3</v>
      </c>
      <c r="J68" s="34">
        <v>60</v>
      </c>
      <c r="K68" s="22">
        <v>0.45833333333333331</v>
      </c>
      <c r="L68" s="35" t="s">
        <v>16</v>
      </c>
      <c r="M68" s="23" t="s">
        <v>101</v>
      </c>
      <c r="N68" s="8">
        <v>1500</v>
      </c>
    </row>
    <row r="69" spans="1:14" x14ac:dyDescent="0.2">
      <c r="A69" s="18">
        <v>61</v>
      </c>
      <c r="B69" s="19">
        <v>43321</v>
      </c>
      <c r="C69" s="8" t="s">
        <v>31</v>
      </c>
      <c r="D69" s="33">
        <v>43132</v>
      </c>
      <c r="E69" s="8">
        <v>79</v>
      </c>
      <c r="F69" s="8" t="s">
        <v>12</v>
      </c>
      <c r="G69" s="24">
        <v>0.5625</v>
      </c>
      <c r="H69" s="22">
        <v>0.56388888888888888</v>
      </c>
      <c r="I69" s="21">
        <v>5</v>
      </c>
      <c r="J69" s="21">
        <v>122</v>
      </c>
      <c r="K69" s="22">
        <v>0.64930555555555558</v>
      </c>
      <c r="L69" s="35" t="s">
        <v>16</v>
      </c>
      <c r="M69" s="23" t="s">
        <v>67</v>
      </c>
      <c r="N69" s="8">
        <v>2466.6</v>
      </c>
    </row>
    <row r="70" spans="1:14" x14ac:dyDescent="0.2">
      <c r="A70" s="18">
        <v>62</v>
      </c>
      <c r="B70" s="19">
        <v>43321</v>
      </c>
      <c r="C70" s="8" t="s">
        <v>102</v>
      </c>
      <c r="D70" s="33">
        <v>43191</v>
      </c>
      <c r="E70" s="8">
        <v>40</v>
      </c>
      <c r="F70" s="8" t="s">
        <v>12</v>
      </c>
      <c r="G70" s="24">
        <v>0.6875</v>
      </c>
      <c r="H70" s="22">
        <v>0.68819444444444444</v>
      </c>
      <c r="I70" s="21">
        <v>6</v>
      </c>
      <c r="J70" s="21">
        <v>63</v>
      </c>
      <c r="K70" s="22">
        <v>0.72916666666666663</v>
      </c>
      <c r="L70" s="35" t="s">
        <v>16</v>
      </c>
      <c r="M70" s="23" t="s">
        <v>103</v>
      </c>
      <c r="N70" s="8">
        <f>2466.6+2466.6</f>
        <v>4933.2</v>
      </c>
    </row>
    <row r="71" spans="1:14" x14ac:dyDescent="0.2">
      <c r="A71" s="29"/>
      <c r="B71" s="8"/>
      <c r="C71" s="30"/>
      <c r="D71" s="30"/>
      <c r="E71" s="30"/>
      <c r="F71" s="30"/>
      <c r="G71" s="30"/>
      <c r="H71" s="30"/>
      <c r="I71" s="21"/>
      <c r="J71" s="21"/>
      <c r="K71" s="30"/>
      <c r="L71" s="30"/>
      <c r="M71" s="32" t="s">
        <v>348</v>
      </c>
      <c r="N71" s="8">
        <f>SUM(N68:N70)</f>
        <v>8899.7999999999993</v>
      </c>
    </row>
    <row r="72" spans="1:14" x14ac:dyDescent="0.2">
      <c r="A72" s="18">
        <v>63</v>
      </c>
      <c r="B72" s="19">
        <v>43322</v>
      </c>
      <c r="C72" s="8" t="s">
        <v>50</v>
      </c>
      <c r="D72" s="33">
        <v>43313</v>
      </c>
      <c r="E72" s="8">
        <v>27</v>
      </c>
      <c r="F72" s="8" t="s">
        <v>12</v>
      </c>
      <c r="G72" s="24">
        <v>0.39583333333333331</v>
      </c>
      <c r="H72" s="22">
        <v>0.3888888888888889</v>
      </c>
      <c r="I72" s="21">
        <v>10</v>
      </c>
      <c r="J72" s="21">
        <v>207</v>
      </c>
      <c r="K72" s="22">
        <v>0.54166666666666663</v>
      </c>
      <c r="L72" s="35" t="s">
        <v>16</v>
      </c>
      <c r="M72" s="23" t="s">
        <v>71</v>
      </c>
      <c r="N72" s="8">
        <f>1500+2466.6+2466.6</f>
        <v>6433.2</v>
      </c>
    </row>
    <row r="73" spans="1:14" x14ac:dyDescent="0.2">
      <c r="A73" s="18">
        <v>64</v>
      </c>
      <c r="B73" s="19">
        <v>43322</v>
      </c>
      <c r="C73" s="8" t="s">
        <v>104</v>
      </c>
      <c r="D73" s="33">
        <v>43313</v>
      </c>
      <c r="E73" s="8">
        <v>27</v>
      </c>
      <c r="F73" s="8" t="s">
        <v>12</v>
      </c>
      <c r="G73" s="24">
        <v>0.4375</v>
      </c>
      <c r="H73" s="22">
        <v>0.44444444444444442</v>
      </c>
      <c r="I73" s="21">
        <v>17</v>
      </c>
      <c r="J73" s="21">
        <v>91</v>
      </c>
      <c r="K73" s="22">
        <v>0.5</v>
      </c>
      <c r="L73" s="8" t="s">
        <v>15</v>
      </c>
      <c r="M73" s="23" t="s">
        <v>63</v>
      </c>
      <c r="N73" s="8">
        <f>37500</f>
        <v>37500</v>
      </c>
    </row>
    <row r="74" spans="1:14" x14ac:dyDescent="0.2">
      <c r="A74" s="18">
        <v>65</v>
      </c>
      <c r="B74" s="19">
        <v>43322</v>
      </c>
      <c r="C74" s="8" t="s">
        <v>105</v>
      </c>
      <c r="D74" s="20">
        <v>43191</v>
      </c>
      <c r="E74" s="21">
        <v>22</v>
      </c>
      <c r="F74" s="8" t="s">
        <v>11</v>
      </c>
      <c r="G74" s="24">
        <v>0.45833333333333331</v>
      </c>
      <c r="H74" s="22">
        <v>0.45833333333333331</v>
      </c>
      <c r="I74" s="28">
        <v>5</v>
      </c>
      <c r="J74" s="21">
        <v>60</v>
      </c>
      <c r="K74" s="22">
        <v>0.52083333333333337</v>
      </c>
      <c r="L74" s="8" t="s">
        <v>41</v>
      </c>
      <c r="M74" s="23" t="s">
        <v>86</v>
      </c>
      <c r="N74" s="8">
        <f>5500</f>
        <v>5500</v>
      </c>
    </row>
    <row r="75" spans="1:14" x14ac:dyDescent="0.2">
      <c r="A75" s="18">
        <v>66</v>
      </c>
      <c r="B75" s="19">
        <v>43322</v>
      </c>
      <c r="C75" s="8" t="s">
        <v>105</v>
      </c>
      <c r="D75" s="20">
        <v>43191</v>
      </c>
      <c r="E75" s="21">
        <v>22</v>
      </c>
      <c r="F75" s="8" t="s">
        <v>11</v>
      </c>
      <c r="G75" s="24">
        <v>0.54166666666666663</v>
      </c>
      <c r="H75" s="22">
        <v>0.5625</v>
      </c>
      <c r="I75" s="21">
        <v>6</v>
      </c>
      <c r="J75" s="21">
        <v>60</v>
      </c>
      <c r="K75" s="22">
        <v>0.60416666666666663</v>
      </c>
      <c r="L75" s="37" t="s">
        <v>106</v>
      </c>
      <c r="M75" s="23" t="s">
        <v>71</v>
      </c>
      <c r="N75" s="8">
        <f>1500+2466.6+2466.6</f>
        <v>6433.2</v>
      </c>
    </row>
    <row r="76" spans="1:14" x14ac:dyDescent="0.2">
      <c r="A76" s="18">
        <v>67</v>
      </c>
      <c r="B76" s="19">
        <v>43322</v>
      </c>
      <c r="C76" s="8" t="s">
        <v>34</v>
      </c>
      <c r="D76" s="20">
        <v>43040</v>
      </c>
      <c r="E76" s="21">
        <v>48</v>
      </c>
      <c r="F76" s="8" t="s">
        <v>12</v>
      </c>
      <c r="G76" s="24">
        <v>0.54166666666666663</v>
      </c>
      <c r="H76" s="22">
        <v>0.54027777777777775</v>
      </c>
      <c r="I76" s="21">
        <v>10</v>
      </c>
      <c r="J76" s="21">
        <v>26</v>
      </c>
      <c r="K76" s="22">
        <v>0.5625</v>
      </c>
      <c r="L76" s="8" t="s">
        <v>15</v>
      </c>
      <c r="M76" s="36" t="s">
        <v>21</v>
      </c>
      <c r="N76" s="8">
        <f>500</f>
        <v>500</v>
      </c>
    </row>
    <row r="77" spans="1:14" x14ac:dyDescent="0.2">
      <c r="A77" s="18">
        <v>68</v>
      </c>
      <c r="B77" s="19">
        <v>43322</v>
      </c>
      <c r="C77" s="8" t="s">
        <v>100</v>
      </c>
      <c r="D77" s="33">
        <v>42401</v>
      </c>
      <c r="E77" s="8">
        <v>42</v>
      </c>
      <c r="F77" s="8" t="s">
        <v>11</v>
      </c>
      <c r="G77" s="24">
        <v>0.5625</v>
      </c>
      <c r="H77" s="22">
        <v>0.56388888888888888</v>
      </c>
      <c r="I77" s="21">
        <v>2</v>
      </c>
      <c r="J77" s="21">
        <v>30</v>
      </c>
      <c r="K77" s="22">
        <v>0.58333333333333337</v>
      </c>
      <c r="L77" s="35" t="s">
        <v>16</v>
      </c>
      <c r="M77" s="23" t="s">
        <v>93</v>
      </c>
      <c r="N77" s="8">
        <f>2466.6</f>
        <v>2466.6</v>
      </c>
    </row>
    <row r="78" spans="1:14" x14ac:dyDescent="0.2">
      <c r="A78" s="18">
        <v>69</v>
      </c>
      <c r="B78" s="19">
        <v>43322</v>
      </c>
      <c r="C78" s="21" t="s">
        <v>238</v>
      </c>
      <c r="D78" s="20">
        <v>43132</v>
      </c>
      <c r="E78" s="21">
        <v>54</v>
      </c>
      <c r="F78" s="8" t="s">
        <v>11</v>
      </c>
      <c r="G78" s="24">
        <v>0.625</v>
      </c>
      <c r="H78" s="22">
        <v>0.62777777777777777</v>
      </c>
      <c r="I78" s="21">
        <v>11</v>
      </c>
      <c r="J78" s="21">
        <v>145</v>
      </c>
      <c r="K78" s="22">
        <v>0.72916666666666663</v>
      </c>
      <c r="L78" s="35" t="s">
        <v>16</v>
      </c>
      <c r="M78" s="23" t="s">
        <v>67</v>
      </c>
      <c r="N78" s="8">
        <f>2466.6</f>
        <v>2466.6</v>
      </c>
    </row>
    <row r="79" spans="1:14" x14ac:dyDescent="0.2">
      <c r="A79" s="18">
        <v>70</v>
      </c>
      <c r="B79" s="19">
        <v>43322</v>
      </c>
      <c r="C79" s="8" t="s">
        <v>87</v>
      </c>
      <c r="D79" s="33">
        <v>43313</v>
      </c>
      <c r="E79" s="8">
        <v>45</v>
      </c>
      <c r="F79" s="8" t="s">
        <v>11</v>
      </c>
      <c r="G79" s="24">
        <v>0.625</v>
      </c>
      <c r="H79" s="22">
        <v>0.62847222222222221</v>
      </c>
      <c r="I79" s="28">
        <v>7</v>
      </c>
      <c r="J79" s="21">
        <v>60</v>
      </c>
      <c r="K79" s="22">
        <v>0.66666666666666663</v>
      </c>
      <c r="L79" s="8" t="s">
        <v>41</v>
      </c>
      <c r="M79" s="23" t="s">
        <v>71</v>
      </c>
      <c r="N79" s="8">
        <f>1500+2466.6+2466.6</f>
        <v>6433.2</v>
      </c>
    </row>
    <row r="80" spans="1:14" x14ac:dyDescent="0.2">
      <c r="A80" s="18">
        <v>71</v>
      </c>
      <c r="B80" s="19">
        <v>43322</v>
      </c>
      <c r="C80" s="8" t="s">
        <v>88</v>
      </c>
      <c r="D80" s="33">
        <v>43282</v>
      </c>
      <c r="E80" s="8">
        <v>54</v>
      </c>
      <c r="F80" s="8" t="s">
        <v>11</v>
      </c>
      <c r="G80" s="24">
        <v>0.625</v>
      </c>
      <c r="H80" s="22">
        <v>0.62152777777777779</v>
      </c>
      <c r="I80" s="21">
        <v>10</v>
      </c>
      <c r="J80" s="21">
        <v>29</v>
      </c>
      <c r="K80" s="22">
        <v>0.64583333333333337</v>
      </c>
      <c r="L80" s="8" t="s">
        <v>15</v>
      </c>
      <c r="M80" s="23" t="s">
        <v>108</v>
      </c>
      <c r="N80" s="8">
        <f>0</f>
        <v>0</v>
      </c>
    </row>
    <row r="81" spans="1:14" x14ac:dyDescent="0.2">
      <c r="A81" s="18">
        <v>72</v>
      </c>
      <c r="B81" s="19">
        <v>43322</v>
      </c>
      <c r="C81" s="8" t="s">
        <v>109</v>
      </c>
      <c r="D81" s="20">
        <v>43313</v>
      </c>
      <c r="E81" s="21">
        <v>22</v>
      </c>
      <c r="F81" s="8" t="s">
        <v>12</v>
      </c>
      <c r="G81" s="24">
        <v>0.66666666666666663</v>
      </c>
      <c r="H81" s="22">
        <v>0.65625</v>
      </c>
      <c r="I81" s="21">
        <v>4</v>
      </c>
      <c r="J81" s="21">
        <v>24</v>
      </c>
      <c r="K81" s="22">
        <v>0.6875</v>
      </c>
      <c r="L81" s="8" t="s">
        <v>15</v>
      </c>
      <c r="M81" s="23" t="s">
        <v>110</v>
      </c>
      <c r="N81" s="8">
        <f>500</f>
        <v>500</v>
      </c>
    </row>
    <row r="82" spans="1:14" x14ac:dyDescent="0.2">
      <c r="A82" s="29"/>
      <c r="B82" s="8"/>
      <c r="C82" s="30"/>
      <c r="D82" s="30"/>
      <c r="E82" s="30"/>
      <c r="F82" s="30"/>
      <c r="G82" s="30"/>
      <c r="H82" s="30"/>
      <c r="I82" s="21"/>
      <c r="J82" s="21"/>
      <c r="K82" s="30"/>
      <c r="L82" s="30"/>
      <c r="M82" s="32" t="s">
        <v>348</v>
      </c>
      <c r="N82" s="8">
        <f>SUM(N72:N81)</f>
        <v>68232.799999999988</v>
      </c>
    </row>
    <row r="83" spans="1:14" x14ac:dyDescent="0.2">
      <c r="A83" s="18">
        <v>73</v>
      </c>
      <c r="B83" s="19">
        <v>43323</v>
      </c>
      <c r="C83" s="8" t="s">
        <v>111</v>
      </c>
      <c r="D83" s="33">
        <v>43160</v>
      </c>
      <c r="E83" s="8">
        <v>78</v>
      </c>
      <c r="F83" s="8" t="s">
        <v>11</v>
      </c>
      <c r="G83" s="24">
        <v>0.4375</v>
      </c>
      <c r="H83" s="22">
        <v>0.42708333333333331</v>
      </c>
      <c r="I83" s="21">
        <v>16</v>
      </c>
      <c r="J83" s="21">
        <v>116</v>
      </c>
      <c r="K83" s="22">
        <v>0.52083333333333337</v>
      </c>
      <c r="L83" s="8" t="s">
        <v>15</v>
      </c>
      <c r="M83" s="23" t="s">
        <v>112</v>
      </c>
      <c r="N83" s="8">
        <f>37500</f>
        <v>37500</v>
      </c>
    </row>
    <row r="84" spans="1:14" x14ac:dyDescent="0.2">
      <c r="A84" s="18">
        <v>74</v>
      </c>
      <c r="B84" s="19">
        <v>43323</v>
      </c>
      <c r="C84" s="8" t="s">
        <v>75</v>
      </c>
      <c r="D84" s="33">
        <v>40756</v>
      </c>
      <c r="E84" s="8">
        <v>65</v>
      </c>
      <c r="F84" s="8" t="s">
        <v>12</v>
      </c>
      <c r="G84" s="24">
        <v>0.4375</v>
      </c>
      <c r="H84" s="22">
        <v>0.43541666666666662</v>
      </c>
      <c r="I84" s="21">
        <v>3</v>
      </c>
      <c r="J84" s="21">
        <v>91</v>
      </c>
      <c r="K84" s="22">
        <v>0.5</v>
      </c>
      <c r="L84" s="35" t="s">
        <v>16</v>
      </c>
      <c r="M84" s="23" t="s">
        <v>113</v>
      </c>
      <c r="N84" s="8">
        <f>2466.6</f>
        <v>2466.6</v>
      </c>
    </row>
    <row r="85" spans="1:14" x14ac:dyDescent="0.2">
      <c r="A85" s="18">
        <v>75</v>
      </c>
      <c r="B85" s="19">
        <v>43323</v>
      </c>
      <c r="C85" s="8" t="s">
        <v>98</v>
      </c>
      <c r="D85" s="33">
        <v>42948</v>
      </c>
      <c r="E85" s="8">
        <v>44</v>
      </c>
      <c r="F85" s="8" t="s">
        <v>11</v>
      </c>
      <c r="G85" s="24">
        <v>0.45833333333333331</v>
      </c>
      <c r="H85" s="22">
        <v>0.45833333333333331</v>
      </c>
      <c r="I85" s="21">
        <v>3</v>
      </c>
      <c r="J85" s="21">
        <v>150</v>
      </c>
      <c r="K85" s="22">
        <v>0.5625</v>
      </c>
      <c r="L85" s="8" t="s">
        <v>41</v>
      </c>
      <c r="M85" s="23" t="s">
        <v>114</v>
      </c>
      <c r="N85" s="8">
        <f>1000+2466.6</f>
        <v>3466.6</v>
      </c>
    </row>
    <row r="86" spans="1:14" x14ac:dyDescent="0.2">
      <c r="A86" s="18">
        <v>76</v>
      </c>
      <c r="B86" s="19">
        <v>43323</v>
      </c>
      <c r="C86" s="8" t="s">
        <v>115</v>
      </c>
      <c r="D86" s="33">
        <v>40603</v>
      </c>
      <c r="E86" s="8">
        <v>43</v>
      </c>
      <c r="F86" s="8" t="s">
        <v>11</v>
      </c>
      <c r="G86" s="24">
        <v>0.52083333333333337</v>
      </c>
      <c r="H86" s="22">
        <v>0.54166666666666663</v>
      </c>
      <c r="I86" s="21">
        <v>4</v>
      </c>
      <c r="J86" s="21">
        <v>15</v>
      </c>
      <c r="K86" s="22">
        <v>0.55208333333333337</v>
      </c>
      <c r="L86" s="35" t="s">
        <v>16</v>
      </c>
      <c r="M86" s="23" t="s">
        <v>116</v>
      </c>
      <c r="N86" s="8">
        <f>2466.6</f>
        <v>2466.6</v>
      </c>
    </row>
    <row r="87" spans="1:14" x14ac:dyDescent="0.2">
      <c r="A87" s="18">
        <v>77</v>
      </c>
      <c r="B87" s="19">
        <v>43323</v>
      </c>
      <c r="C87" s="8" t="s">
        <v>117</v>
      </c>
      <c r="D87" s="8">
        <v>2012</v>
      </c>
      <c r="E87" s="8">
        <v>53</v>
      </c>
      <c r="F87" s="8" t="s">
        <v>12</v>
      </c>
      <c r="G87" s="24">
        <v>0.54166666666666663</v>
      </c>
      <c r="H87" s="22">
        <v>0.52152777777777781</v>
      </c>
      <c r="I87" s="21">
        <v>1</v>
      </c>
      <c r="J87" s="21">
        <v>85</v>
      </c>
      <c r="K87" s="22">
        <v>0.58333333333333337</v>
      </c>
      <c r="L87" s="35" t="s">
        <v>16</v>
      </c>
      <c r="M87" s="23" t="s">
        <v>118</v>
      </c>
      <c r="N87" s="8">
        <f>1500+1000</f>
        <v>2500</v>
      </c>
    </row>
    <row r="88" spans="1:14" x14ac:dyDescent="0.2">
      <c r="A88" s="18">
        <v>78</v>
      </c>
      <c r="B88" s="19">
        <v>43323</v>
      </c>
      <c r="C88" s="8" t="s">
        <v>119</v>
      </c>
      <c r="D88" s="33">
        <v>43313</v>
      </c>
      <c r="E88" s="8">
        <v>59</v>
      </c>
      <c r="F88" s="8" t="s">
        <v>11</v>
      </c>
      <c r="G88" s="24">
        <v>0.54166666666666663</v>
      </c>
      <c r="H88" s="22">
        <v>0.54305555555555551</v>
      </c>
      <c r="I88" s="21">
        <v>15</v>
      </c>
      <c r="J88" s="21">
        <v>30</v>
      </c>
      <c r="K88" s="22">
        <v>0.57291666666666663</v>
      </c>
      <c r="L88" s="8" t="s">
        <v>15</v>
      </c>
      <c r="M88" s="23" t="s">
        <v>120</v>
      </c>
      <c r="N88" s="8">
        <f>500+3000</f>
        <v>3500</v>
      </c>
    </row>
    <row r="89" spans="1:14" x14ac:dyDescent="0.2">
      <c r="A89" s="18">
        <v>79</v>
      </c>
      <c r="B89" s="19">
        <v>43323</v>
      </c>
      <c r="C89" s="8" t="s">
        <v>121</v>
      </c>
      <c r="D89" s="33">
        <v>42156</v>
      </c>
      <c r="E89" s="8">
        <v>46</v>
      </c>
      <c r="F89" s="8" t="s">
        <v>11</v>
      </c>
      <c r="G89" s="24">
        <v>0.5625</v>
      </c>
      <c r="H89" s="22">
        <v>0.55555555555555558</v>
      </c>
      <c r="I89" s="21">
        <v>4</v>
      </c>
      <c r="J89" s="21">
        <v>30</v>
      </c>
      <c r="K89" s="22">
        <v>0.58333333333333337</v>
      </c>
      <c r="L89" s="8" t="s">
        <v>46</v>
      </c>
      <c r="M89" s="23" t="s">
        <v>122</v>
      </c>
      <c r="N89" s="8">
        <f>4500</f>
        <v>4500</v>
      </c>
    </row>
    <row r="90" spans="1:14" x14ac:dyDescent="0.2">
      <c r="A90" s="18">
        <v>80</v>
      </c>
      <c r="B90" s="19">
        <v>43323</v>
      </c>
      <c r="C90" s="8" t="s">
        <v>123</v>
      </c>
      <c r="D90" s="33">
        <v>43313</v>
      </c>
      <c r="E90" s="8">
        <v>70</v>
      </c>
      <c r="F90" s="8" t="s">
        <v>12</v>
      </c>
      <c r="G90" s="24">
        <v>0.5625</v>
      </c>
      <c r="H90" s="22">
        <v>0.56458333333333333</v>
      </c>
      <c r="I90" s="21">
        <v>16</v>
      </c>
      <c r="J90" s="21">
        <v>26</v>
      </c>
      <c r="K90" s="22">
        <v>0.59375</v>
      </c>
      <c r="L90" s="8" t="s">
        <v>15</v>
      </c>
      <c r="M90" s="23" t="s">
        <v>120</v>
      </c>
      <c r="N90" s="8">
        <f>500+3000</f>
        <v>3500</v>
      </c>
    </row>
    <row r="91" spans="1:14" x14ac:dyDescent="0.2">
      <c r="A91" s="18">
        <v>81</v>
      </c>
      <c r="B91" s="19">
        <v>43323</v>
      </c>
      <c r="C91" s="8" t="s">
        <v>124</v>
      </c>
      <c r="D91" s="33">
        <v>43313</v>
      </c>
      <c r="E91" s="8">
        <v>43</v>
      </c>
      <c r="F91" s="8" t="s">
        <v>12</v>
      </c>
      <c r="G91" s="24">
        <v>0.5625</v>
      </c>
      <c r="H91" s="22">
        <v>0.56458333333333333</v>
      </c>
      <c r="I91" s="21">
        <v>30</v>
      </c>
      <c r="J91" s="21">
        <v>30</v>
      </c>
      <c r="K91" s="22">
        <v>0.60416666666666663</v>
      </c>
      <c r="L91" s="8" t="s">
        <v>15</v>
      </c>
      <c r="M91" s="23" t="s">
        <v>120</v>
      </c>
      <c r="N91" s="8">
        <f>500+3000</f>
        <v>3500</v>
      </c>
    </row>
    <row r="92" spans="1:14" x14ac:dyDescent="0.2">
      <c r="A92" s="18">
        <v>82</v>
      </c>
      <c r="B92" s="19">
        <v>43323</v>
      </c>
      <c r="C92" s="8" t="s">
        <v>125</v>
      </c>
      <c r="D92" s="33">
        <v>43313</v>
      </c>
      <c r="E92" s="8">
        <v>36</v>
      </c>
      <c r="F92" s="8" t="s">
        <v>11</v>
      </c>
      <c r="G92" s="24">
        <v>0.5625</v>
      </c>
      <c r="H92" s="22">
        <v>0.56111111111111112</v>
      </c>
      <c r="I92" s="21">
        <v>54</v>
      </c>
      <c r="J92" s="21">
        <v>30</v>
      </c>
      <c r="K92" s="22">
        <v>0.625</v>
      </c>
      <c r="L92" s="8" t="s">
        <v>15</v>
      </c>
      <c r="M92" s="23" t="s">
        <v>120</v>
      </c>
      <c r="N92" s="8">
        <f>500+3000</f>
        <v>3500</v>
      </c>
    </row>
    <row r="93" spans="1:14" x14ac:dyDescent="0.2">
      <c r="A93" s="18">
        <v>83</v>
      </c>
      <c r="B93" s="19">
        <v>43323</v>
      </c>
      <c r="C93" s="8" t="s">
        <v>31</v>
      </c>
      <c r="D93" s="33">
        <v>43132</v>
      </c>
      <c r="E93" s="8">
        <v>79</v>
      </c>
      <c r="F93" s="8" t="s">
        <v>12</v>
      </c>
      <c r="G93" s="24">
        <v>0.58333333333333337</v>
      </c>
      <c r="H93" s="22">
        <v>0.58402777777777781</v>
      </c>
      <c r="I93" s="21">
        <v>11</v>
      </c>
      <c r="J93" s="21">
        <v>330</v>
      </c>
      <c r="K93" s="22">
        <v>0.82291666666666663</v>
      </c>
      <c r="L93" s="35" t="s">
        <v>16</v>
      </c>
      <c r="M93" s="23" t="s">
        <v>93</v>
      </c>
      <c r="N93" s="8">
        <v>2466.6</v>
      </c>
    </row>
    <row r="94" spans="1:14" x14ac:dyDescent="0.2">
      <c r="A94" s="18">
        <v>84</v>
      </c>
      <c r="B94" s="19">
        <v>43323</v>
      </c>
      <c r="C94" s="21" t="s">
        <v>240</v>
      </c>
      <c r="D94" s="20">
        <v>43221</v>
      </c>
      <c r="E94" s="21">
        <v>34</v>
      </c>
      <c r="F94" s="8" t="s">
        <v>11</v>
      </c>
      <c r="G94" s="24">
        <v>0.625</v>
      </c>
      <c r="H94" s="22">
        <v>0.625</v>
      </c>
      <c r="I94" s="28">
        <v>28</v>
      </c>
      <c r="J94" s="21">
        <v>15</v>
      </c>
      <c r="K94" s="22">
        <v>0.64583333333333337</v>
      </c>
      <c r="L94" s="8" t="s">
        <v>15</v>
      </c>
      <c r="M94" s="23" t="s">
        <v>21</v>
      </c>
      <c r="N94" s="8">
        <v>500</v>
      </c>
    </row>
    <row r="95" spans="1:14" x14ac:dyDescent="0.2">
      <c r="A95" s="18">
        <v>85</v>
      </c>
      <c r="B95" s="19">
        <v>43323</v>
      </c>
      <c r="C95" s="21" t="s">
        <v>126</v>
      </c>
      <c r="D95" s="20">
        <v>43313</v>
      </c>
      <c r="E95" s="21">
        <v>24</v>
      </c>
      <c r="F95" s="8" t="s">
        <v>11</v>
      </c>
      <c r="G95" s="24">
        <v>0.66666666666666663</v>
      </c>
      <c r="H95" s="22">
        <v>0.66805555555555562</v>
      </c>
      <c r="I95" s="21">
        <v>6</v>
      </c>
      <c r="J95" s="21">
        <v>24</v>
      </c>
      <c r="K95" s="22">
        <v>0.6875</v>
      </c>
      <c r="L95" s="8" t="s">
        <v>15</v>
      </c>
      <c r="M95" s="23" t="s">
        <v>127</v>
      </c>
      <c r="N95" s="8">
        <f>500+500</f>
        <v>1000</v>
      </c>
    </row>
    <row r="96" spans="1:14" x14ac:dyDescent="0.2">
      <c r="A96" s="29"/>
      <c r="B96" s="8"/>
      <c r="C96" s="30"/>
      <c r="D96" s="30"/>
      <c r="E96" s="30"/>
      <c r="F96" s="30"/>
      <c r="G96" s="30"/>
      <c r="H96" s="30"/>
      <c r="I96" s="21"/>
      <c r="J96" s="21"/>
      <c r="K96" s="30"/>
      <c r="L96" s="30"/>
      <c r="M96" s="32" t="s">
        <v>348</v>
      </c>
      <c r="N96" s="8">
        <f>SUM(N83:N95)</f>
        <v>70866.399999999994</v>
      </c>
    </row>
    <row r="97" spans="1:14" x14ac:dyDescent="0.2">
      <c r="A97" s="18">
        <v>86</v>
      </c>
      <c r="B97" s="19">
        <v>43324</v>
      </c>
      <c r="C97" s="8" t="s">
        <v>31</v>
      </c>
      <c r="D97" s="33">
        <v>43132</v>
      </c>
      <c r="E97" s="8">
        <v>79</v>
      </c>
      <c r="F97" s="8" t="s">
        <v>12</v>
      </c>
      <c r="G97" s="24">
        <v>0.41666666666666669</v>
      </c>
      <c r="H97" s="8" t="s">
        <v>13</v>
      </c>
      <c r="I97" s="21">
        <v>3</v>
      </c>
      <c r="J97" s="21">
        <v>62</v>
      </c>
      <c r="K97" s="22">
        <v>0.45833333333333331</v>
      </c>
      <c r="L97" s="8" t="s">
        <v>16</v>
      </c>
      <c r="M97" s="23" t="s">
        <v>64</v>
      </c>
      <c r="N97" s="8">
        <f>200</f>
        <v>200</v>
      </c>
    </row>
    <row r="98" spans="1:14" x14ac:dyDescent="0.2">
      <c r="A98" s="18">
        <v>87</v>
      </c>
      <c r="B98" s="19">
        <v>43324</v>
      </c>
      <c r="C98" s="8" t="s">
        <v>128</v>
      </c>
      <c r="D98" s="33">
        <v>42217</v>
      </c>
      <c r="E98" s="8">
        <v>65</v>
      </c>
      <c r="F98" s="8" t="s">
        <v>11</v>
      </c>
      <c r="G98" s="24">
        <v>0.41666666666666669</v>
      </c>
      <c r="H98" s="22">
        <v>0.41944444444444445</v>
      </c>
      <c r="I98" s="21">
        <v>15</v>
      </c>
      <c r="J98" s="21">
        <v>210</v>
      </c>
      <c r="K98" s="22">
        <v>0.54166666666666663</v>
      </c>
      <c r="L98" s="8" t="s">
        <v>15</v>
      </c>
      <c r="M98" s="23" t="s">
        <v>20</v>
      </c>
      <c r="N98" s="8">
        <f>37500</f>
        <v>37500</v>
      </c>
    </row>
    <row r="99" spans="1:14" x14ac:dyDescent="0.2">
      <c r="A99" s="18">
        <v>88</v>
      </c>
      <c r="B99" s="19">
        <v>43324</v>
      </c>
      <c r="C99" s="8" t="s">
        <v>129</v>
      </c>
      <c r="D99" s="33">
        <v>43313</v>
      </c>
      <c r="E99" s="8">
        <v>61</v>
      </c>
      <c r="F99" s="8" t="s">
        <v>11</v>
      </c>
      <c r="G99" s="24">
        <v>0.41666666666666669</v>
      </c>
      <c r="H99" s="22">
        <v>0.41944444444444445</v>
      </c>
      <c r="I99" s="21">
        <v>60</v>
      </c>
      <c r="J99" s="21">
        <v>31</v>
      </c>
      <c r="K99" s="22">
        <v>0.54166666666666663</v>
      </c>
      <c r="L99" s="8" t="s">
        <v>15</v>
      </c>
      <c r="M99" s="23" t="s">
        <v>43</v>
      </c>
      <c r="N99" s="8">
        <f>500</f>
        <v>500</v>
      </c>
    </row>
    <row r="100" spans="1:14" x14ac:dyDescent="0.2">
      <c r="A100" s="18">
        <v>89</v>
      </c>
      <c r="B100" s="19">
        <v>43324</v>
      </c>
      <c r="C100" s="8" t="s">
        <v>129</v>
      </c>
      <c r="D100" s="33">
        <v>43313</v>
      </c>
      <c r="E100" s="8">
        <v>61</v>
      </c>
      <c r="F100" s="8" t="s">
        <v>11</v>
      </c>
      <c r="G100" s="24">
        <v>0.41666666666666669</v>
      </c>
      <c r="H100" s="22">
        <v>0.41944444444444445</v>
      </c>
      <c r="I100" s="21">
        <v>60</v>
      </c>
      <c r="J100" s="21">
        <v>26</v>
      </c>
      <c r="K100" s="22">
        <v>0.54166666666666663</v>
      </c>
      <c r="L100" s="8" t="s">
        <v>16</v>
      </c>
      <c r="M100" s="23" t="s">
        <v>130</v>
      </c>
      <c r="N100" s="8">
        <f>1500+2466.6</f>
        <v>3966.6</v>
      </c>
    </row>
    <row r="101" spans="1:14" x14ac:dyDescent="0.2">
      <c r="A101" s="18">
        <v>90</v>
      </c>
      <c r="B101" s="19">
        <v>43324</v>
      </c>
      <c r="C101" s="8" t="s">
        <v>131</v>
      </c>
      <c r="D101" s="33">
        <v>43313</v>
      </c>
      <c r="E101" s="8">
        <v>60</v>
      </c>
      <c r="F101" s="8" t="s">
        <v>11</v>
      </c>
      <c r="G101" s="24">
        <v>0.41666666666666669</v>
      </c>
      <c r="H101" s="22">
        <v>0.41944444444444445</v>
      </c>
      <c r="I101" s="21">
        <v>30</v>
      </c>
      <c r="J101" s="21">
        <v>33</v>
      </c>
      <c r="K101" s="22">
        <v>0.54166666666666663</v>
      </c>
      <c r="L101" s="8" t="s">
        <v>15</v>
      </c>
      <c r="M101" s="23" t="s">
        <v>43</v>
      </c>
      <c r="N101" s="8">
        <f>500</f>
        <v>500</v>
      </c>
    </row>
    <row r="102" spans="1:14" x14ac:dyDescent="0.2">
      <c r="A102" s="18">
        <v>91</v>
      </c>
      <c r="B102" s="19">
        <v>43324</v>
      </c>
      <c r="C102" s="8" t="s">
        <v>131</v>
      </c>
      <c r="D102" s="33">
        <v>43313</v>
      </c>
      <c r="E102" s="8">
        <v>60</v>
      </c>
      <c r="F102" s="8" t="s">
        <v>11</v>
      </c>
      <c r="G102" s="24">
        <v>0.41666666666666669</v>
      </c>
      <c r="H102" s="22">
        <v>0.41944444444444445</v>
      </c>
      <c r="I102" s="21">
        <v>30</v>
      </c>
      <c r="J102" s="21">
        <v>35</v>
      </c>
      <c r="K102" s="22">
        <v>0.54166666666666663</v>
      </c>
      <c r="L102" s="8" t="s">
        <v>16</v>
      </c>
      <c r="M102" s="23" t="s">
        <v>132</v>
      </c>
      <c r="N102" s="8">
        <f>1500</f>
        <v>1500</v>
      </c>
    </row>
    <row r="103" spans="1:14" x14ac:dyDescent="0.2">
      <c r="A103" s="18">
        <v>92</v>
      </c>
      <c r="B103" s="19">
        <v>43324</v>
      </c>
      <c r="C103" s="8" t="s">
        <v>133</v>
      </c>
      <c r="D103" s="33">
        <v>42614</v>
      </c>
      <c r="E103" s="8">
        <v>49</v>
      </c>
      <c r="F103" s="8" t="s">
        <v>11</v>
      </c>
      <c r="G103" s="24">
        <v>0.41666666666666669</v>
      </c>
      <c r="H103" s="22">
        <v>0.41944444444444445</v>
      </c>
      <c r="I103" s="21">
        <v>90</v>
      </c>
      <c r="J103" s="21">
        <v>26</v>
      </c>
      <c r="K103" s="22">
        <v>0.54166666666666663</v>
      </c>
      <c r="L103" s="8" t="s">
        <v>16</v>
      </c>
      <c r="M103" s="23" t="s">
        <v>49</v>
      </c>
      <c r="N103" s="8">
        <f>1500</f>
        <v>1500</v>
      </c>
    </row>
    <row r="104" spans="1:14" x14ac:dyDescent="0.2">
      <c r="A104" s="29"/>
      <c r="B104" s="8"/>
      <c r="C104" s="30"/>
      <c r="D104" s="30"/>
      <c r="E104" s="30"/>
      <c r="F104" s="30"/>
      <c r="G104" s="30"/>
      <c r="H104" s="30"/>
      <c r="I104" s="21"/>
      <c r="J104" s="21"/>
      <c r="K104" s="30"/>
      <c r="L104" s="30"/>
      <c r="M104" s="32" t="s">
        <v>348</v>
      </c>
      <c r="N104" s="8">
        <f>SUM(N97:N103)</f>
        <v>45666.6</v>
      </c>
    </row>
    <row r="105" spans="1:14" x14ac:dyDescent="0.2">
      <c r="A105" s="18">
        <v>93</v>
      </c>
      <c r="B105" s="19">
        <v>43325</v>
      </c>
      <c r="C105" s="8" t="s">
        <v>97</v>
      </c>
      <c r="D105" s="33">
        <v>43252</v>
      </c>
      <c r="E105" s="8">
        <v>28</v>
      </c>
      <c r="F105" s="8" t="s">
        <v>12</v>
      </c>
      <c r="G105" s="22">
        <v>0.39583333333333331</v>
      </c>
      <c r="H105" s="22">
        <v>0.39305555555555555</v>
      </c>
      <c r="I105" s="21">
        <v>12</v>
      </c>
      <c r="J105" s="21">
        <v>30</v>
      </c>
      <c r="K105" s="22">
        <v>0.5</v>
      </c>
      <c r="L105" s="8" t="s">
        <v>134</v>
      </c>
      <c r="M105" s="23" t="s">
        <v>135</v>
      </c>
      <c r="N105" s="8">
        <v>500</v>
      </c>
    </row>
    <row r="106" spans="1:14" x14ac:dyDescent="0.2">
      <c r="A106" s="18">
        <v>94</v>
      </c>
      <c r="B106" s="19">
        <v>43325</v>
      </c>
      <c r="C106" s="8" t="s">
        <v>136</v>
      </c>
      <c r="D106" s="33">
        <v>43160</v>
      </c>
      <c r="E106" s="8">
        <v>54</v>
      </c>
      <c r="F106" s="8" t="s">
        <v>11</v>
      </c>
      <c r="G106" s="22">
        <v>0.39583333333333331</v>
      </c>
      <c r="H106" s="22">
        <v>0.3972222222222222</v>
      </c>
      <c r="I106" s="21">
        <v>6</v>
      </c>
      <c r="J106" s="21">
        <v>177</v>
      </c>
      <c r="K106" s="22">
        <v>0.58333333333333337</v>
      </c>
      <c r="L106" s="8" t="s">
        <v>16</v>
      </c>
      <c r="M106" s="23" t="s">
        <v>137</v>
      </c>
      <c r="N106" s="8">
        <f>1000+5500</f>
        <v>6500</v>
      </c>
    </row>
    <row r="107" spans="1:14" x14ac:dyDescent="0.2">
      <c r="A107" s="18">
        <v>95</v>
      </c>
      <c r="B107" s="19">
        <v>43325</v>
      </c>
      <c r="C107" s="8" t="s">
        <v>138</v>
      </c>
      <c r="D107" s="20">
        <v>43009</v>
      </c>
      <c r="E107" s="21">
        <v>52</v>
      </c>
      <c r="F107" s="8" t="s">
        <v>11</v>
      </c>
      <c r="G107" s="22">
        <v>0.41666666666666669</v>
      </c>
      <c r="H107" s="22">
        <v>0.54166666666666663</v>
      </c>
      <c r="I107" s="28">
        <v>28</v>
      </c>
      <c r="J107" s="21">
        <v>28</v>
      </c>
      <c r="K107" s="22">
        <v>0.56944444444444442</v>
      </c>
      <c r="L107" s="8" t="s">
        <v>47</v>
      </c>
      <c r="M107" s="23" t="s">
        <v>86</v>
      </c>
      <c r="N107" s="8">
        <f>7500</f>
        <v>7500</v>
      </c>
    </row>
    <row r="108" spans="1:14" x14ac:dyDescent="0.2">
      <c r="A108" s="18">
        <v>96</v>
      </c>
      <c r="B108" s="19">
        <v>43325</v>
      </c>
      <c r="C108" s="8" t="s">
        <v>126</v>
      </c>
      <c r="D108" s="20">
        <v>43313</v>
      </c>
      <c r="E108" s="21">
        <v>24</v>
      </c>
      <c r="F108" s="8" t="s">
        <v>11</v>
      </c>
      <c r="G108" s="22">
        <v>0.41666666666666669</v>
      </c>
      <c r="H108" s="22">
        <v>0.40625</v>
      </c>
      <c r="I108" s="38">
        <v>15</v>
      </c>
      <c r="J108" s="38">
        <v>30</v>
      </c>
      <c r="K108" s="22">
        <v>0.4375</v>
      </c>
      <c r="L108" s="8" t="s">
        <v>134</v>
      </c>
      <c r="M108" s="23" t="s">
        <v>135</v>
      </c>
      <c r="N108" s="8">
        <f>500</f>
        <v>500</v>
      </c>
    </row>
    <row r="109" spans="1:14" x14ac:dyDescent="0.2">
      <c r="A109" s="18">
        <v>97</v>
      </c>
      <c r="B109" s="19">
        <v>43325</v>
      </c>
      <c r="C109" s="8" t="s">
        <v>124</v>
      </c>
      <c r="D109" s="33">
        <v>43313</v>
      </c>
      <c r="E109" s="8">
        <v>43</v>
      </c>
      <c r="F109" s="8" t="s">
        <v>12</v>
      </c>
      <c r="G109" s="22">
        <v>0.41666666666666669</v>
      </c>
      <c r="H109" s="22">
        <v>0.41666666666666669</v>
      </c>
      <c r="I109" s="21">
        <v>10</v>
      </c>
      <c r="J109" s="21">
        <v>25</v>
      </c>
      <c r="K109" s="22">
        <v>0.60416666666666663</v>
      </c>
      <c r="L109" s="8" t="s">
        <v>15</v>
      </c>
      <c r="M109" s="23" t="s">
        <v>108</v>
      </c>
      <c r="N109" s="8">
        <f>0</f>
        <v>0</v>
      </c>
    </row>
    <row r="110" spans="1:14" x14ac:dyDescent="0.2">
      <c r="A110" s="18">
        <v>98</v>
      </c>
      <c r="B110" s="19">
        <v>43325</v>
      </c>
      <c r="C110" s="8" t="s">
        <v>97</v>
      </c>
      <c r="D110" s="33">
        <v>43252</v>
      </c>
      <c r="E110" s="8">
        <v>28</v>
      </c>
      <c r="F110" s="8" t="s">
        <v>12</v>
      </c>
      <c r="G110" s="22">
        <v>0.41666666666666669</v>
      </c>
      <c r="H110" s="22">
        <v>0.3972222222222222</v>
      </c>
      <c r="I110" s="39">
        <v>2</v>
      </c>
      <c r="J110" s="39">
        <v>113</v>
      </c>
      <c r="K110" s="22">
        <v>0.4770833333333333</v>
      </c>
      <c r="L110" s="8" t="s">
        <v>16</v>
      </c>
      <c r="M110" s="23" t="s">
        <v>78</v>
      </c>
      <c r="N110" s="8">
        <f>2466.6</f>
        <v>2466.6</v>
      </c>
    </row>
    <row r="111" spans="1:14" x14ac:dyDescent="0.2">
      <c r="A111" s="18">
        <v>99</v>
      </c>
      <c r="B111" s="19">
        <v>43325</v>
      </c>
      <c r="C111" s="8" t="s">
        <v>123</v>
      </c>
      <c r="D111" s="33">
        <v>43313</v>
      </c>
      <c r="E111" s="8">
        <v>70</v>
      </c>
      <c r="F111" s="8" t="s">
        <v>12</v>
      </c>
      <c r="G111" s="22">
        <v>0.41666666666666669</v>
      </c>
      <c r="H111" s="22">
        <v>0.41666666666666669</v>
      </c>
      <c r="I111" s="21">
        <v>10</v>
      </c>
      <c r="J111" s="21">
        <v>25</v>
      </c>
      <c r="K111" s="22">
        <v>0.60416666666666663</v>
      </c>
      <c r="L111" s="8" t="s">
        <v>15</v>
      </c>
      <c r="M111" s="23" t="s">
        <v>108</v>
      </c>
      <c r="N111" s="8">
        <f>0</f>
        <v>0</v>
      </c>
    </row>
    <row r="112" spans="1:14" x14ac:dyDescent="0.2">
      <c r="A112" s="18">
        <v>100</v>
      </c>
      <c r="B112" s="19">
        <v>43325</v>
      </c>
      <c r="C112" s="8" t="s">
        <v>76</v>
      </c>
      <c r="D112" s="33">
        <v>41275</v>
      </c>
      <c r="E112" s="8">
        <v>37</v>
      </c>
      <c r="F112" s="8" t="s">
        <v>11</v>
      </c>
      <c r="G112" s="22">
        <v>0.5</v>
      </c>
      <c r="H112" s="22">
        <v>0.5</v>
      </c>
      <c r="I112" s="21">
        <v>4</v>
      </c>
      <c r="J112" s="21">
        <v>45</v>
      </c>
      <c r="K112" s="22">
        <v>0.61458333333333337</v>
      </c>
      <c r="L112" s="8" t="s">
        <v>41</v>
      </c>
      <c r="M112" s="23" t="s">
        <v>60</v>
      </c>
      <c r="N112" s="8">
        <f>2466.6</f>
        <v>2466.6</v>
      </c>
    </row>
    <row r="113" spans="1:14" x14ac:dyDescent="0.2">
      <c r="A113" s="18">
        <v>101</v>
      </c>
      <c r="B113" s="19">
        <v>43325</v>
      </c>
      <c r="C113" s="21" t="s">
        <v>238</v>
      </c>
      <c r="D113" s="20">
        <v>43132</v>
      </c>
      <c r="E113" s="21">
        <v>54</v>
      </c>
      <c r="F113" s="8" t="s">
        <v>11</v>
      </c>
      <c r="G113" s="22">
        <v>0.5</v>
      </c>
      <c r="H113" s="22">
        <v>0.50138888888888888</v>
      </c>
      <c r="I113" s="21">
        <v>11</v>
      </c>
      <c r="J113" s="21">
        <v>71</v>
      </c>
      <c r="K113" s="22">
        <v>0.6875</v>
      </c>
      <c r="L113" s="8" t="s">
        <v>16</v>
      </c>
      <c r="M113" s="23" t="s">
        <v>78</v>
      </c>
      <c r="N113" s="8">
        <f>2466.6</f>
        <v>2466.6</v>
      </c>
    </row>
    <row r="114" spans="1:14" x14ac:dyDescent="0.2">
      <c r="A114" s="18">
        <v>102</v>
      </c>
      <c r="B114" s="19">
        <v>43325</v>
      </c>
      <c r="C114" s="21" t="s">
        <v>139</v>
      </c>
      <c r="D114" s="20">
        <v>41061</v>
      </c>
      <c r="E114" s="21">
        <v>34</v>
      </c>
      <c r="F114" s="8" t="s">
        <v>11</v>
      </c>
      <c r="G114" s="22">
        <v>0.5</v>
      </c>
      <c r="H114" s="22">
        <v>0.49722222222222223</v>
      </c>
      <c r="I114" s="21">
        <v>14</v>
      </c>
      <c r="J114" s="21">
        <v>33</v>
      </c>
      <c r="K114" s="22">
        <v>0.53125</v>
      </c>
      <c r="L114" s="8" t="s">
        <v>15</v>
      </c>
      <c r="M114" s="23" t="s">
        <v>21</v>
      </c>
      <c r="N114" s="8">
        <f>500</f>
        <v>500</v>
      </c>
    </row>
    <row r="115" spans="1:14" x14ac:dyDescent="0.2">
      <c r="A115" s="18">
        <v>103</v>
      </c>
      <c r="B115" s="19">
        <v>43325</v>
      </c>
      <c r="C115" s="21" t="s">
        <v>119</v>
      </c>
      <c r="D115" s="20">
        <v>43313</v>
      </c>
      <c r="E115" s="21">
        <v>59</v>
      </c>
      <c r="F115" s="8" t="s">
        <v>11</v>
      </c>
      <c r="G115" s="22">
        <v>0.54166666666666663</v>
      </c>
      <c r="H115" s="22">
        <v>0.54513888888888895</v>
      </c>
      <c r="I115" s="21">
        <v>30</v>
      </c>
      <c r="J115" s="21">
        <v>25</v>
      </c>
      <c r="K115" s="22">
        <v>0.66666666666666663</v>
      </c>
      <c r="L115" s="8" t="s">
        <v>15</v>
      </c>
      <c r="M115" s="23" t="s">
        <v>108</v>
      </c>
      <c r="N115" s="8">
        <f>0</f>
        <v>0</v>
      </c>
    </row>
    <row r="116" spans="1:14" x14ac:dyDescent="0.2">
      <c r="A116" s="18">
        <v>104</v>
      </c>
      <c r="B116" s="19">
        <v>43325</v>
      </c>
      <c r="C116" s="21" t="s">
        <v>95</v>
      </c>
      <c r="D116" s="20">
        <v>43313</v>
      </c>
      <c r="E116" s="21">
        <v>47</v>
      </c>
      <c r="F116" s="8" t="s">
        <v>11</v>
      </c>
      <c r="G116" s="22">
        <v>0.64583333333333337</v>
      </c>
      <c r="H116" s="22">
        <v>0.625</v>
      </c>
      <c r="I116" s="21">
        <v>3</v>
      </c>
      <c r="J116" s="21">
        <v>30</v>
      </c>
      <c r="K116" s="22">
        <v>0.64583333333333337</v>
      </c>
      <c r="L116" s="8" t="s">
        <v>41</v>
      </c>
      <c r="M116" s="23" t="s">
        <v>140</v>
      </c>
      <c r="N116" s="8">
        <f>0</f>
        <v>0</v>
      </c>
    </row>
    <row r="117" spans="1:14" x14ac:dyDescent="0.2">
      <c r="A117" s="29"/>
      <c r="B117" s="8"/>
      <c r="C117" s="30"/>
      <c r="D117" s="30"/>
      <c r="E117" s="30"/>
      <c r="F117" s="30"/>
      <c r="G117" s="30"/>
      <c r="H117" s="30"/>
      <c r="I117" s="21"/>
      <c r="J117" s="21"/>
      <c r="K117" s="30"/>
      <c r="L117" s="30"/>
      <c r="M117" s="32" t="s">
        <v>348</v>
      </c>
      <c r="N117" s="8">
        <f>SUM(N105:N116)</f>
        <v>22899.799999999996</v>
      </c>
    </row>
    <row r="118" spans="1:14" x14ac:dyDescent="0.2">
      <c r="A118" s="18">
        <v>105</v>
      </c>
      <c r="B118" s="19">
        <v>43326</v>
      </c>
      <c r="C118" s="8" t="s">
        <v>119</v>
      </c>
      <c r="D118" s="33">
        <v>43313</v>
      </c>
      <c r="E118" s="8">
        <v>59</v>
      </c>
      <c r="F118" s="8" t="s">
        <v>11</v>
      </c>
      <c r="G118" s="22">
        <v>0.29166666666666669</v>
      </c>
      <c r="H118" s="22">
        <v>0.29444444444444445</v>
      </c>
      <c r="I118" s="21">
        <v>2</v>
      </c>
      <c r="J118" s="21">
        <v>180</v>
      </c>
      <c r="K118" s="22">
        <v>0.41666666666666669</v>
      </c>
      <c r="L118" s="8" t="s">
        <v>47</v>
      </c>
      <c r="M118" s="23" t="s">
        <v>141</v>
      </c>
      <c r="N118" s="8">
        <f>7500+0</f>
        <v>7500</v>
      </c>
    </row>
    <row r="119" spans="1:14" x14ac:dyDescent="0.2">
      <c r="A119" s="18">
        <v>106</v>
      </c>
      <c r="B119" s="19">
        <v>43326</v>
      </c>
      <c r="C119" s="8" t="s">
        <v>51</v>
      </c>
      <c r="D119" s="33">
        <v>41730</v>
      </c>
      <c r="E119" s="8">
        <v>50</v>
      </c>
      <c r="F119" s="8" t="s">
        <v>11</v>
      </c>
      <c r="G119" s="22">
        <v>0.39583333333333331</v>
      </c>
      <c r="H119" s="22">
        <v>0.39583333333333331</v>
      </c>
      <c r="I119" s="28">
        <v>20</v>
      </c>
      <c r="J119" s="21">
        <v>60</v>
      </c>
      <c r="K119" s="22">
        <v>0.4375</v>
      </c>
      <c r="L119" s="8" t="s">
        <v>41</v>
      </c>
      <c r="M119" s="23" t="s">
        <v>78</v>
      </c>
      <c r="N119" s="8">
        <f>2466.6</f>
        <v>2466.6</v>
      </c>
    </row>
    <row r="120" spans="1:14" x14ac:dyDescent="0.2">
      <c r="A120" s="18">
        <v>107</v>
      </c>
      <c r="B120" s="19">
        <v>43326</v>
      </c>
      <c r="C120" s="8" t="s">
        <v>142</v>
      </c>
      <c r="D120" s="33">
        <v>43191</v>
      </c>
      <c r="E120" s="8">
        <v>57</v>
      </c>
      <c r="F120" s="8" t="s">
        <v>12</v>
      </c>
      <c r="G120" s="22">
        <v>0.41666666666666669</v>
      </c>
      <c r="H120" s="22">
        <v>0.41666666666666669</v>
      </c>
      <c r="I120" s="21">
        <v>13</v>
      </c>
      <c r="J120" s="21">
        <v>25</v>
      </c>
      <c r="K120" s="8"/>
      <c r="L120" s="8" t="s">
        <v>16</v>
      </c>
      <c r="M120" s="23" t="s">
        <v>21</v>
      </c>
      <c r="N120" s="8">
        <f>200</f>
        <v>200</v>
      </c>
    </row>
    <row r="121" spans="1:14" x14ac:dyDescent="0.2">
      <c r="A121" s="18">
        <v>108</v>
      </c>
      <c r="B121" s="19">
        <v>43326</v>
      </c>
      <c r="C121" s="8" t="s">
        <v>87</v>
      </c>
      <c r="D121" s="33">
        <v>43313</v>
      </c>
      <c r="E121" s="8">
        <v>45</v>
      </c>
      <c r="F121" s="8" t="s">
        <v>11</v>
      </c>
      <c r="G121" s="22">
        <v>0.5</v>
      </c>
      <c r="H121" s="22">
        <v>0.5</v>
      </c>
      <c r="I121" s="21">
        <v>6</v>
      </c>
      <c r="J121" s="21">
        <v>30</v>
      </c>
      <c r="K121" s="22">
        <v>0.52083333333333337</v>
      </c>
      <c r="L121" s="8" t="s">
        <v>41</v>
      </c>
      <c r="M121" s="23" t="s">
        <v>78</v>
      </c>
      <c r="N121" s="8">
        <f>2466.6</f>
        <v>2466.6</v>
      </c>
    </row>
    <row r="122" spans="1:14" x14ac:dyDescent="0.2">
      <c r="A122" s="18">
        <v>109</v>
      </c>
      <c r="B122" s="19">
        <v>43326</v>
      </c>
      <c r="C122" s="8" t="s">
        <v>80</v>
      </c>
      <c r="D122" s="33">
        <v>40634</v>
      </c>
      <c r="E122" s="8">
        <v>35</v>
      </c>
      <c r="F122" s="8" t="s">
        <v>11</v>
      </c>
      <c r="G122" s="22">
        <v>0.54166666666666663</v>
      </c>
      <c r="H122" s="22">
        <v>0.54166666666666663</v>
      </c>
      <c r="I122" s="21">
        <v>4</v>
      </c>
      <c r="J122" s="21">
        <v>63</v>
      </c>
      <c r="K122" s="8"/>
      <c r="L122" s="8" t="s">
        <v>16</v>
      </c>
      <c r="M122" s="23" t="s">
        <v>143</v>
      </c>
      <c r="N122" s="8">
        <f>1500</f>
        <v>1500</v>
      </c>
    </row>
    <row r="123" spans="1:14" x14ac:dyDescent="0.2">
      <c r="A123" s="18">
        <v>110</v>
      </c>
      <c r="B123" s="19">
        <v>43326</v>
      </c>
      <c r="C123" s="8" t="s">
        <v>33</v>
      </c>
      <c r="D123" s="8" t="s">
        <v>207</v>
      </c>
      <c r="E123" s="8">
        <v>30</v>
      </c>
      <c r="F123" s="8" t="s">
        <v>12</v>
      </c>
      <c r="G123" s="22">
        <v>0.5625</v>
      </c>
      <c r="H123" s="22">
        <v>0.5625</v>
      </c>
      <c r="I123" s="21">
        <v>5</v>
      </c>
      <c r="J123" s="21">
        <v>15</v>
      </c>
      <c r="K123" s="22">
        <v>0.57638888888888895</v>
      </c>
      <c r="L123" s="8" t="s">
        <v>46</v>
      </c>
      <c r="M123" s="23" t="s">
        <v>43</v>
      </c>
      <c r="N123" s="8">
        <f>500</f>
        <v>500</v>
      </c>
    </row>
    <row r="124" spans="1:14" x14ac:dyDescent="0.2">
      <c r="A124" s="18">
        <v>111</v>
      </c>
      <c r="B124" s="19">
        <v>43326</v>
      </c>
      <c r="C124" s="8" t="s">
        <v>124</v>
      </c>
      <c r="D124" s="33">
        <v>43313</v>
      </c>
      <c r="E124" s="8">
        <v>43</v>
      </c>
      <c r="F124" s="8" t="s">
        <v>12</v>
      </c>
      <c r="G124" s="22">
        <v>0.59375</v>
      </c>
      <c r="H124" s="22">
        <v>0.59375</v>
      </c>
      <c r="I124" s="21">
        <v>5</v>
      </c>
      <c r="J124" s="21">
        <v>60</v>
      </c>
      <c r="K124" s="22">
        <v>0.63888888888888895</v>
      </c>
      <c r="L124" s="8" t="s">
        <v>47</v>
      </c>
      <c r="M124" s="23" t="s">
        <v>86</v>
      </c>
      <c r="N124" s="8">
        <f>7500</f>
        <v>7500</v>
      </c>
    </row>
    <row r="125" spans="1:14" x14ac:dyDescent="0.2">
      <c r="A125" s="18">
        <v>112</v>
      </c>
      <c r="B125" s="19">
        <v>43326</v>
      </c>
      <c r="C125" s="8" t="s">
        <v>144</v>
      </c>
      <c r="D125" s="33">
        <v>43313</v>
      </c>
      <c r="E125" s="8">
        <v>32</v>
      </c>
      <c r="F125" s="8" t="s">
        <v>11</v>
      </c>
      <c r="G125" s="22">
        <v>0.60416666666666663</v>
      </c>
      <c r="H125" s="22">
        <v>0.60416666666666663</v>
      </c>
      <c r="I125" s="21">
        <v>2</v>
      </c>
      <c r="J125" s="21">
        <v>31</v>
      </c>
      <c r="K125" s="8"/>
      <c r="L125" s="8" t="s">
        <v>16</v>
      </c>
      <c r="M125" s="23" t="s">
        <v>145</v>
      </c>
      <c r="N125" s="8">
        <f>200+1500</f>
        <v>1700</v>
      </c>
    </row>
    <row r="126" spans="1:14" x14ac:dyDescent="0.2">
      <c r="A126" s="18">
        <v>113</v>
      </c>
      <c r="B126" s="19">
        <v>43326</v>
      </c>
      <c r="C126" s="8" t="s">
        <v>146</v>
      </c>
      <c r="D126" s="33">
        <v>43313</v>
      </c>
      <c r="E126" s="8">
        <v>20</v>
      </c>
      <c r="F126" s="8" t="s">
        <v>11</v>
      </c>
      <c r="G126" s="22">
        <v>0.60416666666666663</v>
      </c>
      <c r="H126" s="22">
        <v>0.60416666666666663</v>
      </c>
      <c r="I126" s="21">
        <v>27</v>
      </c>
      <c r="J126" s="21">
        <v>32</v>
      </c>
      <c r="K126" s="8"/>
      <c r="L126" s="8" t="s">
        <v>16</v>
      </c>
      <c r="M126" s="23" t="s">
        <v>145</v>
      </c>
      <c r="N126" s="8">
        <f>200+1500</f>
        <v>1700</v>
      </c>
    </row>
    <row r="127" spans="1:14" x14ac:dyDescent="0.2">
      <c r="A127" s="18">
        <v>114</v>
      </c>
      <c r="B127" s="19">
        <v>43326</v>
      </c>
      <c r="C127" s="8" t="s">
        <v>125</v>
      </c>
      <c r="D127" s="33">
        <v>43313</v>
      </c>
      <c r="E127" s="8">
        <v>36</v>
      </c>
      <c r="F127" s="8" t="s">
        <v>11</v>
      </c>
      <c r="G127" s="22">
        <v>0.625</v>
      </c>
      <c r="H127" s="22">
        <v>0.625</v>
      </c>
      <c r="I127" s="21">
        <v>12</v>
      </c>
      <c r="J127" s="21">
        <v>31</v>
      </c>
      <c r="K127" s="8"/>
      <c r="L127" s="8" t="s">
        <v>47</v>
      </c>
      <c r="M127" s="23" t="s">
        <v>86</v>
      </c>
      <c r="N127" s="8">
        <f>7500</f>
        <v>7500</v>
      </c>
    </row>
    <row r="128" spans="1:14" x14ac:dyDescent="0.2">
      <c r="A128" s="18">
        <v>115</v>
      </c>
      <c r="B128" s="19">
        <v>43326</v>
      </c>
      <c r="C128" s="8" t="s">
        <v>147</v>
      </c>
      <c r="D128" s="33">
        <v>40909</v>
      </c>
      <c r="E128" s="8">
        <v>40</v>
      </c>
      <c r="F128" s="8" t="s">
        <v>11</v>
      </c>
      <c r="G128" s="22">
        <v>0.66666666666666663</v>
      </c>
      <c r="H128" s="22">
        <v>0.66666666666666663</v>
      </c>
      <c r="I128" s="39">
        <v>2</v>
      </c>
      <c r="J128" s="39">
        <v>90</v>
      </c>
      <c r="K128" s="8"/>
      <c r="L128" s="8" t="s">
        <v>41</v>
      </c>
      <c r="M128" s="23" t="s">
        <v>148</v>
      </c>
      <c r="N128" s="8">
        <f>200+1500</f>
        <v>1700</v>
      </c>
    </row>
    <row r="129" spans="1:14" x14ac:dyDescent="0.2">
      <c r="A129" s="18">
        <v>116</v>
      </c>
      <c r="B129" s="19">
        <v>43326</v>
      </c>
      <c r="C129" s="8" t="s">
        <v>238</v>
      </c>
      <c r="D129" s="33">
        <v>43132</v>
      </c>
      <c r="E129" s="8">
        <v>54</v>
      </c>
      <c r="F129" s="8" t="s">
        <v>11</v>
      </c>
      <c r="G129" s="22">
        <v>0.66666666666666663</v>
      </c>
      <c r="H129" s="22">
        <v>0.66666666666666663</v>
      </c>
      <c r="I129" s="40">
        <v>14</v>
      </c>
      <c r="J129" s="8">
        <v>60</v>
      </c>
      <c r="K129" s="8"/>
      <c r="L129" s="8" t="s">
        <v>16</v>
      </c>
      <c r="M129" s="23" t="s">
        <v>64</v>
      </c>
      <c r="N129" s="8">
        <f>200</f>
        <v>200</v>
      </c>
    </row>
    <row r="130" spans="1:14" x14ac:dyDescent="0.2">
      <c r="A130" s="29"/>
      <c r="B130" s="8"/>
      <c r="C130" s="30"/>
      <c r="D130" s="30"/>
      <c r="E130" s="30"/>
      <c r="F130" s="30"/>
      <c r="G130" s="30"/>
      <c r="H130" s="30"/>
      <c r="I130" s="41"/>
      <c r="J130" s="41"/>
      <c r="K130" s="30"/>
      <c r="L130" s="30"/>
      <c r="M130" s="32" t="s">
        <v>348</v>
      </c>
      <c r="N130" s="8">
        <f>SUM(N118:N129)</f>
        <v>34933.199999999997</v>
      </c>
    </row>
    <row r="131" spans="1:14" x14ac:dyDescent="0.2">
      <c r="A131" s="18">
        <v>117</v>
      </c>
      <c r="B131" s="19">
        <v>43328</v>
      </c>
      <c r="C131" s="8" t="s">
        <v>98</v>
      </c>
      <c r="D131" s="33">
        <v>42948</v>
      </c>
      <c r="E131" s="8">
        <v>44</v>
      </c>
      <c r="F131" s="8" t="s">
        <v>11</v>
      </c>
      <c r="G131" s="22">
        <v>0.33333333333333331</v>
      </c>
      <c r="H131" s="22">
        <v>0.33333333333333331</v>
      </c>
      <c r="I131" s="21">
        <v>5</v>
      </c>
      <c r="J131" s="21">
        <v>145</v>
      </c>
      <c r="K131" s="8"/>
      <c r="L131" s="8" t="s">
        <v>41</v>
      </c>
      <c r="M131" s="23" t="s">
        <v>149</v>
      </c>
      <c r="N131" s="8">
        <f>1500</f>
        <v>1500</v>
      </c>
    </row>
    <row r="132" spans="1:14" x14ac:dyDescent="0.2">
      <c r="A132" s="18">
        <v>118</v>
      </c>
      <c r="B132" s="19">
        <v>43328</v>
      </c>
      <c r="C132" s="21" t="s">
        <v>119</v>
      </c>
      <c r="D132" s="20">
        <v>43313</v>
      </c>
      <c r="E132" s="21">
        <v>59</v>
      </c>
      <c r="F132" s="8" t="s">
        <v>11</v>
      </c>
      <c r="G132" s="22">
        <v>0.39583333333333331</v>
      </c>
      <c r="H132" s="22">
        <v>0.39583333333333331</v>
      </c>
      <c r="I132" s="38">
        <v>5</v>
      </c>
      <c r="J132" s="38">
        <v>177</v>
      </c>
      <c r="K132" s="8"/>
      <c r="L132" s="8" t="s">
        <v>16</v>
      </c>
      <c r="M132" s="23" t="s">
        <v>71</v>
      </c>
      <c r="N132" s="8">
        <f>1500+2466.6+2466.6</f>
        <v>6433.2</v>
      </c>
    </row>
    <row r="133" spans="1:14" x14ac:dyDescent="0.2">
      <c r="A133" s="18">
        <v>119</v>
      </c>
      <c r="B133" s="19">
        <v>43328</v>
      </c>
      <c r="C133" s="21" t="s">
        <v>150</v>
      </c>
      <c r="D133" s="20">
        <v>43313</v>
      </c>
      <c r="E133" s="21">
        <v>36</v>
      </c>
      <c r="F133" s="8" t="s">
        <v>11</v>
      </c>
      <c r="G133" s="22">
        <v>0.41666666666666669</v>
      </c>
      <c r="H133" s="22">
        <v>0.41666666666666669</v>
      </c>
      <c r="I133" s="8">
        <v>10</v>
      </c>
      <c r="J133" s="8">
        <v>110</v>
      </c>
      <c r="K133" s="8"/>
      <c r="L133" s="8" t="s">
        <v>15</v>
      </c>
      <c r="M133" s="23" t="s">
        <v>63</v>
      </c>
      <c r="N133" s="8">
        <f>37500</f>
        <v>37500</v>
      </c>
    </row>
    <row r="134" spans="1:14" x14ac:dyDescent="0.2">
      <c r="A134" s="18">
        <v>120</v>
      </c>
      <c r="B134" s="19">
        <v>43328</v>
      </c>
      <c r="C134" s="8" t="s">
        <v>88</v>
      </c>
      <c r="D134" s="33">
        <v>43282</v>
      </c>
      <c r="E134" s="8">
        <v>54</v>
      </c>
      <c r="F134" s="8" t="s">
        <v>11</v>
      </c>
      <c r="G134" s="22">
        <v>0.5</v>
      </c>
      <c r="H134" s="22">
        <v>0.5</v>
      </c>
      <c r="I134" s="8">
        <v>5</v>
      </c>
      <c r="J134" s="8">
        <v>102</v>
      </c>
      <c r="K134" s="8"/>
      <c r="L134" s="8" t="s">
        <v>15</v>
      </c>
      <c r="M134" s="23" t="s">
        <v>63</v>
      </c>
      <c r="N134" s="8">
        <f>37500</f>
        <v>37500</v>
      </c>
    </row>
    <row r="135" spans="1:14" x14ac:dyDescent="0.2">
      <c r="A135" s="18">
        <v>121</v>
      </c>
      <c r="B135" s="19">
        <v>43328</v>
      </c>
      <c r="C135" s="8" t="s">
        <v>105</v>
      </c>
      <c r="D135" s="33">
        <v>43191</v>
      </c>
      <c r="E135" s="8">
        <v>22</v>
      </c>
      <c r="F135" s="8" t="s">
        <v>11</v>
      </c>
      <c r="G135" s="22">
        <v>0.5</v>
      </c>
      <c r="H135" s="22">
        <v>0.5</v>
      </c>
      <c r="I135" s="21">
        <v>10</v>
      </c>
      <c r="J135" s="21">
        <v>30</v>
      </c>
      <c r="K135" s="8"/>
      <c r="L135" s="8" t="s">
        <v>41</v>
      </c>
      <c r="M135" s="23" t="s">
        <v>78</v>
      </c>
      <c r="N135" s="8">
        <f>2466.6</f>
        <v>2466.6</v>
      </c>
    </row>
    <row r="136" spans="1:14" x14ac:dyDescent="0.2">
      <c r="A136" s="18">
        <v>122</v>
      </c>
      <c r="B136" s="19">
        <v>43328</v>
      </c>
      <c r="C136" s="8" t="s">
        <v>123</v>
      </c>
      <c r="D136" s="33">
        <v>43313</v>
      </c>
      <c r="E136" s="8">
        <v>70</v>
      </c>
      <c r="F136" s="8" t="s">
        <v>12</v>
      </c>
      <c r="G136" s="22">
        <v>0.54166666666666663</v>
      </c>
      <c r="H136" s="22">
        <v>0.54166666666666663</v>
      </c>
      <c r="I136" s="21">
        <v>5</v>
      </c>
      <c r="J136" s="21">
        <v>30</v>
      </c>
      <c r="K136" s="8"/>
      <c r="L136" s="8" t="s">
        <v>47</v>
      </c>
      <c r="M136" s="23" t="s">
        <v>86</v>
      </c>
      <c r="N136" s="8">
        <f>7500</f>
        <v>7500</v>
      </c>
    </row>
    <row r="137" spans="1:14" x14ac:dyDescent="0.2">
      <c r="A137" s="18">
        <v>123</v>
      </c>
      <c r="B137" s="19">
        <v>43328</v>
      </c>
      <c r="C137" s="8" t="s">
        <v>124</v>
      </c>
      <c r="D137" s="33">
        <v>43313</v>
      </c>
      <c r="E137" s="8">
        <v>43</v>
      </c>
      <c r="F137" s="8" t="s">
        <v>12</v>
      </c>
      <c r="G137" s="22">
        <v>0.54166666666666663</v>
      </c>
      <c r="H137" s="22">
        <v>0.54166666666666663</v>
      </c>
      <c r="I137" s="39">
        <v>5</v>
      </c>
      <c r="J137" s="21">
        <v>150</v>
      </c>
      <c r="K137" s="8"/>
      <c r="L137" s="8" t="s">
        <v>16</v>
      </c>
      <c r="M137" s="23" t="s">
        <v>71</v>
      </c>
      <c r="N137" s="8">
        <f>1500+2466.6+2466.6</f>
        <v>6433.2</v>
      </c>
    </row>
    <row r="138" spans="1:14" x14ac:dyDescent="0.2">
      <c r="A138" s="18">
        <v>124</v>
      </c>
      <c r="B138" s="19">
        <v>43328</v>
      </c>
      <c r="C138" s="8" t="s">
        <v>151</v>
      </c>
      <c r="D138" s="33">
        <v>41183</v>
      </c>
      <c r="E138" s="8">
        <v>37</v>
      </c>
      <c r="F138" s="8" t="s">
        <v>11</v>
      </c>
      <c r="G138" s="22">
        <v>0.66666666666666663</v>
      </c>
      <c r="H138" s="22">
        <v>0.7104166666666667</v>
      </c>
      <c r="I138" s="40">
        <v>6</v>
      </c>
      <c r="J138" s="42">
        <v>30</v>
      </c>
      <c r="K138" s="8"/>
      <c r="L138" s="8" t="s">
        <v>41</v>
      </c>
      <c r="M138" s="23" t="s">
        <v>49</v>
      </c>
      <c r="N138" s="8">
        <f>1500</f>
        <v>1500</v>
      </c>
    </row>
    <row r="139" spans="1:14" x14ac:dyDescent="0.2">
      <c r="A139" s="18">
        <v>125</v>
      </c>
      <c r="B139" s="19">
        <v>43328</v>
      </c>
      <c r="C139" s="21" t="s">
        <v>152</v>
      </c>
      <c r="D139" s="20">
        <v>43313</v>
      </c>
      <c r="E139" s="21">
        <v>8</v>
      </c>
      <c r="F139" s="8" t="s">
        <v>11</v>
      </c>
      <c r="G139" s="22">
        <v>0.66666666666666663</v>
      </c>
      <c r="H139" s="22">
        <v>0.70138888888888884</v>
      </c>
      <c r="I139" s="38">
        <v>3</v>
      </c>
      <c r="J139" s="21">
        <v>45</v>
      </c>
      <c r="K139" s="8"/>
      <c r="L139" s="8" t="s">
        <v>134</v>
      </c>
      <c r="M139" s="23" t="s">
        <v>135</v>
      </c>
      <c r="N139" s="8">
        <v>500</v>
      </c>
    </row>
    <row r="140" spans="1:14" x14ac:dyDescent="0.2">
      <c r="A140" s="18">
        <v>126</v>
      </c>
      <c r="B140" s="19">
        <v>43328</v>
      </c>
      <c r="C140" s="21" t="s">
        <v>153</v>
      </c>
      <c r="D140" s="20">
        <v>41579</v>
      </c>
      <c r="E140" s="21">
        <v>38</v>
      </c>
      <c r="F140" s="8" t="s">
        <v>11</v>
      </c>
      <c r="G140" s="22">
        <v>0.6875</v>
      </c>
      <c r="H140" s="22">
        <v>0.68611111111111101</v>
      </c>
      <c r="I140" s="21">
        <v>5</v>
      </c>
      <c r="J140" s="21">
        <v>30</v>
      </c>
      <c r="K140" s="8"/>
      <c r="L140" s="8" t="s">
        <v>16</v>
      </c>
      <c r="M140" s="23" t="s">
        <v>21</v>
      </c>
      <c r="N140" s="8">
        <v>200</v>
      </c>
    </row>
    <row r="141" spans="1:14" x14ac:dyDescent="0.2">
      <c r="A141" s="18">
        <v>127</v>
      </c>
      <c r="B141" s="19">
        <v>43328</v>
      </c>
      <c r="C141" s="21" t="s">
        <v>154</v>
      </c>
      <c r="D141" s="20">
        <v>43040</v>
      </c>
      <c r="E141" s="21">
        <v>12</v>
      </c>
      <c r="F141" s="8" t="s">
        <v>11</v>
      </c>
      <c r="G141" s="22">
        <v>0.70833333333333337</v>
      </c>
      <c r="H141" s="22">
        <v>0.70833333333333337</v>
      </c>
      <c r="I141" s="21">
        <v>5</v>
      </c>
      <c r="J141" s="21">
        <v>15</v>
      </c>
      <c r="K141" s="8"/>
      <c r="L141" s="8" t="s">
        <v>134</v>
      </c>
      <c r="M141" s="23" t="s">
        <v>155</v>
      </c>
      <c r="N141" s="8">
        <v>2500</v>
      </c>
    </row>
    <row r="142" spans="1:14" x14ac:dyDescent="0.2">
      <c r="A142" s="18">
        <v>128</v>
      </c>
      <c r="B142" s="19">
        <v>43328</v>
      </c>
      <c r="C142" s="39" t="s">
        <v>241</v>
      </c>
      <c r="D142" s="43">
        <v>43070</v>
      </c>
      <c r="E142" s="39">
        <v>33</v>
      </c>
      <c r="F142" s="8" t="s">
        <v>11</v>
      </c>
      <c r="G142" s="22">
        <v>0.71875</v>
      </c>
      <c r="H142" s="22">
        <v>0.71944444444444444</v>
      </c>
      <c r="I142" s="21">
        <v>5</v>
      </c>
      <c r="J142" s="21">
        <v>15</v>
      </c>
      <c r="K142" s="8"/>
      <c r="L142" s="8" t="s">
        <v>134</v>
      </c>
      <c r="M142" s="23" t="s">
        <v>155</v>
      </c>
      <c r="N142" s="8">
        <v>2500</v>
      </c>
    </row>
    <row r="143" spans="1:14" x14ac:dyDescent="0.2">
      <c r="A143" s="18">
        <v>129</v>
      </c>
      <c r="B143" s="19">
        <v>43328</v>
      </c>
      <c r="C143" s="41" t="s">
        <v>242</v>
      </c>
      <c r="D143" s="44">
        <v>43282</v>
      </c>
      <c r="E143" s="41">
        <v>19</v>
      </c>
      <c r="F143" s="8" t="s">
        <v>11</v>
      </c>
      <c r="G143" s="22">
        <v>0.72916666666666663</v>
      </c>
      <c r="H143" s="22">
        <v>0.72777777777777775</v>
      </c>
      <c r="I143" s="21">
        <v>0</v>
      </c>
      <c r="J143" s="21">
        <v>15</v>
      </c>
      <c r="K143" s="8"/>
      <c r="L143" s="8" t="s">
        <v>134</v>
      </c>
      <c r="M143" s="23" t="s">
        <v>155</v>
      </c>
      <c r="N143" s="8">
        <v>2500</v>
      </c>
    </row>
    <row r="144" spans="1:14" x14ac:dyDescent="0.2">
      <c r="A144" s="18">
        <v>130</v>
      </c>
      <c r="B144" s="19">
        <v>43328</v>
      </c>
      <c r="C144" s="21" t="s">
        <v>156</v>
      </c>
      <c r="D144" s="20">
        <v>43070</v>
      </c>
      <c r="E144" s="21">
        <v>17</v>
      </c>
      <c r="F144" s="8" t="s">
        <v>12</v>
      </c>
      <c r="G144" s="22">
        <v>0.73958333333333337</v>
      </c>
      <c r="H144" s="22">
        <v>0.7402777777777777</v>
      </c>
      <c r="I144" s="21">
        <v>5</v>
      </c>
      <c r="J144" s="21">
        <v>30</v>
      </c>
      <c r="K144" s="8"/>
      <c r="L144" s="8" t="s">
        <v>134</v>
      </c>
      <c r="M144" s="23" t="s">
        <v>155</v>
      </c>
      <c r="N144" s="8">
        <v>2500</v>
      </c>
    </row>
    <row r="145" spans="1:14" x14ac:dyDescent="0.2">
      <c r="A145" s="18">
        <v>131</v>
      </c>
      <c r="B145" s="19">
        <v>43328</v>
      </c>
      <c r="C145" s="38" t="s">
        <v>157</v>
      </c>
      <c r="D145" s="45">
        <v>40878</v>
      </c>
      <c r="E145" s="38">
        <v>21</v>
      </c>
      <c r="F145" s="8" t="s">
        <v>12</v>
      </c>
      <c r="G145" s="22">
        <v>0.75</v>
      </c>
      <c r="H145" s="22">
        <v>0.74791666666666667</v>
      </c>
      <c r="I145" s="21">
        <v>5</v>
      </c>
      <c r="J145" s="21">
        <v>45</v>
      </c>
      <c r="K145" s="8"/>
      <c r="L145" s="8" t="s">
        <v>41</v>
      </c>
      <c r="M145" s="23" t="s">
        <v>49</v>
      </c>
      <c r="N145" s="8">
        <v>1500</v>
      </c>
    </row>
    <row r="146" spans="1:14" x14ac:dyDescent="0.2">
      <c r="A146" s="29"/>
      <c r="B146" s="8"/>
      <c r="C146" s="30"/>
      <c r="D146" s="30"/>
      <c r="E146" s="30"/>
      <c r="F146" s="30"/>
      <c r="G146" s="30"/>
      <c r="H146" s="30"/>
      <c r="I146" s="21"/>
      <c r="J146" s="21"/>
      <c r="K146" s="30"/>
      <c r="L146" s="30"/>
      <c r="M146" s="32" t="s">
        <v>348</v>
      </c>
      <c r="N146" s="8">
        <f>SUM(N131:N145)</f>
        <v>113033</v>
      </c>
    </row>
    <row r="147" spans="1:14" x14ac:dyDescent="0.2">
      <c r="A147" s="18">
        <v>132</v>
      </c>
      <c r="B147" s="19">
        <v>43329</v>
      </c>
      <c r="C147" s="8" t="s">
        <v>50</v>
      </c>
      <c r="D147" s="33">
        <v>43313</v>
      </c>
      <c r="E147" s="8">
        <v>27</v>
      </c>
      <c r="F147" s="8" t="s">
        <v>12</v>
      </c>
      <c r="G147" s="22">
        <v>0.375</v>
      </c>
      <c r="H147" s="22">
        <v>0.37777777777777777</v>
      </c>
      <c r="I147" s="21">
        <v>5</v>
      </c>
      <c r="J147" s="21">
        <v>90</v>
      </c>
      <c r="K147" s="8"/>
      <c r="L147" s="8" t="s">
        <v>16</v>
      </c>
      <c r="M147" s="23" t="s">
        <v>60</v>
      </c>
      <c r="N147" s="8">
        <v>2466.6</v>
      </c>
    </row>
    <row r="148" spans="1:14" x14ac:dyDescent="0.2">
      <c r="A148" s="18">
        <v>133</v>
      </c>
      <c r="B148" s="19">
        <v>43329</v>
      </c>
      <c r="C148" s="8" t="s">
        <v>136</v>
      </c>
      <c r="D148" s="33">
        <v>43160</v>
      </c>
      <c r="E148" s="8">
        <v>54</v>
      </c>
      <c r="F148" s="8" t="s">
        <v>11</v>
      </c>
      <c r="G148" s="22">
        <v>0.4375</v>
      </c>
      <c r="H148" s="22">
        <v>0.43611111111111112</v>
      </c>
      <c r="I148" s="21">
        <v>10</v>
      </c>
      <c r="J148" s="21">
        <v>210</v>
      </c>
      <c r="K148" s="8"/>
      <c r="L148" s="8" t="s">
        <v>47</v>
      </c>
      <c r="M148" s="23" t="s">
        <v>86</v>
      </c>
      <c r="N148" s="8">
        <v>7500</v>
      </c>
    </row>
    <row r="149" spans="1:14" x14ac:dyDescent="0.2">
      <c r="A149" s="18">
        <v>134</v>
      </c>
      <c r="B149" s="19">
        <v>43329</v>
      </c>
      <c r="C149" s="8" t="s">
        <v>136</v>
      </c>
      <c r="D149" s="33">
        <v>43160</v>
      </c>
      <c r="E149" s="8">
        <v>54</v>
      </c>
      <c r="F149" s="8" t="s">
        <v>11</v>
      </c>
      <c r="G149" s="22">
        <v>0.4375</v>
      </c>
      <c r="H149" s="22">
        <v>0.43402777777777773</v>
      </c>
      <c r="I149" s="21">
        <v>5</v>
      </c>
      <c r="J149" s="21">
        <v>240</v>
      </c>
      <c r="K149" s="8"/>
      <c r="L149" s="8" t="s">
        <v>16</v>
      </c>
      <c r="M149" s="23" t="s">
        <v>44</v>
      </c>
      <c r="N149" s="8">
        <v>1000</v>
      </c>
    </row>
    <row r="150" spans="1:14" x14ac:dyDescent="0.2">
      <c r="A150" s="18">
        <v>135</v>
      </c>
      <c r="B150" s="19">
        <v>43329</v>
      </c>
      <c r="C150" s="8" t="s">
        <v>158</v>
      </c>
      <c r="D150" s="33">
        <v>43313</v>
      </c>
      <c r="E150" s="8">
        <v>63</v>
      </c>
      <c r="F150" s="8" t="s">
        <v>11</v>
      </c>
      <c r="G150" s="22">
        <v>0.5</v>
      </c>
      <c r="H150" s="22">
        <v>0.50208333333333333</v>
      </c>
      <c r="I150" s="21">
        <v>5</v>
      </c>
      <c r="J150" s="21">
        <v>30</v>
      </c>
      <c r="K150" s="8"/>
      <c r="L150" s="8" t="s">
        <v>15</v>
      </c>
      <c r="M150" s="23" t="s">
        <v>43</v>
      </c>
      <c r="N150" s="8">
        <f>500</f>
        <v>500</v>
      </c>
    </row>
    <row r="151" spans="1:14" x14ac:dyDescent="0.2">
      <c r="A151" s="18">
        <v>136</v>
      </c>
      <c r="B151" s="19">
        <v>43329</v>
      </c>
      <c r="C151" s="8" t="s">
        <v>159</v>
      </c>
      <c r="D151" s="33">
        <v>43313</v>
      </c>
      <c r="E151" s="8">
        <v>32</v>
      </c>
      <c r="F151" s="8" t="s">
        <v>11</v>
      </c>
      <c r="G151" s="22">
        <v>0.5</v>
      </c>
      <c r="H151" s="22">
        <v>0.51041666666666663</v>
      </c>
      <c r="I151" s="21">
        <v>30</v>
      </c>
      <c r="J151" s="21">
        <v>30</v>
      </c>
      <c r="K151" s="8"/>
      <c r="L151" s="8" t="s">
        <v>15</v>
      </c>
      <c r="M151" s="23" t="s">
        <v>43</v>
      </c>
      <c r="N151" s="8">
        <f>500</f>
        <v>500</v>
      </c>
    </row>
    <row r="152" spans="1:14" x14ac:dyDescent="0.2">
      <c r="A152" s="18">
        <v>137</v>
      </c>
      <c r="B152" s="19">
        <v>43329</v>
      </c>
      <c r="C152" s="8" t="s">
        <v>75</v>
      </c>
      <c r="D152" s="33">
        <v>40756</v>
      </c>
      <c r="E152" s="8">
        <v>65</v>
      </c>
      <c r="F152" s="8" t="s">
        <v>12</v>
      </c>
      <c r="G152" s="22">
        <v>0.5</v>
      </c>
      <c r="H152" s="22">
        <v>0.5</v>
      </c>
      <c r="I152" s="21">
        <v>5</v>
      </c>
      <c r="J152" s="21">
        <v>30</v>
      </c>
      <c r="K152" s="8"/>
      <c r="L152" s="8" t="s">
        <v>16</v>
      </c>
      <c r="M152" s="23" t="s">
        <v>78</v>
      </c>
      <c r="N152" s="8">
        <f>2466.6</f>
        <v>2466.6</v>
      </c>
    </row>
    <row r="153" spans="1:14" x14ac:dyDescent="0.2">
      <c r="A153" s="18">
        <v>138</v>
      </c>
      <c r="B153" s="19">
        <v>43329</v>
      </c>
      <c r="C153" s="8" t="s">
        <v>123</v>
      </c>
      <c r="D153" s="33">
        <v>43313</v>
      </c>
      <c r="E153" s="8">
        <v>70</v>
      </c>
      <c r="F153" s="8" t="s">
        <v>12</v>
      </c>
      <c r="G153" s="22">
        <v>0.54166666666666663</v>
      </c>
      <c r="H153" s="22">
        <v>0.54305555555555551</v>
      </c>
      <c r="I153" s="21">
        <v>0</v>
      </c>
      <c r="J153" s="21">
        <v>150</v>
      </c>
      <c r="K153" s="8"/>
      <c r="L153" s="8" t="s">
        <v>16</v>
      </c>
      <c r="M153" s="23" t="s">
        <v>71</v>
      </c>
      <c r="N153" s="8">
        <f>1500+2466.6+2466.6</f>
        <v>6433.2</v>
      </c>
    </row>
    <row r="154" spans="1:14" x14ac:dyDescent="0.2">
      <c r="A154" s="18">
        <v>139</v>
      </c>
      <c r="B154" s="19">
        <v>43329</v>
      </c>
      <c r="C154" s="8" t="s">
        <v>88</v>
      </c>
      <c r="D154" s="33">
        <v>43282</v>
      </c>
      <c r="E154" s="8">
        <v>54</v>
      </c>
      <c r="F154" s="8" t="s">
        <v>11</v>
      </c>
      <c r="G154" s="22">
        <v>0.5625</v>
      </c>
      <c r="H154" s="22">
        <v>0.5625</v>
      </c>
      <c r="I154" s="21">
        <v>10</v>
      </c>
      <c r="J154" s="21">
        <v>60</v>
      </c>
      <c r="K154" s="8"/>
      <c r="L154" s="8" t="s">
        <v>15</v>
      </c>
      <c r="M154" s="23" t="s">
        <v>21</v>
      </c>
      <c r="N154" s="8">
        <f>500</f>
        <v>500</v>
      </c>
    </row>
    <row r="155" spans="1:14" x14ac:dyDescent="0.2">
      <c r="A155" s="18">
        <v>140</v>
      </c>
      <c r="B155" s="19">
        <v>43329</v>
      </c>
      <c r="C155" s="8" t="s">
        <v>160</v>
      </c>
      <c r="D155" s="33">
        <v>43252</v>
      </c>
      <c r="E155" s="8">
        <v>23</v>
      </c>
      <c r="F155" s="8" t="s">
        <v>12</v>
      </c>
      <c r="G155" s="22">
        <v>0.5625</v>
      </c>
      <c r="H155" s="22">
        <v>0.5625</v>
      </c>
      <c r="I155" s="21">
        <v>15</v>
      </c>
      <c r="J155" s="21">
        <v>30</v>
      </c>
      <c r="K155" s="8"/>
      <c r="L155" s="8" t="s">
        <v>47</v>
      </c>
      <c r="M155" s="23" t="s">
        <v>86</v>
      </c>
      <c r="N155" s="8">
        <f>7500</f>
        <v>7500</v>
      </c>
    </row>
    <row r="156" spans="1:14" x14ac:dyDescent="0.2">
      <c r="A156" s="18">
        <v>141</v>
      </c>
      <c r="B156" s="19">
        <v>43329</v>
      </c>
      <c r="C156" s="8" t="s">
        <v>153</v>
      </c>
      <c r="D156" s="33">
        <v>41579</v>
      </c>
      <c r="E156" s="8">
        <v>38</v>
      </c>
      <c r="F156" s="8" t="s">
        <v>11</v>
      </c>
      <c r="G156" s="22">
        <v>0.58333333333333337</v>
      </c>
      <c r="H156" s="22">
        <v>0.58750000000000002</v>
      </c>
      <c r="I156" s="21">
        <v>5</v>
      </c>
      <c r="J156" s="21">
        <v>30</v>
      </c>
      <c r="K156" s="8"/>
      <c r="L156" s="8" t="s">
        <v>47</v>
      </c>
      <c r="M156" s="23" t="s">
        <v>86</v>
      </c>
      <c r="N156" s="8">
        <f>7500</f>
        <v>7500</v>
      </c>
    </row>
    <row r="157" spans="1:14" x14ac:dyDescent="0.2">
      <c r="A157" s="18">
        <v>142</v>
      </c>
      <c r="B157" s="19">
        <v>43329</v>
      </c>
      <c r="C157" s="8" t="s">
        <v>161</v>
      </c>
      <c r="D157" s="33">
        <v>42614</v>
      </c>
      <c r="E157" s="8">
        <v>58</v>
      </c>
      <c r="F157" s="8" t="s">
        <v>12</v>
      </c>
      <c r="G157" s="22">
        <v>0.625</v>
      </c>
      <c r="H157" s="22">
        <v>0.62638888888888888</v>
      </c>
      <c r="I157" s="21">
        <v>5</v>
      </c>
      <c r="J157" s="21">
        <v>60</v>
      </c>
      <c r="K157" s="8"/>
      <c r="L157" s="8" t="s">
        <v>41</v>
      </c>
      <c r="M157" s="23" t="s">
        <v>91</v>
      </c>
      <c r="N157" s="8">
        <f>1500+1500</f>
        <v>3000</v>
      </c>
    </row>
    <row r="158" spans="1:14" x14ac:dyDescent="0.2">
      <c r="A158" s="18">
        <v>143</v>
      </c>
      <c r="B158" s="19">
        <v>43329</v>
      </c>
      <c r="C158" s="8" t="s">
        <v>162</v>
      </c>
      <c r="D158" s="33">
        <v>43313</v>
      </c>
      <c r="E158" s="8">
        <v>52</v>
      </c>
      <c r="F158" s="8" t="s">
        <v>11</v>
      </c>
      <c r="G158" s="22">
        <v>0.625</v>
      </c>
      <c r="H158" s="22">
        <v>0.66666666666666663</v>
      </c>
      <c r="I158" s="21">
        <v>60</v>
      </c>
      <c r="J158" s="21">
        <v>30</v>
      </c>
      <c r="K158" s="8"/>
      <c r="L158" s="8" t="s">
        <v>41</v>
      </c>
      <c r="M158" s="23" t="s">
        <v>49</v>
      </c>
      <c r="N158" s="8">
        <f>1500</f>
        <v>1500</v>
      </c>
    </row>
    <row r="159" spans="1:14" x14ac:dyDescent="0.2">
      <c r="A159" s="18">
        <v>144</v>
      </c>
      <c r="B159" s="19">
        <v>43329</v>
      </c>
      <c r="C159" s="8" t="s">
        <v>163</v>
      </c>
      <c r="D159" s="33">
        <v>43101</v>
      </c>
      <c r="E159" s="8">
        <v>44</v>
      </c>
      <c r="F159" s="8" t="s">
        <v>11</v>
      </c>
      <c r="G159" s="22">
        <v>0.66666666666666663</v>
      </c>
      <c r="H159" s="22">
        <v>0.6694444444444444</v>
      </c>
      <c r="I159" s="21">
        <v>30</v>
      </c>
      <c r="J159" s="21">
        <v>30</v>
      </c>
      <c r="K159" s="8"/>
      <c r="L159" s="8" t="s">
        <v>41</v>
      </c>
      <c r="M159" s="23" t="s">
        <v>49</v>
      </c>
      <c r="N159" s="8">
        <f>1500</f>
        <v>1500</v>
      </c>
    </row>
    <row r="160" spans="1:14" x14ac:dyDescent="0.2">
      <c r="A160" s="18">
        <v>145</v>
      </c>
      <c r="B160" s="19">
        <v>43329</v>
      </c>
      <c r="C160" s="8" t="s">
        <v>98</v>
      </c>
      <c r="D160" s="33">
        <v>42948</v>
      </c>
      <c r="E160" s="8">
        <v>44</v>
      </c>
      <c r="F160" s="8" t="s">
        <v>11</v>
      </c>
      <c r="G160" s="22">
        <v>0.8125</v>
      </c>
      <c r="H160" s="22">
        <v>0.80902777777777779</v>
      </c>
      <c r="I160" s="21">
        <v>5</v>
      </c>
      <c r="J160" s="21">
        <v>30</v>
      </c>
      <c r="K160" s="8"/>
      <c r="L160" s="8" t="s">
        <v>41</v>
      </c>
      <c r="M160" s="23" t="s">
        <v>93</v>
      </c>
      <c r="N160" s="8">
        <f>2466.6</f>
        <v>2466.6</v>
      </c>
    </row>
    <row r="161" spans="1:14" x14ac:dyDescent="0.2">
      <c r="A161" s="29"/>
      <c r="B161" s="8"/>
      <c r="C161" s="30"/>
      <c r="D161" s="30"/>
      <c r="E161" s="30"/>
      <c r="F161" s="30"/>
      <c r="G161" s="30"/>
      <c r="H161" s="30"/>
      <c r="I161" s="21"/>
      <c r="J161" s="21"/>
      <c r="K161" s="30"/>
      <c r="L161" s="30"/>
      <c r="M161" s="32" t="s">
        <v>348</v>
      </c>
      <c r="N161" s="8">
        <f>SUM(N147:N160)</f>
        <v>44833</v>
      </c>
    </row>
    <row r="162" spans="1:14" x14ac:dyDescent="0.2">
      <c r="A162" s="18">
        <v>146</v>
      </c>
      <c r="B162" s="19">
        <v>43330</v>
      </c>
      <c r="C162" s="8" t="s">
        <v>50</v>
      </c>
      <c r="D162" s="33">
        <v>43313</v>
      </c>
      <c r="E162" s="8">
        <v>27</v>
      </c>
      <c r="F162" s="8" t="s">
        <v>12</v>
      </c>
      <c r="G162" s="22">
        <v>0.39583333333333331</v>
      </c>
      <c r="H162" s="22">
        <v>0.39444444444444443</v>
      </c>
      <c r="I162" s="21">
        <v>10</v>
      </c>
      <c r="J162" s="21">
        <v>120</v>
      </c>
      <c r="K162" s="8"/>
      <c r="L162" s="8" t="s">
        <v>16</v>
      </c>
      <c r="M162" s="23" t="s">
        <v>78</v>
      </c>
      <c r="N162" s="8">
        <v>2466.6</v>
      </c>
    </row>
    <row r="163" spans="1:14" x14ac:dyDescent="0.2">
      <c r="A163" s="18">
        <v>147</v>
      </c>
      <c r="B163" s="19">
        <v>43330</v>
      </c>
      <c r="C163" s="8" t="s">
        <v>164</v>
      </c>
      <c r="D163" s="33">
        <v>43313</v>
      </c>
      <c r="E163" s="8">
        <v>60</v>
      </c>
      <c r="F163" s="8" t="s">
        <v>12</v>
      </c>
      <c r="G163" s="22">
        <v>0.47916666666666669</v>
      </c>
      <c r="H163" s="22">
        <v>0.48194444444444445</v>
      </c>
      <c r="I163" s="28">
        <v>14</v>
      </c>
      <c r="J163" s="21">
        <v>60</v>
      </c>
      <c r="K163" s="8"/>
      <c r="L163" s="8" t="s">
        <v>15</v>
      </c>
      <c r="M163" s="23" t="s">
        <v>43</v>
      </c>
      <c r="N163" s="8">
        <v>500</v>
      </c>
    </row>
    <row r="164" spans="1:14" x14ac:dyDescent="0.2">
      <c r="A164" s="18">
        <v>148</v>
      </c>
      <c r="B164" s="19">
        <v>43330</v>
      </c>
      <c r="C164" s="8" t="s">
        <v>165</v>
      </c>
      <c r="D164" s="33">
        <v>43313</v>
      </c>
      <c r="E164" s="8">
        <v>26</v>
      </c>
      <c r="F164" s="8" t="s">
        <v>11</v>
      </c>
      <c r="G164" s="22">
        <v>0.5</v>
      </c>
      <c r="H164" s="22">
        <v>0.5</v>
      </c>
      <c r="I164" s="21">
        <v>10</v>
      </c>
      <c r="J164" s="21">
        <v>60</v>
      </c>
      <c r="K164" s="8"/>
      <c r="L164" s="8" t="s">
        <v>41</v>
      </c>
      <c r="M164" s="23" t="s">
        <v>145</v>
      </c>
      <c r="N164" s="8">
        <f>200+1500</f>
        <v>1700</v>
      </c>
    </row>
    <row r="165" spans="1:14" x14ac:dyDescent="0.2">
      <c r="A165" s="18">
        <v>149</v>
      </c>
      <c r="B165" s="19">
        <v>43330</v>
      </c>
      <c r="C165" s="8" t="s">
        <v>111</v>
      </c>
      <c r="D165" s="33">
        <v>43160</v>
      </c>
      <c r="E165" s="8">
        <v>78</v>
      </c>
      <c r="F165" s="8" t="s">
        <v>11</v>
      </c>
      <c r="G165" s="22">
        <v>0.52083333333333337</v>
      </c>
      <c r="H165" s="22">
        <v>0.52083333333333337</v>
      </c>
      <c r="I165" s="28">
        <v>10</v>
      </c>
      <c r="J165" s="21">
        <v>30</v>
      </c>
      <c r="K165" s="8"/>
      <c r="L165" s="8" t="s">
        <v>15</v>
      </c>
      <c r="M165" s="23" t="s">
        <v>166</v>
      </c>
      <c r="N165" s="8">
        <v>0</v>
      </c>
    </row>
    <row r="166" spans="1:14" x14ac:dyDescent="0.2">
      <c r="A166" s="18">
        <v>150</v>
      </c>
      <c r="B166" s="19">
        <v>43330</v>
      </c>
      <c r="C166" s="8" t="s">
        <v>167</v>
      </c>
      <c r="D166" s="33">
        <v>40756</v>
      </c>
      <c r="E166" s="8">
        <v>34</v>
      </c>
      <c r="F166" s="8" t="s">
        <v>11</v>
      </c>
      <c r="G166" s="22">
        <v>0.70833333333333337</v>
      </c>
      <c r="H166" s="22">
        <v>0.70833333333333337</v>
      </c>
      <c r="I166" s="21">
        <v>10</v>
      </c>
      <c r="J166" s="21">
        <v>60</v>
      </c>
      <c r="K166" s="8"/>
      <c r="L166" s="8" t="s">
        <v>16</v>
      </c>
      <c r="M166" s="23" t="s">
        <v>168</v>
      </c>
      <c r="N166" s="8">
        <f>200+1000</f>
        <v>1200</v>
      </c>
    </row>
    <row r="167" spans="1:14" x14ac:dyDescent="0.2">
      <c r="A167" s="29"/>
      <c r="B167" s="8"/>
      <c r="C167" s="30"/>
      <c r="D167" s="30"/>
      <c r="E167" s="30"/>
      <c r="F167" s="30"/>
      <c r="G167" s="30"/>
      <c r="H167" s="30"/>
      <c r="I167" s="21"/>
      <c r="J167" s="21"/>
      <c r="K167" s="30"/>
      <c r="L167" s="30"/>
      <c r="M167" s="32" t="s">
        <v>348</v>
      </c>
      <c r="N167" s="8">
        <f>SUM(N162:N166)</f>
        <v>5866.6</v>
      </c>
    </row>
    <row r="168" spans="1:14" x14ac:dyDescent="0.2">
      <c r="A168" s="18">
        <v>151</v>
      </c>
      <c r="B168" s="19">
        <v>43331</v>
      </c>
      <c r="C168" s="8" t="s">
        <v>128</v>
      </c>
      <c r="D168" s="33">
        <v>42217</v>
      </c>
      <c r="E168" s="8">
        <v>65</v>
      </c>
      <c r="F168" s="8" t="s">
        <v>11</v>
      </c>
      <c r="G168" s="22">
        <v>0.375</v>
      </c>
      <c r="H168" s="22">
        <v>0.38194444444444442</v>
      </c>
      <c r="I168" s="21">
        <v>10</v>
      </c>
      <c r="J168" s="21">
        <v>60</v>
      </c>
      <c r="K168" s="8"/>
      <c r="L168" s="8" t="s">
        <v>15</v>
      </c>
      <c r="M168" s="23" t="s">
        <v>169</v>
      </c>
      <c r="N168" s="8">
        <v>2466.6</v>
      </c>
    </row>
    <row r="169" spans="1:14" x14ac:dyDescent="0.2">
      <c r="A169" s="29"/>
      <c r="B169" s="8"/>
      <c r="C169" s="30"/>
      <c r="D169" s="30"/>
      <c r="E169" s="30"/>
      <c r="F169" s="30"/>
      <c r="G169" s="30"/>
      <c r="H169" s="30"/>
      <c r="I169" s="21"/>
      <c r="J169" s="21"/>
      <c r="K169" s="30"/>
      <c r="L169" s="30"/>
      <c r="M169" s="32" t="s">
        <v>348</v>
      </c>
      <c r="N169" s="8">
        <f>SUM(N168)</f>
        <v>2466.6</v>
      </c>
    </row>
    <row r="170" spans="1:14" x14ac:dyDescent="0.2">
      <c r="A170" s="18">
        <v>152</v>
      </c>
      <c r="B170" s="19">
        <v>43332</v>
      </c>
      <c r="C170" s="8" t="s">
        <v>124</v>
      </c>
      <c r="D170" s="33">
        <v>43313</v>
      </c>
      <c r="E170" s="8">
        <v>43</v>
      </c>
      <c r="F170" s="8" t="s">
        <v>12</v>
      </c>
      <c r="G170" s="22">
        <v>0.41666666666666669</v>
      </c>
      <c r="H170" s="22">
        <v>0.41666666666666669</v>
      </c>
      <c r="I170" s="21">
        <v>5</v>
      </c>
      <c r="J170" s="21">
        <v>55</v>
      </c>
      <c r="K170" s="8"/>
      <c r="L170" s="8" t="s">
        <v>16</v>
      </c>
      <c r="M170" s="23" t="s">
        <v>78</v>
      </c>
      <c r="N170" s="8">
        <v>2466.6</v>
      </c>
    </row>
    <row r="171" spans="1:14" x14ac:dyDescent="0.2">
      <c r="A171" s="18">
        <v>153</v>
      </c>
      <c r="B171" s="19">
        <v>43332</v>
      </c>
      <c r="C171" s="8" t="s">
        <v>136</v>
      </c>
      <c r="D171" s="33">
        <v>43160</v>
      </c>
      <c r="E171" s="8">
        <v>54</v>
      </c>
      <c r="F171" s="8" t="s">
        <v>12</v>
      </c>
      <c r="G171" s="22">
        <v>0.4375</v>
      </c>
      <c r="H171" s="22">
        <v>0.43958333333333338</v>
      </c>
      <c r="I171" s="21">
        <v>10</v>
      </c>
      <c r="J171" s="21">
        <v>60</v>
      </c>
      <c r="K171" s="8"/>
      <c r="L171" s="8" t="s">
        <v>15</v>
      </c>
      <c r="M171" s="23" t="s">
        <v>60</v>
      </c>
      <c r="N171" s="8">
        <v>2466.6</v>
      </c>
    </row>
    <row r="172" spans="1:14" x14ac:dyDescent="0.2">
      <c r="A172" s="18">
        <v>154</v>
      </c>
      <c r="B172" s="19">
        <v>43332</v>
      </c>
      <c r="C172" s="8" t="s">
        <v>170</v>
      </c>
      <c r="D172" s="33">
        <v>40817</v>
      </c>
      <c r="E172" s="8">
        <v>88</v>
      </c>
      <c r="F172" s="8" t="s">
        <v>12</v>
      </c>
      <c r="G172" s="22">
        <v>0.45833333333333331</v>
      </c>
      <c r="H172" s="22">
        <v>0.45833333333333331</v>
      </c>
      <c r="I172" s="21">
        <v>30</v>
      </c>
      <c r="J172" s="28">
        <v>29</v>
      </c>
      <c r="K172" s="8"/>
      <c r="L172" s="8" t="s">
        <v>15</v>
      </c>
      <c r="M172" s="23" t="s">
        <v>171</v>
      </c>
      <c r="N172" s="8">
        <v>1000</v>
      </c>
    </row>
    <row r="173" spans="1:14" x14ac:dyDescent="0.2">
      <c r="A173" s="18">
        <v>155</v>
      </c>
      <c r="B173" s="19">
        <v>43332</v>
      </c>
      <c r="C173" s="8" t="s">
        <v>123</v>
      </c>
      <c r="D173" s="33">
        <v>43313</v>
      </c>
      <c r="E173" s="8">
        <v>70</v>
      </c>
      <c r="F173" s="8" t="s">
        <v>12</v>
      </c>
      <c r="G173" s="22">
        <v>0.45833333333333331</v>
      </c>
      <c r="H173" s="22">
        <v>0.41666666666666669</v>
      </c>
      <c r="I173" s="21">
        <v>62</v>
      </c>
      <c r="J173" s="21">
        <v>61</v>
      </c>
      <c r="K173" s="8"/>
      <c r="L173" s="8" t="s">
        <v>16</v>
      </c>
      <c r="M173" s="23" t="s">
        <v>78</v>
      </c>
      <c r="N173" s="8">
        <v>2466.6</v>
      </c>
    </row>
    <row r="174" spans="1:14" x14ac:dyDescent="0.2">
      <c r="A174" s="18">
        <v>156</v>
      </c>
      <c r="B174" s="19">
        <v>43332</v>
      </c>
      <c r="C174" s="8" t="s">
        <v>172</v>
      </c>
      <c r="D174" s="33">
        <v>42675</v>
      </c>
      <c r="E174" s="8">
        <v>49</v>
      </c>
      <c r="F174" s="8" t="s">
        <v>12</v>
      </c>
      <c r="G174" s="22">
        <v>0.5</v>
      </c>
      <c r="H174" s="22">
        <v>0.47916666666666669</v>
      </c>
      <c r="I174" s="21">
        <v>20</v>
      </c>
      <c r="J174" s="21">
        <v>58</v>
      </c>
      <c r="K174" s="8"/>
      <c r="L174" s="8" t="s">
        <v>16</v>
      </c>
      <c r="M174" s="23" t="s">
        <v>62</v>
      </c>
      <c r="N174" s="8">
        <v>3000</v>
      </c>
    </row>
    <row r="175" spans="1:14" x14ac:dyDescent="0.2">
      <c r="A175" s="18">
        <v>157</v>
      </c>
      <c r="B175" s="19">
        <v>43332</v>
      </c>
      <c r="C175" s="8" t="s">
        <v>173</v>
      </c>
      <c r="D175" s="33">
        <v>42644</v>
      </c>
      <c r="E175" s="8">
        <v>58</v>
      </c>
      <c r="F175" s="8" t="s">
        <v>12</v>
      </c>
      <c r="G175" s="22">
        <v>0.5</v>
      </c>
      <c r="H175" s="22">
        <v>0.50416666666666665</v>
      </c>
      <c r="I175" s="21">
        <v>10</v>
      </c>
      <c r="J175" s="21">
        <v>60</v>
      </c>
      <c r="K175" s="8"/>
      <c r="L175" s="8" t="s">
        <v>15</v>
      </c>
      <c r="M175" s="23" t="s">
        <v>62</v>
      </c>
      <c r="N175" s="8">
        <v>3000</v>
      </c>
    </row>
    <row r="176" spans="1:14" x14ac:dyDescent="0.2">
      <c r="A176" s="18">
        <v>158</v>
      </c>
      <c r="B176" s="19">
        <v>43332</v>
      </c>
      <c r="C176" s="8" t="s">
        <v>119</v>
      </c>
      <c r="D176" s="33">
        <v>43313</v>
      </c>
      <c r="E176" s="8">
        <v>59</v>
      </c>
      <c r="F176" s="8" t="s">
        <v>11</v>
      </c>
      <c r="G176" s="22">
        <v>0.58333333333333337</v>
      </c>
      <c r="H176" s="22">
        <v>0.5854166666666667</v>
      </c>
      <c r="I176" s="21">
        <v>10</v>
      </c>
      <c r="J176" s="21">
        <v>120</v>
      </c>
      <c r="K176" s="8"/>
      <c r="L176" s="8" t="s">
        <v>16</v>
      </c>
      <c r="M176" s="23" t="s">
        <v>78</v>
      </c>
      <c r="N176" s="8">
        <v>2466.6</v>
      </c>
    </row>
    <row r="177" spans="1:14" x14ac:dyDescent="0.2">
      <c r="A177" s="18">
        <v>159</v>
      </c>
      <c r="B177" s="19">
        <v>43332</v>
      </c>
      <c r="C177" s="8" t="s">
        <v>121</v>
      </c>
      <c r="D177" s="33">
        <v>42156</v>
      </c>
      <c r="E177" s="8">
        <v>46</v>
      </c>
      <c r="F177" s="8" t="s">
        <v>11</v>
      </c>
      <c r="G177" s="22">
        <v>0.70833333333333337</v>
      </c>
      <c r="H177" s="22">
        <v>0.70486111111111116</v>
      </c>
      <c r="I177" s="28">
        <v>26</v>
      </c>
      <c r="J177" s="21">
        <v>60</v>
      </c>
      <c r="K177" s="8"/>
      <c r="L177" s="8" t="s">
        <v>16</v>
      </c>
      <c r="M177" s="23" t="s">
        <v>49</v>
      </c>
      <c r="N177" s="8">
        <v>1500</v>
      </c>
    </row>
    <row r="178" spans="1:14" x14ac:dyDescent="0.2">
      <c r="A178" s="29"/>
      <c r="B178" s="8"/>
      <c r="C178" s="30"/>
      <c r="D178" s="30"/>
      <c r="E178" s="30"/>
      <c r="F178" s="30"/>
      <c r="G178" s="30"/>
      <c r="H178" s="30"/>
      <c r="I178" s="21"/>
      <c r="J178" s="21"/>
      <c r="K178" s="30"/>
      <c r="L178" s="30"/>
      <c r="M178" s="32" t="s">
        <v>348</v>
      </c>
      <c r="N178" s="8">
        <f>SUM(N170:N177)</f>
        <v>18366.399999999998</v>
      </c>
    </row>
    <row r="179" spans="1:14" x14ac:dyDescent="0.2">
      <c r="A179" s="18">
        <v>160</v>
      </c>
      <c r="B179" s="19">
        <v>43333</v>
      </c>
      <c r="C179" s="21" t="s">
        <v>119</v>
      </c>
      <c r="D179" s="20">
        <v>43313</v>
      </c>
      <c r="E179" s="21">
        <v>59</v>
      </c>
      <c r="F179" s="8" t="s">
        <v>11</v>
      </c>
      <c r="G179" s="22">
        <v>0.5</v>
      </c>
      <c r="H179" s="22">
        <v>0.5</v>
      </c>
      <c r="I179" s="21">
        <v>10</v>
      </c>
      <c r="J179" s="21">
        <v>61</v>
      </c>
      <c r="K179" s="8"/>
      <c r="L179" s="8" t="s">
        <v>16</v>
      </c>
      <c r="M179" s="23" t="s">
        <v>64</v>
      </c>
      <c r="N179" s="8">
        <v>200</v>
      </c>
    </row>
    <row r="180" spans="1:14" x14ac:dyDescent="0.2">
      <c r="A180" s="18">
        <v>161</v>
      </c>
      <c r="B180" s="19">
        <v>43333</v>
      </c>
      <c r="C180" s="21" t="s">
        <v>240</v>
      </c>
      <c r="D180" s="20">
        <v>43221</v>
      </c>
      <c r="E180" s="21">
        <v>34</v>
      </c>
      <c r="F180" s="8" t="s">
        <v>11</v>
      </c>
      <c r="G180" s="22">
        <v>0.51041666666666663</v>
      </c>
      <c r="H180" s="22">
        <v>0.51041666666666663</v>
      </c>
      <c r="I180" s="21">
        <v>3</v>
      </c>
      <c r="J180" s="21">
        <v>56</v>
      </c>
      <c r="K180" s="8"/>
      <c r="L180" s="8" t="s">
        <v>134</v>
      </c>
      <c r="M180" s="23" t="s">
        <v>155</v>
      </c>
      <c r="N180" s="8">
        <v>2500</v>
      </c>
    </row>
    <row r="181" spans="1:14" x14ac:dyDescent="0.2">
      <c r="A181" s="18">
        <v>162</v>
      </c>
      <c r="B181" s="19">
        <v>43333</v>
      </c>
      <c r="C181" s="21" t="s">
        <v>153</v>
      </c>
      <c r="D181" s="20">
        <v>41579</v>
      </c>
      <c r="E181" s="21">
        <v>38</v>
      </c>
      <c r="F181" s="8" t="s">
        <v>11</v>
      </c>
      <c r="G181" s="22">
        <v>0.5625</v>
      </c>
      <c r="H181" s="22">
        <v>0.56111111111111112</v>
      </c>
      <c r="I181" s="21">
        <v>3</v>
      </c>
      <c r="J181" s="21">
        <v>63</v>
      </c>
      <c r="K181" s="8"/>
      <c r="L181" s="8" t="s">
        <v>16</v>
      </c>
      <c r="M181" s="23" t="s">
        <v>71</v>
      </c>
      <c r="N181" s="8">
        <f>1500+2466.6+2466.6</f>
        <v>6433.2</v>
      </c>
    </row>
    <row r="182" spans="1:14" x14ac:dyDescent="0.2">
      <c r="A182" s="18">
        <v>163</v>
      </c>
      <c r="B182" s="19">
        <v>43333</v>
      </c>
      <c r="C182" s="21" t="s">
        <v>174</v>
      </c>
      <c r="D182" s="20">
        <v>43221</v>
      </c>
      <c r="E182" s="21">
        <v>16</v>
      </c>
      <c r="F182" s="8" t="s">
        <v>11</v>
      </c>
      <c r="G182" s="22">
        <v>0.61458333333333337</v>
      </c>
      <c r="H182" s="22">
        <v>0.60486111111111118</v>
      </c>
      <c r="I182" s="21">
        <v>15</v>
      </c>
      <c r="J182" s="21">
        <v>31</v>
      </c>
      <c r="K182" s="8"/>
      <c r="L182" s="8" t="s">
        <v>134</v>
      </c>
      <c r="M182" s="23" t="s">
        <v>135</v>
      </c>
      <c r="N182" s="8">
        <v>500</v>
      </c>
    </row>
    <row r="183" spans="1:14" x14ac:dyDescent="0.2">
      <c r="A183" s="18">
        <v>164</v>
      </c>
      <c r="B183" s="19">
        <v>43333</v>
      </c>
      <c r="C183" s="21" t="s">
        <v>175</v>
      </c>
      <c r="D183" s="20">
        <v>43313</v>
      </c>
      <c r="E183" s="21">
        <v>26</v>
      </c>
      <c r="F183" s="8" t="s">
        <v>12</v>
      </c>
      <c r="G183" s="22">
        <v>0.66666666666666663</v>
      </c>
      <c r="H183" s="22">
        <v>0.66666666666666663</v>
      </c>
      <c r="I183" s="28">
        <v>0</v>
      </c>
      <c r="J183" s="21">
        <v>32</v>
      </c>
      <c r="K183" s="8"/>
      <c r="L183" s="8" t="s">
        <v>16</v>
      </c>
      <c r="M183" s="23" t="s">
        <v>43</v>
      </c>
      <c r="N183" s="8">
        <v>200</v>
      </c>
    </row>
    <row r="184" spans="1:14" x14ac:dyDescent="0.2">
      <c r="A184" s="29"/>
      <c r="B184" s="8"/>
      <c r="C184" s="30"/>
      <c r="D184" s="30"/>
      <c r="E184" s="30"/>
      <c r="F184" s="30"/>
      <c r="G184" s="30"/>
      <c r="H184" s="30"/>
      <c r="I184" s="21"/>
      <c r="J184" s="21"/>
      <c r="K184" s="30"/>
      <c r="L184" s="30"/>
      <c r="M184" s="32" t="s">
        <v>348</v>
      </c>
      <c r="N184" s="8">
        <f>SUM(N179:N183)</f>
        <v>9833.2000000000007</v>
      </c>
    </row>
    <row r="185" spans="1:14" x14ac:dyDescent="0.2">
      <c r="A185" s="18">
        <v>165</v>
      </c>
      <c r="B185" s="19">
        <v>43334</v>
      </c>
      <c r="C185" s="8" t="s">
        <v>176</v>
      </c>
      <c r="D185" s="33">
        <v>43313</v>
      </c>
      <c r="E185" s="8">
        <v>32</v>
      </c>
      <c r="F185" s="8" t="s">
        <v>11</v>
      </c>
      <c r="G185" s="22">
        <v>0.45833333333333331</v>
      </c>
      <c r="H185" s="22">
        <v>0.47916666666666669</v>
      </c>
      <c r="I185" s="21">
        <v>4</v>
      </c>
      <c r="J185" s="21">
        <v>28</v>
      </c>
      <c r="K185" s="8"/>
      <c r="L185" s="8" t="s">
        <v>15</v>
      </c>
      <c r="M185" s="23" t="s">
        <v>43</v>
      </c>
      <c r="N185" s="8">
        <v>500</v>
      </c>
    </row>
    <row r="186" spans="1:14" x14ac:dyDescent="0.2">
      <c r="A186" s="18">
        <v>166</v>
      </c>
      <c r="B186" s="19">
        <v>43334</v>
      </c>
      <c r="C186" s="8" t="s">
        <v>50</v>
      </c>
      <c r="D186" s="33">
        <v>43313</v>
      </c>
      <c r="E186" s="8">
        <v>27</v>
      </c>
      <c r="F186" s="8" t="s">
        <v>12</v>
      </c>
      <c r="G186" s="22">
        <v>0.45833333333333331</v>
      </c>
      <c r="H186" s="22">
        <v>0.4597222222222222</v>
      </c>
      <c r="I186" s="21">
        <v>4</v>
      </c>
      <c r="J186" s="21">
        <v>60</v>
      </c>
      <c r="K186" s="8"/>
      <c r="L186" s="8" t="s">
        <v>16</v>
      </c>
      <c r="M186" s="23" t="s">
        <v>21</v>
      </c>
      <c r="N186" s="8">
        <v>200</v>
      </c>
    </row>
    <row r="187" spans="1:14" x14ac:dyDescent="0.2">
      <c r="A187" s="18">
        <v>167</v>
      </c>
      <c r="B187" s="19">
        <v>43334</v>
      </c>
      <c r="C187" s="8" t="s">
        <v>177</v>
      </c>
      <c r="D187" s="33">
        <v>43313</v>
      </c>
      <c r="E187" s="8">
        <v>29</v>
      </c>
      <c r="F187" s="8" t="s">
        <v>11</v>
      </c>
      <c r="G187" s="22">
        <v>0.5</v>
      </c>
      <c r="H187" s="22">
        <v>0.5</v>
      </c>
      <c r="I187" s="21">
        <v>5</v>
      </c>
      <c r="J187" s="21">
        <v>31</v>
      </c>
      <c r="K187" s="8"/>
      <c r="L187" s="8" t="s">
        <v>15</v>
      </c>
      <c r="M187" s="23" t="s">
        <v>21</v>
      </c>
      <c r="N187" s="8">
        <v>500</v>
      </c>
    </row>
    <row r="188" spans="1:14" x14ac:dyDescent="0.2">
      <c r="A188" s="18">
        <v>168</v>
      </c>
      <c r="B188" s="19">
        <v>43334</v>
      </c>
      <c r="C188" s="8" t="s">
        <v>164</v>
      </c>
      <c r="D188" s="33">
        <v>43313</v>
      </c>
      <c r="E188" s="8">
        <v>60</v>
      </c>
      <c r="F188" s="8" t="s">
        <v>12</v>
      </c>
      <c r="G188" s="22">
        <v>0.5</v>
      </c>
      <c r="H188" s="22">
        <v>0.48194444444444445</v>
      </c>
      <c r="I188" s="21">
        <v>31</v>
      </c>
      <c r="J188" s="21">
        <v>30</v>
      </c>
      <c r="K188" s="8"/>
      <c r="L188" s="8" t="s">
        <v>46</v>
      </c>
      <c r="M188" s="23" t="s">
        <v>122</v>
      </c>
      <c r="N188" s="8">
        <f>1000</f>
        <v>1000</v>
      </c>
    </row>
    <row r="189" spans="1:14" x14ac:dyDescent="0.2">
      <c r="A189" s="18">
        <v>169</v>
      </c>
      <c r="B189" s="19">
        <v>43334</v>
      </c>
      <c r="C189" s="8" t="s">
        <v>170</v>
      </c>
      <c r="D189" s="33">
        <v>40817</v>
      </c>
      <c r="E189" s="8">
        <v>88</v>
      </c>
      <c r="F189" s="8" t="s">
        <v>12</v>
      </c>
      <c r="G189" s="22">
        <v>0.5</v>
      </c>
      <c r="H189" s="22">
        <v>0.5</v>
      </c>
      <c r="I189" s="21">
        <v>10</v>
      </c>
      <c r="J189" s="21">
        <v>12</v>
      </c>
      <c r="K189" s="8"/>
      <c r="L189" s="8" t="s">
        <v>15</v>
      </c>
      <c r="M189" s="23" t="s">
        <v>140</v>
      </c>
      <c r="N189" s="8">
        <f>0</f>
        <v>0</v>
      </c>
    </row>
    <row r="190" spans="1:14" x14ac:dyDescent="0.2">
      <c r="A190" s="18">
        <v>170</v>
      </c>
      <c r="B190" s="19">
        <v>43334</v>
      </c>
      <c r="C190" s="8" t="s">
        <v>173</v>
      </c>
      <c r="D190" s="33">
        <v>42644</v>
      </c>
      <c r="E190" s="8">
        <v>58</v>
      </c>
      <c r="F190" s="8" t="s">
        <v>12</v>
      </c>
      <c r="G190" s="22">
        <v>0.52083333333333337</v>
      </c>
      <c r="H190" s="22">
        <v>0.5229166666666667</v>
      </c>
      <c r="I190" s="21">
        <v>11</v>
      </c>
      <c r="J190" s="21">
        <v>62</v>
      </c>
      <c r="K190" s="8"/>
      <c r="L190" s="8" t="s">
        <v>15</v>
      </c>
      <c r="M190" s="23" t="s">
        <v>178</v>
      </c>
      <c r="N190" s="8">
        <f>0</f>
        <v>0</v>
      </c>
    </row>
    <row r="191" spans="1:14" x14ac:dyDescent="0.2">
      <c r="A191" s="18">
        <v>171</v>
      </c>
      <c r="B191" s="19">
        <v>43334</v>
      </c>
      <c r="C191" s="8" t="s">
        <v>102</v>
      </c>
      <c r="D191" s="33">
        <v>43191</v>
      </c>
      <c r="E191" s="8">
        <v>40</v>
      </c>
      <c r="F191" s="8" t="s">
        <v>12</v>
      </c>
      <c r="G191" s="22">
        <v>0.52083333333333337</v>
      </c>
      <c r="H191" s="22">
        <v>0.51527777777777783</v>
      </c>
      <c r="I191" s="21">
        <v>5</v>
      </c>
      <c r="J191" s="21">
        <v>60</v>
      </c>
      <c r="K191" s="8"/>
      <c r="L191" s="8" t="s">
        <v>16</v>
      </c>
      <c r="M191" s="23" t="s">
        <v>78</v>
      </c>
      <c r="N191" s="8">
        <f>2466.6</f>
        <v>2466.6</v>
      </c>
    </row>
    <row r="192" spans="1:14" x14ac:dyDescent="0.2">
      <c r="A192" s="29"/>
      <c r="B192" s="8"/>
      <c r="C192" s="30"/>
      <c r="D192" s="30"/>
      <c r="E192" s="30"/>
      <c r="F192" s="30"/>
      <c r="G192" s="30"/>
      <c r="H192" s="30"/>
      <c r="I192" s="21"/>
      <c r="J192" s="21"/>
      <c r="K192" s="30"/>
      <c r="L192" s="30"/>
      <c r="M192" s="32" t="s">
        <v>348</v>
      </c>
      <c r="N192" s="8">
        <f>SUM(N185:N191)</f>
        <v>4666.6000000000004</v>
      </c>
    </row>
    <row r="193" spans="1:14" x14ac:dyDescent="0.2">
      <c r="A193" s="18">
        <v>172</v>
      </c>
      <c r="B193" s="19">
        <v>43335</v>
      </c>
      <c r="C193" s="8" t="s">
        <v>176</v>
      </c>
      <c r="D193" s="33">
        <v>43313</v>
      </c>
      <c r="E193" s="8">
        <v>32</v>
      </c>
      <c r="F193" s="8" t="s">
        <v>11</v>
      </c>
      <c r="G193" s="22">
        <v>0.35416666666666669</v>
      </c>
      <c r="H193" s="22">
        <v>0.35416666666666669</v>
      </c>
      <c r="I193" s="21">
        <v>2</v>
      </c>
      <c r="J193" s="21">
        <v>46</v>
      </c>
      <c r="K193" s="8"/>
      <c r="L193" s="8" t="s">
        <v>47</v>
      </c>
      <c r="M193" s="23" t="s">
        <v>86</v>
      </c>
      <c r="N193" s="8">
        <f>7500</f>
        <v>7500</v>
      </c>
    </row>
    <row r="194" spans="1:14" x14ac:dyDescent="0.2">
      <c r="A194" s="18">
        <v>173</v>
      </c>
      <c r="B194" s="19">
        <v>43335</v>
      </c>
      <c r="C194" s="8" t="s">
        <v>164</v>
      </c>
      <c r="D194" s="33">
        <v>43313</v>
      </c>
      <c r="E194" s="8">
        <v>60</v>
      </c>
      <c r="F194" s="8" t="s">
        <v>12</v>
      </c>
      <c r="G194" s="22">
        <v>0.45833333333333331</v>
      </c>
      <c r="H194" s="22">
        <v>0.4597222222222222</v>
      </c>
      <c r="I194" s="21">
        <v>11</v>
      </c>
      <c r="J194" s="21">
        <v>10</v>
      </c>
      <c r="K194" s="8"/>
      <c r="L194" s="8" t="s">
        <v>16</v>
      </c>
      <c r="M194" s="23" t="s">
        <v>21</v>
      </c>
      <c r="N194" s="8">
        <f>200</f>
        <v>200</v>
      </c>
    </row>
    <row r="195" spans="1:14" x14ac:dyDescent="0.2">
      <c r="A195" s="18">
        <v>174</v>
      </c>
      <c r="B195" s="19">
        <v>43335</v>
      </c>
      <c r="C195" s="8" t="s">
        <v>175</v>
      </c>
      <c r="D195" s="20">
        <v>43313</v>
      </c>
      <c r="E195" s="21">
        <v>26</v>
      </c>
      <c r="F195" s="8" t="s">
        <v>12</v>
      </c>
      <c r="G195" s="22">
        <v>0.66666666666666663</v>
      </c>
      <c r="H195" s="22">
        <v>0.66319444444444442</v>
      </c>
      <c r="I195" s="21">
        <v>12</v>
      </c>
      <c r="J195" s="21">
        <v>31</v>
      </c>
      <c r="K195" s="8"/>
      <c r="L195" s="8" t="s">
        <v>16</v>
      </c>
      <c r="M195" s="23" t="s">
        <v>43</v>
      </c>
      <c r="N195" s="8">
        <f>200</f>
        <v>200</v>
      </c>
    </row>
    <row r="196" spans="1:14" x14ac:dyDescent="0.2">
      <c r="A196" s="18">
        <v>175</v>
      </c>
      <c r="B196" s="19">
        <v>43335</v>
      </c>
      <c r="C196" s="8" t="s">
        <v>57</v>
      </c>
      <c r="D196" s="33">
        <v>40940</v>
      </c>
      <c r="E196" s="8">
        <v>41</v>
      </c>
      <c r="F196" s="8" t="s">
        <v>11</v>
      </c>
      <c r="G196" s="22">
        <v>0.6875</v>
      </c>
      <c r="H196" s="22">
        <v>0.68819444444444444</v>
      </c>
      <c r="I196" s="21">
        <v>13</v>
      </c>
      <c r="J196" s="21">
        <v>31</v>
      </c>
      <c r="K196" s="8"/>
      <c r="L196" s="8" t="s">
        <v>15</v>
      </c>
      <c r="M196" s="23" t="s">
        <v>140</v>
      </c>
      <c r="N196" s="8">
        <v>0</v>
      </c>
    </row>
    <row r="197" spans="1:14" x14ac:dyDescent="0.2">
      <c r="A197" s="18">
        <v>176</v>
      </c>
      <c r="B197" s="19">
        <v>43335</v>
      </c>
      <c r="C197" s="8" t="s">
        <v>174</v>
      </c>
      <c r="D197" s="33">
        <v>43221</v>
      </c>
      <c r="E197" s="8">
        <v>16</v>
      </c>
      <c r="F197" s="8" t="s">
        <v>11</v>
      </c>
      <c r="G197" s="22">
        <v>0.6875</v>
      </c>
      <c r="H197" s="22">
        <v>0.68611111111111101</v>
      </c>
      <c r="I197" s="21">
        <v>4</v>
      </c>
      <c r="J197" s="21">
        <v>30</v>
      </c>
      <c r="K197" s="8"/>
      <c r="L197" s="8" t="s">
        <v>134</v>
      </c>
      <c r="M197" s="23" t="s">
        <v>155</v>
      </c>
      <c r="N197" s="8">
        <v>2500</v>
      </c>
    </row>
    <row r="198" spans="1:14" x14ac:dyDescent="0.2">
      <c r="A198" s="18">
        <v>177</v>
      </c>
      <c r="B198" s="19">
        <v>43335</v>
      </c>
      <c r="C198" s="8" t="s">
        <v>179</v>
      </c>
      <c r="D198" s="33">
        <v>42583</v>
      </c>
      <c r="E198" s="8">
        <v>25</v>
      </c>
      <c r="F198" s="8" t="s">
        <v>11</v>
      </c>
      <c r="G198" s="22">
        <v>0.70833333333333337</v>
      </c>
      <c r="H198" s="22">
        <v>0.69791666666666663</v>
      </c>
      <c r="I198" s="21">
        <v>15</v>
      </c>
      <c r="J198" s="21">
        <v>20</v>
      </c>
      <c r="K198" s="8"/>
      <c r="L198" s="8" t="s">
        <v>134</v>
      </c>
      <c r="M198" s="23" t="s">
        <v>155</v>
      </c>
      <c r="N198" s="8">
        <v>2500</v>
      </c>
    </row>
    <row r="199" spans="1:14" x14ac:dyDescent="0.2">
      <c r="A199" s="18">
        <v>178</v>
      </c>
      <c r="B199" s="19">
        <v>43335</v>
      </c>
      <c r="C199" s="8" t="s">
        <v>180</v>
      </c>
      <c r="D199" s="33">
        <v>40575</v>
      </c>
      <c r="E199" s="8">
        <v>24</v>
      </c>
      <c r="F199" s="8" t="s">
        <v>12</v>
      </c>
      <c r="G199" s="22">
        <v>0.70833333333333337</v>
      </c>
      <c r="H199" s="22">
        <v>0.70416666666666661</v>
      </c>
      <c r="I199" s="21">
        <v>26</v>
      </c>
      <c r="J199" s="21">
        <v>15</v>
      </c>
      <c r="K199" s="8"/>
      <c r="L199" s="8" t="s">
        <v>134</v>
      </c>
      <c r="M199" s="23" t="s">
        <v>155</v>
      </c>
      <c r="N199" s="8">
        <v>2500</v>
      </c>
    </row>
    <row r="200" spans="1:14" x14ac:dyDescent="0.2">
      <c r="A200" s="18">
        <v>179</v>
      </c>
      <c r="B200" s="19">
        <v>43335</v>
      </c>
      <c r="C200" s="8" t="s">
        <v>181</v>
      </c>
      <c r="D200" s="33">
        <v>42309</v>
      </c>
      <c r="E200" s="8">
        <v>26</v>
      </c>
      <c r="F200" s="8" t="s">
        <v>12</v>
      </c>
      <c r="G200" s="22">
        <v>0.72916666666666663</v>
      </c>
      <c r="H200" s="22">
        <v>0.72916666666666663</v>
      </c>
      <c r="I200" s="21">
        <v>10</v>
      </c>
      <c r="J200" s="21">
        <v>15</v>
      </c>
      <c r="K200" s="8"/>
      <c r="L200" s="8" t="s">
        <v>134</v>
      </c>
      <c r="M200" s="23" t="s">
        <v>155</v>
      </c>
      <c r="N200" s="8">
        <v>2500</v>
      </c>
    </row>
    <row r="201" spans="1:14" x14ac:dyDescent="0.2">
      <c r="A201" s="18">
        <v>180</v>
      </c>
      <c r="B201" s="19">
        <v>43335</v>
      </c>
      <c r="C201" s="8" t="s">
        <v>243</v>
      </c>
      <c r="D201" s="33">
        <v>42948</v>
      </c>
      <c r="E201" s="8">
        <v>14</v>
      </c>
      <c r="F201" s="8" t="s">
        <v>12</v>
      </c>
      <c r="G201" s="22">
        <v>0.72916666666666663</v>
      </c>
      <c r="H201" s="22">
        <v>0.73958333333333337</v>
      </c>
      <c r="I201" s="21">
        <v>10</v>
      </c>
      <c r="J201" s="21">
        <v>15</v>
      </c>
      <c r="K201" s="8"/>
      <c r="L201" s="8" t="s">
        <v>134</v>
      </c>
      <c r="M201" s="23" t="s">
        <v>155</v>
      </c>
      <c r="N201" s="8">
        <v>2500</v>
      </c>
    </row>
    <row r="202" spans="1:14" x14ac:dyDescent="0.2">
      <c r="A202" s="18">
        <v>181</v>
      </c>
      <c r="B202" s="19">
        <v>43335</v>
      </c>
      <c r="C202" s="8" t="s">
        <v>182</v>
      </c>
      <c r="D202" s="33">
        <v>42401</v>
      </c>
      <c r="E202" s="8">
        <v>31</v>
      </c>
      <c r="F202" s="8" t="s">
        <v>12</v>
      </c>
      <c r="G202" s="22">
        <v>0.73958333333333337</v>
      </c>
      <c r="H202" s="22">
        <v>0.73958333333333337</v>
      </c>
      <c r="I202" s="21">
        <v>12</v>
      </c>
      <c r="J202" s="21">
        <v>30</v>
      </c>
      <c r="K202" s="8"/>
      <c r="L202" s="8" t="s">
        <v>134</v>
      </c>
      <c r="M202" s="23" t="s">
        <v>135</v>
      </c>
      <c r="N202" s="8">
        <v>500</v>
      </c>
    </row>
    <row r="203" spans="1:14" x14ac:dyDescent="0.2">
      <c r="A203" s="18">
        <v>182</v>
      </c>
      <c r="B203" s="19">
        <v>43335</v>
      </c>
      <c r="C203" s="8" t="s">
        <v>183</v>
      </c>
      <c r="D203" s="33">
        <v>42644</v>
      </c>
      <c r="E203" s="8">
        <v>13</v>
      </c>
      <c r="F203" s="8" t="s">
        <v>12</v>
      </c>
      <c r="G203" s="22">
        <v>0.75</v>
      </c>
      <c r="H203" s="22">
        <v>0.75</v>
      </c>
      <c r="I203" s="28">
        <v>22</v>
      </c>
      <c r="J203" s="21">
        <v>15</v>
      </c>
      <c r="K203" s="8"/>
      <c r="L203" s="8" t="s">
        <v>134</v>
      </c>
      <c r="M203" s="23" t="s">
        <v>135</v>
      </c>
      <c r="N203" s="8">
        <v>500</v>
      </c>
    </row>
    <row r="204" spans="1:14" x14ac:dyDescent="0.2">
      <c r="A204" s="18">
        <v>183</v>
      </c>
      <c r="B204" s="19">
        <v>43335</v>
      </c>
      <c r="C204" s="8" t="s">
        <v>184</v>
      </c>
      <c r="D204" s="33">
        <v>43313</v>
      </c>
      <c r="E204" s="8">
        <v>12</v>
      </c>
      <c r="F204" s="8" t="s">
        <v>12</v>
      </c>
      <c r="G204" s="22">
        <v>0.77083333333333337</v>
      </c>
      <c r="H204" s="22">
        <v>0.77083333333333337</v>
      </c>
      <c r="I204" s="21">
        <v>11</v>
      </c>
      <c r="J204" s="21">
        <v>30</v>
      </c>
      <c r="K204" s="8"/>
      <c r="L204" s="8" t="s">
        <v>134</v>
      </c>
      <c r="M204" s="23" t="s">
        <v>135</v>
      </c>
      <c r="N204" s="8">
        <v>500</v>
      </c>
    </row>
    <row r="205" spans="1:14" x14ac:dyDescent="0.2">
      <c r="A205" s="29"/>
      <c r="B205" s="8"/>
      <c r="C205" s="30"/>
      <c r="D205" s="30"/>
      <c r="E205" s="30"/>
      <c r="F205" s="30"/>
      <c r="G205" s="30"/>
      <c r="H205" s="30"/>
      <c r="I205" s="21"/>
      <c r="J205" s="21"/>
      <c r="K205" s="30"/>
      <c r="L205" s="30"/>
      <c r="M205" s="32" t="s">
        <v>348</v>
      </c>
      <c r="N205" s="8">
        <f>SUM(N193:N204)</f>
        <v>21900</v>
      </c>
    </row>
    <row r="206" spans="1:14" x14ac:dyDescent="0.2">
      <c r="A206" s="18">
        <v>184</v>
      </c>
      <c r="B206" s="19">
        <v>43336</v>
      </c>
      <c r="C206" s="8" t="s">
        <v>38</v>
      </c>
      <c r="D206" s="33">
        <v>43313</v>
      </c>
      <c r="E206" s="8">
        <v>68</v>
      </c>
      <c r="F206" s="8" t="s">
        <v>12</v>
      </c>
      <c r="G206" s="22">
        <v>0.41666666666666669</v>
      </c>
      <c r="H206" s="22">
        <v>0.41666666666666669</v>
      </c>
      <c r="I206" s="21">
        <v>14</v>
      </c>
      <c r="J206" s="21">
        <v>60</v>
      </c>
      <c r="K206" s="8"/>
      <c r="L206" s="8" t="s">
        <v>16</v>
      </c>
      <c r="M206" s="23" t="s">
        <v>101</v>
      </c>
      <c r="N206" s="8">
        <v>1500</v>
      </c>
    </row>
    <row r="207" spans="1:14" x14ac:dyDescent="0.2">
      <c r="A207" s="18">
        <v>185</v>
      </c>
      <c r="B207" s="19">
        <v>43336</v>
      </c>
      <c r="C207" s="8" t="s">
        <v>185</v>
      </c>
      <c r="D207" s="33">
        <v>43313</v>
      </c>
      <c r="E207" s="8">
        <v>49</v>
      </c>
      <c r="F207" s="8" t="s">
        <v>12</v>
      </c>
      <c r="G207" s="22">
        <v>0.4375</v>
      </c>
      <c r="H207" s="22">
        <v>0.39652777777777781</v>
      </c>
      <c r="I207" s="21">
        <v>60</v>
      </c>
      <c r="J207" s="21">
        <v>120</v>
      </c>
      <c r="K207" s="8"/>
      <c r="L207" s="8" t="s">
        <v>15</v>
      </c>
      <c r="M207" s="23" t="s">
        <v>63</v>
      </c>
      <c r="N207" s="8">
        <v>37500</v>
      </c>
    </row>
    <row r="208" spans="1:14" x14ac:dyDescent="0.2">
      <c r="A208" s="18">
        <v>186</v>
      </c>
      <c r="B208" s="19">
        <v>43336</v>
      </c>
      <c r="C208" s="8" t="s">
        <v>186</v>
      </c>
      <c r="D208" s="33">
        <v>40817</v>
      </c>
      <c r="E208" s="8">
        <v>45</v>
      </c>
      <c r="F208" s="8" t="s">
        <v>12</v>
      </c>
      <c r="G208" s="22">
        <v>0.625</v>
      </c>
      <c r="H208" s="22">
        <v>0.62708333333333333</v>
      </c>
      <c r="I208" s="28">
        <v>20</v>
      </c>
      <c r="J208" s="21">
        <v>30</v>
      </c>
      <c r="K208" s="8"/>
      <c r="L208" s="8" t="s">
        <v>16</v>
      </c>
      <c r="M208" s="23" t="s">
        <v>187</v>
      </c>
      <c r="N208" s="8">
        <f>1500+2466.6</f>
        <v>3966.6</v>
      </c>
    </row>
    <row r="209" spans="1:14" x14ac:dyDescent="0.2">
      <c r="A209" s="18">
        <v>187</v>
      </c>
      <c r="B209" s="19">
        <v>43336</v>
      </c>
      <c r="C209" s="8" t="s">
        <v>88</v>
      </c>
      <c r="D209" s="33">
        <v>43282</v>
      </c>
      <c r="E209" s="8">
        <v>54</v>
      </c>
      <c r="F209" s="8" t="s">
        <v>11</v>
      </c>
      <c r="G209" s="22">
        <v>0.75</v>
      </c>
      <c r="H209" s="22">
        <v>0.75138888888888899</v>
      </c>
      <c r="I209" s="21">
        <v>10</v>
      </c>
      <c r="J209" s="21">
        <v>15</v>
      </c>
      <c r="K209" s="8"/>
      <c r="L209" s="8" t="s">
        <v>15</v>
      </c>
      <c r="M209" s="23" t="s">
        <v>166</v>
      </c>
      <c r="N209" s="8">
        <v>0</v>
      </c>
    </row>
    <row r="210" spans="1:14" x14ac:dyDescent="0.2">
      <c r="A210" s="18">
        <v>188</v>
      </c>
      <c r="B210" s="19">
        <v>43336</v>
      </c>
      <c r="C210" s="8" t="s">
        <v>188</v>
      </c>
      <c r="D210" s="33">
        <v>43313</v>
      </c>
      <c r="E210" s="8">
        <v>20</v>
      </c>
      <c r="F210" s="8" t="s">
        <v>11</v>
      </c>
      <c r="G210" s="22">
        <v>0.75</v>
      </c>
      <c r="H210" s="22">
        <v>0.75138888888888899</v>
      </c>
      <c r="I210" s="21">
        <v>11</v>
      </c>
      <c r="J210" s="21">
        <v>30</v>
      </c>
      <c r="K210" s="8"/>
      <c r="L210" s="8" t="s">
        <v>16</v>
      </c>
      <c r="M210" s="23" t="s">
        <v>189</v>
      </c>
      <c r="N210" s="8">
        <f>200+500</f>
        <v>700</v>
      </c>
    </row>
    <row r="211" spans="1:14" x14ac:dyDescent="0.2">
      <c r="A211" s="29"/>
      <c r="B211" s="8"/>
      <c r="C211" s="30"/>
      <c r="D211" s="30"/>
      <c r="E211" s="30"/>
      <c r="F211" s="30"/>
      <c r="G211" s="30"/>
      <c r="H211" s="30"/>
      <c r="I211" s="21"/>
      <c r="J211" s="21"/>
      <c r="K211" s="30"/>
      <c r="L211" s="30"/>
      <c r="M211" s="32" t="s">
        <v>348</v>
      </c>
      <c r="N211" s="8">
        <f>SUM(N206:N210)</f>
        <v>43666.6</v>
      </c>
    </row>
    <row r="212" spans="1:14" x14ac:dyDescent="0.2">
      <c r="A212" s="18">
        <v>189</v>
      </c>
      <c r="B212" s="19">
        <v>43337</v>
      </c>
      <c r="C212" s="8" t="s">
        <v>175</v>
      </c>
      <c r="D212" s="20">
        <v>43313</v>
      </c>
      <c r="E212" s="21">
        <v>26</v>
      </c>
      <c r="F212" s="8" t="s">
        <v>12</v>
      </c>
      <c r="G212" s="22">
        <v>0.45833333333333331</v>
      </c>
      <c r="H212" s="22">
        <v>0.4597222222222222</v>
      </c>
      <c r="I212" s="21">
        <v>10</v>
      </c>
      <c r="J212" s="21">
        <v>30</v>
      </c>
      <c r="K212" s="8"/>
      <c r="L212" s="8" t="s">
        <v>16</v>
      </c>
      <c r="M212" s="23" t="s">
        <v>49</v>
      </c>
      <c r="N212" s="8">
        <f>1500</f>
        <v>1500</v>
      </c>
    </row>
    <row r="213" spans="1:14" x14ac:dyDescent="0.2">
      <c r="A213" s="18">
        <v>190</v>
      </c>
      <c r="B213" s="19">
        <v>43337</v>
      </c>
      <c r="C213" s="8" t="s">
        <v>190</v>
      </c>
      <c r="D213" s="20">
        <v>43040</v>
      </c>
      <c r="E213" s="21">
        <v>23</v>
      </c>
      <c r="F213" s="8" t="s">
        <v>12</v>
      </c>
      <c r="G213" s="22">
        <v>0.47916666666666669</v>
      </c>
      <c r="H213" s="22">
        <v>0.4777777777777778</v>
      </c>
      <c r="I213" s="39">
        <v>5</v>
      </c>
      <c r="J213" s="39">
        <v>15</v>
      </c>
      <c r="K213" s="8"/>
      <c r="L213" s="8" t="s">
        <v>134</v>
      </c>
      <c r="M213" s="23" t="s">
        <v>155</v>
      </c>
      <c r="N213" s="8">
        <v>2500</v>
      </c>
    </row>
    <row r="214" spans="1:14" x14ac:dyDescent="0.2">
      <c r="A214" s="18">
        <v>191</v>
      </c>
      <c r="B214" s="19">
        <v>43337</v>
      </c>
      <c r="C214" s="8" t="s">
        <v>183</v>
      </c>
      <c r="D214" s="33">
        <v>42644</v>
      </c>
      <c r="E214" s="8">
        <v>13</v>
      </c>
      <c r="F214" s="8" t="s">
        <v>12</v>
      </c>
      <c r="G214" s="22">
        <v>0.5</v>
      </c>
      <c r="H214" s="22">
        <v>0.50138888888888888</v>
      </c>
      <c r="I214" s="21">
        <v>3</v>
      </c>
      <c r="J214" s="21">
        <v>15</v>
      </c>
      <c r="K214" s="8"/>
      <c r="L214" s="8" t="s">
        <v>134</v>
      </c>
      <c r="M214" s="23" t="s">
        <v>17</v>
      </c>
      <c r="N214" s="8">
        <v>0</v>
      </c>
    </row>
    <row r="215" spans="1:14" x14ac:dyDescent="0.2">
      <c r="A215" s="18">
        <v>192</v>
      </c>
      <c r="B215" s="19">
        <v>43337</v>
      </c>
      <c r="C215" s="8" t="s">
        <v>154</v>
      </c>
      <c r="D215" s="33">
        <v>43040</v>
      </c>
      <c r="E215" s="8">
        <v>12</v>
      </c>
      <c r="F215" s="8" t="s">
        <v>11</v>
      </c>
      <c r="G215" s="22">
        <v>0.5</v>
      </c>
      <c r="H215" s="22">
        <v>0.49583333333333335</v>
      </c>
      <c r="I215" s="21">
        <v>6</v>
      </c>
      <c r="J215" s="21">
        <v>10</v>
      </c>
      <c r="K215" s="8"/>
      <c r="L215" s="8" t="s">
        <v>134</v>
      </c>
      <c r="M215" s="23" t="s">
        <v>155</v>
      </c>
      <c r="N215" s="8">
        <v>2500</v>
      </c>
    </row>
    <row r="216" spans="1:14" x14ac:dyDescent="0.2">
      <c r="A216" s="18">
        <v>193</v>
      </c>
      <c r="B216" s="19">
        <v>43337</v>
      </c>
      <c r="C216" s="8" t="s">
        <v>191</v>
      </c>
      <c r="D216" s="33">
        <v>43101</v>
      </c>
      <c r="E216" s="8">
        <v>21</v>
      </c>
      <c r="F216" s="8" t="s">
        <v>12</v>
      </c>
      <c r="G216" s="22">
        <v>0.52083333333333337</v>
      </c>
      <c r="H216" s="22">
        <v>0.52083333333333337</v>
      </c>
      <c r="I216" s="21">
        <v>8</v>
      </c>
      <c r="J216" s="21">
        <v>15</v>
      </c>
      <c r="K216" s="8"/>
      <c r="L216" s="8" t="s">
        <v>134</v>
      </c>
      <c r="M216" s="23" t="s">
        <v>155</v>
      </c>
      <c r="N216" s="8">
        <v>2500</v>
      </c>
    </row>
    <row r="217" spans="1:14" x14ac:dyDescent="0.2">
      <c r="A217" s="18">
        <v>194</v>
      </c>
      <c r="B217" s="19">
        <v>43337</v>
      </c>
      <c r="C217" s="8" t="s">
        <v>192</v>
      </c>
      <c r="D217" s="33">
        <v>42979</v>
      </c>
      <c r="E217" s="8">
        <v>26</v>
      </c>
      <c r="F217" s="8" t="s">
        <v>11</v>
      </c>
      <c r="G217" s="22">
        <v>0.54166666666666663</v>
      </c>
      <c r="H217" s="22">
        <v>0.54166666666666663</v>
      </c>
      <c r="I217" s="21">
        <v>3</v>
      </c>
      <c r="J217" s="21">
        <v>60</v>
      </c>
      <c r="K217" s="8"/>
      <c r="L217" s="8" t="s">
        <v>134</v>
      </c>
      <c r="M217" s="23" t="s">
        <v>155</v>
      </c>
      <c r="N217" s="8">
        <v>2500</v>
      </c>
    </row>
    <row r="218" spans="1:14" x14ac:dyDescent="0.2">
      <c r="A218" s="18">
        <v>195</v>
      </c>
      <c r="B218" s="19">
        <v>43337</v>
      </c>
      <c r="C218" s="8" t="s">
        <v>193</v>
      </c>
      <c r="D218" s="33">
        <v>42248</v>
      </c>
      <c r="E218" s="8">
        <v>35</v>
      </c>
      <c r="F218" s="8" t="s">
        <v>12</v>
      </c>
      <c r="G218" s="22">
        <v>0.55208333333333337</v>
      </c>
      <c r="H218" s="22">
        <v>0.55208333333333337</v>
      </c>
      <c r="I218" s="28">
        <v>25</v>
      </c>
      <c r="J218" s="21">
        <v>15</v>
      </c>
      <c r="K218" s="8"/>
      <c r="L218" s="8" t="s">
        <v>134</v>
      </c>
      <c r="M218" s="23" t="s">
        <v>155</v>
      </c>
      <c r="N218" s="8">
        <v>2500</v>
      </c>
    </row>
    <row r="219" spans="1:14" x14ac:dyDescent="0.2">
      <c r="A219" s="18">
        <v>196</v>
      </c>
      <c r="B219" s="19">
        <v>43337</v>
      </c>
      <c r="C219" s="8" t="s">
        <v>194</v>
      </c>
      <c r="D219" s="33">
        <v>42736</v>
      </c>
      <c r="E219" s="8">
        <v>20</v>
      </c>
      <c r="F219" s="8" t="s">
        <v>12</v>
      </c>
      <c r="G219" s="22">
        <v>0.5625</v>
      </c>
      <c r="H219" s="22">
        <v>0.5625</v>
      </c>
      <c r="I219" s="21">
        <v>5</v>
      </c>
      <c r="J219" s="21">
        <v>15</v>
      </c>
      <c r="K219" s="8"/>
      <c r="L219" s="8" t="s">
        <v>134</v>
      </c>
      <c r="M219" s="23" t="s">
        <v>21</v>
      </c>
      <c r="N219" s="8">
        <v>500</v>
      </c>
    </row>
    <row r="220" spans="1:14" x14ac:dyDescent="0.2">
      <c r="A220" s="18">
        <v>197</v>
      </c>
      <c r="B220" s="19">
        <v>43337</v>
      </c>
      <c r="C220" s="8" t="s">
        <v>195</v>
      </c>
      <c r="D220" s="33">
        <v>43313</v>
      </c>
      <c r="E220" s="8">
        <v>27</v>
      </c>
      <c r="F220" s="8" t="s">
        <v>12</v>
      </c>
      <c r="G220" s="22">
        <v>0.625</v>
      </c>
      <c r="H220" s="22">
        <v>0.625</v>
      </c>
      <c r="I220" s="21">
        <v>10</v>
      </c>
      <c r="J220" s="21">
        <v>60</v>
      </c>
      <c r="K220" s="8"/>
      <c r="L220" s="8" t="s">
        <v>16</v>
      </c>
      <c r="M220" s="23" t="s">
        <v>196</v>
      </c>
      <c r="N220" s="8">
        <f>200+1500</f>
        <v>1700</v>
      </c>
    </row>
    <row r="221" spans="1:14" x14ac:dyDescent="0.2">
      <c r="A221" s="29"/>
      <c r="B221" s="8"/>
      <c r="C221" s="30"/>
      <c r="D221" s="30"/>
      <c r="E221" s="30"/>
      <c r="F221" s="30"/>
      <c r="G221" s="30"/>
      <c r="H221" s="30"/>
      <c r="I221" s="21"/>
      <c r="J221" s="21"/>
      <c r="K221" s="30"/>
      <c r="L221" s="30"/>
      <c r="M221" s="32" t="s">
        <v>348</v>
      </c>
      <c r="N221" s="8">
        <f>SUM(N212:N220)</f>
        <v>16200</v>
      </c>
    </row>
    <row r="222" spans="1:14" x14ac:dyDescent="0.2">
      <c r="A222" s="18">
        <v>198</v>
      </c>
      <c r="B222" s="19">
        <v>43339</v>
      </c>
      <c r="C222" s="8" t="s">
        <v>176</v>
      </c>
      <c r="D222" s="33">
        <v>43313</v>
      </c>
      <c r="E222" s="8">
        <v>32</v>
      </c>
      <c r="F222" s="8" t="s">
        <v>11</v>
      </c>
      <c r="G222" s="22">
        <v>0.35416666666666669</v>
      </c>
      <c r="H222" s="22">
        <v>0.35416666666666669</v>
      </c>
      <c r="I222" s="21">
        <v>5</v>
      </c>
      <c r="J222" s="21">
        <v>30</v>
      </c>
      <c r="K222" s="8"/>
      <c r="L222" s="8" t="s">
        <v>47</v>
      </c>
      <c r="M222" s="23" t="s">
        <v>197</v>
      </c>
      <c r="N222" s="8">
        <f>7500</f>
        <v>7500</v>
      </c>
    </row>
    <row r="223" spans="1:14" x14ac:dyDescent="0.2">
      <c r="A223" s="18">
        <v>199</v>
      </c>
      <c r="B223" s="19">
        <v>43339</v>
      </c>
      <c r="C223" s="25" t="s">
        <v>40</v>
      </c>
      <c r="D223" s="46">
        <v>40575</v>
      </c>
      <c r="E223" s="25">
        <v>32</v>
      </c>
      <c r="F223" s="8" t="s">
        <v>11</v>
      </c>
      <c r="G223" s="22">
        <v>0.375</v>
      </c>
      <c r="H223" s="22">
        <v>0.375</v>
      </c>
      <c r="I223" s="21">
        <v>5</v>
      </c>
      <c r="J223" s="21">
        <v>30</v>
      </c>
      <c r="K223" s="8"/>
      <c r="L223" s="8" t="s">
        <v>47</v>
      </c>
      <c r="M223" s="23" t="s">
        <v>86</v>
      </c>
      <c r="N223" s="8">
        <f>7500</f>
        <v>7500</v>
      </c>
    </row>
    <row r="224" spans="1:14" x14ac:dyDescent="0.2">
      <c r="A224" s="18">
        <v>200</v>
      </c>
      <c r="B224" s="19">
        <v>43339</v>
      </c>
      <c r="C224" s="8" t="s">
        <v>160</v>
      </c>
      <c r="D224" s="33">
        <v>43252</v>
      </c>
      <c r="E224" s="8">
        <v>23</v>
      </c>
      <c r="F224" s="8" t="s">
        <v>12</v>
      </c>
      <c r="G224" s="22">
        <v>0.375</v>
      </c>
      <c r="H224" s="22">
        <v>0.375</v>
      </c>
      <c r="I224" s="21">
        <v>5</v>
      </c>
      <c r="J224" s="21">
        <v>60</v>
      </c>
      <c r="K224" s="8"/>
      <c r="L224" s="8" t="s">
        <v>16</v>
      </c>
      <c r="M224" s="23" t="s">
        <v>143</v>
      </c>
      <c r="N224" s="8">
        <f>1500</f>
        <v>1500</v>
      </c>
    </row>
    <row r="225" spans="1:14" x14ac:dyDescent="0.2">
      <c r="A225" s="18">
        <v>201</v>
      </c>
      <c r="B225" s="19">
        <v>43339</v>
      </c>
      <c r="C225" s="8" t="s">
        <v>198</v>
      </c>
      <c r="D225" s="33">
        <v>40664</v>
      </c>
      <c r="E225" s="8">
        <v>63</v>
      </c>
      <c r="F225" s="8" t="s">
        <v>11</v>
      </c>
      <c r="G225" s="22">
        <v>0.4375</v>
      </c>
      <c r="H225" s="22">
        <v>0.4375</v>
      </c>
      <c r="I225" s="21">
        <v>5</v>
      </c>
      <c r="J225" s="21">
        <v>30</v>
      </c>
      <c r="K225" s="8"/>
      <c r="L225" s="8" t="s">
        <v>15</v>
      </c>
      <c r="M225" s="23" t="s">
        <v>199</v>
      </c>
      <c r="N225" s="8">
        <f>500+500</f>
        <v>1000</v>
      </c>
    </row>
    <row r="226" spans="1:14" x14ac:dyDescent="0.2">
      <c r="A226" s="18">
        <v>202</v>
      </c>
      <c r="B226" s="19">
        <v>43339</v>
      </c>
      <c r="C226" s="8" t="s">
        <v>200</v>
      </c>
      <c r="D226" s="33">
        <v>41183</v>
      </c>
      <c r="E226" s="8">
        <v>33</v>
      </c>
      <c r="F226" s="8" t="s">
        <v>12</v>
      </c>
      <c r="G226" s="22">
        <v>0.4375</v>
      </c>
      <c r="H226" s="22">
        <v>0.4375</v>
      </c>
      <c r="I226" s="21">
        <v>5</v>
      </c>
      <c r="J226" s="21">
        <v>45</v>
      </c>
      <c r="K226" s="8"/>
      <c r="L226" s="8" t="s">
        <v>15</v>
      </c>
      <c r="M226" s="23" t="s">
        <v>49</v>
      </c>
      <c r="N226" s="8">
        <v>1500</v>
      </c>
    </row>
    <row r="227" spans="1:14" x14ac:dyDescent="0.2">
      <c r="A227" s="18">
        <v>203</v>
      </c>
      <c r="B227" s="19">
        <v>43339</v>
      </c>
      <c r="C227" s="8" t="s">
        <v>88</v>
      </c>
      <c r="D227" s="33">
        <v>43282</v>
      </c>
      <c r="E227" s="8">
        <v>54</v>
      </c>
      <c r="F227" s="8" t="s">
        <v>11</v>
      </c>
      <c r="G227" s="22">
        <v>0.5625</v>
      </c>
      <c r="H227" s="22">
        <v>0.5625</v>
      </c>
      <c r="I227" s="21">
        <v>10</v>
      </c>
      <c r="J227" s="21">
        <v>60</v>
      </c>
      <c r="K227" s="8"/>
      <c r="L227" s="8" t="s">
        <v>16</v>
      </c>
      <c r="M227" s="23" t="s">
        <v>201</v>
      </c>
      <c r="N227" s="8">
        <f>5000+1000</f>
        <v>6000</v>
      </c>
    </row>
    <row r="228" spans="1:14" x14ac:dyDescent="0.2">
      <c r="A228" s="18">
        <v>204</v>
      </c>
      <c r="B228" s="19">
        <v>43339</v>
      </c>
      <c r="C228" s="8" t="s">
        <v>202</v>
      </c>
      <c r="D228" s="33">
        <v>42186</v>
      </c>
      <c r="E228" s="8">
        <v>58</v>
      </c>
      <c r="F228" s="8" t="s">
        <v>11</v>
      </c>
      <c r="G228" s="22">
        <v>0.54166666666666663</v>
      </c>
      <c r="H228" s="22">
        <v>0.54166666666666663</v>
      </c>
      <c r="I228" s="21">
        <v>5</v>
      </c>
      <c r="J228" s="21">
        <v>90</v>
      </c>
      <c r="K228" s="8" t="s">
        <v>28</v>
      </c>
      <c r="L228" s="8" t="s">
        <v>16</v>
      </c>
      <c r="M228" s="23" t="s">
        <v>45</v>
      </c>
      <c r="N228" s="8">
        <f>3*1500</f>
        <v>4500</v>
      </c>
    </row>
    <row r="229" spans="1:14" x14ac:dyDescent="0.2">
      <c r="A229" s="18">
        <v>205</v>
      </c>
      <c r="B229" s="19">
        <v>43339</v>
      </c>
      <c r="C229" s="8" t="s">
        <v>244</v>
      </c>
      <c r="D229" s="33">
        <v>43282</v>
      </c>
      <c r="E229" s="8">
        <v>28</v>
      </c>
      <c r="F229" s="8" t="s">
        <v>11</v>
      </c>
      <c r="G229" s="22">
        <v>0.47916666666666669</v>
      </c>
      <c r="H229" s="22">
        <v>0.47916666666666669</v>
      </c>
      <c r="I229" s="28">
        <v>20</v>
      </c>
      <c r="J229" s="21">
        <v>30</v>
      </c>
      <c r="K229" s="8"/>
      <c r="L229" s="8" t="s">
        <v>15</v>
      </c>
      <c r="M229" s="23" t="s">
        <v>203</v>
      </c>
      <c r="N229" s="8">
        <f>500+3000</f>
        <v>3500</v>
      </c>
    </row>
    <row r="230" spans="1:14" x14ac:dyDescent="0.2">
      <c r="A230" s="18">
        <v>206</v>
      </c>
      <c r="B230" s="19">
        <v>43339</v>
      </c>
      <c r="C230" s="8" t="s">
        <v>88</v>
      </c>
      <c r="D230" s="33">
        <v>43282</v>
      </c>
      <c r="E230" s="8">
        <v>54</v>
      </c>
      <c r="F230" s="8" t="s">
        <v>11</v>
      </c>
      <c r="G230" s="22">
        <v>0.5625</v>
      </c>
      <c r="H230" s="22">
        <v>0.5625</v>
      </c>
      <c r="I230" s="21">
        <v>20</v>
      </c>
      <c r="J230" s="21">
        <v>75</v>
      </c>
      <c r="K230" s="8" t="s">
        <v>107</v>
      </c>
      <c r="L230" s="8" t="s">
        <v>15</v>
      </c>
      <c r="M230" s="23" t="s">
        <v>204</v>
      </c>
      <c r="N230" s="8">
        <f>5000+1000</f>
        <v>6000</v>
      </c>
    </row>
    <row r="231" spans="1:14" x14ac:dyDescent="0.2">
      <c r="A231" s="18">
        <v>207</v>
      </c>
      <c r="B231" s="19">
        <v>43339</v>
      </c>
      <c r="C231" s="8" t="s">
        <v>205</v>
      </c>
      <c r="D231" s="33">
        <v>43221</v>
      </c>
      <c r="E231" s="8">
        <v>34</v>
      </c>
      <c r="F231" s="8" t="s">
        <v>11</v>
      </c>
      <c r="G231" s="22">
        <v>0.625</v>
      </c>
      <c r="H231" s="22">
        <v>0.62847222222222221</v>
      </c>
      <c r="I231" s="38">
        <v>10</v>
      </c>
      <c r="J231" s="38">
        <v>10</v>
      </c>
      <c r="K231" s="8" t="s">
        <v>206</v>
      </c>
      <c r="L231" s="47" t="s">
        <v>207</v>
      </c>
      <c r="M231" s="23" t="s">
        <v>208</v>
      </c>
      <c r="N231" s="8">
        <v>3500</v>
      </c>
    </row>
    <row r="232" spans="1:14" x14ac:dyDescent="0.2">
      <c r="A232" s="18">
        <v>208</v>
      </c>
      <c r="B232" s="19">
        <v>43339</v>
      </c>
      <c r="C232" s="8" t="s">
        <v>121</v>
      </c>
      <c r="D232" s="33">
        <v>42156</v>
      </c>
      <c r="E232" s="8">
        <v>46</v>
      </c>
      <c r="F232" s="8" t="s">
        <v>11</v>
      </c>
      <c r="G232" s="22">
        <v>0.73263888888888884</v>
      </c>
      <c r="H232" s="22">
        <v>0.73611111111111116</v>
      </c>
      <c r="I232" s="21">
        <v>5</v>
      </c>
      <c r="J232" s="21">
        <v>40</v>
      </c>
      <c r="K232" s="8" t="s">
        <v>209</v>
      </c>
      <c r="L232" s="8" t="s">
        <v>16</v>
      </c>
      <c r="M232" s="23" t="s">
        <v>69</v>
      </c>
      <c r="N232" s="8">
        <v>1500</v>
      </c>
    </row>
    <row r="233" spans="1:14" x14ac:dyDescent="0.2">
      <c r="A233" s="18">
        <v>209</v>
      </c>
      <c r="B233" s="19">
        <v>43339</v>
      </c>
      <c r="C233" s="8" t="s">
        <v>210</v>
      </c>
      <c r="D233" s="33">
        <v>42552</v>
      </c>
      <c r="E233" s="8">
        <v>27</v>
      </c>
      <c r="F233" s="8" t="s">
        <v>12</v>
      </c>
      <c r="G233" s="22">
        <v>0.76041666666666663</v>
      </c>
      <c r="H233" s="22">
        <v>0.76041666666666663</v>
      </c>
      <c r="I233" s="21">
        <v>15</v>
      </c>
      <c r="J233" s="21">
        <v>15</v>
      </c>
      <c r="K233" s="8" t="s">
        <v>211</v>
      </c>
      <c r="L233" s="8" t="s">
        <v>16</v>
      </c>
      <c r="M233" s="23" t="s">
        <v>110</v>
      </c>
      <c r="N233" s="8">
        <v>200</v>
      </c>
    </row>
    <row r="234" spans="1:14" x14ac:dyDescent="0.2">
      <c r="A234" s="18">
        <v>210</v>
      </c>
      <c r="B234" s="19">
        <v>43339</v>
      </c>
      <c r="C234" s="8" t="s">
        <v>212</v>
      </c>
      <c r="D234" s="33">
        <v>41974</v>
      </c>
      <c r="E234" s="8">
        <v>44</v>
      </c>
      <c r="F234" s="8" t="s">
        <v>11</v>
      </c>
      <c r="G234" s="22">
        <v>0.78125</v>
      </c>
      <c r="H234" s="22">
        <v>0.78125</v>
      </c>
      <c r="I234" s="21">
        <v>5</v>
      </c>
      <c r="J234" s="21">
        <v>30</v>
      </c>
      <c r="K234" s="8" t="s">
        <v>213</v>
      </c>
      <c r="L234" s="8" t="s">
        <v>15</v>
      </c>
      <c r="M234" s="23" t="s">
        <v>214</v>
      </c>
      <c r="N234" s="8">
        <f>500+500</f>
        <v>1000</v>
      </c>
    </row>
    <row r="235" spans="1:14" x14ac:dyDescent="0.2">
      <c r="A235" s="29"/>
      <c r="B235" s="8"/>
      <c r="C235" s="30"/>
      <c r="D235" s="30"/>
      <c r="E235" s="30"/>
      <c r="F235" s="30"/>
      <c r="G235" s="30"/>
      <c r="H235" s="30"/>
      <c r="I235" s="21"/>
      <c r="J235" s="21"/>
      <c r="K235" s="30"/>
      <c r="L235" s="30"/>
      <c r="M235" s="32" t="s">
        <v>348</v>
      </c>
      <c r="N235" s="8">
        <f>SUM(N222:N234)</f>
        <v>45200</v>
      </c>
    </row>
    <row r="236" spans="1:14" x14ac:dyDescent="0.2">
      <c r="A236" s="18">
        <v>211</v>
      </c>
      <c r="B236" s="19">
        <v>43340</v>
      </c>
      <c r="C236" s="8" t="s">
        <v>38</v>
      </c>
      <c r="D236" s="33">
        <v>43313</v>
      </c>
      <c r="E236" s="8">
        <v>68</v>
      </c>
      <c r="F236" s="8" t="s">
        <v>12</v>
      </c>
      <c r="G236" s="22">
        <v>0.41666666666666669</v>
      </c>
      <c r="H236" s="22">
        <v>0.41666666666666669</v>
      </c>
      <c r="I236" s="21">
        <v>5</v>
      </c>
      <c r="J236" s="21">
        <v>30</v>
      </c>
      <c r="K236" s="8" t="s">
        <v>61</v>
      </c>
      <c r="L236" s="8" t="s">
        <v>16</v>
      </c>
      <c r="M236" s="23" t="s">
        <v>49</v>
      </c>
      <c r="N236" s="8">
        <v>1500</v>
      </c>
    </row>
    <row r="237" spans="1:14" x14ac:dyDescent="0.2">
      <c r="A237" s="18">
        <v>212</v>
      </c>
      <c r="B237" s="19">
        <v>43340</v>
      </c>
      <c r="C237" s="8" t="s">
        <v>215</v>
      </c>
      <c r="D237" s="33">
        <v>43009</v>
      </c>
      <c r="E237" s="8">
        <v>52</v>
      </c>
      <c r="F237" s="8" t="s">
        <v>11</v>
      </c>
      <c r="G237" s="22">
        <v>0.42708333333333331</v>
      </c>
      <c r="H237" s="22">
        <v>0.42708333333333331</v>
      </c>
      <c r="I237" s="21">
        <v>50</v>
      </c>
      <c r="J237" s="21">
        <v>20</v>
      </c>
      <c r="K237" s="8" t="s">
        <v>216</v>
      </c>
      <c r="L237" s="8" t="s">
        <v>15</v>
      </c>
      <c r="M237" s="23" t="s">
        <v>217</v>
      </c>
      <c r="N237" s="8">
        <v>500</v>
      </c>
    </row>
    <row r="238" spans="1:14" x14ac:dyDescent="0.2">
      <c r="A238" s="18">
        <v>213</v>
      </c>
      <c r="B238" s="19">
        <v>43340</v>
      </c>
      <c r="C238" s="8" t="s">
        <v>50</v>
      </c>
      <c r="D238" s="33">
        <v>43313</v>
      </c>
      <c r="E238" s="8">
        <v>27</v>
      </c>
      <c r="F238" s="8" t="s">
        <v>12</v>
      </c>
      <c r="G238" s="22">
        <v>0.45833333333333331</v>
      </c>
      <c r="H238" s="22">
        <v>0.45833333333333331</v>
      </c>
      <c r="I238" s="21">
        <v>26</v>
      </c>
      <c r="J238" s="21">
        <v>11</v>
      </c>
      <c r="K238" s="8" t="s">
        <v>218</v>
      </c>
      <c r="L238" s="8" t="s">
        <v>15</v>
      </c>
      <c r="M238" s="23" t="s">
        <v>219</v>
      </c>
      <c r="N238" s="8">
        <v>2466.6</v>
      </c>
    </row>
    <row r="239" spans="1:14" x14ac:dyDescent="0.2">
      <c r="A239" s="18">
        <v>214</v>
      </c>
      <c r="B239" s="19">
        <v>43340</v>
      </c>
      <c r="C239" s="35" t="s">
        <v>207</v>
      </c>
      <c r="D239" s="35" t="s">
        <v>207</v>
      </c>
      <c r="E239" s="8" t="s">
        <v>207</v>
      </c>
      <c r="F239" s="8" t="s">
        <v>12</v>
      </c>
      <c r="G239" s="22">
        <v>0.45833333333333331</v>
      </c>
      <c r="H239" s="22">
        <v>0.47083333333333338</v>
      </c>
      <c r="I239" s="21">
        <v>4</v>
      </c>
      <c r="J239" s="21">
        <v>5</v>
      </c>
      <c r="K239" s="8" t="s">
        <v>220</v>
      </c>
      <c r="L239" s="8" t="s">
        <v>16</v>
      </c>
      <c r="M239" s="23" t="s">
        <v>221</v>
      </c>
      <c r="N239" s="8">
        <v>0</v>
      </c>
    </row>
    <row r="240" spans="1:14" x14ac:dyDescent="0.2">
      <c r="A240" s="18">
        <v>215</v>
      </c>
      <c r="B240" s="19">
        <v>43340</v>
      </c>
      <c r="C240" s="21" t="s">
        <v>222</v>
      </c>
      <c r="D240" s="20">
        <v>43313</v>
      </c>
      <c r="E240" s="21">
        <v>32</v>
      </c>
      <c r="F240" s="8" t="s">
        <v>11</v>
      </c>
      <c r="G240" s="22">
        <v>0.58333333333333337</v>
      </c>
      <c r="H240" s="22">
        <v>0.58333333333333337</v>
      </c>
      <c r="I240" s="21">
        <v>15</v>
      </c>
      <c r="J240" s="21">
        <v>35</v>
      </c>
      <c r="K240" s="8" t="s">
        <v>92</v>
      </c>
      <c r="L240" s="8" t="s">
        <v>223</v>
      </c>
      <c r="M240" s="23" t="s">
        <v>122</v>
      </c>
      <c r="N240" s="8">
        <v>1000</v>
      </c>
    </row>
    <row r="241" spans="1:14" x14ac:dyDescent="0.2">
      <c r="A241" s="18">
        <v>216</v>
      </c>
      <c r="B241" s="19">
        <v>43340</v>
      </c>
      <c r="C241" s="21" t="s">
        <v>153</v>
      </c>
      <c r="D241" s="20">
        <v>41579</v>
      </c>
      <c r="E241" s="21">
        <v>38</v>
      </c>
      <c r="F241" s="8" t="s">
        <v>11</v>
      </c>
      <c r="G241" s="22">
        <v>0.60763888888888895</v>
      </c>
      <c r="H241" s="22">
        <v>0.60763888888888895</v>
      </c>
      <c r="I241" s="28">
        <v>22</v>
      </c>
      <c r="J241" s="21">
        <v>31</v>
      </c>
      <c r="K241" s="8" t="s">
        <v>224</v>
      </c>
      <c r="L241" s="8" t="s">
        <v>16</v>
      </c>
      <c r="M241" s="23" t="s">
        <v>78</v>
      </c>
      <c r="N241" s="8">
        <v>2466.6</v>
      </c>
    </row>
    <row r="242" spans="1:14" x14ac:dyDescent="0.2">
      <c r="A242" s="18">
        <v>217</v>
      </c>
      <c r="B242" s="19">
        <v>43340</v>
      </c>
      <c r="C242" s="21" t="s">
        <v>88</v>
      </c>
      <c r="D242" s="20">
        <v>43282</v>
      </c>
      <c r="E242" s="21">
        <v>54</v>
      </c>
      <c r="F242" s="8" t="s">
        <v>11</v>
      </c>
      <c r="G242" s="22">
        <v>0.625</v>
      </c>
      <c r="H242" s="22">
        <v>0.62222222222222223</v>
      </c>
      <c r="I242" s="21">
        <v>9</v>
      </c>
      <c r="J242" s="28">
        <v>21</v>
      </c>
      <c r="K242" s="8" t="s">
        <v>225</v>
      </c>
      <c r="L242" s="8" t="s">
        <v>15</v>
      </c>
      <c r="M242" s="23" t="s">
        <v>21</v>
      </c>
      <c r="N242" s="8">
        <v>500</v>
      </c>
    </row>
    <row r="243" spans="1:14" x14ac:dyDescent="0.2">
      <c r="A243" s="18">
        <v>218</v>
      </c>
      <c r="B243" s="19">
        <v>43340</v>
      </c>
      <c r="C243" s="21" t="s">
        <v>226</v>
      </c>
      <c r="D243" s="20">
        <v>42217</v>
      </c>
      <c r="E243" s="21">
        <v>43</v>
      </c>
      <c r="F243" s="8" t="s">
        <v>11</v>
      </c>
      <c r="G243" s="22">
        <v>0.66666666666666663</v>
      </c>
      <c r="H243" s="22">
        <v>0.67291666666666661</v>
      </c>
      <c r="I243" s="21">
        <v>23</v>
      </c>
      <c r="J243" s="21">
        <v>121</v>
      </c>
      <c r="K243" s="8"/>
      <c r="L243" s="8" t="s">
        <v>227</v>
      </c>
      <c r="M243" s="23" t="s">
        <v>228</v>
      </c>
      <c r="N243" s="8">
        <v>37500</v>
      </c>
    </row>
    <row r="244" spans="1:14" x14ac:dyDescent="0.2">
      <c r="A244" s="29"/>
      <c r="B244" s="8"/>
      <c r="C244" s="30"/>
      <c r="D244" s="30"/>
      <c r="E244" s="30"/>
      <c r="F244" s="30"/>
      <c r="G244" s="30"/>
      <c r="H244" s="30"/>
      <c r="I244" s="21"/>
      <c r="J244" s="21"/>
      <c r="K244" s="30"/>
      <c r="L244" s="30"/>
      <c r="M244" s="32" t="s">
        <v>348</v>
      </c>
      <c r="N244" s="8">
        <f>SUM(N236:N243)</f>
        <v>45933.2</v>
      </c>
    </row>
    <row r="245" spans="1:14" x14ac:dyDescent="0.2">
      <c r="A245" s="18">
        <v>219</v>
      </c>
      <c r="B245" s="19">
        <v>43341</v>
      </c>
      <c r="C245" s="8" t="s">
        <v>37</v>
      </c>
      <c r="D245" s="33">
        <v>43282</v>
      </c>
      <c r="E245" s="8">
        <v>41</v>
      </c>
      <c r="F245" s="8" t="s">
        <v>11</v>
      </c>
      <c r="G245" s="22">
        <v>0.375</v>
      </c>
      <c r="H245" s="22">
        <v>0.3888888888888889</v>
      </c>
      <c r="I245" s="21">
        <v>15</v>
      </c>
      <c r="J245" s="21">
        <v>132</v>
      </c>
      <c r="K245" s="48" t="s">
        <v>229</v>
      </c>
      <c r="L245" s="8" t="s">
        <v>15</v>
      </c>
      <c r="M245" s="23" t="s">
        <v>230</v>
      </c>
      <c r="N245" s="8">
        <f>37500+1000</f>
        <v>38500</v>
      </c>
    </row>
    <row r="246" spans="1:14" x14ac:dyDescent="0.2">
      <c r="A246" s="18">
        <v>220</v>
      </c>
      <c r="B246" s="19">
        <v>43341</v>
      </c>
      <c r="C246" s="8" t="s">
        <v>231</v>
      </c>
      <c r="D246" s="33">
        <v>43040</v>
      </c>
      <c r="E246" s="8">
        <v>12</v>
      </c>
      <c r="F246" s="8" t="s">
        <v>11</v>
      </c>
      <c r="G246" s="22">
        <v>0.5625</v>
      </c>
      <c r="H246" s="22">
        <v>0.5625</v>
      </c>
      <c r="I246" s="28">
        <v>6</v>
      </c>
      <c r="J246" s="21">
        <v>30</v>
      </c>
      <c r="K246" s="8" t="s">
        <v>26</v>
      </c>
      <c r="L246" s="8" t="s">
        <v>134</v>
      </c>
      <c r="M246" s="23" t="s">
        <v>155</v>
      </c>
      <c r="N246" s="8">
        <v>2500</v>
      </c>
    </row>
    <row r="247" spans="1:14" x14ac:dyDescent="0.2">
      <c r="A247" s="18">
        <v>221</v>
      </c>
      <c r="B247" s="19">
        <v>43341</v>
      </c>
      <c r="C247" s="8" t="s">
        <v>232</v>
      </c>
      <c r="D247" s="20">
        <v>40603</v>
      </c>
      <c r="E247" s="21">
        <v>45</v>
      </c>
      <c r="F247" s="8" t="s">
        <v>12</v>
      </c>
      <c r="G247" s="22">
        <v>0.66666666666666663</v>
      </c>
      <c r="H247" s="22">
        <v>0.66666666666666663</v>
      </c>
      <c r="I247" s="21">
        <v>5</v>
      </c>
      <c r="J247" s="21">
        <v>30</v>
      </c>
      <c r="K247" s="8" t="s">
        <v>27</v>
      </c>
      <c r="L247" s="8" t="s">
        <v>16</v>
      </c>
      <c r="M247" s="23" t="s">
        <v>49</v>
      </c>
      <c r="N247" s="8">
        <v>1500</v>
      </c>
    </row>
    <row r="248" spans="1:14" x14ac:dyDescent="0.2">
      <c r="A248" s="29"/>
      <c r="B248" s="8"/>
      <c r="C248" s="30"/>
      <c r="D248" s="30"/>
      <c r="E248" s="30"/>
      <c r="F248" s="30"/>
      <c r="G248" s="30"/>
      <c r="H248" s="30"/>
      <c r="I248" s="42"/>
      <c r="J248" s="21"/>
      <c r="K248" s="30"/>
      <c r="L248" s="30"/>
      <c r="M248" s="32" t="s">
        <v>348</v>
      </c>
      <c r="N248" s="8">
        <f>SUM(N245:N247)</f>
        <v>42500</v>
      </c>
    </row>
    <row r="249" spans="1:14" x14ac:dyDescent="0.2">
      <c r="A249" s="49">
        <v>222</v>
      </c>
      <c r="B249" s="19">
        <v>43342</v>
      </c>
      <c r="C249" s="50" t="s">
        <v>233</v>
      </c>
      <c r="D249" s="51">
        <v>42278</v>
      </c>
      <c r="E249" s="52">
        <v>53</v>
      </c>
      <c r="F249" s="50" t="s">
        <v>11</v>
      </c>
      <c r="G249" s="53">
        <v>0.54166666666666663</v>
      </c>
      <c r="H249" s="53">
        <v>0.54166666666666663</v>
      </c>
      <c r="I249" s="54">
        <v>3</v>
      </c>
      <c r="J249" s="55">
        <v>32</v>
      </c>
      <c r="K249" s="50" t="s">
        <v>26</v>
      </c>
      <c r="L249" s="50" t="s">
        <v>47</v>
      </c>
      <c r="M249" s="56" t="s">
        <v>86</v>
      </c>
      <c r="N249" s="8">
        <v>7500</v>
      </c>
    </row>
    <row r="250" spans="1:14" x14ac:dyDescent="0.2">
      <c r="A250" s="49">
        <v>223</v>
      </c>
      <c r="B250" s="19">
        <v>43342</v>
      </c>
      <c r="C250" s="40" t="s">
        <v>40</v>
      </c>
      <c r="D250" s="26">
        <v>40575</v>
      </c>
      <c r="E250" s="27">
        <v>32</v>
      </c>
      <c r="F250" s="40" t="s">
        <v>11</v>
      </c>
      <c r="G250" s="53">
        <v>0.41666666666666669</v>
      </c>
      <c r="H250" s="53">
        <v>0.4201388888888889</v>
      </c>
      <c r="I250" s="40">
        <v>1</v>
      </c>
      <c r="J250" s="40">
        <v>65</v>
      </c>
      <c r="K250" s="50" t="s">
        <v>14</v>
      </c>
      <c r="L250" s="50" t="s">
        <v>16</v>
      </c>
      <c r="M250" s="56" t="s">
        <v>49</v>
      </c>
      <c r="N250" s="8">
        <v>1500</v>
      </c>
    </row>
    <row r="251" spans="1:14" x14ac:dyDescent="0.2">
      <c r="A251" s="49">
        <v>224</v>
      </c>
      <c r="B251" s="19">
        <v>43342</v>
      </c>
      <c r="C251" s="50" t="s">
        <v>88</v>
      </c>
      <c r="D251" s="20">
        <v>43282</v>
      </c>
      <c r="E251" s="21">
        <v>54</v>
      </c>
      <c r="F251" s="50" t="s">
        <v>11</v>
      </c>
      <c r="G251" s="57">
        <v>0.45833333333333331</v>
      </c>
      <c r="H251" s="57">
        <v>0.46875</v>
      </c>
      <c r="I251" s="58">
        <v>7</v>
      </c>
      <c r="J251" s="52">
        <v>62</v>
      </c>
      <c r="K251" s="40"/>
      <c r="L251" s="50" t="s">
        <v>16</v>
      </c>
      <c r="M251" s="59" t="s">
        <v>234</v>
      </c>
      <c r="N251" s="8">
        <f>1500+1500</f>
        <v>3000</v>
      </c>
    </row>
    <row r="252" spans="1:14" x14ac:dyDescent="0.2">
      <c r="A252" s="49">
        <v>225</v>
      </c>
      <c r="B252" s="19">
        <v>43342</v>
      </c>
      <c r="C252" s="50" t="s">
        <v>88</v>
      </c>
      <c r="D252" s="43">
        <v>43282</v>
      </c>
      <c r="E252" s="39">
        <v>54</v>
      </c>
      <c r="F252" s="50" t="s">
        <v>11</v>
      </c>
      <c r="G252" s="53">
        <v>0.54166666666666663</v>
      </c>
      <c r="H252" s="53">
        <v>0.54166666666666663</v>
      </c>
      <c r="I252" s="40">
        <v>10</v>
      </c>
      <c r="J252" s="40">
        <v>45</v>
      </c>
      <c r="K252" s="50" t="s">
        <v>26</v>
      </c>
      <c r="L252" s="50" t="s">
        <v>47</v>
      </c>
      <c r="M252" s="56" t="s">
        <v>86</v>
      </c>
      <c r="N252" s="8">
        <f>7500</f>
        <v>7500</v>
      </c>
    </row>
    <row r="253" spans="1:14" x14ac:dyDescent="0.2">
      <c r="A253" s="60">
        <v>226</v>
      </c>
      <c r="B253" s="61">
        <v>43342</v>
      </c>
      <c r="C253" s="62" t="s">
        <v>235</v>
      </c>
      <c r="D253" s="63">
        <v>43313</v>
      </c>
      <c r="E253" s="62">
        <v>52</v>
      </c>
      <c r="F253" s="62" t="s">
        <v>12</v>
      </c>
      <c r="G253" s="64">
        <v>0.54166666666666663</v>
      </c>
      <c r="H253" s="64">
        <v>0.53819444444444442</v>
      </c>
      <c r="I253" s="62">
        <v>4</v>
      </c>
      <c r="J253" s="40">
        <v>76</v>
      </c>
      <c r="K253" s="62" t="s">
        <v>66</v>
      </c>
      <c r="L253" s="65" t="s">
        <v>15</v>
      </c>
      <c r="M253" s="66" t="s">
        <v>236</v>
      </c>
      <c r="N253" s="8">
        <f>500+500+0</f>
        <v>1000</v>
      </c>
    </row>
    <row r="254" spans="1:14" x14ac:dyDescent="0.2">
      <c r="A254" s="60"/>
      <c r="B254" s="61"/>
      <c r="C254" s="65"/>
      <c r="D254" s="65"/>
      <c r="E254" s="65"/>
      <c r="F254" s="65"/>
      <c r="G254" s="67"/>
      <c r="H254" s="67"/>
      <c r="I254" s="62"/>
      <c r="J254" s="68"/>
      <c r="K254" s="65"/>
      <c r="L254" s="65"/>
      <c r="M254" s="32" t="s">
        <v>348</v>
      </c>
      <c r="N254" s="8">
        <f>SUM(N249:N253)</f>
        <v>20500</v>
      </c>
    </row>
    <row r="256" spans="1:14" x14ac:dyDescent="0.2">
      <c r="I256"/>
      <c r="J256"/>
    </row>
    <row r="257" spans="8:10" x14ac:dyDescent="0.2">
      <c r="H257" t="s">
        <v>492</v>
      </c>
      <c r="I257">
        <f>AVERAGE(Table3[WAIT-TIME(IN MINUTES)])</f>
        <v>12.035398230088495</v>
      </c>
      <c r="J257"/>
    </row>
    <row r="258" spans="8:10" x14ac:dyDescent="0.2">
      <c r="H258" t="s">
        <v>460</v>
      </c>
      <c r="I258">
        <f>_xlfn.STDEV.S(Table3[WAIT-TIME(IN MINUTES)])</f>
        <v>12.36117880285952</v>
      </c>
      <c r="J258"/>
    </row>
    <row r="259" spans="8:10" x14ac:dyDescent="0.2">
      <c r="H259" t="s">
        <v>461</v>
      </c>
      <c r="I259">
        <f>I258/AVERAGE(Table3[WAIT-TIME(IN MINUTES)])</f>
        <v>1.0270685328846514</v>
      </c>
      <c r="J259"/>
    </row>
    <row r="260" spans="8:10" x14ac:dyDescent="0.2">
      <c r="I260"/>
      <c r="J260"/>
    </row>
    <row r="261" spans="8:10" x14ac:dyDescent="0.2">
      <c r="I261"/>
      <c r="J261"/>
    </row>
    <row r="262" spans="8:10" x14ac:dyDescent="0.2">
      <c r="I262"/>
      <c r="J262"/>
    </row>
    <row r="263" spans="8:10" x14ac:dyDescent="0.2">
      <c r="I263"/>
      <c r="J263"/>
    </row>
    <row r="264" spans="8:10" x14ac:dyDescent="0.2">
      <c r="I264"/>
      <c r="J264"/>
    </row>
    <row r="265" spans="8:10" x14ac:dyDescent="0.2">
      <c r="I265"/>
      <c r="J265"/>
    </row>
  </sheetData>
  <pageMargins left="0.7" right="0.7" top="0.75" bottom="0.75" header="0.3" footer="0.3"/>
  <pageSetup paperSize="9" orientation="portrait" horizontalDpi="4294967292"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47"/>
  <sheetViews>
    <sheetView topLeftCell="D1" zoomScale="80" zoomScaleNormal="80" workbookViewId="0">
      <selection activeCell="S11" sqref="S11"/>
    </sheetView>
  </sheetViews>
  <sheetFormatPr baseColWidth="10" defaultColWidth="9.1640625" defaultRowHeight="14" x14ac:dyDescent="0.2"/>
  <cols>
    <col min="1" max="1" width="11.33203125" style="70" bestFit="1" customWidth="1"/>
    <col min="2" max="2" width="12.6640625" style="70" bestFit="1" customWidth="1"/>
    <col min="3" max="3" width="30.1640625" style="70" bestFit="1" customWidth="1"/>
    <col min="4" max="4" width="12.5" style="70" customWidth="1"/>
    <col min="5" max="5" width="11.5" style="70" bestFit="1" customWidth="1"/>
    <col min="6" max="6" width="9.1640625" style="70"/>
    <col min="7" max="7" width="17.5" style="70" customWidth="1"/>
    <col min="8" max="8" width="10.6640625" style="70" bestFit="1" customWidth="1"/>
    <col min="9" max="9" width="13.33203125" style="70" customWidth="1"/>
    <col min="10" max="10" width="12" style="70" bestFit="1" customWidth="1"/>
    <col min="11" max="11" width="12" style="70" customWidth="1"/>
    <col min="12" max="12" width="9.1640625" style="70"/>
    <col min="13" max="13" width="12.6640625" style="70" bestFit="1" customWidth="1"/>
    <col min="14" max="15" width="13.5" style="70" bestFit="1" customWidth="1"/>
    <col min="16" max="17" width="14.83203125" style="70" bestFit="1" customWidth="1"/>
    <col min="18" max="18" width="14.6640625" style="70" bestFit="1" customWidth="1"/>
    <col min="19" max="16384" width="9.1640625" style="70"/>
  </cols>
  <sheetData>
    <row r="1" spans="1:18" x14ac:dyDescent="0.2">
      <c r="A1" s="69" t="s">
        <v>1</v>
      </c>
      <c r="B1" s="69" t="s">
        <v>305</v>
      </c>
      <c r="C1" s="69" t="s">
        <v>306</v>
      </c>
      <c r="E1" s="157" t="s">
        <v>457</v>
      </c>
      <c r="F1" s="157"/>
      <c r="G1" s="157"/>
      <c r="H1" s="157"/>
      <c r="I1" s="157"/>
      <c r="J1" s="157"/>
      <c r="K1" s="157"/>
      <c r="M1" s="158" t="s">
        <v>462</v>
      </c>
      <c r="N1" s="158"/>
      <c r="O1" s="158"/>
      <c r="P1" s="158"/>
      <c r="Q1" s="158"/>
      <c r="R1" s="158"/>
    </row>
    <row r="2" spans="1:18" x14ac:dyDescent="0.2">
      <c r="A2" s="71">
        <v>43313</v>
      </c>
      <c r="B2" s="72" t="s">
        <v>309</v>
      </c>
      <c r="C2" s="72">
        <v>6</v>
      </c>
      <c r="E2" s="69" t="s">
        <v>307</v>
      </c>
      <c r="F2" s="69" t="s">
        <v>308</v>
      </c>
      <c r="G2" s="69" t="s">
        <v>309</v>
      </c>
      <c r="H2" s="69" t="s">
        <v>310</v>
      </c>
      <c r="I2" s="69" t="s">
        <v>311</v>
      </c>
      <c r="J2" s="69" t="s">
        <v>312</v>
      </c>
      <c r="K2" s="69" t="s">
        <v>313</v>
      </c>
      <c r="M2" s="69" t="s">
        <v>305</v>
      </c>
      <c r="N2" s="69" t="s">
        <v>315</v>
      </c>
      <c r="O2" s="69" t="s">
        <v>458</v>
      </c>
      <c r="P2" s="69" t="s">
        <v>316</v>
      </c>
      <c r="Q2" s="69" t="s">
        <v>459</v>
      </c>
      <c r="R2" s="69" t="s">
        <v>317</v>
      </c>
    </row>
    <row r="3" spans="1:18" x14ac:dyDescent="0.2">
      <c r="A3" s="71">
        <v>43314</v>
      </c>
      <c r="B3" s="72" t="s">
        <v>310</v>
      </c>
      <c r="C3" s="72">
        <v>10</v>
      </c>
      <c r="E3" s="72">
        <v>6</v>
      </c>
      <c r="F3" s="72">
        <v>4</v>
      </c>
      <c r="G3" s="72">
        <v>14</v>
      </c>
      <c r="H3" s="72">
        <v>12</v>
      </c>
      <c r="I3" s="72">
        <v>6</v>
      </c>
      <c r="J3" s="72">
        <v>5</v>
      </c>
      <c r="K3" s="72">
        <v>3</v>
      </c>
      <c r="M3" s="72" t="s">
        <v>307</v>
      </c>
      <c r="N3" s="73">
        <f>AVERAGE(E3:E47)</f>
        <v>11.444444444444445</v>
      </c>
      <c r="O3" s="73">
        <f>_xlfn.STDEV.S(E3:E47)</f>
        <v>10.861850578045988</v>
      </c>
      <c r="P3" s="73">
        <f>_xlfn.VAR.S(E3:E47)</f>
        <v>117.97979797979798</v>
      </c>
      <c r="Q3" s="73">
        <f>(O3/N3)*100</f>
        <v>94.909373982926112</v>
      </c>
      <c r="R3" s="72">
        <f>COUNT(E3:E47)</f>
        <v>45</v>
      </c>
    </row>
    <row r="4" spans="1:18" x14ac:dyDescent="0.2">
      <c r="A4" s="71">
        <v>43315</v>
      </c>
      <c r="B4" s="72" t="s">
        <v>311</v>
      </c>
      <c r="C4" s="72">
        <v>12</v>
      </c>
      <c r="E4" s="72">
        <v>6</v>
      </c>
      <c r="F4" s="72">
        <v>6</v>
      </c>
      <c r="G4" s="72">
        <v>15</v>
      </c>
      <c r="H4" s="72">
        <v>6</v>
      </c>
      <c r="I4" s="72">
        <v>16</v>
      </c>
      <c r="J4" s="72">
        <v>7</v>
      </c>
      <c r="K4" s="72">
        <v>15</v>
      </c>
      <c r="M4" s="72" t="s">
        <v>308</v>
      </c>
      <c r="N4" s="73">
        <f>AVERAGE(F3:F35)</f>
        <v>11.484848484848484</v>
      </c>
      <c r="O4" s="73">
        <f>_xlfn.STDEV.S(F3:F35)</f>
        <v>10.155421003462916</v>
      </c>
      <c r="P4" s="73">
        <f>_xlfn.VAR.S(F3:F35)</f>
        <v>103.13257575757575</v>
      </c>
      <c r="Q4" s="73">
        <f>(O4/N4)*100</f>
        <v>88.424510056537258</v>
      </c>
      <c r="R4" s="72">
        <v>33</v>
      </c>
    </row>
    <row r="5" spans="1:18" x14ac:dyDescent="0.2">
      <c r="A5" s="71">
        <v>43316</v>
      </c>
      <c r="B5" s="72" t="s">
        <v>312</v>
      </c>
      <c r="C5" s="72">
        <v>5</v>
      </c>
      <c r="E5" s="72">
        <v>12</v>
      </c>
      <c r="F5" s="72">
        <v>14</v>
      </c>
      <c r="G5" s="72">
        <v>8</v>
      </c>
      <c r="H5" s="72">
        <v>35</v>
      </c>
      <c r="I5" s="72">
        <v>7</v>
      </c>
      <c r="J5" s="72">
        <v>19</v>
      </c>
      <c r="K5" s="72">
        <v>60</v>
      </c>
      <c r="M5" s="72" t="s">
        <v>309</v>
      </c>
      <c r="N5" s="73">
        <f>AVERAGE(G3:G24)</f>
        <v>9.954545454545455</v>
      </c>
      <c r="O5" s="73">
        <f>_xlfn.STDEV.S(G3:G24)</f>
        <v>7.3060788305894899</v>
      </c>
      <c r="P5" s="73">
        <f>_xlfn.VAR.S(G3:G24)</f>
        <v>53.378787878787882</v>
      </c>
      <c r="Q5" s="73">
        <f t="shared" ref="Q5:Q9" si="0">(O5/N5)*100</f>
        <v>73.394399211401264</v>
      </c>
      <c r="R5" s="72">
        <v>22</v>
      </c>
    </row>
    <row r="6" spans="1:18" x14ac:dyDescent="0.2">
      <c r="A6" s="71">
        <v>43317</v>
      </c>
      <c r="B6" s="72" t="s">
        <v>313</v>
      </c>
      <c r="C6" s="72" t="s">
        <v>314</v>
      </c>
      <c r="E6" s="72">
        <v>16</v>
      </c>
      <c r="F6" s="72">
        <v>14</v>
      </c>
      <c r="G6" s="72">
        <v>12</v>
      </c>
      <c r="H6" s="72">
        <v>32</v>
      </c>
      <c r="I6" s="72">
        <v>10</v>
      </c>
      <c r="J6" s="72">
        <v>11</v>
      </c>
      <c r="K6" s="72">
        <v>60</v>
      </c>
      <c r="M6" s="72" t="s">
        <v>310</v>
      </c>
      <c r="N6" s="73">
        <f>AVERAGE(H3:H47)</f>
        <v>9.1333333333333329</v>
      </c>
      <c r="O6" s="73">
        <f>_xlfn.STDEV.S(H3:H47)</f>
        <v>7.5996411398529506</v>
      </c>
      <c r="P6" s="73">
        <f>_xlfn.VAR.S(H3:H47)</f>
        <v>57.75454545454545</v>
      </c>
      <c r="Q6" s="73">
        <f t="shared" si="0"/>
        <v>83.207749706419179</v>
      </c>
      <c r="R6" s="72">
        <v>45</v>
      </c>
    </row>
    <row r="7" spans="1:18" x14ac:dyDescent="0.2">
      <c r="A7" s="71">
        <v>43318</v>
      </c>
      <c r="B7" s="72" t="s">
        <v>307</v>
      </c>
      <c r="C7" s="72">
        <v>12</v>
      </c>
      <c r="E7" s="72">
        <v>1</v>
      </c>
      <c r="F7" s="72">
        <v>13</v>
      </c>
      <c r="G7" s="72">
        <v>25</v>
      </c>
      <c r="H7" s="72">
        <v>6</v>
      </c>
      <c r="I7" s="72">
        <v>5</v>
      </c>
      <c r="J7" s="72">
        <v>4</v>
      </c>
      <c r="K7" s="72">
        <v>30</v>
      </c>
      <c r="M7" s="72" t="s">
        <v>311</v>
      </c>
      <c r="N7" s="73">
        <f>AVERAGE(I3:I43)</f>
        <v>12.780487804878049</v>
      </c>
      <c r="O7" s="73">
        <f>_xlfn.STDEV.S(I3:I43)</f>
        <v>13.070027152079584</v>
      </c>
      <c r="P7" s="73">
        <f>_xlfn.VAR.S(I3:I43)</f>
        <v>170.82560975609755</v>
      </c>
      <c r="Q7" s="73">
        <f t="shared" si="0"/>
        <v>102.26547962505018</v>
      </c>
      <c r="R7" s="72">
        <v>41</v>
      </c>
    </row>
    <row r="8" spans="1:18" x14ac:dyDescent="0.2">
      <c r="A8" s="71">
        <v>43319</v>
      </c>
      <c r="B8" s="72" t="s">
        <v>308</v>
      </c>
      <c r="C8" s="72">
        <v>8</v>
      </c>
      <c r="E8" s="72">
        <v>2</v>
      </c>
      <c r="F8" s="72">
        <v>3</v>
      </c>
      <c r="G8" s="72">
        <v>14</v>
      </c>
      <c r="H8" s="72">
        <v>10</v>
      </c>
      <c r="I8" s="72">
        <v>20</v>
      </c>
      <c r="J8" s="72">
        <v>16</v>
      </c>
      <c r="K8" s="72">
        <v>30</v>
      </c>
      <c r="M8" s="72" t="s">
        <v>312</v>
      </c>
      <c r="N8" s="73">
        <f>AVERAGE(J3:J34)</f>
        <v>11.4375</v>
      </c>
      <c r="O8" s="73">
        <f>_xlfn.STDEV.S(J3:J34)</f>
        <v>10.655719348721121</v>
      </c>
      <c r="P8" s="73">
        <f>_xlfn.VAR.S(J3:J34)</f>
        <v>113.54435483870968</v>
      </c>
      <c r="Q8" s="73">
        <f t="shared" si="0"/>
        <v>93.164759333080838</v>
      </c>
      <c r="R8" s="72">
        <v>32</v>
      </c>
    </row>
    <row r="9" spans="1:18" x14ac:dyDescent="0.2">
      <c r="A9" s="71">
        <v>43320</v>
      </c>
      <c r="B9" s="72" t="s">
        <v>309</v>
      </c>
      <c r="C9" s="72">
        <v>6</v>
      </c>
      <c r="E9" s="72">
        <v>5</v>
      </c>
      <c r="F9" s="72">
        <v>16</v>
      </c>
      <c r="G9" s="72">
        <v>12</v>
      </c>
      <c r="H9" s="72">
        <v>3</v>
      </c>
      <c r="I9" s="72">
        <v>20</v>
      </c>
      <c r="J9" s="72">
        <v>3</v>
      </c>
      <c r="K9" s="72">
        <v>90</v>
      </c>
      <c r="M9" s="72" t="s">
        <v>313</v>
      </c>
      <c r="N9" s="72">
        <f>AVERAGE(K3:K10)</f>
        <v>37.25</v>
      </c>
      <c r="O9" s="73">
        <f>_xlfn.STDEV.S(K3:K10)</f>
        <v>30.079656153049928</v>
      </c>
      <c r="P9" s="73">
        <f>_xlfn.VAR.S(K3:K10)</f>
        <v>904.78571428571433</v>
      </c>
      <c r="Q9" s="73">
        <f t="shared" si="0"/>
        <v>80.750754773288406</v>
      </c>
      <c r="R9" s="72">
        <v>8</v>
      </c>
    </row>
    <row r="10" spans="1:18" x14ac:dyDescent="0.2">
      <c r="A10" s="71">
        <v>43321</v>
      </c>
      <c r="B10" s="72" t="s">
        <v>310</v>
      </c>
      <c r="C10" s="72">
        <v>3</v>
      </c>
      <c r="E10" s="72">
        <v>0</v>
      </c>
      <c r="F10" s="72">
        <v>12</v>
      </c>
      <c r="G10" s="72">
        <v>10</v>
      </c>
      <c r="H10" s="72">
        <v>12</v>
      </c>
      <c r="I10" s="72">
        <v>10</v>
      </c>
      <c r="J10" s="72">
        <v>3</v>
      </c>
      <c r="K10" s="72">
        <v>10</v>
      </c>
      <c r="Q10" s="74" t="s">
        <v>333</v>
      </c>
      <c r="R10" s="70">
        <f>SUM(R3:R9)</f>
        <v>226</v>
      </c>
    </row>
    <row r="11" spans="1:18" x14ac:dyDescent="0.2">
      <c r="A11" s="71">
        <v>43322</v>
      </c>
      <c r="B11" s="72" t="s">
        <v>311</v>
      </c>
      <c r="C11" s="72">
        <v>10</v>
      </c>
      <c r="E11" s="72">
        <v>16</v>
      </c>
      <c r="F11" s="72">
        <v>2</v>
      </c>
      <c r="G11" s="72">
        <v>2</v>
      </c>
      <c r="H11" s="72">
        <v>22</v>
      </c>
      <c r="I11" s="72">
        <v>29</v>
      </c>
      <c r="J11" s="72">
        <v>1</v>
      </c>
      <c r="K11" s="72"/>
    </row>
    <row r="12" spans="1:18" x14ac:dyDescent="0.2">
      <c r="A12" s="71">
        <v>43323</v>
      </c>
      <c r="B12" s="72" t="s">
        <v>312</v>
      </c>
      <c r="C12" s="72">
        <v>13</v>
      </c>
      <c r="E12" s="72">
        <v>3</v>
      </c>
      <c r="F12" s="72">
        <v>20</v>
      </c>
      <c r="G12" s="72">
        <v>6</v>
      </c>
      <c r="H12" s="72">
        <v>7</v>
      </c>
      <c r="I12" s="72">
        <v>4</v>
      </c>
      <c r="J12" s="72">
        <v>4</v>
      </c>
      <c r="K12" s="72"/>
    </row>
    <row r="13" spans="1:18" x14ac:dyDescent="0.2">
      <c r="A13" s="71">
        <v>43324</v>
      </c>
      <c r="B13" s="72" t="s">
        <v>313</v>
      </c>
      <c r="C13" s="72">
        <v>7</v>
      </c>
      <c r="E13" s="72">
        <v>7</v>
      </c>
      <c r="F13" s="72">
        <v>13</v>
      </c>
      <c r="G13" s="72">
        <v>1</v>
      </c>
      <c r="H13" s="72">
        <v>3</v>
      </c>
      <c r="I13" s="72">
        <v>5</v>
      </c>
      <c r="J13" s="72">
        <v>15</v>
      </c>
      <c r="K13" s="72"/>
    </row>
    <row r="14" spans="1:18" x14ac:dyDescent="0.2">
      <c r="A14" s="71">
        <v>43325</v>
      </c>
      <c r="B14" s="72" t="s">
        <v>307</v>
      </c>
      <c r="C14" s="72">
        <v>12</v>
      </c>
      <c r="E14" s="72">
        <v>8</v>
      </c>
      <c r="F14" s="72">
        <v>6</v>
      </c>
      <c r="G14" s="72">
        <v>4</v>
      </c>
      <c r="H14" s="72">
        <v>5</v>
      </c>
      <c r="I14" s="72">
        <v>5</v>
      </c>
      <c r="J14" s="72">
        <v>4</v>
      </c>
      <c r="K14" s="72"/>
    </row>
    <row r="15" spans="1:18" x14ac:dyDescent="0.2">
      <c r="A15" s="71">
        <v>43326</v>
      </c>
      <c r="B15" s="72" t="s">
        <v>308</v>
      </c>
      <c r="C15" s="72">
        <v>12</v>
      </c>
      <c r="E15" s="72">
        <v>12</v>
      </c>
      <c r="F15" s="72">
        <v>4</v>
      </c>
      <c r="G15" s="72">
        <v>4</v>
      </c>
      <c r="H15" s="72">
        <v>6</v>
      </c>
      <c r="I15" s="72">
        <v>10</v>
      </c>
      <c r="J15" s="72">
        <v>54</v>
      </c>
      <c r="K15" s="72"/>
    </row>
    <row r="16" spans="1:18" x14ac:dyDescent="0.2">
      <c r="A16" s="71">
        <v>43327</v>
      </c>
      <c r="B16" s="72" t="s">
        <v>309</v>
      </c>
      <c r="C16" s="72" t="s">
        <v>314</v>
      </c>
      <c r="E16" s="72">
        <v>6</v>
      </c>
      <c r="F16" s="72">
        <v>5</v>
      </c>
      <c r="G16" s="72">
        <v>4</v>
      </c>
      <c r="H16" s="72">
        <v>5</v>
      </c>
      <c r="I16" s="72">
        <v>17</v>
      </c>
      <c r="J16" s="72">
        <v>16</v>
      </c>
      <c r="K16" s="72"/>
    </row>
    <row r="17" spans="1:11" x14ac:dyDescent="0.2">
      <c r="A17" s="71">
        <v>43328</v>
      </c>
      <c r="B17" s="72" t="s">
        <v>310</v>
      </c>
      <c r="C17" s="72">
        <v>15</v>
      </c>
      <c r="E17" s="72">
        <v>2</v>
      </c>
      <c r="F17" s="72">
        <v>5</v>
      </c>
      <c r="G17" s="72">
        <v>31</v>
      </c>
      <c r="H17" s="72">
        <v>5</v>
      </c>
      <c r="I17" s="72">
        <v>5</v>
      </c>
      <c r="J17" s="72">
        <v>30</v>
      </c>
      <c r="K17" s="72"/>
    </row>
    <row r="18" spans="1:11" x14ac:dyDescent="0.2">
      <c r="A18" s="71">
        <v>43329</v>
      </c>
      <c r="B18" s="72" t="s">
        <v>311</v>
      </c>
      <c r="C18" s="72">
        <v>14</v>
      </c>
      <c r="E18" s="72">
        <v>15</v>
      </c>
      <c r="F18" s="72">
        <v>2</v>
      </c>
      <c r="G18" s="72">
        <v>5</v>
      </c>
      <c r="H18" s="72">
        <v>10</v>
      </c>
      <c r="I18" s="72">
        <v>10</v>
      </c>
      <c r="J18" s="72">
        <v>11</v>
      </c>
      <c r="K18" s="72"/>
    </row>
    <row r="19" spans="1:11" x14ac:dyDescent="0.2">
      <c r="A19" s="71">
        <v>43330</v>
      </c>
      <c r="B19" s="72" t="s">
        <v>312</v>
      </c>
      <c r="C19" s="72">
        <v>5</v>
      </c>
      <c r="E19" s="72">
        <v>10</v>
      </c>
      <c r="F19" s="72">
        <v>27</v>
      </c>
      <c r="G19" s="72">
        <v>10</v>
      </c>
      <c r="H19" s="72">
        <v>5</v>
      </c>
      <c r="I19" s="72">
        <v>6</v>
      </c>
      <c r="J19" s="72">
        <v>28</v>
      </c>
      <c r="K19" s="72"/>
    </row>
    <row r="20" spans="1:11" x14ac:dyDescent="0.2">
      <c r="A20" s="71">
        <v>43331</v>
      </c>
      <c r="B20" s="72" t="s">
        <v>313</v>
      </c>
      <c r="C20" s="72">
        <v>1</v>
      </c>
      <c r="E20" s="72">
        <v>10</v>
      </c>
      <c r="F20" s="72">
        <v>12</v>
      </c>
      <c r="G20" s="72">
        <v>5</v>
      </c>
      <c r="H20" s="72">
        <v>10</v>
      </c>
      <c r="I20" s="72">
        <v>2</v>
      </c>
      <c r="J20" s="72">
        <v>6</v>
      </c>
      <c r="K20" s="72"/>
    </row>
    <row r="21" spans="1:11" x14ac:dyDescent="0.2">
      <c r="A21" s="71">
        <v>43332</v>
      </c>
      <c r="B21" s="72" t="s">
        <v>307</v>
      </c>
      <c r="C21" s="72">
        <v>8</v>
      </c>
      <c r="E21" s="72">
        <v>14</v>
      </c>
      <c r="F21" s="72">
        <v>2</v>
      </c>
      <c r="G21" s="72">
        <v>11</v>
      </c>
      <c r="H21" s="72">
        <v>5</v>
      </c>
      <c r="I21" s="72">
        <v>10</v>
      </c>
      <c r="J21" s="72">
        <v>10</v>
      </c>
      <c r="K21" s="72"/>
    </row>
    <row r="22" spans="1:11" x14ac:dyDescent="0.2">
      <c r="A22" s="71">
        <v>43333</v>
      </c>
      <c r="B22" s="72" t="s">
        <v>308</v>
      </c>
      <c r="C22" s="72">
        <v>5</v>
      </c>
      <c r="E22" s="72">
        <v>4</v>
      </c>
      <c r="F22" s="72">
        <v>14</v>
      </c>
      <c r="G22" s="72">
        <v>15</v>
      </c>
      <c r="H22" s="72">
        <v>5</v>
      </c>
      <c r="I22" s="72">
        <v>11</v>
      </c>
      <c r="J22" s="72">
        <v>14</v>
      </c>
      <c r="K22" s="72"/>
    </row>
    <row r="23" spans="1:11" x14ac:dyDescent="0.2">
      <c r="A23" s="71">
        <v>43334</v>
      </c>
      <c r="B23" s="72" t="s">
        <v>309</v>
      </c>
      <c r="C23" s="72">
        <v>7</v>
      </c>
      <c r="E23" s="72">
        <v>11</v>
      </c>
      <c r="F23" s="72">
        <v>10</v>
      </c>
      <c r="G23" s="72">
        <v>6</v>
      </c>
      <c r="H23" s="72">
        <v>5</v>
      </c>
      <c r="I23" s="72">
        <v>7</v>
      </c>
      <c r="J23" s="72">
        <v>10</v>
      </c>
      <c r="K23" s="72"/>
    </row>
    <row r="24" spans="1:11" x14ac:dyDescent="0.2">
      <c r="A24" s="71">
        <v>43335</v>
      </c>
      <c r="B24" s="72" t="s">
        <v>310</v>
      </c>
      <c r="C24" s="72">
        <v>12</v>
      </c>
      <c r="E24" s="72">
        <v>28</v>
      </c>
      <c r="F24" s="72">
        <v>3</v>
      </c>
      <c r="G24" s="72">
        <v>5</v>
      </c>
      <c r="H24" s="72">
        <v>3</v>
      </c>
      <c r="I24" s="72">
        <v>4</v>
      </c>
      <c r="J24" s="72">
        <v>10</v>
      </c>
      <c r="K24" s="72"/>
    </row>
    <row r="25" spans="1:11" x14ac:dyDescent="0.2">
      <c r="A25" s="71">
        <v>43336</v>
      </c>
      <c r="B25" s="72" t="s">
        <v>311</v>
      </c>
      <c r="C25" s="72">
        <v>5</v>
      </c>
      <c r="E25" s="72">
        <v>30</v>
      </c>
      <c r="F25" s="72">
        <v>3</v>
      </c>
      <c r="G25" s="72"/>
      <c r="H25" s="72">
        <v>5</v>
      </c>
      <c r="I25" s="72">
        <v>5</v>
      </c>
      <c r="J25" s="72">
        <v>10</v>
      </c>
      <c r="K25" s="72"/>
    </row>
    <row r="26" spans="1:11" x14ac:dyDescent="0.2">
      <c r="A26" s="71">
        <v>43337</v>
      </c>
      <c r="B26" s="72" t="s">
        <v>312</v>
      </c>
      <c r="C26" s="72">
        <v>9</v>
      </c>
      <c r="E26" s="72">
        <v>3</v>
      </c>
      <c r="F26" s="72">
        <v>15</v>
      </c>
      <c r="G26" s="72"/>
      <c r="H26" s="72">
        <v>6</v>
      </c>
      <c r="I26" s="72">
        <v>5</v>
      </c>
      <c r="J26" s="72">
        <v>10</v>
      </c>
      <c r="K26" s="72"/>
    </row>
    <row r="27" spans="1:11" x14ac:dyDescent="0.2">
      <c r="A27" s="71">
        <v>43338</v>
      </c>
      <c r="B27" s="72" t="s">
        <v>313</v>
      </c>
      <c r="C27" s="72" t="s">
        <v>207</v>
      </c>
      <c r="E27" s="72">
        <v>5</v>
      </c>
      <c r="F27" s="72">
        <v>0</v>
      </c>
      <c r="G27" s="72"/>
      <c r="H27" s="72">
        <v>5</v>
      </c>
      <c r="I27" s="72">
        <v>10</v>
      </c>
      <c r="J27" s="72">
        <v>5</v>
      </c>
      <c r="K27" s="72"/>
    </row>
    <row r="28" spans="1:11" x14ac:dyDescent="0.2">
      <c r="A28" s="71">
        <v>43339</v>
      </c>
      <c r="B28" s="72" t="s">
        <v>307</v>
      </c>
      <c r="C28" s="72">
        <v>13</v>
      </c>
      <c r="E28" s="72">
        <v>62</v>
      </c>
      <c r="F28" s="72">
        <v>5</v>
      </c>
      <c r="G28" s="72"/>
      <c r="H28" s="72">
        <v>0</v>
      </c>
      <c r="I28" s="72">
        <v>5</v>
      </c>
      <c r="J28" s="72">
        <v>6</v>
      </c>
      <c r="K28" s="72"/>
    </row>
    <row r="29" spans="1:11" x14ac:dyDescent="0.2">
      <c r="A29" s="71">
        <v>43340</v>
      </c>
      <c r="B29" s="72" t="s">
        <v>308</v>
      </c>
      <c r="C29" s="72">
        <v>8</v>
      </c>
      <c r="E29" s="72">
        <v>10</v>
      </c>
      <c r="F29" s="72">
        <v>50</v>
      </c>
      <c r="G29" s="72"/>
      <c r="H29" s="72">
        <v>5</v>
      </c>
      <c r="I29" s="72">
        <v>5</v>
      </c>
      <c r="J29" s="72">
        <v>3</v>
      </c>
      <c r="K29" s="72"/>
    </row>
    <row r="30" spans="1:11" x14ac:dyDescent="0.2">
      <c r="A30" s="71">
        <v>43341</v>
      </c>
      <c r="B30" s="72" t="s">
        <v>309</v>
      </c>
      <c r="C30" s="72">
        <v>3</v>
      </c>
      <c r="E30" s="72">
        <v>30</v>
      </c>
      <c r="F30" s="72">
        <v>26</v>
      </c>
      <c r="G30" s="72"/>
      <c r="H30" s="72">
        <v>5</v>
      </c>
      <c r="I30" s="72">
        <v>30</v>
      </c>
      <c r="J30" s="72">
        <v>8</v>
      </c>
      <c r="K30" s="72"/>
    </row>
    <row r="31" spans="1:11" x14ac:dyDescent="0.2">
      <c r="A31" s="71">
        <v>43342</v>
      </c>
      <c r="B31" s="72" t="s">
        <v>310</v>
      </c>
      <c r="C31" s="72">
        <v>5</v>
      </c>
      <c r="E31" s="72">
        <v>20</v>
      </c>
      <c r="F31" s="72">
        <v>4</v>
      </c>
      <c r="G31" s="72"/>
      <c r="H31" s="72">
        <v>2</v>
      </c>
      <c r="I31" s="72">
        <v>0</v>
      </c>
      <c r="J31" s="72">
        <v>3</v>
      </c>
      <c r="K31" s="72"/>
    </row>
    <row r="32" spans="1:11" x14ac:dyDescent="0.2">
      <c r="E32" s="72">
        <v>10</v>
      </c>
      <c r="F32" s="72">
        <v>15</v>
      </c>
      <c r="G32" s="72"/>
      <c r="H32" s="72">
        <v>11</v>
      </c>
      <c r="I32" s="72">
        <v>10</v>
      </c>
      <c r="J32" s="72">
        <v>25</v>
      </c>
      <c r="K32" s="72"/>
    </row>
    <row r="33" spans="5:11" x14ac:dyDescent="0.2">
      <c r="E33" s="72">
        <v>10</v>
      </c>
      <c r="F33" s="72">
        <v>22</v>
      </c>
      <c r="G33" s="72"/>
      <c r="H33" s="72">
        <v>12</v>
      </c>
      <c r="I33" s="72">
        <v>15</v>
      </c>
      <c r="J33" s="72">
        <v>5</v>
      </c>
      <c r="K33" s="72"/>
    </row>
    <row r="34" spans="5:11" x14ac:dyDescent="0.2">
      <c r="E34" s="72">
        <v>26</v>
      </c>
      <c r="F34" s="72">
        <v>9</v>
      </c>
      <c r="G34" s="72"/>
      <c r="H34" s="72">
        <v>4</v>
      </c>
      <c r="I34" s="72">
        <v>5</v>
      </c>
      <c r="J34" s="72">
        <v>10</v>
      </c>
      <c r="K34" s="72"/>
    </row>
    <row r="35" spans="5:11" x14ac:dyDescent="0.2">
      <c r="E35" s="72">
        <v>5</v>
      </c>
      <c r="F35" s="72">
        <v>23</v>
      </c>
      <c r="G35" s="72"/>
      <c r="H35" s="72">
        <v>13</v>
      </c>
      <c r="I35" s="72">
        <v>5</v>
      </c>
      <c r="J35" s="72"/>
      <c r="K35" s="72"/>
    </row>
    <row r="36" spans="5:11" x14ac:dyDescent="0.2">
      <c r="E36" s="72">
        <v>5</v>
      </c>
      <c r="F36" s="72"/>
      <c r="G36" s="72"/>
      <c r="H36" s="72">
        <v>15</v>
      </c>
      <c r="I36" s="72">
        <v>60</v>
      </c>
      <c r="J36" s="72"/>
      <c r="K36" s="72"/>
    </row>
    <row r="37" spans="5:11" x14ac:dyDescent="0.2">
      <c r="E37" s="72">
        <v>5</v>
      </c>
      <c r="F37" s="72"/>
      <c r="G37" s="72"/>
      <c r="H37" s="72">
        <v>26</v>
      </c>
      <c r="I37" s="72">
        <v>30</v>
      </c>
      <c r="J37" s="72"/>
      <c r="K37" s="72"/>
    </row>
    <row r="38" spans="5:11" x14ac:dyDescent="0.2">
      <c r="E38" s="72">
        <v>5</v>
      </c>
      <c r="F38" s="72"/>
      <c r="G38" s="72"/>
      <c r="H38" s="72">
        <v>10</v>
      </c>
      <c r="I38" s="72">
        <v>5</v>
      </c>
      <c r="J38" s="72"/>
      <c r="K38" s="72"/>
    </row>
    <row r="39" spans="5:11" x14ac:dyDescent="0.2">
      <c r="E39" s="72">
        <v>5</v>
      </c>
      <c r="F39" s="72"/>
      <c r="G39" s="72"/>
      <c r="H39" s="72">
        <v>10</v>
      </c>
      <c r="I39" s="72">
        <v>60</v>
      </c>
      <c r="J39" s="72"/>
      <c r="K39" s="72"/>
    </row>
    <row r="40" spans="5:11" x14ac:dyDescent="0.2">
      <c r="E40" s="72">
        <v>20</v>
      </c>
      <c r="F40" s="72"/>
      <c r="G40" s="72"/>
      <c r="H40" s="72">
        <v>12</v>
      </c>
      <c r="I40" s="72">
        <v>14</v>
      </c>
      <c r="J40" s="72"/>
      <c r="K40" s="72"/>
    </row>
    <row r="41" spans="5:11" x14ac:dyDescent="0.2">
      <c r="E41" s="72">
        <v>5</v>
      </c>
      <c r="F41" s="72"/>
      <c r="G41" s="72"/>
      <c r="H41" s="72">
        <v>22</v>
      </c>
      <c r="I41" s="72">
        <v>20</v>
      </c>
      <c r="J41" s="72"/>
      <c r="K41" s="72"/>
    </row>
    <row r="42" spans="5:11" x14ac:dyDescent="0.2">
      <c r="E42" s="72">
        <v>10</v>
      </c>
      <c r="F42" s="72"/>
      <c r="G42" s="72"/>
      <c r="H42" s="72">
        <v>11</v>
      </c>
      <c r="I42" s="72">
        <v>10</v>
      </c>
      <c r="J42" s="72"/>
      <c r="K42" s="72"/>
    </row>
    <row r="43" spans="5:11" x14ac:dyDescent="0.2">
      <c r="E43" s="72">
        <v>20</v>
      </c>
      <c r="F43" s="72"/>
      <c r="G43" s="72"/>
      <c r="H43" s="72">
        <v>1</v>
      </c>
      <c r="I43" s="72">
        <v>11</v>
      </c>
      <c r="J43" s="72"/>
      <c r="K43" s="72"/>
    </row>
    <row r="44" spans="5:11" x14ac:dyDescent="0.2">
      <c r="E44" s="72">
        <v>10</v>
      </c>
      <c r="F44" s="72"/>
      <c r="G44" s="72"/>
      <c r="H44" s="72">
        <v>7</v>
      </c>
      <c r="I44" s="72"/>
      <c r="J44" s="72"/>
      <c r="K44" s="72"/>
    </row>
    <row r="45" spans="5:11" x14ac:dyDescent="0.2">
      <c r="E45" s="72">
        <v>5</v>
      </c>
      <c r="F45" s="72"/>
      <c r="G45" s="72"/>
      <c r="H45" s="72">
        <v>4</v>
      </c>
      <c r="I45" s="72"/>
      <c r="J45" s="72"/>
      <c r="K45" s="72"/>
    </row>
    <row r="46" spans="5:11" x14ac:dyDescent="0.2">
      <c r="E46" s="72">
        <v>15</v>
      </c>
      <c r="F46" s="72"/>
      <c r="G46" s="72"/>
      <c r="H46" s="72">
        <v>10</v>
      </c>
      <c r="I46" s="72"/>
      <c r="J46" s="72"/>
      <c r="K46" s="72"/>
    </row>
    <row r="47" spans="5:11" x14ac:dyDescent="0.2">
      <c r="E47" s="72">
        <v>5</v>
      </c>
      <c r="F47" s="72"/>
      <c r="G47" s="72"/>
      <c r="H47" s="72">
        <v>3</v>
      </c>
      <c r="I47" s="72"/>
      <c r="J47" s="72"/>
      <c r="K47" s="72"/>
    </row>
  </sheetData>
  <mergeCells count="2">
    <mergeCell ref="E1:K1"/>
    <mergeCell ref="M1:R1"/>
  </mergeCells>
  <conditionalFormatting sqref="N3:N9">
    <cfRule type="colorScale" priority="2">
      <colorScale>
        <cfvo type="min"/>
        <cfvo type="percentile" val="50"/>
        <cfvo type="max"/>
        <color rgb="FF63BE7B"/>
        <color rgb="FFFFEB84"/>
        <color rgb="FFF8696B"/>
      </colorScale>
    </cfRule>
  </conditionalFormatting>
  <conditionalFormatting sqref="Q3:Q9">
    <cfRule type="colorScale" priority="1">
      <colorScale>
        <cfvo type="min"/>
        <cfvo type="percentile" val="50"/>
        <cfvo type="max"/>
        <color rgb="FF63BE7B"/>
        <color rgb="FFFFEB84"/>
        <color rgb="FFF8696B"/>
      </colorScale>
    </cfRule>
  </conditionalFormatting>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26"/>
  <sheetViews>
    <sheetView zoomScale="90" zoomScaleNormal="90" workbookViewId="0">
      <selection activeCell="H26" sqref="H26"/>
    </sheetView>
  </sheetViews>
  <sheetFormatPr baseColWidth="10" defaultColWidth="9.1640625" defaultRowHeight="14" x14ac:dyDescent="0.15"/>
  <cols>
    <col min="1" max="1" width="17" style="7" bestFit="1" customWidth="1"/>
    <col min="2" max="2" width="12.83203125" style="7" bestFit="1" customWidth="1"/>
    <col min="3" max="4" width="12" style="7" bestFit="1" customWidth="1"/>
    <col min="5" max="5" width="20" style="7" bestFit="1" customWidth="1"/>
    <col min="6" max="6" width="12" style="7" bestFit="1" customWidth="1"/>
    <col min="7" max="7" width="9.1640625" style="7"/>
    <col min="8" max="8" width="18.1640625" style="7" bestFit="1" customWidth="1"/>
    <col min="9" max="10" width="9.1640625" style="7"/>
    <col min="11" max="11" width="12.5" style="7" bestFit="1" customWidth="1"/>
    <col min="12" max="12" width="9.1640625" style="7"/>
    <col min="13" max="13" width="14.6640625" style="7" bestFit="1" customWidth="1"/>
    <col min="14" max="16384" width="9.1640625" style="7"/>
  </cols>
  <sheetData>
    <row r="1" spans="1:17" x14ac:dyDescent="0.15">
      <c r="B1" s="159" t="s">
        <v>10</v>
      </c>
      <c r="C1" s="159"/>
      <c r="D1" s="159"/>
      <c r="E1" s="159"/>
      <c r="F1" s="159"/>
      <c r="H1" s="162" t="s">
        <v>347</v>
      </c>
      <c r="I1" s="162"/>
      <c r="J1" s="162"/>
      <c r="K1" s="162"/>
      <c r="L1" s="162"/>
      <c r="M1" s="162"/>
    </row>
    <row r="2" spans="1:17" x14ac:dyDescent="0.15">
      <c r="A2" s="160" t="s">
        <v>392</v>
      </c>
      <c r="B2" s="113" t="s">
        <v>43</v>
      </c>
      <c r="C2" s="83" t="s">
        <v>325</v>
      </c>
      <c r="D2" s="83" t="s">
        <v>49</v>
      </c>
      <c r="E2" s="83" t="s">
        <v>78</v>
      </c>
      <c r="F2" s="83" t="s">
        <v>86</v>
      </c>
    </row>
    <row r="3" spans="1:17" x14ac:dyDescent="0.15">
      <c r="A3" s="161"/>
      <c r="B3" s="8">
        <v>24</v>
      </c>
      <c r="C3" s="8">
        <v>22</v>
      </c>
      <c r="D3" s="35">
        <v>33</v>
      </c>
      <c r="E3" s="8">
        <v>60</v>
      </c>
      <c r="F3" s="8">
        <v>60</v>
      </c>
      <c r="H3" s="158" t="s">
        <v>547</v>
      </c>
      <c r="I3" s="158"/>
      <c r="J3" s="158"/>
      <c r="K3" s="158"/>
      <c r="L3" s="158"/>
      <c r="M3" s="158"/>
    </row>
    <row r="4" spans="1:17" x14ac:dyDescent="0.15">
      <c r="B4" s="8">
        <v>31</v>
      </c>
      <c r="C4" s="8">
        <v>17</v>
      </c>
      <c r="D4" s="8">
        <v>30</v>
      </c>
      <c r="E4" s="8">
        <v>30</v>
      </c>
      <c r="F4" s="8">
        <v>135</v>
      </c>
      <c r="H4" s="69" t="s">
        <v>10</v>
      </c>
      <c r="I4" s="69" t="s">
        <v>315</v>
      </c>
      <c r="J4" s="69" t="s">
        <v>458</v>
      </c>
      <c r="K4" s="69" t="s">
        <v>316</v>
      </c>
      <c r="L4" s="69" t="s">
        <v>459</v>
      </c>
      <c r="M4" s="69" t="s">
        <v>317</v>
      </c>
    </row>
    <row r="5" spans="1:17" x14ac:dyDescent="0.15">
      <c r="B5" s="8">
        <v>33</v>
      </c>
      <c r="C5" s="8">
        <v>26</v>
      </c>
      <c r="D5" s="8">
        <v>26</v>
      </c>
      <c r="E5" s="8">
        <v>90</v>
      </c>
      <c r="F5" s="8">
        <v>15</v>
      </c>
      <c r="H5" s="72" t="s">
        <v>43</v>
      </c>
      <c r="I5" s="73">
        <f>AVERAGE(B3:B12)</f>
        <v>31.4</v>
      </c>
      <c r="J5" s="73">
        <f>_xlfn.STDEV.S(B3:B12)</f>
        <v>11.354881475970291</v>
      </c>
      <c r="K5" s="73">
        <f>_xlfn.VAR.S(B3:B12)</f>
        <v>128.93333333333328</v>
      </c>
      <c r="L5" s="73">
        <f>(J5/I5)*100</f>
        <v>36.162042917102838</v>
      </c>
      <c r="M5" s="72">
        <f>COUNT(B3:B12)</f>
        <v>10</v>
      </c>
    </row>
    <row r="6" spans="1:17" x14ac:dyDescent="0.15">
      <c r="B6" s="8">
        <v>30</v>
      </c>
      <c r="C6" s="8">
        <v>33</v>
      </c>
      <c r="D6" s="8">
        <v>30</v>
      </c>
      <c r="E6" s="8">
        <v>30</v>
      </c>
      <c r="F6" s="8">
        <v>15</v>
      </c>
      <c r="H6" s="72" t="s">
        <v>325</v>
      </c>
      <c r="I6" s="73">
        <f>AVERAGE(C3:C26)</f>
        <v>26.708333333333332</v>
      </c>
      <c r="J6" s="73">
        <f>_xlfn.STDEV.S(C3:C26)</f>
        <v>12.797687177824329</v>
      </c>
      <c r="K6" s="73">
        <f>_xlfn.VAR.S(C3:C26)</f>
        <v>163.78079710144922</v>
      </c>
      <c r="L6" s="73">
        <f t="shared" ref="L6:L9" si="0">(J6/I6)*100</f>
        <v>47.916457452072372</v>
      </c>
      <c r="M6" s="72">
        <f>COUNT(C3:C26)</f>
        <v>24</v>
      </c>
    </row>
    <row r="7" spans="1:17" ht="15" customHeight="1" x14ac:dyDescent="0.15">
      <c r="B7" s="8">
        <v>30</v>
      </c>
      <c r="C7" s="8">
        <v>15</v>
      </c>
      <c r="D7" s="8">
        <v>45</v>
      </c>
      <c r="E7" s="8">
        <v>30</v>
      </c>
      <c r="F7" s="8">
        <v>60</v>
      </c>
      <c r="H7" s="72" t="s">
        <v>49</v>
      </c>
      <c r="I7" s="73">
        <f>AVERAGE(D3:D15)</f>
        <v>37.230769230769234</v>
      </c>
      <c r="J7" s="73">
        <f>_xlfn.STDEV.S(D3:D15)</f>
        <v>12.650124150601881</v>
      </c>
      <c r="K7" s="73">
        <f>_xlfn.VAR.S(D3:D15)</f>
        <v>160.02564102564097</v>
      </c>
      <c r="L7" s="73">
        <f t="shared" si="0"/>
        <v>33.97760618963315</v>
      </c>
      <c r="M7" s="72">
        <f>COUNT(D3:D15)</f>
        <v>13</v>
      </c>
      <c r="N7" s="114"/>
      <c r="O7" s="114"/>
      <c r="P7" s="114"/>
      <c r="Q7" s="114"/>
    </row>
    <row r="8" spans="1:17" x14ac:dyDescent="0.15">
      <c r="B8" s="8">
        <v>60</v>
      </c>
      <c r="C8" s="8">
        <v>10</v>
      </c>
      <c r="D8" s="8">
        <v>30</v>
      </c>
      <c r="E8" s="8">
        <v>30</v>
      </c>
      <c r="F8" s="8">
        <v>34</v>
      </c>
      <c r="H8" s="72" t="s">
        <v>78</v>
      </c>
      <c r="I8" s="73">
        <f>AVERAGE(E3:E22)</f>
        <v>70.55</v>
      </c>
      <c r="J8" s="73">
        <f>_xlfn.STDEV.S(E3:E22)</f>
        <v>68.737084911314525</v>
      </c>
      <c r="K8" s="73">
        <f>_xlfn.VAR.S(E3:E22)</f>
        <v>4724.7868421052626</v>
      </c>
      <c r="L8" s="73">
        <f t="shared" si="0"/>
        <v>97.430311709871759</v>
      </c>
      <c r="M8" s="72">
        <f>COUNT(E3:E22)</f>
        <v>20</v>
      </c>
      <c r="N8" s="114"/>
      <c r="O8" s="114"/>
      <c r="P8" s="114"/>
      <c r="Q8" s="114"/>
    </row>
    <row r="9" spans="1:17" x14ac:dyDescent="0.15">
      <c r="B9" s="8">
        <v>32</v>
      </c>
      <c r="C9" s="8">
        <v>20</v>
      </c>
      <c r="D9" s="8">
        <v>30</v>
      </c>
      <c r="E9" s="8">
        <v>330</v>
      </c>
      <c r="F9" s="8">
        <v>29</v>
      </c>
      <c r="H9" s="72" t="s">
        <v>86</v>
      </c>
      <c r="I9" s="73">
        <f>AVERAGE(F3:F21)</f>
        <v>51.578947368421055</v>
      </c>
      <c r="J9" s="73">
        <f>_xlfn.STDEV.S(F3:F21)</f>
        <v>46.627740657578606</v>
      </c>
      <c r="K9" s="73">
        <f>_xlfn.VAR.S(F3:F21)</f>
        <v>2174.146198830409</v>
      </c>
      <c r="L9" s="73">
        <f t="shared" si="0"/>
        <v>90.400721683060553</v>
      </c>
      <c r="M9" s="72">
        <f>COUNT(F3:F21)</f>
        <v>19</v>
      </c>
      <c r="N9" s="114"/>
      <c r="O9" s="114"/>
      <c r="P9" s="114"/>
      <c r="Q9" s="114"/>
    </row>
    <row r="10" spans="1:17" x14ac:dyDescent="0.15">
      <c r="B10" s="8">
        <v>28</v>
      </c>
      <c r="C10" s="8">
        <v>30</v>
      </c>
      <c r="D10" s="8">
        <v>60</v>
      </c>
      <c r="E10" s="8">
        <v>113</v>
      </c>
      <c r="F10" s="8">
        <v>60</v>
      </c>
      <c r="I10" s="114"/>
      <c r="J10" s="114"/>
      <c r="K10" s="114"/>
      <c r="L10" s="114"/>
      <c r="M10" s="114"/>
      <c r="N10" s="114"/>
      <c r="O10" s="114"/>
      <c r="P10" s="114"/>
      <c r="Q10" s="114"/>
    </row>
    <row r="11" spans="1:17" x14ac:dyDescent="0.15">
      <c r="B11" s="8">
        <v>31</v>
      </c>
      <c r="C11" s="8">
        <v>30</v>
      </c>
      <c r="D11" s="8">
        <v>30</v>
      </c>
      <c r="E11" s="8">
        <v>71</v>
      </c>
      <c r="F11" s="8">
        <v>28</v>
      </c>
      <c r="I11" s="114"/>
      <c r="J11" s="114"/>
      <c r="K11" s="114"/>
      <c r="L11" s="114"/>
      <c r="M11" s="114"/>
      <c r="N11" s="114"/>
      <c r="O11" s="114"/>
      <c r="P11" s="114"/>
      <c r="Q11" s="114"/>
    </row>
    <row r="12" spans="1:17" x14ac:dyDescent="0.15">
      <c r="B12" s="8">
        <v>15</v>
      </c>
      <c r="C12" s="8">
        <v>36</v>
      </c>
      <c r="D12" s="8">
        <v>45</v>
      </c>
      <c r="E12" s="8">
        <v>60</v>
      </c>
      <c r="F12" s="8">
        <v>60</v>
      </c>
      <c r="I12" s="114"/>
      <c r="J12" s="114"/>
      <c r="K12" s="114"/>
      <c r="L12" s="114"/>
      <c r="M12" s="114"/>
      <c r="N12" s="114"/>
      <c r="O12" s="114"/>
      <c r="P12" s="114"/>
      <c r="Q12" s="114"/>
    </row>
    <row r="13" spans="1:17" x14ac:dyDescent="0.15">
      <c r="B13" s="8"/>
      <c r="C13" s="8">
        <v>30</v>
      </c>
      <c r="D13" s="8">
        <v>30</v>
      </c>
      <c r="E13" s="8">
        <v>30</v>
      </c>
      <c r="F13" s="8">
        <v>31</v>
      </c>
      <c r="I13" s="114"/>
      <c r="J13" s="114"/>
      <c r="K13" s="114"/>
      <c r="L13" s="114"/>
      <c r="M13" s="114"/>
      <c r="N13" s="114"/>
      <c r="O13" s="114"/>
      <c r="P13" s="114"/>
      <c r="Q13" s="114"/>
    </row>
    <row r="14" spans="1:17" x14ac:dyDescent="0.15">
      <c r="B14" s="8"/>
      <c r="C14" s="8">
        <v>31</v>
      </c>
      <c r="D14" s="8">
        <v>30</v>
      </c>
      <c r="E14" s="8">
        <v>30</v>
      </c>
      <c r="F14" s="8">
        <v>30</v>
      </c>
      <c r="I14" s="114"/>
      <c r="J14" s="114"/>
      <c r="K14" s="114"/>
      <c r="L14" s="114"/>
      <c r="M14" s="114"/>
      <c r="N14" s="114"/>
      <c r="O14" s="114"/>
      <c r="P14" s="114"/>
      <c r="Q14" s="114"/>
    </row>
    <row r="15" spans="1:17" x14ac:dyDescent="0.15">
      <c r="B15" s="8"/>
      <c r="C15" s="8">
        <v>26</v>
      </c>
      <c r="D15" s="40">
        <v>65</v>
      </c>
      <c r="E15" s="8">
        <v>30</v>
      </c>
      <c r="F15" s="8">
        <v>210</v>
      </c>
      <c r="I15" s="114"/>
      <c r="J15" s="114"/>
      <c r="K15" s="114"/>
      <c r="L15" s="114"/>
      <c r="M15" s="114"/>
      <c r="N15" s="114"/>
      <c r="O15" s="114"/>
      <c r="P15" s="114"/>
      <c r="Q15" s="114"/>
    </row>
    <row r="16" spans="1:17" x14ac:dyDescent="0.15">
      <c r="B16" s="8"/>
      <c r="C16" s="8">
        <v>15</v>
      </c>
      <c r="D16" s="8"/>
      <c r="E16" s="8">
        <v>30</v>
      </c>
      <c r="F16" s="8">
        <v>30</v>
      </c>
      <c r="I16" s="114"/>
      <c r="J16" s="114"/>
      <c r="K16" s="114"/>
      <c r="L16" s="114"/>
      <c r="M16" s="114"/>
      <c r="N16" s="114"/>
      <c r="O16" s="114"/>
      <c r="P16" s="114"/>
      <c r="Q16" s="114"/>
    </row>
    <row r="17" spans="2:17" x14ac:dyDescent="0.15">
      <c r="B17" s="8"/>
      <c r="C17" s="8">
        <v>33</v>
      </c>
      <c r="D17" s="8"/>
      <c r="E17" s="8">
        <v>120</v>
      </c>
      <c r="F17" s="8">
        <v>30</v>
      </c>
      <c r="I17" s="114"/>
      <c r="J17" s="114"/>
      <c r="K17" s="114"/>
      <c r="L17" s="114"/>
      <c r="M17" s="114"/>
      <c r="N17" s="114"/>
      <c r="O17" s="114"/>
      <c r="P17" s="114"/>
      <c r="Q17" s="114"/>
    </row>
    <row r="18" spans="2:17" x14ac:dyDescent="0.15">
      <c r="B18" s="8"/>
      <c r="C18" s="8">
        <v>25</v>
      </c>
      <c r="D18" s="8"/>
      <c r="E18" s="8">
        <v>55</v>
      </c>
      <c r="F18" s="8">
        <v>46</v>
      </c>
      <c r="I18" s="114"/>
      <c r="J18" s="114"/>
      <c r="K18" s="114"/>
      <c r="L18" s="114"/>
      <c r="M18" s="114"/>
      <c r="N18" s="114"/>
      <c r="O18" s="114"/>
      <c r="P18" s="114"/>
      <c r="Q18" s="114"/>
    </row>
    <row r="19" spans="2:17" x14ac:dyDescent="0.15">
      <c r="B19" s="8"/>
      <c r="C19" s="8">
        <v>15</v>
      </c>
      <c r="D19" s="8"/>
      <c r="E19" s="8">
        <v>61</v>
      </c>
      <c r="F19" s="8">
        <v>30</v>
      </c>
      <c r="I19" s="114"/>
      <c r="J19" s="114"/>
      <c r="K19" s="114"/>
      <c r="L19" s="114"/>
      <c r="M19" s="114"/>
      <c r="N19" s="114"/>
      <c r="O19" s="114"/>
      <c r="P19" s="114"/>
      <c r="Q19" s="114"/>
    </row>
    <row r="20" spans="2:17" x14ac:dyDescent="0.15">
      <c r="B20" s="8"/>
      <c r="C20" s="8">
        <v>30</v>
      </c>
      <c r="D20" s="8"/>
      <c r="E20" s="8">
        <v>120</v>
      </c>
      <c r="F20" s="50">
        <v>32</v>
      </c>
      <c r="N20" s="114"/>
      <c r="O20" s="114"/>
      <c r="P20" s="114"/>
      <c r="Q20" s="114"/>
    </row>
    <row r="21" spans="2:17" x14ac:dyDescent="0.15">
      <c r="B21" s="8"/>
      <c r="C21" s="8">
        <v>60</v>
      </c>
      <c r="D21" s="8"/>
      <c r="E21" s="8">
        <v>60</v>
      </c>
      <c r="F21" s="40">
        <v>45</v>
      </c>
      <c r="N21" s="114"/>
      <c r="O21" s="114"/>
      <c r="P21" s="114"/>
      <c r="Q21" s="114"/>
    </row>
    <row r="22" spans="2:17" x14ac:dyDescent="0.15">
      <c r="B22" s="8"/>
      <c r="C22" s="8">
        <v>60</v>
      </c>
      <c r="D22" s="8"/>
      <c r="E22" s="8">
        <v>31</v>
      </c>
      <c r="F22" s="8"/>
    </row>
    <row r="23" spans="2:17" x14ac:dyDescent="0.15">
      <c r="B23" s="8"/>
      <c r="C23" s="8">
        <v>31</v>
      </c>
      <c r="D23" s="8"/>
      <c r="E23" s="8"/>
      <c r="F23" s="8"/>
    </row>
    <row r="24" spans="2:17" x14ac:dyDescent="0.15">
      <c r="B24" s="8"/>
      <c r="C24" s="8">
        <v>10</v>
      </c>
      <c r="D24" s="8"/>
      <c r="E24" s="8"/>
      <c r="F24" s="8"/>
    </row>
    <row r="25" spans="2:17" x14ac:dyDescent="0.15">
      <c r="B25" s="8"/>
      <c r="C25" s="8">
        <v>15</v>
      </c>
      <c r="D25" s="8"/>
      <c r="E25" s="8"/>
      <c r="F25" s="8"/>
    </row>
    <row r="26" spans="2:17" x14ac:dyDescent="0.15">
      <c r="B26" s="8"/>
      <c r="C26" s="40">
        <v>21</v>
      </c>
      <c r="D26" s="8"/>
      <c r="E26" s="8"/>
      <c r="F26" s="8"/>
    </row>
  </sheetData>
  <mergeCells count="4">
    <mergeCell ref="B1:F1"/>
    <mergeCell ref="A2:A3"/>
    <mergeCell ref="H1:M1"/>
    <mergeCell ref="H3:M3"/>
  </mergeCells>
  <conditionalFormatting sqref="I5:I9">
    <cfRule type="colorScale" priority="2">
      <colorScale>
        <cfvo type="min"/>
        <cfvo type="percentile" val="50"/>
        <cfvo type="max"/>
        <color rgb="FF63BE7B"/>
        <color rgb="FFFFEB84"/>
        <color rgb="FFF8696B"/>
      </colorScale>
    </cfRule>
  </conditionalFormatting>
  <conditionalFormatting sqref="L5:L9">
    <cfRule type="colorScale" priority="1">
      <colorScale>
        <cfvo type="min"/>
        <cfvo type="percentile" val="50"/>
        <cfvo type="max"/>
        <color rgb="FF63BE7B"/>
        <color rgb="FFFFEB84"/>
        <color rgb="FFF8696B"/>
      </colorScale>
    </cfRule>
  </conditionalFormatting>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F9"/>
  <sheetViews>
    <sheetView tabSelected="1" zoomScaleNormal="100" workbookViewId="0">
      <selection activeCell="B1" sqref="B1:E8"/>
    </sheetView>
  </sheetViews>
  <sheetFormatPr baseColWidth="10" defaultColWidth="8.83203125" defaultRowHeight="15" x14ac:dyDescent="0.2"/>
  <cols>
    <col min="2" max="2" width="11.5" bestFit="1" customWidth="1"/>
    <col min="3" max="3" width="32.83203125" bestFit="1" customWidth="1"/>
    <col min="4" max="4" width="34.83203125" bestFit="1" customWidth="1"/>
    <col min="5" max="5" width="40.5" customWidth="1"/>
    <col min="6" max="6" width="36" bestFit="1" customWidth="1"/>
  </cols>
  <sheetData>
    <row r="1" spans="2:6" x14ac:dyDescent="0.2">
      <c r="B1" s="13" t="s">
        <v>305</v>
      </c>
      <c r="C1" s="13" t="s">
        <v>473</v>
      </c>
      <c r="D1" s="13" t="s">
        <v>474</v>
      </c>
      <c r="E1" s="13" t="s">
        <v>475</v>
      </c>
    </row>
    <row r="2" spans="2:6" x14ac:dyDescent="0.2">
      <c r="B2" s="8" t="s">
        <v>307</v>
      </c>
      <c r="C2" s="8">
        <v>11.25</v>
      </c>
      <c r="D2" s="8">
        <f>SUM('FINAL DATA'!N51+'FINAL DATA'!N117+'FINAL DATA'!N178+'FINAL DATA'!N235)/4</f>
        <v>31591.449999999997</v>
      </c>
      <c r="E2" s="8">
        <f>D2/(4*C2)</f>
        <v>702.03222222222212</v>
      </c>
    </row>
    <row r="3" spans="2:6" x14ac:dyDescent="0.2">
      <c r="B3" s="8" t="s">
        <v>308</v>
      </c>
      <c r="C3" s="8">
        <v>8.25</v>
      </c>
      <c r="D3" s="8">
        <f>SUM('FINAL DATA'!N60+'FINAL DATA'!N130+'FINAL DATA'!N184+'FINAL DATA'!N244)/4</f>
        <v>47158.2</v>
      </c>
      <c r="E3" s="8">
        <f>D3/(4*C3)</f>
        <v>1429.0363636363636</v>
      </c>
    </row>
    <row r="4" spans="2:6" x14ac:dyDescent="0.2">
      <c r="B4" s="8" t="s">
        <v>309</v>
      </c>
      <c r="C4" s="8">
        <v>5.5</v>
      </c>
      <c r="D4" s="8">
        <f>SUM('FINAL DATA'!N8+'FINAL DATA'!N67+'FINAL DATA'!N192+'FINAL DATA'!N248)/4</f>
        <v>28083.23</v>
      </c>
      <c r="E4" s="8">
        <f>D4/(C4*4)</f>
        <v>1276.5104545454544</v>
      </c>
    </row>
    <row r="5" spans="2:6" x14ac:dyDescent="0.2">
      <c r="B5" s="8" t="s">
        <v>310</v>
      </c>
      <c r="C5" s="8">
        <v>9</v>
      </c>
      <c r="D5" s="8">
        <f>SUM('FINAL DATA'!N19+'FINAL DATA'!N71+'FINAL DATA'!N146+'FINAL DATA'!N205+Table3[[#Totals],[REVENUE]])/5</f>
        <v>38286.559999999998</v>
      </c>
      <c r="E5" s="8">
        <f>D5/(5*C5)</f>
        <v>850.8124444444444</v>
      </c>
    </row>
    <row r="6" spans="2:6" x14ac:dyDescent="0.2">
      <c r="B6" s="8" t="s">
        <v>311</v>
      </c>
      <c r="C6" s="8">
        <v>10.25</v>
      </c>
      <c r="D6" s="8">
        <f>SUM('FINAL DATA'!N32+'FINAL DATA'!N82+'FINAL DATA'!N161+'FINAL DATA'!N211)/4</f>
        <v>56008.049999999996</v>
      </c>
      <c r="E6" s="8">
        <f>D6/(4*C6)</f>
        <v>1366.05</v>
      </c>
    </row>
    <row r="7" spans="2:6" x14ac:dyDescent="0.2">
      <c r="B7" s="8" t="s">
        <v>312</v>
      </c>
      <c r="C7" s="8">
        <v>8</v>
      </c>
      <c r="D7" s="8">
        <f>SUM('FINAL DATA'!N38+'FINAL DATA'!N96+'FINAL DATA'!N167+'FINAL DATA'!N221)/4</f>
        <v>26874.85</v>
      </c>
      <c r="E7" s="8">
        <f>D7/(4*C7)</f>
        <v>839.83906249999995</v>
      </c>
    </row>
    <row r="8" spans="2:6" x14ac:dyDescent="0.2">
      <c r="B8" s="8" t="s">
        <v>313</v>
      </c>
      <c r="C8" s="8">
        <v>4</v>
      </c>
      <c r="D8" s="8">
        <f>SUM('FINAL DATA'!N104+'FINAL DATA'!N169)/2</f>
        <v>24066.6</v>
      </c>
      <c r="E8" s="8">
        <f>D8/(2*C8)</f>
        <v>3008.3249999999998</v>
      </c>
    </row>
    <row r="9" spans="2:6" x14ac:dyDescent="0.2">
      <c r="B9" s="1"/>
      <c r="C9" s="1"/>
      <c r="D9" s="1"/>
      <c r="E9" s="1"/>
      <c r="F9" s="1"/>
    </row>
  </sheetData>
  <conditionalFormatting sqref="C2:C8">
    <cfRule type="colorScale" priority="1">
      <colorScale>
        <cfvo type="min"/>
        <cfvo type="percentile" val="50"/>
        <cfvo type="max"/>
        <color rgb="FF63BE7B"/>
        <color rgb="FFFFEB84"/>
        <color rgb="FFF8696B"/>
      </colorScale>
    </cfRule>
  </conditionalFormatting>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19"/>
  <sheetViews>
    <sheetView workbookViewId="0">
      <selection sqref="A1:B8"/>
    </sheetView>
  </sheetViews>
  <sheetFormatPr baseColWidth="10" defaultColWidth="9.1640625" defaultRowHeight="14" x14ac:dyDescent="0.15"/>
  <cols>
    <col min="1" max="1" width="34.33203125" style="7" bestFit="1" customWidth="1"/>
    <col min="2" max="2" width="15.5" style="7" customWidth="1"/>
    <col min="3" max="3" width="9.1640625" style="7"/>
    <col min="4" max="4" width="16" style="7" bestFit="1" customWidth="1"/>
    <col min="5" max="5" width="9.33203125" style="7" bestFit="1" customWidth="1"/>
    <col min="6" max="6" width="11.83203125" style="7" bestFit="1" customWidth="1"/>
    <col min="7" max="11" width="9.1640625" style="7"/>
    <col min="12" max="12" width="14.6640625" style="7" bestFit="1" customWidth="1"/>
    <col min="13" max="13" width="10.33203125" style="7" bestFit="1" customWidth="1"/>
    <col min="14" max="14" width="9.1640625" style="7"/>
    <col min="15" max="15" width="22.6640625" style="7" bestFit="1" customWidth="1"/>
    <col min="16" max="16384" width="9.1640625" style="7"/>
  </cols>
  <sheetData>
    <row r="1" spans="1:15" x14ac:dyDescent="0.15">
      <c r="A1" s="159" t="s">
        <v>467</v>
      </c>
      <c r="B1" s="159"/>
      <c r="D1" s="159" t="s">
        <v>468</v>
      </c>
      <c r="E1" s="159"/>
      <c r="F1" s="87">
        <v>998429.12</v>
      </c>
      <c r="L1" s="13" t="s">
        <v>530</v>
      </c>
      <c r="M1" s="13" t="s">
        <v>531</v>
      </c>
      <c r="N1" s="13" t="s">
        <v>532</v>
      </c>
      <c r="O1" s="13" t="s">
        <v>546</v>
      </c>
    </row>
    <row r="2" spans="1:15" x14ac:dyDescent="0.15">
      <c r="A2" s="8" t="s">
        <v>112</v>
      </c>
      <c r="B2" s="88">
        <v>351000</v>
      </c>
      <c r="L2" s="8" t="s">
        <v>533</v>
      </c>
      <c r="M2" s="8">
        <v>3</v>
      </c>
      <c r="N2" s="141">
        <f>M2/$M$15</f>
        <v>1.3274336283185841E-2</v>
      </c>
      <c r="O2" s="141">
        <f>N2</f>
        <v>1.3274336283185841E-2</v>
      </c>
    </row>
    <row r="3" spans="1:15" x14ac:dyDescent="0.15">
      <c r="A3" s="8" t="s">
        <v>59</v>
      </c>
      <c r="B3" s="88">
        <v>173500</v>
      </c>
      <c r="D3" s="163"/>
      <c r="E3" s="158" t="s">
        <v>5</v>
      </c>
      <c r="F3" s="158"/>
      <c r="L3" s="8" t="s">
        <v>534</v>
      </c>
      <c r="M3" s="8">
        <v>3</v>
      </c>
      <c r="N3" s="141">
        <f t="shared" ref="N3:N14" si="0">M3/$M$15</f>
        <v>1.3274336283185841E-2</v>
      </c>
      <c r="O3" s="141">
        <f>N3+N2</f>
        <v>2.6548672566371681E-2</v>
      </c>
    </row>
    <row r="4" spans="1:15" x14ac:dyDescent="0.15">
      <c r="A4" s="8" t="s">
        <v>465</v>
      </c>
      <c r="B4" s="88">
        <v>171129</v>
      </c>
      <c r="D4" s="163"/>
      <c r="E4" s="89" t="s">
        <v>469</v>
      </c>
      <c r="F4" s="90" t="s">
        <v>470</v>
      </c>
      <c r="L4" s="8" t="s">
        <v>535</v>
      </c>
      <c r="M4" s="8">
        <v>18</v>
      </c>
      <c r="N4" s="141">
        <f t="shared" si="0"/>
        <v>7.9646017699115043E-2</v>
      </c>
      <c r="O4" s="141">
        <f>N4+O3</f>
        <v>0.10619469026548672</v>
      </c>
    </row>
    <row r="5" spans="1:15" x14ac:dyDescent="0.15">
      <c r="A5" s="8" t="s">
        <v>466</v>
      </c>
      <c r="B5" s="88">
        <v>43500</v>
      </c>
      <c r="D5" s="142" t="s">
        <v>471</v>
      </c>
      <c r="E5" s="72">
        <v>92</v>
      </c>
      <c r="F5" s="72">
        <v>134</v>
      </c>
      <c r="L5" s="8" t="s">
        <v>536</v>
      </c>
      <c r="M5" s="8">
        <v>34</v>
      </c>
      <c r="N5" s="141">
        <f t="shared" si="0"/>
        <v>0.15044247787610621</v>
      </c>
      <c r="O5" s="141">
        <f>N5+O4</f>
        <v>0.25663716814159293</v>
      </c>
    </row>
    <row r="6" spans="1:15" x14ac:dyDescent="0.15">
      <c r="A6" s="8" t="s">
        <v>49</v>
      </c>
      <c r="B6" s="88">
        <v>43433</v>
      </c>
      <c r="D6" s="142" t="s">
        <v>456</v>
      </c>
      <c r="E6" s="91">
        <v>335597</v>
      </c>
      <c r="F6" s="91">
        <v>662831</v>
      </c>
      <c r="L6" s="8" t="s">
        <v>537</v>
      </c>
      <c r="M6" s="8">
        <v>21</v>
      </c>
      <c r="N6" s="141">
        <f t="shared" si="0"/>
        <v>9.2920353982300891E-2</v>
      </c>
      <c r="O6" s="141">
        <f t="shared" ref="O6:O14" si="1">N6+O5</f>
        <v>0.34955752212389379</v>
      </c>
    </row>
    <row r="7" spans="1:15" x14ac:dyDescent="0.15">
      <c r="A7" s="8" t="s">
        <v>43</v>
      </c>
      <c r="B7" s="88">
        <v>37000</v>
      </c>
      <c r="D7" s="142" t="s">
        <v>472</v>
      </c>
      <c r="E7" s="92">
        <f>E5/SUM(E5:F5)</f>
        <v>0.40707964601769914</v>
      </c>
      <c r="F7" s="92">
        <f>F5/SUM(E5:F5)</f>
        <v>0.59292035398230092</v>
      </c>
      <c r="L7" s="8" t="s">
        <v>538</v>
      </c>
      <c r="M7" s="8">
        <v>34</v>
      </c>
      <c r="N7" s="141">
        <f t="shared" si="0"/>
        <v>0.15044247787610621</v>
      </c>
      <c r="O7" s="141">
        <f t="shared" si="1"/>
        <v>0.5</v>
      </c>
    </row>
    <row r="8" spans="1:15" x14ac:dyDescent="0.15">
      <c r="A8" s="8" t="s">
        <v>464</v>
      </c>
      <c r="B8" s="88">
        <v>14100</v>
      </c>
      <c r="L8" s="8" t="s">
        <v>539</v>
      </c>
      <c r="M8" s="8">
        <v>38</v>
      </c>
      <c r="N8" s="141">
        <f t="shared" si="0"/>
        <v>0.16814159292035399</v>
      </c>
      <c r="O8" s="141">
        <f t="shared" si="1"/>
        <v>0.66814159292035402</v>
      </c>
    </row>
    <row r="9" spans="1:15" x14ac:dyDescent="0.15">
      <c r="L9" s="8" t="s">
        <v>540</v>
      </c>
      <c r="M9" s="8">
        <v>17</v>
      </c>
      <c r="N9" s="141">
        <f t="shared" si="0"/>
        <v>7.5221238938053103E-2</v>
      </c>
      <c r="O9" s="141">
        <f t="shared" si="1"/>
        <v>0.74336283185840712</v>
      </c>
    </row>
    <row r="10" spans="1:15" x14ac:dyDescent="0.15">
      <c r="L10" s="8" t="s">
        <v>541</v>
      </c>
      <c r="M10" s="8">
        <v>18</v>
      </c>
      <c r="N10" s="141">
        <f t="shared" si="0"/>
        <v>7.9646017699115043E-2</v>
      </c>
      <c r="O10" s="141">
        <f t="shared" si="1"/>
        <v>0.82300884955752218</v>
      </c>
    </row>
    <row r="11" spans="1:15" x14ac:dyDescent="0.15">
      <c r="L11" s="8" t="s">
        <v>542</v>
      </c>
      <c r="M11" s="8">
        <v>20</v>
      </c>
      <c r="N11" s="141">
        <f t="shared" si="0"/>
        <v>8.8495575221238937E-2</v>
      </c>
      <c r="O11" s="141">
        <f t="shared" si="1"/>
        <v>0.91150442477876115</v>
      </c>
    </row>
    <row r="12" spans="1:15" x14ac:dyDescent="0.15">
      <c r="L12" s="8" t="s">
        <v>543</v>
      </c>
      <c r="M12" s="8">
        <v>12</v>
      </c>
      <c r="N12" s="141">
        <f t="shared" si="0"/>
        <v>5.3097345132743362E-2</v>
      </c>
      <c r="O12" s="141">
        <f t="shared" si="1"/>
        <v>0.96460176991150448</v>
      </c>
    </row>
    <row r="13" spans="1:15" x14ac:dyDescent="0.15">
      <c r="L13" s="8" t="s">
        <v>544</v>
      </c>
      <c r="M13" s="8">
        <v>6</v>
      </c>
      <c r="N13" s="141">
        <f t="shared" si="0"/>
        <v>2.6548672566371681E-2</v>
      </c>
      <c r="O13" s="141">
        <f t="shared" si="1"/>
        <v>0.9911504424778762</v>
      </c>
    </row>
    <row r="14" spans="1:15" x14ac:dyDescent="0.15">
      <c r="L14" s="8" t="s">
        <v>545</v>
      </c>
      <c r="M14" s="8">
        <v>2</v>
      </c>
      <c r="N14" s="141">
        <f t="shared" si="0"/>
        <v>8.8495575221238937E-3</v>
      </c>
      <c r="O14" s="141">
        <f t="shared" si="1"/>
        <v>1</v>
      </c>
    </row>
    <row r="15" spans="1:15" x14ac:dyDescent="0.15">
      <c r="L15" s="83" t="s">
        <v>333</v>
      </c>
      <c r="M15" s="8">
        <f>SUM(M2:M14)</f>
        <v>226</v>
      </c>
      <c r="N15" s="8"/>
      <c r="O15" s="8"/>
    </row>
    <row r="19" spans="12:12" x14ac:dyDescent="0.15">
      <c r="L19" s="146"/>
    </row>
  </sheetData>
  <sortState xmlns:xlrd2="http://schemas.microsoft.com/office/spreadsheetml/2017/richdata2" ref="A2:B8">
    <sortCondition descending="1" ref="B2"/>
  </sortState>
  <mergeCells count="4">
    <mergeCell ref="A1:B1"/>
    <mergeCell ref="D1:E1"/>
    <mergeCell ref="D3:D4"/>
    <mergeCell ref="E3:F3"/>
  </mergeCells>
  <conditionalFormatting sqref="A2:B8">
    <cfRule type="colorScale" priority="2">
      <colorScale>
        <cfvo type="min"/>
        <cfvo type="percentile" val="50"/>
        <cfvo type="max"/>
        <color rgb="FFF8696B"/>
        <color rgb="FFFFEB84"/>
        <color rgb="FF63BE7B"/>
      </colorScale>
    </cfRule>
  </conditionalFormatting>
  <conditionalFormatting sqref="M2:M14">
    <cfRule type="colorScale" priority="1">
      <colorScale>
        <cfvo type="min"/>
        <cfvo type="percentile" val="50"/>
        <cfvo type="max"/>
        <color rgb="FF63BE7B"/>
        <color rgb="FFFFEB84"/>
        <color rgb="FFF8696B"/>
      </colorScale>
    </cfRule>
  </conditionalFormatting>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N30"/>
  <sheetViews>
    <sheetView workbookViewId="0">
      <selection activeCell="P18" sqref="P18"/>
    </sheetView>
  </sheetViews>
  <sheetFormatPr baseColWidth="10" defaultColWidth="9.1640625" defaultRowHeight="14" x14ac:dyDescent="0.15"/>
  <cols>
    <col min="1" max="1" width="10.1640625" style="7" bestFit="1" customWidth="1"/>
    <col min="2" max="2" width="20.83203125" style="7" bestFit="1" customWidth="1"/>
    <col min="3" max="3" width="20.6640625" style="7" bestFit="1" customWidth="1"/>
    <col min="4" max="4" width="21.5" style="7" bestFit="1" customWidth="1"/>
    <col min="5" max="5" width="21.1640625" style="7" bestFit="1" customWidth="1"/>
    <col min="6" max="6" width="26.1640625" style="7" bestFit="1" customWidth="1"/>
    <col min="7" max="8" width="18.1640625" style="7" bestFit="1" customWidth="1"/>
    <col min="9" max="9" width="11.6640625" style="7" bestFit="1" customWidth="1"/>
    <col min="10" max="10" width="25.5" style="7" bestFit="1" customWidth="1"/>
    <col min="11" max="11" width="22.83203125" style="7" bestFit="1" customWidth="1"/>
    <col min="12" max="12" width="9.1640625" style="7"/>
    <col min="13" max="13" width="17.6640625" style="7" bestFit="1" customWidth="1"/>
    <col min="14" max="14" width="13.6640625" style="7" bestFit="1" customWidth="1"/>
    <col min="15" max="16384" width="9.1640625" style="7"/>
  </cols>
  <sheetData>
    <row r="1" spans="1:14" x14ac:dyDescent="0.15">
      <c r="A1" s="69" t="s">
        <v>1</v>
      </c>
      <c r="B1" s="69" t="s">
        <v>418</v>
      </c>
      <c r="C1" s="69" t="s">
        <v>419</v>
      </c>
      <c r="D1" s="69" t="s">
        <v>420</v>
      </c>
      <c r="E1" s="69" t="s">
        <v>421</v>
      </c>
      <c r="F1" s="69" t="s">
        <v>422</v>
      </c>
      <c r="G1" s="69" t="s">
        <v>423</v>
      </c>
      <c r="H1" s="69" t="s">
        <v>424</v>
      </c>
      <c r="I1" s="69" t="s">
        <v>425</v>
      </c>
      <c r="J1" s="69" t="s">
        <v>426</v>
      </c>
      <c r="K1" s="69" t="s">
        <v>476</v>
      </c>
    </row>
    <row r="2" spans="1:14" x14ac:dyDescent="0.15">
      <c r="A2" s="111" t="s">
        <v>427</v>
      </c>
      <c r="B2" s="72" t="s">
        <v>428</v>
      </c>
      <c r="C2" s="112" t="s">
        <v>428</v>
      </c>
      <c r="D2" s="112" t="s">
        <v>428</v>
      </c>
      <c r="E2" s="112" t="s">
        <v>428</v>
      </c>
      <c r="F2" s="112" t="s">
        <v>428</v>
      </c>
      <c r="G2" s="112" t="s">
        <v>428</v>
      </c>
      <c r="H2" s="112" t="s">
        <v>428</v>
      </c>
      <c r="I2" s="112" t="s">
        <v>428</v>
      </c>
      <c r="J2" s="112">
        <v>0</v>
      </c>
      <c r="K2" s="72">
        <v>14.8</v>
      </c>
      <c r="M2" s="148" t="s">
        <v>346</v>
      </c>
      <c r="N2" s="147">
        <f>CORREL(J2:J28,K2:K28)</f>
        <v>0.66005142361638247</v>
      </c>
    </row>
    <row r="3" spans="1:14" x14ac:dyDescent="0.15">
      <c r="A3" s="111" t="s">
        <v>429</v>
      </c>
      <c r="B3" s="72" t="s">
        <v>428</v>
      </c>
      <c r="C3" s="112" t="s">
        <v>428</v>
      </c>
      <c r="D3" s="112" t="s">
        <v>428</v>
      </c>
      <c r="E3" s="112" t="s">
        <v>428</v>
      </c>
      <c r="F3" s="112" t="s">
        <v>428</v>
      </c>
      <c r="G3" s="112" t="s">
        <v>428</v>
      </c>
      <c r="H3" s="112" t="s">
        <v>428</v>
      </c>
      <c r="I3" s="112" t="s">
        <v>428</v>
      </c>
      <c r="J3" s="112">
        <v>0</v>
      </c>
      <c r="K3" s="72">
        <v>14.5</v>
      </c>
    </row>
    <row r="4" spans="1:14" x14ac:dyDescent="0.15">
      <c r="A4" s="111" t="s">
        <v>430</v>
      </c>
      <c r="B4" s="72" t="s">
        <v>428</v>
      </c>
      <c r="C4" s="112" t="s">
        <v>428</v>
      </c>
      <c r="D4" s="112" t="s">
        <v>428</v>
      </c>
      <c r="E4" s="112" t="s">
        <v>428</v>
      </c>
      <c r="F4" s="112" t="s">
        <v>428</v>
      </c>
      <c r="G4" s="112" t="s">
        <v>428</v>
      </c>
      <c r="H4" s="112" t="s">
        <v>428</v>
      </c>
      <c r="I4" s="112" t="s">
        <v>428</v>
      </c>
      <c r="J4" s="112">
        <v>0</v>
      </c>
      <c r="K4" s="72">
        <v>11.416667</v>
      </c>
    </row>
    <row r="5" spans="1:14" x14ac:dyDescent="0.15">
      <c r="A5" s="111" t="s">
        <v>431</v>
      </c>
      <c r="B5" s="72" t="s">
        <v>428</v>
      </c>
      <c r="C5" s="112" t="s">
        <v>428</v>
      </c>
      <c r="D5" s="112" t="s">
        <v>428</v>
      </c>
      <c r="E5" s="112" t="s">
        <v>428</v>
      </c>
      <c r="F5" s="112" t="s">
        <v>428</v>
      </c>
      <c r="G5" s="112" t="s">
        <v>428</v>
      </c>
      <c r="H5" s="112" t="s">
        <v>428</v>
      </c>
      <c r="I5" s="112" t="s">
        <v>428</v>
      </c>
      <c r="J5" s="112">
        <v>0</v>
      </c>
      <c r="K5" s="72">
        <v>9.1999999999999993</v>
      </c>
    </row>
    <row r="6" spans="1:14" x14ac:dyDescent="0.15">
      <c r="A6" s="111" t="s">
        <v>432</v>
      </c>
      <c r="B6" s="72" t="s">
        <v>428</v>
      </c>
      <c r="C6" s="112" t="s">
        <v>428</v>
      </c>
      <c r="D6" s="112" t="s">
        <v>428</v>
      </c>
      <c r="E6" s="112" t="s">
        <v>428</v>
      </c>
      <c r="F6" s="112" t="s">
        <v>428</v>
      </c>
      <c r="G6" s="112" t="s">
        <v>428</v>
      </c>
      <c r="H6" s="112" t="s">
        <v>428</v>
      </c>
      <c r="I6" s="112" t="s">
        <v>428</v>
      </c>
      <c r="J6" s="112">
        <v>0</v>
      </c>
      <c r="K6" s="72">
        <v>6.8333300000000001</v>
      </c>
    </row>
    <row r="7" spans="1:14" x14ac:dyDescent="0.15">
      <c r="A7" s="111" t="s">
        <v>433</v>
      </c>
      <c r="B7" s="72" t="s">
        <v>428</v>
      </c>
      <c r="C7" s="112" t="s">
        <v>428</v>
      </c>
      <c r="D7" s="112" t="s">
        <v>428</v>
      </c>
      <c r="E7" s="112" t="s">
        <v>428</v>
      </c>
      <c r="F7" s="112" t="s">
        <v>428</v>
      </c>
      <c r="G7" s="112" t="s">
        <v>428</v>
      </c>
      <c r="H7" s="112" t="s">
        <v>428</v>
      </c>
      <c r="I7" s="112" t="s">
        <v>428</v>
      </c>
      <c r="J7" s="112">
        <v>0</v>
      </c>
      <c r="K7" s="72">
        <v>11.25</v>
      </c>
    </row>
    <row r="8" spans="1:14" x14ac:dyDescent="0.15">
      <c r="A8" s="111" t="s">
        <v>434</v>
      </c>
      <c r="B8" s="72" t="s">
        <v>428</v>
      </c>
      <c r="C8" s="112" t="s">
        <v>428</v>
      </c>
      <c r="D8" s="112" t="s">
        <v>428</v>
      </c>
      <c r="E8" s="112" t="s">
        <v>428</v>
      </c>
      <c r="F8" s="112" t="s">
        <v>428</v>
      </c>
      <c r="G8" s="112" t="s">
        <v>428</v>
      </c>
      <c r="H8" s="112" t="s">
        <v>428</v>
      </c>
      <c r="I8" s="112" t="s">
        <v>428</v>
      </c>
      <c r="J8" s="112">
        <v>0</v>
      </c>
      <c r="K8" s="72">
        <v>5.8333300000000001</v>
      </c>
    </row>
    <row r="9" spans="1:14" x14ac:dyDescent="0.15">
      <c r="A9" s="111" t="s">
        <v>435</v>
      </c>
      <c r="B9" s="72" t="s">
        <v>428</v>
      </c>
      <c r="C9" s="112" t="s">
        <v>428</v>
      </c>
      <c r="D9" s="112" t="s">
        <v>428</v>
      </c>
      <c r="E9" s="112" t="s">
        <v>428</v>
      </c>
      <c r="F9" s="112" t="s">
        <v>428</v>
      </c>
      <c r="G9" s="112" t="s">
        <v>428</v>
      </c>
      <c r="H9" s="112" t="s">
        <v>428</v>
      </c>
      <c r="I9" s="112" t="s">
        <v>428</v>
      </c>
      <c r="J9" s="112">
        <v>0</v>
      </c>
      <c r="K9" s="72">
        <v>4.6666699999999999</v>
      </c>
    </row>
    <row r="10" spans="1:14" x14ac:dyDescent="0.15">
      <c r="A10" s="111" t="s">
        <v>436</v>
      </c>
      <c r="B10" s="72" t="s">
        <v>428</v>
      </c>
      <c r="C10" s="112" t="s">
        <v>428</v>
      </c>
      <c r="D10" s="112" t="s">
        <v>437</v>
      </c>
      <c r="E10" s="112" t="s">
        <v>428</v>
      </c>
      <c r="F10" s="112" t="s">
        <v>428</v>
      </c>
      <c r="G10" s="112" t="s">
        <v>428</v>
      </c>
      <c r="H10" s="112" t="s">
        <v>428</v>
      </c>
      <c r="I10" s="112" t="s">
        <v>428</v>
      </c>
      <c r="J10" s="112">
        <v>1</v>
      </c>
      <c r="K10" s="72">
        <v>8.1999999999999993</v>
      </c>
    </row>
    <row r="11" spans="1:14" x14ac:dyDescent="0.15">
      <c r="A11" s="111" t="s">
        <v>438</v>
      </c>
      <c r="B11" s="72" t="s">
        <v>428</v>
      </c>
      <c r="C11" s="112" t="s">
        <v>428</v>
      </c>
      <c r="D11" s="112" t="s">
        <v>428</v>
      </c>
      <c r="E11" s="112" t="s">
        <v>428</v>
      </c>
      <c r="F11" s="112" t="s">
        <v>428</v>
      </c>
      <c r="G11" s="112" t="s">
        <v>428</v>
      </c>
      <c r="H11" s="112" t="s">
        <v>428</v>
      </c>
      <c r="I11" s="112" t="s">
        <v>428</v>
      </c>
      <c r="J11" s="112">
        <v>0</v>
      </c>
      <c r="K11" s="72">
        <v>14.692299999999999</v>
      </c>
    </row>
    <row r="12" spans="1:14" x14ac:dyDescent="0.15">
      <c r="A12" s="111" t="s">
        <v>439</v>
      </c>
      <c r="B12" s="72" t="s">
        <v>428</v>
      </c>
      <c r="C12" s="112" t="s">
        <v>428</v>
      </c>
      <c r="D12" s="112" t="s">
        <v>428</v>
      </c>
      <c r="E12" s="112" t="s">
        <v>428</v>
      </c>
      <c r="F12" s="112" t="s">
        <v>428</v>
      </c>
      <c r="G12" s="112" t="s">
        <v>437</v>
      </c>
      <c r="H12" s="112" t="s">
        <v>437</v>
      </c>
      <c r="I12" s="112" t="s">
        <v>437</v>
      </c>
      <c r="J12" s="112">
        <v>3</v>
      </c>
      <c r="K12" s="72">
        <v>41.142850000000003</v>
      </c>
    </row>
    <row r="13" spans="1:14" x14ac:dyDescent="0.15">
      <c r="A13" s="111" t="s">
        <v>440</v>
      </c>
      <c r="B13" s="72" t="s">
        <v>428</v>
      </c>
      <c r="C13" s="112" t="s">
        <v>428</v>
      </c>
      <c r="D13" s="112" t="s">
        <v>437</v>
      </c>
      <c r="E13" s="112" t="s">
        <v>428</v>
      </c>
      <c r="F13" s="112" t="s">
        <v>428</v>
      </c>
      <c r="G13" s="112" t="s">
        <v>428</v>
      </c>
      <c r="H13" s="112" t="s">
        <v>428</v>
      </c>
      <c r="I13" s="112" t="s">
        <v>428</v>
      </c>
      <c r="J13" s="112">
        <v>1</v>
      </c>
      <c r="K13" s="72">
        <v>12.083333</v>
      </c>
    </row>
    <row r="14" spans="1:14" x14ac:dyDescent="0.15">
      <c r="A14" s="111" t="s">
        <v>441</v>
      </c>
      <c r="B14" s="72" t="s">
        <v>428</v>
      </c>
      <c r="C14" s="112" t="s">
        <v>428</v>
      </c>
      <c r="D14" s="112" t="s">
        <v>428</v>
      </c>
      <c r="E14" s="112" t="s">
        <v>428</v>
      </c>
      <c r="F14" s="112" t="s">
        <v>428</v>
      </c>
      <c r="G14" s="112" t="s">
        <v>428</v>
      </c>
      <c r="H14" s="112" t="s">
        <v>428</v>
      </c>
      <c r="I14" s="112" t="s">
        <v>428</v>
      </c>
      <c r="J14" s="112">
        <v>0</v>
      </c>
      <c r="K14" s="72">
        <v>9.3332999999999995</v>
      </c>
    </row>
    <row r="15" spans="1:14" x14ac:dyDescent="0.15">
      <c r="A15" s="111" t="s">
        <v>442</v>
      </c>
      <c r="B15" s="72" t="s">
        <v>428</v>
      </c>
      <c r="C15" s="112" t="s">
        <v>428</v>
      </c>
      <c r="D15" s="112" t="s">
        <v>428</v>
      </c>
      <c r="E15" s="112" t="s">
        <v>428</v>
      </c>
      <c r="F15" s="112" t="s">
        <v>428</v>
      </c>
      <c r="G15" s="112" t="s">
        <v>428</v>
      </c>
      <c r="H15" s="112" t="s">
        <v>428</v>
      </c>
      <c r="I15" s="112" t="s">
        <v>428</v>
      </c>
      <c r="J15" s="112">
        <v>0</v>
      </c>
      <c r="K15" s="72">
        <v>5.266667</v>
      </c>
    </row>
    <row r="16" spans="1:14" x14ac:dyDescent="0.15">
      <c r="A16" s="111" t="s">
        <v>443</v>
      </c>
      <c r="B16" s="72" t="s">
        <v>428</v>
      </c>
      <c r="C16" s="112" t="s">
        <v>428</v>
      </c>
      <c r="D16" s="112" t="s">
        <v>428</v>
      </c>
      <c r="E16" s="112" t="s">
        <v>428</v>
      </c>
      <c r="F16" s="112" t="s">
        <v>428</v>
      </c>
      <c r="G16" s="112" t="s">
        <v>437</v>
      </c>
      <c r="H16" s="112" t="s">
        <v>428</v>
      </c>
      <c r="I16" s="112" t="s">
        <v>428</v>
      </c>
      <c r="J16" s="112">
        <v>1</v>
      </c>
      <c r="K16" s="72">
        <v>13.571400000000001</v>
      </c>
    </row>
    <row r="17" spans="1:11" x14ac:dyDescent="0.15">
      <c r="A17" s="111" t="s">
        <v>444</v>
      </c>
      <c r="B17" s="72" t="s">
        <v>428</v>
      </c>
      <c r="C17" s="112" t="s">
        <v>428</v>
      </c>
      <c r="D17" s="112" t="s">
        <v>428</v>
      </c>
      <c r="E17" s="112" t="s">
        <v>428</v>
      </c>
      <c r="F17" s="112" t="s">
        <v>428</v>
      </c>
      <c r="G17" s="112" t="s">
        <v>428</v>
      </c>
      <c r="H17" s="112" t="s">
        <v>428</v>
      </c>
      <c r="I17" s="112" t="s">
        <v>428</v>
      </c>
      <c r="J17" s="112">
        <v>0</v>
      </c>
      <c r="K17" s="72">
        <v>10.8</v>
      </c>
    </row>
    <row r="18" spans="1:11" x14ac:dyDescent="0.15">
      <c r="A18" s="111" t="s">
        <v>445</v>
      </c>
      <c r="B18" s="72" t="s">
        <v>428</v>
      </c>
      <c r="C18" s="112" t="s">
        <v>428</v>
      </c>
      <c r="D18" s="112" t="s">
        <v>428</v>
      </c>
      <c r="E18" s="112" t="s">
        <v>428</v>
      </c>
      <c r="F18" s="112" t="s">
        <v>428</v>
      </c>
      <c r="G18" s="112" t="s">
        <v>428</v>
      </c>
      <c r="H18" s="112" t="s">
        <v>428</v>
      </c>
      <c r="I18" s="112" t="s">
        <v>428</v>
      </c>
      <c r="J18" s="112">
        <v>0</v>
      </c>
      <c r="K18" s="72">
        <v>10</v>
      </c>
    </row>
    <row r="19" spans="1:11" x14ac:dyDescent="0.15">
      <c r="A19" s="111" t="s">
        <v>446</v>
      </c>
      <c r="B19" s="72" t="s">
        <v>428</v>
      </c>
      <c r="C19" s="112" t="s">
        <v>428</v>
      </c>
      <c r="D19" s="112" t="s">
        <v>428</v>
      </c>
      <c r="E19" s="112" t="s">
        <v>428</v>
      </c>
      <c r="F19" s="112" t="s">
        <v>437</v>
      </c>
      <c r="G19" s="112" t="s">
        <v>428</v>
      </c>
      <c r="H19" s="112" t="s">
        <v>428</v>
      </c>
      <c r="I19" s="112" t="s">
        <v>428</v>
      </c>
      <c r="J19" s="112">
        <v>1</v>
      </c>
      <c r="K19" s="72">
        <v>21.625</v>
      </c>
    </row>
    <row r="20" spans="1:11" x14ac:dyDescent="0.15">
      <c r="A20" s="111" t="s">
        <v>447</v>
      </c>
      <c r="B20" s="72" t="s">
        <v>428</v>
      </c>
      <c r="C20" s="112" t="s">
        <v>428</v>
      </c>
      <c r="D20" s="112" t="s">
        <v>428</v>
      </c>
      <c r="E20" s="112" t="s">
        <v>428</v>
      </c>
      <c r="F20" s="112" t="s">
        <v>428</v>
      </c>
      <c r="G20" s="112" t="s">
        <v>428</v>
      </c>
      <c r="H20" s="112" t="s">
        <v>428</v>
      </c>
      <c r="I20" s="112" t="s">
        <v>428</v>
      </c>
      <c r="J20" s="112">
        <v>0</v>
      </c>
      <c r="K20" s="72">
        <v>6.2</v>
      </c>
    </row>
    <row r="21" spans="1:11" x14ac:dyDescent="0.15">
      <c r="A21" s="111" t="s">
        <v>448</v>
      </c>
      <c r="B21" s="72" t="s">
        <v>428</v>
      </c>
      <c r="C21" s="112" t="s">
        <v>428</v>
      </c>
      <c r="D21" s="112" t="s">
        <v>428</v>
      </c>
      <c r="E21" s="112" t="s">
        <v>428</v>
      </c>
      <c r="F21" s="112" t="s">
        <v>428</v>
      </c>
      <c r="G21" s="112" t="s">
        <v>428</v>
      </c>
      <c r="H21" s="112" t="s">
        <v>428</v>
      </c>
      <c r="I21" s="112" t="s">
        <v>428</v>
      </c>
      <c r="J21" s="112">
        <v>0</v>
      </c>
      <c r="K21" s="72">
        <v>10</v>
      </c>
    </row>
    <row r="22" spans="1:11" x14ac:dyDescent="0.15">
      <c r="A22" s="111" t="s">
        <v>449</v>
      </c>
      <c r="B22" s="72" t="s">
        <v>428</v>
      </c>
      <c r="C22" s="112" t="s">
        <v>428</v>
      </c>
      <c r="D22" s="112" t="s">
        <v>428</v>
      </c>
      <c r="E22" s="112" t="s">
        <v>428</v>
      </c>
      <c r="F22" s="112" t="s">
        <v>428</v>
      </c>
      <c r="G22" s="112" t="s">
        <v>428</v>
      </c>
      <c r="H22" s="112" t="s">
        <v>428</v>
      </c>
      <c r="I22" s="112" t="s">
        <v>437</v>
      </c>
      <c r="J22" s="112">
        <v>1</v>
      </c>
      <c r="K22" s="72">
        <v>12.333299999999999</v>
      </c>
    </row>
    <row r="23" spans="1:11" x14ac:dyDescent="0.15">
      <c r="A23" s="111" t="s">
        <v>450</v>
      </c>
      <c r="B23" s="72" t="s">
        <v>428</v>
      </c>
      <c r="C23" s="112" t="s">
        <v>428</v>
      </c>
      <c r="D23" s="112" t="s">
        <v>437</v>
      </c>
      <c r="E23" s="112" t="s">
        <v>428</v>
      </c>
      <c r="F23" s="112" t="s">
        <v>428</v>
      </c>
      <c r="G23" s="112" t="s">
        <v>428</v>
      </c>
      <c r="H23" s="112" t="s">
        <v>428</v>
      </c>
      <c r="I23" s="112" t="s">
        <v>437</v>
      </c>
      <c r="J23" s="112">
        <v>2</v>
      </c>
      <c r="K23" s="72">
        <v>23</v>
      </c>
    </row>
    <row r="24" spans="1:11" x14ac:dyDescent="0.15">
      <c r="A24" s="111" t="s">
        <v>451</v>
      </c>
      <c r="B24" s="72" t="s">
        <v>428</v>
      </c>
      <c r="C24" s="112" t="s">
        <v>428</v>
      </c>
      <c r="D24" s="112" t="s">
        <v>428</v>
      </c>
      <c r="E24" s="112" t="s">
        <v>428</v>
      </c>
      <c r="F24" s="112" t="s">
        <v>428</v>
      </c>
      <c r="G24" s="112" t="s">
        <v>428</v>
      </c>
      <c r="H24" s="112" t="s">
        <v>428</v>
      </c>
      <c r="I24" s="112" t="s">
        <v>437</v>
      </c>
      <c r="J24" s="112">
        <v>1</v>
      </c>
      <c r="K24" s="72">
        <v>8.3332999999999995</v>
      </c>
    </row>
    <row r="25" spans="1:11" x14ac:dyDescent="0.15">
      <c r="A25" s="111" t="s">
        <v>452</v>
      </c>
      <c r="B25" s="72" t="s">
        <v>428</v>
      </c>
      <c r="C25" s="112" t="s">
        <v>428</v>
      </c>
      <c r="D25" s="112" t="s">
        <v>428</v>
      </c>
      <c r="E25" s="112" t="s">
        <v>428</v>
      </c>
      <c r="F25" s="112" t="s">
        <v>428</v>
      </c>
      <c r="G25" s="112" t="s">
        <v>428</v>
      </c>
      <c r="H25" s="112" t="s">
        <v>437</v>
      </c>
      <c r="I25" s="112" t="s">
        <v>437</v>
      </c>
      <c r="J25" s="112">
        <v>2</v>
      </c>
      <c r="K25" s="72">
        <v>8.8461999999999996</v>
      </c>
    </row>
    <row r="26" spans="1:11" x14ac:dyDescent="0.15">
      <c r="A26" s="111" t="s">
        <v>453</v>
      </c>
      <c r="B26" s="72" t="s">
        <v>428</v>
      </c>
      <c r="C26" s="112" t="s">
        <v>428</v>
      </c>
      <c r="D26" s="112" t="s">
        <v>428</v>
      </c>
      <c r="E26" s="112" t="s">
        <v>428</v>
      </c>
      <c r="F26" s="112" t="s">
        <v>428</v>
      </c>
      <c r="G26" s="112" t="s">
        <v>428</v>
      </c>
      <c r="H26" s="112" t="s">
        <v>428</v>
      </c>
      <c r="I26" s="112" t="s">
        <v>437</v>
      </c>
      <c r="J26" s="112">
        <v>1</v>
      </c>
      <c r="K26" s="72">
        <v>19.25</v>
      </c>
    </row>
    <row r="27" spans="1:11" x14ac:dyDescent="0.15">
      <c r="A27" s="111" t="s">
        <v>454</v>
      </c>
      <c r="B27" s="72" t="s">
        <v>428</v>
      </c>
      <c r="C27" s="112" t="s">
        <v>428</v>
      </c>
      <c r="D27" s="112" t="s">
        <v>428</v>
      </c>
      <c r="E27" s="112" t="s">
        <v>428</v>
      </c>
      <c r="F27" s="112" t="s">
        <v>428</v>
      </c>
      <c r="G27" s="112" t="s">
        <v>428</v>
      </c>
      <c r="H27" s="112" t="s">
        <v>428</v>
      </c>
      <c r="I27" s="112" t="s">
        <v>437</v>
      </c>
      <c r="J27" s="112">
        <v>1</v>
      </c>
      <c r="K27" s="72">
        <v>8.6667000000000005</v>
      </c>
    </row>
    <row r="28" spans="1:11" x14ac:dyDescent="0.15">
      <c r="A28" s="111" t="s">
        <v>455</v>
      </c>
      <c r="B28" s="72" t="s">
        <v>428</v>
      </c>
      <c r="C28" s="112" t="s">
        <v>428</v>
      </c>
      <c r="D28" s="112" t="s">
        <v>428</v>
      </c>
      <c r="E28" s="112" t="s">
        <v>428</v>
      </c>
      <c r="F28" s="112" t="s">
        <v>428</v>
      </c>
      <c r="G28" s="112" t="s">
        <v>428</v>
      </c>
      <c r="H28" s="112" t="s">
        <v>428</v>
      </c>
      <c r="I28" s="112" t="s">
        <v>437</v>
      </c>
      <c r="J28" s="112">
        <v>1</v>
      </c>
      <c r="K28" s="72">
        <v>5</v>
      </c>
    </row>
    <row r="30" spans="1:11" x14ac:dyDescent="0.15">
      <c r="J30" s="140" t="s">
        <v>346</v>
      </c>
      <c r="K30" s="140">
        <f>CORREL(J2:J28,K2:K28)</f>
        <v>0.66005142361638247</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163"/>
  <sheetViews>
    <sheetView topLeftCell="A11" zoomScale="85" zoomScaleNormal="85" workbookViewId="0">
      <selection activeCell="F20" sqref="F20"/>
    </sheetView>
  </sheetViews>
  <sheetFormatPr baseColWidth="10" defaultColWidth="9.1640625" defaultRowHeight="14" x14ac:dyDescent="0.15"/>
  <cols>
    <col min="1" max="1" width="13.5" style="7" bestFit="1" customWidth="1"/>
    <col min="2" max="2" width="46.6640625" style="7" bestFit="1" customWidth="1"/>
    <col min="3" max="3" width="9.1640625" style="41"/>
    <col min="4" max="4" width="9.1640625" style="7"/>
    <col min="5" max="5" width="27.33203125" style="7" bestFit="1" customWidth="1"/>
    <col min="6" max="6" width="20" style="7" bestFit="1" customWidth="1"/>
    <col min="7" max="7" width="25" style="7" bestFit="1" customWidth="1"/>
    <col min="8" max="8" width="13.6640625" style="7" bestFit="1" customWidth="1"/>
    <col min="9" max="9" width="9.1640625" style="7"/>
    <col min="10" max="10" width="28" style="7" bestFit="1" customWidth="1"/>
    <col min="11" max="11" width="8.6640625" style="7" bestFit="1" customWidth="1"/>
    <col min="12" max="12" width="18.5" style="7" bestFit="1" customWidth="1"/>
    <col min="13" max="16384" width="9.1640625" style="7"/>
  </cols>
  <sheetData>
    <row r="1" spans="1:12" x14ac:dyDescent="0.15">
      <c r="B1" s="159" t="s">
        <v>463</v>
      </c>
      <c r="C1" s="159"/>
      <c r="E1" s="69" t="s">
        <v>553</v>
      </c>
      <c r="F1" s="69" t="s">
        <v>9</v>
      </c>
      <c r="G1" s="69" t="s">
        <v>554</v>
      </c>
      <c r="H1" s="69" t="s">
        <v>555</v>
      </c>
      <c r="J1" s="75" t="s">
        <v>326</v>
      </c>
      <c r="K1" s="75" t="s">
        <v>327</v>
      </c>
      <c r="L1" s="75" t="s">
        <v>328</v>
      </c>
    </row>
    <row r="2" spans="1:12" x14ac:dyDescent="0.15">
      <c r="A2" s="76" t="s">
        <v>318</v>
      </c>
      <c r="B2" s="72" t="s">
        <v>334</v>
      </c>
      <c r="C2" s="72"/>
      <c r="E2" s="72">
        <v>3</v>
      </c>
      <c r="F2" s="72" t="s">
        <v>15</v>
      </c>
      <c r="G2" s="91">
        <v>497200</v>
      </c>
      <c r="H2" s="145">
        <f>G2/$G$5</f>
        <v>0.64379460724903403</v>
      </c>
      <c r="J2" s="72" t="s">
        <v>248</v>
      </c>
      <c r="K2" s="72">
        <f>(25000+50000)/2</f>
        <v>37500</v>
      </c>
      <c r="L2" s="72" t="s">
        <v>331</v>
      </c>
    </row>
    <row r="3" spans="1:12" x14ac:dyDescent="0.15">
      <c r="A3" s="76" t="s">
        <v>320</v>
      </c>
      <c r="B3" s="72" t="s">
        <v>15</v>
      </c>
      <c r="C3" s="72"/>
      <c r="E3" s="72">
        <v>2</v>
      </c>
      <c r="F3" s="72" t="s">
        <v>16</v>
      </c>
      <c r="G3" s="91">
        <v>185430</v>
      </c>
      <c r="H3" s="145">
        <f t="shared" ref="H3:H4" si="0">G3/$G$5</f>
        <v>0.24010224059169022</v>
      </c>
      <c r="J3" s="72" t="s">
        <v>48</v>
      </c>
      <c r="K3" s="72">
        <v>11000</v>
      </c>
      <c r="L3" s="72">
        <v>15000</v>
      </c>
    </row>
    <row r="4" spans="1:12" x14ac:dyDescent="0.15">
      <c r="A4" s="76" t="s">
        <v>321</v>
      </c>
      <c r="B4" s="72" t="s">
        <v>322</v>
      </c>
      <c r="C4" s="72">
        <v>3</v>
      </c>
      <c r="E4" s="72">
        <v>1</v>
      </c>
      <c r="F4" s="72" t="s">
        <v>41</v>
      </c>
      <c r="G4" s="91">
        <v>89666</v>
      </c>
      <c r="H4" s="145">
        <f t="shared" si="0"/>
        <v>0.11610315215927572</v>
      </c>
      <c r="J4" s="72" t="s">
        <v>45</v>
      </c>
      <c r="K4" s="72">
        <f>K18*3</f>
        <v>4500</v>
      </c>
      <c r="L4" s="72">
        <v>7500</v>
      </c>
    </row>
    <row r="5" spans="1:12" x14ac:dyDescent="0.15">
      <c r="A5" s="76" t="s">
        <v>323</v>
      </c>
      <c r="B5" s="72" t="s">
        <v>17</v>
      </c>
      <c r="C5" s="72">
        <f>K30</f>
        <v>0</v>
      </c>
      <c r="E5" s="72"/>
      <c r="F5" s="72"/>
      <c r="G5" s="91">
        <f>SUM(G2:G4)</f>
        <v>772296</v>
      </c>
      <c r="H5" s="72"/>
      <c r="J5" s="72" t="s">
        <v>62</v>
      </c>
      <c r="K5" s="72">
        <v>3000</v>
      </c>
      <c r="L5" s="72"/>
    </row>
    <row r="6" spans="1:12" x14ac:dyDescent="0.15">
      <c r="A6" s="72"/>
      <c r="B6" s="72" t="s">
        <v>203</v>
      </c>
      <c r="C6" s="72">
        <f>L7+K5</f>
        <v>3500</v>
      </c>
      <c r="G6" s="109"/>
      <c r="H6" s="109"/>
      <c r="J6" s="78" t="s">
        <v>21</v>
      </c>
      <c r="K6" s="72">
        <v>200</v>
      </c>
      <c r="L6" s="72">
        <v>500</v>
      </c>
    </row>
    <row r="7" spans="1:12" x14ac:dyDescent="0.15">
      <c r="A7" s="72"/>
      <c r="B7" s="72" t="s">
        <v>324</v>
      </c>
      <c r="C7" s="72">
        <f>K2</f>
        <v>37500</v>
      </c>
      <c r="G7" s="79"/>
      <c r="H7" s="80"/>
      <c r="J7" s="72" t="s">
        <v>43</v>
      </c>
      <c r="K7" s="72">
        <v>200</v>
      </c>
      <c r="L7" s="72">
        <v>500</v>
      </c>
    </row>
    <row r="8" spans="1:12" x14ac:dyDescent="0.15">
      <c r="A8" s="72"/>
      <c r="B8" s="72" t="s">
        <v>325</v>
      </c>
      <c r="C8" s="72">
        <f>L6</f>
        <v>500</v>
      </c>
      <c r="F8" s="93" t="s">
        <v>346</v>
      </c>
      <c r="G8" s="8">
        <f>CORREL(E2:E4,G2:G4)</f>
        <v>0.95622896794054013</v>
      </c>
      <c r="J8" s="72" t="s">
        <v>93</v>
      </c>
      <c r="K8" s="72">
        <f>12333/5</f>
        <v>2466.6</v>
      </c>
      <c r="L8" s="72"/>
    </row>
    <row r="9" spans="1:12" x14ac:dyDescent="0.15">
      <c r="A9" s="72"/>
      <c r="B9" s="72" t="s">
        <v>332</v>
      </c>
      <c r="C9" s="72">
        <f>K31+K8</f>
        <v>4933.2</v>
      </c>
      <c r="J9" s="78" t="s">
        <v>330</v>
      </c>
      <c r="K9" s="72">
        <v>5000</v>
      </c>
      <c r="L9" s="72"/>
    </row>
    <row r="10" spans="1:12" x14ac:dyDescent="0.15">
      <c r="A10" s="72"/>
      <c r="B10" s="76" t="s">
        <v>333</v>
      </c>
      <c r="C10" s="77">
        <f>SUM(C5:C9)</f>
        <v>46433.2</v>
      </c>
      <c r="J10" s="72" t="s">
        <v>251</v>
      </c>
      <c r="K10" s="72">
        <f>12333/5</f>
        <v>2466.6</v>
      </c>
      <c r="L10" s="72"/>
    </row>
    <row r="11" spans="1:12" x14ac:dyDescent="0.15">
      <c r="J11" s="78" t="s">
        <v>44</v>
      </c>
      <c r="K11" s="72">
        <v>1000</v>
      </c>
      <c r="L11" s="72"/>
    </row>
    <row r="12" spans="1:12" x14ac:dyDescent="0.15">
      <c r="J12" s="78" t="s">
        <v>219</v>
      </c>
      <c r="K12" s="72">
        <f>12333/5</f>
        <v>2466.6</v>
      </c>
      <c r="L12" s="72"/>
    </row>
    <row r="13" spans="1:12" x14ac:dyDescent="0.15">
      <c r="A13" s="76" t="s">
        <v>318</v>
      </c>
      <c r="B13" s="72" t="s">
        <v>334</v>
      </c>
      <c r="C13" s="72"/>
      <c r="J13" s="78" t="s">
        <v>208</v>
      </c>
      <c r="K13" s="72">
        <v>3500</v>
      </c>
      <c r="L13" s="72"/>
    </row>
    <row r="14" spans="1:12" x14ac:dyDescent="0.15">
      <c r="A14" s="76" t="s">
        <v>320</v>
      </c>
      <c r="B14" s="72" t="s">
        <v>16</v>
      </c>
      <c r="C14" s="72"/>
      <c r="G14" s="79"/>
      <c r="H14" s="80"/>
      <c r="J14" s="78" t="s">
        <v>96</v>
      </c>
      <c r="K14" s="72">
        <v>20000</v>
      </c>
      <c r="L14" s="72"/>
    </row>
    <row r="15" spans="1:12" x14ac:dyDescent="0.15">
      <c r="A15" s="76" t="s">
        <v>321</v>
      </c>
      <c r="B15" s="72" t="s">
        <v>335</v>
      </c>
      <c r="C15" s="72">
        <v>2</v>
      </c>
      <c r="J15" s="72" t="s">
        <v>140</v>
      </c>
      <c r="K15" s="72">
        <v>0</v>
      </c>
      <c r="L15" s="72"/>
    </row>
    <row r="16" spans="1:12" x14ac:dyDescent="0.15">
      <c r="A16" s="76" t="s">
        <v>323</v>
      </c>
      <c r="B16" s="72" t="s">
        <v>145</v>
      </c>
      <c r="C16" s="72">
        <f>K7+K28</f>
        <v>1700</v>
      </c>
      <c r="G16" s="81"/>
      <c r="H16" s="81"/>
      <c r="J16" s="78" t="s">
        <v>171</v>
      </c>
      <c r="K16" s="72" t="s">
        <v>329</v>
      </c>
      <c r="L16" s="72"/>
    </row>
    <row r="17" spans="1:12" x14ac:dyDescent="0.15">
      <c r="A17" s="72"/>
      <c r="B17" s="76" t="s">
        <v>333</v>
      </c>
      <c r="C17" s="77">
        <f>SUM(C16)</f>
        <v>1700</v>
      </c>
      <c r="G17" s="79"/>
      <c r="H17" s="80"/>
      <c r="J17" s="72" t="s">
        <v>122</v>
      </c>
      <c r="K17" s="72">
        <v>1000</v>
      </c>
      <c r="L17" s="72">
        <v>4500</v>
      </c>
    </row>
    <row r="18" spans="1:12" x14ac:dyDescent="0.15">
      <c r="J18" s="72" t="s">
        <v>69</v>
      </c>
      <c r="K18" s="72">
        <v>1500</v>
      </c>
      <c r="L18" s="72">
        <v>2500</v>
      </c>
    </row>
    <row r="19" spans="1:12" x14ac:dyDescent="0.15">
      <c r="J19" s="78" t="s">
        <v>94</v>
      </c>
      <c r="K19" s="72">
        <f>(25000+50000)/2</f>
        <v>37500</v>
      </c>
      <c r="L19" s="72">
        <v>50000</v>
      </c>
    </row>
    <row r="20" spans="1:12" x14ac:dyDescent="0.15">
      <c r="A20" s="76" t="s">
        <v>318</v>
      </c>
      <c r="B20" s="72" t="s">
        <v>338</v>
      </c>
      <c r="C20" s="72"/>
      <c r="J20" s="72" t="s">
        <v>254</v>
      </c>
      <c r="K20" s="72">
        <f>12333/5</f>
        <v>2466.6</v>
      </c>
      <c r="L20" s="72"/>
    </row>
    <row r="21" spans="1:12" x14ac:dyDescent="0.15">
      <c r="A21" s="76" t="s">
        <v>320</v>
      </c>
      <c r="B21" s="72" t="s">
        <v>15</v>
      </c>
      <c r="C21" s="72"/>
      <c r="J21" s="78" t="s">
        <v>237</v>
      </c>
      <c r="K21" s="72">
        <v>3000</v>
      </c>
      <c r="L21" s="72">
        <v>5000</v>
      </c>
    </row>
    <row r="22" spans="1:12" x14ac:dyDescent="0.15">
      <c r="A22" s="76" t="s">
        <v>321</v>
      </c>
      <c r="B22" s="72" t="s">
        <v>322</v>
      </c>
      <c r="C22" s="72">
        <v>3</v>
      </c>
      <c r="J22" s="78" t="s">
        <v>252</v>
      </c>
      <c r="K22" s="72">
        <v>500</v>
      </c>
      <c r="L22" s="72"/>
    </row>
    <row r="23" spans="1:12" x14ac:dyDescent="0.15">
      <c r="A23" s="76" t="s">
        <v>323</v>
      </c>
      <c r="B23" s="72" t="s">
        <v>325</v>
      </c>
      <c r="C23" s="72">
        <f>L6</f>
        <v>500</v>
      </c>
      <c r="J23" s="82" t="s">
        <v>135</v>
      </c>
      <c r="K23" s="72">
        <v>500</v>
      </c>
      <c r="L23" s="72"/>
    </row>
    <row r="24" spans="1:12" x14ac:dyDescent="0.15">
      <c r="A24" s="30"/>
      <c r="B24" s="76" t="s">
        <v>333</v>
      </c>
      <c r="C24" s="83">
        <f>SUM(C23)</f>
        <v>500</v>
      </c>
      <c r="J24" s="72" t="s">
        <v>155</v>
      </c>
      <c r="K24" s="72">
        <v>20000</v>
      </c>
      <c r="L24" s="72">
        <v>50000</v>
      </c>
    </row>
    <row r="25" spans="1:12" x14ac:dyDescent="0.15">
      <c r="J25" s="78" t="s">
        <v>250</v>
      </c>
      <c r="K25" s="72">
        <v>1500</v>
      </c>
      <c r="L25" s="72"/>
    </row>
    <row r="26" spans="1:12" x14ac:dyDescent="0.15">
      <c r="J26" s="72" t="s">
        <v>221</v>
      </c>
      <c r="K26" s="72">
        <v>0</v>
      </c>
      <c r="L26" s="72"/>
    </row>
    <row r="27" spans="1:12" x14ac:dyDescent="0.15">
      <c r="A27" s="76" t="s">
        <v>318</v>
      </c>
      <c r="B27" s="72" t="s">
        <v>338</v>
      </c>
      <c r="C27" s="72"/>
      <c r="J27" s="72" t="s">
        <v>59</v>
      </c>
      <c r="K27" s="72">
        <v>5500</v>
      </c>
      <c r="L27" s="72">
        <v>7500</v>
      </c>
    </row>
    <row r="28" spans="1:12" x14ac:dyDescent="0.15">
      <c r="A28" s="76" t="s">
        <v>320</v>
      </c>
      <c r="B28" s="72" t="s">
        <v>16</v>
      </c>
      <c r="C28" s="72"/>
      <c r="J28" s="72" t="s">
        <v>49</v>
      </c>
      <c r="K28" s="72">
        <v>1500</v>
      </c>
      <c r="L28" s="72">
        <v>2500</v>
      </c>
    </row>
    <row r="29" spans="1:12" x14ac:dyDescent="0.15">
      <c r="A29" s="76" t="s">
        <v>321</v>
      </c>
      <c r="B29" s="72" t="s">
        <v>335</v>
      </c>
      <c r="C29" s="72">
        <v>2</v>
      </c>
      <c r="J29" s="72" t="s">
        <v>166</v>
      </c>
      <c r="K29" s="72">
        <v>0</v>
      </c>
      <c r="L29" s="72"/>
    </row>
    <row r="30" spans="1:12" x14ac:dyDescent="0.15">
      <c r="A30" s="76" t="s">
        <v>323</v>
      </c>
      <c r="B30" s="72" t="s">
        <v>44</v>
      </c>
      <c r="C30" s="72">
        <f>K11</f>
        <v>1000</v>
      </c>
      <c r="J30" s="72" t="s">
        <v>108</v>
      </c>
      <c r="K30" s="72">
        <v>0</v>
      </c>
      <c r="L30" s="72"/>
    </row>
    <row r="31" spans="1:12" x14ac:dyDescent="0.15">
      <c r="A31" s="72"/>
      <c r="B31" s="76" t="s">
        <v>333</v>
      </c>
      <c r="C31" s="77">
        <f>SUM(C30)</f>
        <v>1000</v>
      </c>
      <c r="J31" s="72" t="s">
        <v>60</v>
      </c>
      <c r="K31" s="72">
        <f>12333/5</f>
        <v>2466.6</v>
      </c>
      <c r="L31" s="72"/>
    </row>
    <row r="32" spans="1:12" x14ac:dyDescent="0.15">
      <c r="A32" s="70"/>
      <c r="B32" s="74"/>
      <c r="C32" s="74"/>
    </row>
    <row r="34" spans="1:3" x14ac:dyDescent="0.15">
      <c r="A34" s="76" t="s">
        <v>318</v>
      </c>
      <c r="B34" s="72" t="s">
        <v>338</v>
      </c>
      <c r="C34" s="72"/>
    </row>
    <row r="35" spans="1:3" x14ac:dyDescent="0.15">
      <c r="A35" s="76" t="s">
        <v>320</v>
      </c>
      <c r="B35" s="72" t="s">
        <v>41</v>
      </c>
      <c r="C35" s="72"/>
    </row>
    <row r="36" spans="1:3" x14ac:dyDescent="0.15">
      <c r="A36" s="76" t="s">
        <v>321</v>
      </c>
      <c r="B36" s="72" t="s">
        <v>335</v>
      </c>
      <c r="C36" s="72">
        <v>1</v>
      </c>
    </row>
    <row r="37" spans="1:3" x14ac:dyDescent="0.15">
      <c r="A37" s="76" t="s">
        <v>323</v>
      </c>
      <c r="B37" s="72" t="s">
        <v>237</v>
      </c>
      <c r="C37" s="72">
        <f>K21</f>
        <v>3000</v>
      </c>
    </row>
    <row r="38" spans="1:3" x14ac:dyDescent="0.15">
      <c r="A38" s="8"/>
      <c r="B38" s="72" t="s">
        <v>43</v>
      </c>
      <c r="C38" s="8">
        <f>K7</f>
        <v>200</v>
      </c>
    </row>
    <row r="39" spans="1:3" x14ac:dyDescent="0.15">
      <c r="A39" s="8"/>
      <c r="B39" s="72" t="s">
        <v>45</v>
      </c>
      <c r="C39" s="8">
        <f>K18*3</f>
        <v>4500</v>
      </c>
    </row>
    <row r="40" spans="1:3" x14ac:dyDescent="0.15">
      <c r="A40" s="8"/>
      <c r="B40" s="72" t="s">
        <v>44</v>
      </c>
      <c r="C40" s="8">
        <f>K11</f>
        <v>1000</v>
      </c>
    </row>
    <row r="41" spans="1:3" x14ac:dyDescent="0.15">
      <c r="A41" s="8"/>
      <c r="B41" s="72" t="s">
        <v>49</v>
      </c>
      <c r="C41" s="8">
        <f>K28</f>
        <v>1500</v>
      </c>
    </row>
    <row r="42" spans="1:3" x14ac:dyDescent="0.15">
      <c r="A42" s="8"/>
      <c r="B42" s="72" t="s">
        <v>325</v>
      </c>
      <c r="C42" s="8">
        <f>K6</f>
        <v>200</v>
      </c>
    </row>
    <row r="43" spans="1:3" x14ac:dyDescent="0.15">
      <c r="A43" s="8"/>
      <c r="B43" s="76" t="s">
        <v>333</v>
      </c>
      <c r="C43" s="83">
        <f>SUM(C37:C42)</f>
        <v>10400</v>
      </c>
    </row>
    <row r="46" spans="1:3" x14ac:dyDescent="0.15">
      <c r="A46" s="76" t="s">
        <v>318</v>
      </c>
      <c r="B46" s="72" t="s">
        <v>338</v>
      </c>
      <c r="C46" s="72"/>
    </row>
    <row r="47" spans="1:3" x14ac:dyDescent="0.15">
      <c r="A47" s="76" t="s">
        <v>320</v>
      </c>
      <c r="B47" s="72" t="s">
        <v>47</v>
      </c>
      <c r="C47" s="72"/>
    </row>
    <row r="48" spans="1:3" x14ac:dyDescent="0.15">
      <c r="A48" s="76" t="s">
        <v>321</v>
      </c>
      <c r="B48" s="72" t="s">
        <v>322</v>
      </c>
      <c r="C48" s="72">
        <v>3</v>
      </c>
    </row>
    <row r="49" spans="1:3" x14ac:dyDescent="0.15">
      <c r="A49" s="76" t="s">
        <v>323</v>
      </c>
      <c r="B49" s="72" t="s">
        <v>48</v>
      </c>
      <c r="C49" s="72">
        <f>2*L27</f>
        <v>15000</v>
      </c>
    </row>
    <row r="50" spans="1:3" x14ac:dyDescent="0.15">
      <c r="A50" s="72"/>
      <c r="B50" s="76" t="s">
        <v>333</v>
      </c>
      <c r="C50" s="77">
        <f>SUM(C49)</f>
        <v>15000</v>
      </c>
    </row>
    <row r="53" spans="1:3" x14ac:dyDescent="0.15">
      <c r="A53" s="76" t="s">
        <v>318</v>
      </c>
      <c r="B53" s="72" t="s">
        <v>338</v>
      </c>
      <c r="C53" s="72"/>
    </row>
    <row r="54" spans="1:3" x14ac:dyDescent="0.15">
      <c r="A54" s="76" t="s">
        <v>320</v>
      </c>
      <c r="B54" s="72" t="s">
        <v>46</v>
      </c>
      <c r="C54" s="72"/>
    </row>
    <row r="55" spans="1:3" x14ac:dyDescent="0.15">
      <c r="A55" s="76" t="s">
        <v>321</v>
      </c>
      <c r="B55" s="72" t="s">
        <v>322</v>
      </c>
      <c r="C55" s="72">
        <v>3</v>
      </c>
    </row>
    <row r="56" spans="1:3" x14ac:dyDescent="0.15">
      <c r="A56" s="76" t="s">
        <v>323</v>
      </c>
      <c r="B56" s="72" t="s">
        <v>325</v>
      </c>
      <c r="C56" s="72">
        <f>L6</f>
        <v>500</v>
      </c>
    </row>
    <row r="57" spans="1:3" x14ac:dyDescent="0.15">
      <c r="A57" s="72"/>
      <c r="B57" s="76" t="s">
        <v>333</v>
      </c>
      <c r="C57" s="77">
        <f>SUM(C56)</f>
        <v>500</v>
      </c>
    </row>
    <row r="60" spans="1:3" x14ac:dyDescent="0.15">
      <c r="A60" s="76" t="s">
        <v>318</v>
      </c>
      <c r="B60" s="72" t="s">
        <v>319</v>
      </c>
      <c r="C60" s="72"/>
    </row>
    <row r="61" spans="1:3" x14ac:dyDescent="0.15">
      <c r="A61" s="76" t="s">
        <v>320</v>
      </c>
      <c r="B61" s="72" t="s">
        <v>15</v>
      </c>
      <c r="C61" s="72"/>
    </row>
    <row r="62" spans="1:3" x14ac:dyDescent="0.15">
      <c r="A62" s="76" t="s">
        <v>321</v>
      </c>
      <c r="B62" s="72" t="s">
        <v>322</v>
      </c>
      <c r="C62" s="72">
        <v>3</v>
      </c>
    </row>
    <row r="63" spans="1:3" x14ac:dyDescent="0.15">
      <c r="A63" s="76" t="s">
        <v>323</v>
      </c>
      <c r="B63" s="72" t="s">
        <v>63</v>
      </c>
      <c r="C63" s="72">
        <f>K2</f>
        <v>37500</v>
      </c>
    </row>
    <row r="64" spans="1:3" x14ac:dyDescent="0.15">
      <c r="A64" s="72"/>
      <c r="B64" s="72" t="s">
        <v>60</v>
      </c>
      <c r="C64" s="72">
        <f>K31</f>
        <v>2466.6</v>
      </c>
    </row>
    <row r="65" spans="1:3" x14ac:dyDescent="0.15">
      <c r="A65" s="30"/>
      <c r="B65" s="72" t="s">
        <v>325</v>
      </c>
      <c r="C65" s="8">
        <f>L6</f>
        <v>500</v>
      </c>
    </row>
    <row r="66" spans="1:3" x14ac:dyDescent="0.15">
      <c r="A66" s="30"/>
      <c r="B66" s="72" t="s">
        <v>60</v>
      </c>
      <c r="C66" s="8">
        <f>K31</f>
        <v>2466.6</v>
      </c>
    </row>
    <row r="67" spans="1:3" x14ac:dyDescent="0.15">
      <c r="A67" s="72"/>
      <c r="B67" s="76" t="s">
        <v>333</v>
      </c>
      <c r="C67" s="77">
        <f>SUM(C63:C66)</f>
        <v>42933.2</v>
      </c>
    </row>
    <row r="70" spans="1:3" x14ac:dyDescent="0.15">
      <c r="A70" s="76" t="s">
        <v>318</v>
      </c>
      <c r="B70" s="72" t="s">
        <v>319</v>
      </c>
      <c r="C70" s="72"/>
    </row>
    <row r="71" spans="1:3" x14ac:dyDescent="0.15">
      <c r="A71" s="76" t="s">
        <v>320</v>
      </c>
      <c r="B71" s="72" t="s">
        <v>16</v>
      </c>
      <c r="C71" s="72"/>
    </row>
    <row r="72" spans="1:3" x14ac:dyDescent="0.15">
      <c r="A72" s="76" t="s">
        <v>321</v>
      </c>
      <c r="B72" s="72" t="s">
        <v>335</v>
      </c>
      <c r="C72" s="72">
        <v>2</v>
      </c>
    </row>
    <row r="73" spans="1:3" x14ac:dyDescent="0.15">
      <c r="A73" s="84" t="s">
        <v>323</v>
      </c>
      <c r="B73" s="70" t="s">
        <v>62</v>
      </c>
      <c r="C73" s="85">
        <f>K5</f>
        <v>3000</v>
      </c>
    </row>
    <row r="74" spans="1:3" x14ac:dyDescent="0.15">
      <c r="A74" s="30"/>
      <c r="B74" s="72" t="s">
        <v>336</v>
      </c>
      <c r="C74" s="8">
        <f>K6</f>
        <v>200</v>
      </c>
    </row>
    <row r="75" spans="1:3" x14ac:dyDescent="0.15">
      <c r="A75" s="30"/>
      <c r="B75" s="72" t="s">
        <v>325</v>
      </c>
      <c r="C75" s="8">
        <f>K6</f>
        <v>200</v>
      </c>
    </row>
    <row r="76" spans="1:3" x14ac:dyDescent="0.15">
      <c r="A76" s="30"/>
      <c r="B76" s="72" t="s">
        <v>337</v>
      </c>
      <c r="C76" s="8">
        <f>K25+K10</f>
        <v>3966.6</v>
      </c>
    </row>
    <row r="77" spans="1:3" x14ac:dyDescent="0.15">
      <c r="A77" s="30"/>
      <c r="B77" s="72" t="s">
        <v>49</v>
      </c>
      <c r="C77" s="8">
        <f>K28</f>
        <v>1500</v>
      </c>
    </row>
    <row r="78" spans="1:3" x14ac:dyDescent="0.15">
      <c r="A78" s="30"/>
      <c r="B78" s="76" t="s">
        <v>333</v>
      </c>
      <c r="C78" s="83">
        <f>SUM(C73:C77)</f>
        <v>8866.6</v>
      </c>
    </row>
    <row r="81" spans="1:3" x14ac:dyDescent="0.15">
      <c r="A81" s="76" t="s">
        <v>318</v>
      </c>
      <c r="B81" s="72" t="s">
        <v>339</v>
      </c>
      <c r="C81" s="72"/>
    </row>
    <row r="82" spans="1:3" x14ac:dyDescent="0.15">
      <c r="A82" s="76" t="s">
        <v>320</v>
      </c>
      <c r="B82" s="72" t="s">
        <v>16</v>
      </c>
      <c r="C82" s="72"/>
    </row>
    <row r="83" spans="1:3" x14ac:dyDescent="0.15">
      <c r="A83" s="76" t="s">
        <v>321</v>
      </c>
      <c r="B83" s="72" t="s">
        <v>335</v>
      </c>
      <c r="C83" s="72">
        <v>2</v>
      </c>
    </row>
    <row r="84" spans="1:3" x14ac:dyDescent="0.15">
      <c r="A84" s="84" t="s">
        <v>323</v>
      </c>
      <c r="B84" s="70" t="s">
        <v>69</v>
      </c>
      <c r="C84" s="85">
        <v>1500</v>
      </c>
    </row>
    <row r="85" spans="1:3" x14ac:dyDescent="0.15">
      <c r="A85" s="30"/>
      <c r="B85" s="72" t="s">
        <v>340</v>
      </c>
      <c r="C85" s="8">
        <f>K10+K20</f>
        <v>4933.2</v>
      </c>
    </row>
    <row r="86" spans="1:3" x14ac:dyDescent="0.15">
      <c r="A86" s="30"/>
      <c r="B86" s="76" t="s">
        <v>333</v>
      </c>
      <c r="C86" s="83">
        <f>SUM(C84:C85)</f>
        <v>6433.2</v>
      </c>
    </row>
    <row r="89" spans="1:3" x14ac:dyDescent="0.15">
      <c r="A89" s="76" t="s">
        <v>318</v>
      </c>
      <c r="B89" s="72" t="s">
        <v>339</v>
      </c>
      <c r="C89" s="72"/>
    </row>
    <row r="90" spans="1:3" x14ac:dyDescent="0.15">
      <c r="A90" s="76" t="s">
        <v>320</v>
      </c>
      <c r="B90" s="72" t="s">
        <v>41</v>
      </c>
      <c r="C90" s="72"/>
    </row>
    <row r="91" spans="1:3" x14ac:dyDescent="0.15">
      <c r="A91" s="76" t="s">
        <v>321</v>
      </c>
      <c r="B91" s="72" t="s">
        <v>335</v>
      </c>
      <c r="C91" s="72">
        <v>1</v>
      </c>
    </row>
    <row r="92" spans="1:3" x14ac:dyDescent="0.15">
      <c r="A92" s="84" t="s">
        <v>323</v>
      </c>
      <c r="B92" s="70" t="s">
        <v>341</v>
      </c>
      <c r="C92" s="85">
        <f>K25+K10+K20</f>
        <v>6433.2</v>
      </c>
    </row>
    <row r="93" spans="1:3" x14ac:dyDescent="0.15">
      <c r="A93" s="30"/>
      <c r="B93" s="72" t="s">
        <v>325</v>
      </c>
      <c r="C93" s="8">
        <f>K6</f>
        <v>200</v>
      </c>
    </row>
    <row r="94" spans="1:3" x14ac:dyDescent="0.15">
      <c r="A94" s="30"/>
      <c r="B94" s="72" t="s">
        <v>149</v>
      </c>
      <c r="C94" s="8">
        <f>K28</f>
        <v>1500</v>
      </c>
    </row>
    <row r="95" spans="1:3" x14ac:dyDescent="0.15">
      <c r="A95" s="30"/>
      <c r="B95" s="76" t="s">
        <v>333</v>
      </c>
      <c r="C95" s="83">
        <f>SUM(C92:C94)</f>
        <v>8133.2</v>
      </c>
    </row>
    <row r="98" spans="1:3" x14ac:dyDescent="0.15">
      <c r="A98" s="76" t="s">
        <v>318</v>
      </c>
      <c r="B98" s="72" t="s">
        <v>342</v>
      </c>
      <c r="C98" s="72"/>
    </row>
    <row r="99" spans="1:3" x14ac:dyDescent="0.15">
      <c r="A99" s="76" t="s">
        <v>320</v>
      </c>
      <c r="B99" s="72" t="s">
        <v>41</v>
      </c>
      <c r="C99" s="72"/>
    </row>
    <row r="100" spans="1:3" x14ac:dyDescent="0.15">
      <c r="A100" s="76" t="s">
        <v>321</v>
      </c>
      <c r="B100" s="72" t="s">
        <v>335</v>
      </c>
      <c r="C100" s="72">
        <v>1</v>
      </c>
    </row>
    <row r="101" spans="1:3" x14ac:dyDescent="0.15">
      <c r="A101" s="84" t="s">
        <v>323</v>
      </c>
      <c r="B101" s="70" t="s">
        <v>77</v>
      </c>
      <c r="C101" s="85">
        <f>K31</f>
        <v>2466.6</v>
      </c>
    </row>
    <row r="102" spans="1:3" x14ac:dyDescent="0.15">
      <c r="A102" s="30"/>
      <c r="B102" s="72" t="s">
        <v>325</v>
      </c>
      <c r="C102" s="8">
        <f>K6</f>
        <v>200</v>
      </c>
    </row>
    <row r="103" spans="1:3" x14ac:dyDescent="0.15">
      <c r="A103" s="30"/>
      <c r="B103" s="72" t="s">
        <v>325</v>
      </c>
      <c r="C103" s="8">
        <f>K6</f>
        <v>200</v>
      </c>
    </row>
    <row r="104" spans="1:3" x14ac:dyDescent="0.15">
      <c r="A104" s="30"/>
      <c r="B104" s="76" t="s">
        <v>333</v>
      </c>
      <c r="C104" s="83">
        <f>SUM(C101:C103)</f>
        <v>2866.6</v>
      </c>
    </row>
    <row r="107" spans="1:3" x14ac:dyDescent="0.15">
      <c r="A107" s="76" t="s">
        <v>318</v>
      </c>
      <c r="B107" s="72" t="s">
        <v>342</v>
      </c>
      <c r="C107" s="72"/>
    </row>
    <row r="108" spans="1:3" x14ac:dyDescent="0.15">
      <c r="A108" s="76" t="s">
        <v>320</v>
      </c>
      <c r="B108" s="72" t="s">
        <v>16</v>
      </c>
      <c r="C108" s="72"/>
    </row>
    <row r="109" spans="1:3" x14ac:dyDescent="0.15">
      <c r="A109" s="76" t="s">
        <v>321</v>
      </c>
      <c r="B109" s="72" t="s">
        <v>335</v>
      </c>
      <c r="C109" s="72">
        <v>2</v>
      </c>
    </row>
    <row r="110" spans="1:3" x14ac:dyDescent="0.15">
      <c r="A110" s="84" t="s">
        <v>323</v>
      </c>
      <c r="B110" s="72" t="s">
        <v>325</v>
      </c>
      <c r="C110" s="85">
        <f>K6</f>
        <v>200</v>
      </c>
    </row>
    <row r="111" spans="1:3" x14ac:dyDescent="0.15">
      <c r="A111" s="86"/>
      <c r="B111" s="70" t="s">
        <v>78</v>
      </c>
      <c r="C111" s="85">
        <f>K8</f>
        <v>2466.6</v>
      </c>
    </row>
    <row r="112" spans="1:3" x14ac:dyDescent="0.15">
      <c r="A112" s="30"/>
      <c r="B112" s="72" t="s">
        <v>78</v>
      </c>
      <c r="C112" s="8">
        <f>K8</f>
        <v>2466.6</v>
      </c>
    </row>
    <row r="113" spans="1:3" x14ac:dyDescent="0.15">
      <c r="A113" s="30"/>
      <c r="B113" s="72" t="s">
        <v>341</v>
      </c>
      <c r="C113" s="8">
        <f>K25+K10+K20</f>
        <v>6433.2</v>
      </c>
    </row>
    <row r="114" spans="1:3" x14ac:dyDescent="0.15">
      <c r="A114" s="30"/>
      <c r="B114" s="76" t="s">
        <v>333</v>
      </c>
      <c r="C114" s="83">
        <f>SUM(C110:C112)</f>
        <v>5133.2</v>
      </c>
    </row>
    <row r="117" spans="1:3" x14ac:dyDescent="0.15">
      <c r="A117" s="76" t="s">
        <v>318</v>
      </c>
      <c r="B117" s="72" t="s">
        <v>342</v>
      </c>
      <c r="C117" s="72"/>
    </row>
    <row r="118" spans="1:3" x14ac:dyDescent="0.15">
      <c r="A118" s="76" t="s">
        <v>320</v>
      </c>
      <c r="B118" s="72" t="s">
        <v>47</v>
      </c>
      <c r="C118" s="72"/>
    </row>
    <row r="119" spans="1:3" x14ac:dyDescent="0.15">
      <c r="A119" s="76" t="s">
        <v>321</v>
      </c>
      <c r="B119" s="72" t="s">
        <v>322</v>
      </c>
      <c r="C119" s="72">
        <v>3</v>
      </c>
    </row>
    <row r="120" spans="1:3" x14ac:dyDescent="0.15">
      <c r="A120" s="76" t="s">
        <v>323</v>
      </c>
      <c r="B120" s="72" t="s">
        <v>86</v>
      </c>
      <c r="C120" s="72">
        <f>L27</f>
        <v>7500</v>
      </c>
    </row>
    <row r="121" spans="1:3" x14ac:dyDescent="0.15">
      <c r="A121" s="77"/>
      <c r="B121" s="72" t="s">
        <v>86</v>
      </c>
      <c r="C121" s="72">
        <f>L27</f>
        <v>7500</v>
      </c>
    </row>
    <row r="122" spans="1:3" x14ac:dyDescent="0.15">
      <c r="A122" s="77"/>
      <c r="B122" s="72" t="s">
        <v>86</v>
      </c>
      <c r="C122" s="72">
        <f>L27</f>
        <v>7500</v>
      </c>
    </row>
    <row r="123" spans="1:3" x14ac:dyDescent="0.15">
      <c r="A123" s="72"/>
      <c r="B123" s="76" t="s">
        <v>333</v>
      </c>
      <c r="C123" s="77">
        <f>SUM(C120:C122)</f>
        <v>22500</v>
      </c>
    </row>
    <row r="126" spans="1:3" x14ac:dyDescent="0.15">
      <c r="A126" s="76" t="s">
        <v>318</v>
      </c>
      <c r="B126" s="72" t="s">
        <v>342</v>
      </c>
      <c r="C126" s="72"/>
    </row>
    <row r="127" spans="1:3" x14ac:dyDescent="0.15">
      <c r="A127" s="76" t="s">
        <v>320</v>
      </c>
      <c r="B127" s="72" t="s">
        <v>15</v>
      </c>
      <c r="C127" s="72"/>
    </row>
    <row r="128" spans="1:3" x14ac:dyDescent="0.15">
      <c r="A128" s="76" t="s">
        <v>321</v>
      </c>
      <c r="B128" s="72" t="s">
        <v>322</v>
      </c>
      <c r="C128" s="72">
        <v>3</v>
      </c>
    </row>
    <row r="129" spans="1:3" x14ac:dyDescent="0.15">
      <c r="A129" s="76" t="s">
        <v>323</v>
      </c>
      <c r="B129" s="72" t="s">
        <v>60</v>
      </c>
      <c r="C129" s="72">
        <f>K31</f>
        <v>2466.6</v>
      </c>
    </row>
    <row r="130" spans="1:3" x14ac:dyDescent="0.15">
      <c r="A130" s="72"/>
      <c r="B130" s="72" t="s">
        <v>325</v>
      </c>
      <c r="C130" s="72">
        <f>L6</f>
        <v>500</v>
      </c>
    </row>
    <row r="131" spans="1:3" x14ac:dyDescent="0.15">
      <c r="A131" s="72"/>
      <c r="B131" s="76" t="s">
        <v>333</v>
      </c>
      <c r="C131" s="77">
        <f>SUM(C129:C130)</f>
        <v>2966.6</v>
      </c>
    </row>
    <row r="134" spans="1:3" x14ac:dyDescent="0.15">
      <c r="A134" s="76" t="s">
        <v>318</v>
      </c>
      <c r="B134" s="72" t="s">
        <v>343</v>
      </c>
      <c r="C134" s="72"/>
    </row>
    <row r="135" spans="1:3" x14ac:dyDescent="0.15">
      <c r="A135" s="76" t="s">
        <v>320</v>
      </c>
      <c r="B135" s="72" t="s">
        <v>47</v>
      </c>
      <c r="C135" s="72"/>
    </row>
    <row r="136" spans="1:3" x14ac:dyDescent="0.15">
      <c r="A136" s="76" t="s">
        <v>321</v>
      </c>
      <c r="B136" s="72" t="s">
        <v>322</v>
      </c>
      <c r="C136" s="72">
        <v>3</v>
      </c>
    </row>
    <row r="137" spans="1:3" x14ac:dyDescent="0.15">
      <c r="A137" s="76" t="s">
        <v>323</v>
      </c>
      <c r="B137" s="72" t="s">
        <v>86</v>
      </c>
      <c r="C137" s="72">
        <f>L27</f>
        <v>7500</v>
      </c>
    </row>
    <row r="138" spans="1:3" x14ac:dyDescent="0.15">
      <c r="A138" s="77"/>
      <c r="B138" s="72" t="s">
        <v>86</v>
      </c>
      <c r="C138" s="72">
        <f>L27</f>
        <v>7500</v>
      </c>
    </row>
    <row r="139" spans="1:3" x14ac:dyDescent="0.15">
      <c r="A139" s="72"/>
      <c r="B139" s="76" t="s">
        <v>333</v>
      </c>
      <c r="C139" s="77">
        <f>SUM(C137:C138)</f>
        <v>15000</v>
      </c>
    </row>
    <row r="142" spans="1:3" x14ac:dyDescent="0.15">
      <c r="A142" s="76" t="s">
        <v>318</v>
      </c>
      <c r="B142" s="72" t="s">
        <v>343</v>
      </c>
      <c r="C142" s="72"/>
    </row>
    <row r="143" spans="1:3" x14ac:dyDescent="0.15">
      <c r="A143" s="76" t="s">
        <v>320</v>
      </c>
      <c r="B143" s="72" t="s">
        <v>16</v>
      </c>
      <c r="C143" s="72"/>
    </row>
    <row r="144" spans="1:3" x14ac:dyDescent="0.15">
      <c r="A144" s="76" t="s">
        <v>321</v>
      </c>
      <c r="B144" s="72" t="s">
        <v>335</v>
      </c>
      <c r="C144" s="72">
        <v>2</v>
      </c>
    </row>
    <row r="145" spans="1:3" x14ac:dyDescent="0.15">
      <c r="A145" s="84" t="s">
        <v>323</v>
      </c>
      <c r="B145" s="72" t="s">
        <v>344</v>
      </c>
      <c r="C145" s="85">
        <f>K22+K5+K20</f>
        <v>5966.6</v>
      </c>
    </row>
    <row r="146" spans="1:3" x14ac:dyDescent="0.15">
      <c r="A146" s="86"/>
      <c r="B146" s="70" t="s">
        <v>345</v>
      </c>
      <c r="C146" s="85">
        <f>K28+K18</f>
        <v>3000</v>
      </c>
    </row>
    <row r="147" spans="1:3" x14ac:dyDescent="0.15">
      <c r="A147" s="30"/>
      <c r="B147" s="76" t="s">
        <v>333</v>
      </c>
      <c r="C147" s="83">
        <f>SUM(C145:C146)</f>
        <v>8966.6</v>
      </c>
    </row>
    <row r="150" spans="1:3" x14ac:dyDescent="0.15">
      <c r="A150" s="76" t="s">
        <v>318</v>
      </c>
      <c r="B150" s="72" t="s">
        <v>343</v>
      </c>
      <c r="C150" s="72"/>
    </row>
    <row r="151" spans="1:3" x14ac:dyDescent="0.15">
      <c r="A151" s="76" t="s">
        <v>320</v>
      </c>
      <c r="B151" s="72" t="s">
        <v>41</v>
      </c>
      <c r="C151" s="72"/>
    </row>
    <row r="152" spans="1:3" x14ac:dyDescent="0.15">
      <c r="A152" s="76" t="s">
        <v>321</v>
      </c>
      <c r="B152" s="72" t="s">
        <v>335</v>
      </c>
      <c r="C152" s="72">
        <v>1</v>
      </c>
    </row>
    <row r="153" spans="1:3" x14ac:dyDescent="0.15">
      <c r="A153" s="84" t="s">
        <v>323</v>
      </c>
      <c r="B153" s="70" t="s">
        <v>69</v>
      </c>
      <c r="C153" s="85">
        <f>K18</f>
        <v>1500</v>
      </c>
    </row>
    <row r="154" spans="1:3" x14ac:dyDescent="0.15">
      <c r="A154" s="30"/>
      <c r="B154" s="72" t="s">
        <v>96</v>
      </c>
      <c r="C154" s="8">
        <f>K14</f>
        <v>20000</v>
      </c>
    </row>
    <row r="155" spans="1:3" x14ac:dyDescent="0.15">
      <c r="A155" s="30"/>
      <c r="B155" s="76" t="s">
        <v>333</v>
      </c>
      <c r="C155" s="83">
        <f>SUM(C153:C154)</f>
        <v>21500</v>
      </c>
    </row>
    <row r="158" spans="1:3" x14ac:dyDescent="0.15">
      <c r="A158" s="76" t="s">
        <v>318</v>
      </c>
      <c r="B158" s="72" t="s">
        <v>343</v>
      </c>
      <c r="C158" s="72"/>
    </row>
    <row r="159" spans="1:3" x14ac:dyDescent="0.15">
      <c r="A159" s="76" t="s">
        <v>320</v>
      </c>
      <c r="B159" s="72" t="s">
        <v>15</v>
      </c>
      <c r="C159" s="72"/>
    </row>
    <row r="160" spans="1:3" x14ac:dyDescent="0.15">
      <c r="A160" s="76" t="s">
        <v>321</v>
      </c>
      <c r="B160" s="72" t="s">
        <v>322</v>
      </c>
      <c r="C160" s="72">
        <v>3</v>
      </c>
    </row>
    <row r="161" spans="1:3" x14ac:dyDescent="0.15">
      <c r="A161" s="76" t="s">
        <v>323</v>
      </c>
      <c r="B161" s="72" t="s">
        <v>78</v>
      </c>
      <c r="C161" s="72">
        <f>K8</f>
        <v>2466.6</v>
      </c>
    </row>
    <row r="162" spans="1:3" x14ac:dyDescent="0.15">
      <c r="A162" s="72"/>
      <c r="B162" s="72" t="s">
        <v>94</v>
      </c>
      <c r="C162" s="72">
        <v>50000</v>
      </c>
    </row>
    <row r="163" spans="1:3" x14ac:dyDescent="0.15">
      <c r="A163" s="72"/>
      <c r="B163" s="76" t="s">
        <v>333</v>
      </c>
      <c r="C163" s="77">
        <f>SUM(C161:C162)</f>
        <v>52466.6</v>
      </c>
    </row>
  </sheetData>
  <mergeCells count="1">
    <mergeCell ref="B1:C1"/>
  </mergeCells>
  <pageMargins left="0.7" right="0.7" top="0.75" bottom="0.75" header="0.3" footer="0.3"/>
  <pageSetup paperSize="9" orientation="portrait" horizontalDpi="4294967292" verticalDpi="0"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238"/>
  <sheetViews>
    <sheetView topLeftCell="D1" workbookViewId="0">
      <selection activeCell="M19" sqref="M19"/>
    </sheetView>
  </sheetViews>
  <sheetFormatPr baseColWidth="10" defaultColWidth="9.1640625" defaultRowHeight="14" x14ac:dyDescent="0.15"/>
  <cols>
    <col min="1" max="1" width="26.1640625" style="7" bestFit="1" customWidth="1"/>
    <col min="2" max="2" width="12.1640625" style="7" bestFit="1" customWidth="1"/>
    <col min="3" max="3" width="36.6640625" style="68" bestFit="1" customWidth="1"/>
    <col min="4" max="4" width="9.1640625" style="7"/>
    <col min="5" max="5" width="15" style="7" bestFit="1" customWidth="1"/>
    <col min="6" max="6" width="32.1640625" style="7" bestFit="1" customWidth="1"/>
    <col min="7" max="7" width="17.6640625" style="98" bestFit="1" customWidth="1"/>
    <col min="8" max="8" width="18.1640625" style="7" bestFit="1" customWidth="1"/>
    <col min="9" max="9" width="17.6640625" style="7" bestFit="1" customWidth="1"/>
    <col min="10" max="16384" width="9.1640625" style="7"/>
  </cols>
  <sheetData>
    <row r="1" spans="1:7" x14ac:dyDescent="0.15">
      <c r="A1" s="14" t="s">
        <v>2</v>
      </c>
      <c r="B1" s="14" t="s">
        <v>4</v>
      </c>
      <c r="C1" s="16" t="s">
        <v>25</v>
      </c>
    </row>
    <row r="2" spans="1:7" x14ac:dyDescent="0.15">
      <c r="A2" s="8" t="s">
        <v>37</v>
      </c>
      <c r="B2" s="21">
        <v>41</v>
      </c>
      <c r="C2" s="21">
        <v>31</v>
      </c>
      <c r="E2" s="162" t="s">
        <v>391</v>
      </c>
      <c r="F2" s="162"/>
    </row>
    <row r="3" spans="1:7" x14ac:dyDescent="0.15">
      <c r="A3" s="8" t="s">
        <v>38</v>
      </c>
      <c r="B3" s="21">
        <v>54</v>
      </c>
      <c r="C3" s="21">
        <v>38</v>
      </c>
      <c r="E3" s="94" t="s">
        <v>4</v>
      </c>
      <c r="F3" s="101" t="s">
        <v>25</v>
      </c>
      <c r="G3" s="93" t="s">
        <v>346</v>
      </c>
    </row>
    <row r="4" spans="1:7" x14ac:dyDescent="0.15">
      <c r="A4" s="8" t="s">
        <v>39</v>
      </c>
      <c r="B4" s="21">
        <v>68</v>
      </c>
      <c r="C4" s="21">
        <v>32</v>
      </c>
      <c r="E4" s="8">
        <v>20</v>
      </c>
      <c r="F4" s="99">
        <v>35</v>
      </c>
      <c r="G4" s="93">
        <f>CORREL(E4:E15,F4:F15)</f>
        <v>0.47131320193752807</v>
      </c>
    </row>
    <row r="5" spans="1:7" x14ac:dyDescent="0.15">
      <c r="A5" s="8" t="s">
        <v>34</v>
      </c>
      <c r="B5" s="21">
        <v>48</v>
      </c>
      <c r="C5" s="21">
        <v>78</v>
      </c>
      <c r="E5" s="21">
        <v>22</v>
      </c>
      <c r="F5" s="21">
        <v>24</v>
      </c>
    </row>
    <row r="6" spans="1:7" ht="15" x14ac:dyDescent="0.15">
      <c r="A6" s="25" t="s">
        <v>40</v>
      </c>
      <c r="B6" s="27">
        <v>32</v>
      </c>
      <c r="C6" s="21">
        <v>22</v>
      </c>
      <c r="E6" s="8">
        <v>61</v>
      </c>
      <c r="F6" s="21">
        <v>31</v>
      </c>
    </row>
    <row r="7" spans="1:7" x14ac:dyDescent="0.15">
      <c r="A7" s="8" t="s">
        <v>30</v>
      </c>
      <c r="B7" s="21">
        <v>60</v>
      </c>
      <c r="C7" s="21">
        <v>272</v>
      </c>
      <c r="E7" s="8">
        <v>60</v>
      </c>
      <c r="F7" s="21">
        <v>33</v>
      </c>
    </row>
    <row r="8" spans="1:7" x14ac:dyDescent="0.15">
      <c r="A8" s="21" t="s">
        <v>238</v>
      </c>
      <c r="B8" s="21">
        <v>54</v>
      </c>
      <c r="C8" s="21">
        <v>18</v>
      </c>
      <c r="E8" s="8">
        <v>30</v>
      </c>
      <c r="F8" s="21">
        <v>15</v>
      </c>
    </row>
    <row r="9" spans="1:7" x14ac:dyDescent="0.15">
      <c r="A9" s="8" t="s">
        <v>29</v>
      </c>
      <c r="B9" s="8">
        <v>20</v>
      </c>
      <c r="C9" s="21">
        <v>35</v>
      </c>
      <c r="E9" s="8">
        <v>63</v>
      </c>
      <c r="F9" s="21">
        <v>30</v>
      </c>
    </row>
    <row r="10" spans="1:7" x14ac:dyDescent="0.15">
      <c r="A10" s="8" t="s">
        <v>30</v>
      </c>
      <c r="B10" s="8">
        <v>60</v>
      </c>
      <c r="C10" s="21">
        <v>17</v>
      </c>
      <c r="E10" s="8">
        <v>32</v>
      </c>
      <c r="F10" s="21">
        <v>30</v>
      </c>
    </row>
    <row r="11" spans="1:7" x14ac:dyDescent="0.15">
      <c r="A11" s="8" t="s">
        <v>31</v>
      </c>
      <c r="B11" s="8">
        <v>79</v>
      </c>
      <c r="C11" s="21">
        <v>62</v>
      </c>
      <c r="E11" s="8">
        <v>60</v>
      </c>
      <c r="F11" s="21">
        <v>60</v>
      </c>
    </row>
    <row r="12" spans="1:7" x14ac:dyDescent="0.15">
      <c r="A12" s="21" t="s">
        <v>32</v>
      </c>
      <c r="B12" s="21">
        <v>11</v>
      </c>
      <c r="C12" s="21">
        <v>90</v>
      </c>
      <c r="E12" s="21">
        <v>26</v>
      </c>
      <c r="F12" s="21">
        <v>32</v>
      </c>
    </row>
    <row r="13" spans="1:7" x14ac:dyDescent="0.15">
      <c r="A13" s="21" t="s">
        <v>33</v>
      </c>
      <c r="B13" s="21">
        <v>30</v>
      </c>
      <c r="C13" s="21">
        <v>26</v>
      </c>
      <c r="E13" s="8">
        <v>32</v>
      </c>
      <c r="F13" s="21">
        <v>28</v>
      </c>
    </row>
    <row r="14" spans="1:7" x14ac:dyDescent="0.15">
      <c r="A14" s="8" t="s">
        <v>31</v>
      </c>
      <c r="B14" s="8">
        <v>79</v>
      </c>
      <c r="C14" s="21">
        <v>48</v>
      </c>
      <c r="E14" s="21">
        <v>26</v>
      </c>
      <c r="F14" s="21">
        <v>31</v>
      </c>
    </row>
    <row r="15" spans="1:7" x14ac:dyDescent="0.15">
      <c r="A15" s="8" t="s">
        <v>34</v>
      </c>
      <c r="B15" s="21">
        <v>48</v>
      </c>
      <c r="C15" s="21">
        <v>67</v>
      </c>
      <c r="E15" s="8">
        <v>27</v>
      </c>
      <c r="F15" s="96">
        <v>15</v>
      </c>
    </row>
    <row r="16" spans="1:7" x14ac:dyDescent="0.15">
      <c r="A16" s="8" t="s">
        <v>35</v>
      </c>
      <c r="B16" s="21">
        <v>59</v>
      </c>
      <c r="C16" s="34">
        <v>33</v>
      </c>
    </row>
    <row r="17" spans="1:9" x14ac:dyDescent="0.15">
      <c r="A17" s="8" t="s">
        <v>36</v>
      </c>
      <c r="B17" s="8">
        <v>33</v>
      </c>
      <c r="C17" s="21">
        <v>33</v>
      </c>
      <c r="E17" s="162" t="s">
        <v>393</v>
      </c>
      <c r="F17" s="162"/>
    </row>
    <row r="18" spans="1:9" x14ac:dyDescent="0.15">
      <c r="A18" s="8" t="s">
        <v>34</v>
      </c>
      <c r="B18" s="21">
        <v>48</v>
      </c>
      <c r="C18" s="21">
        <v>60</v>
      </c>
      <c r="E18" s="94" t="s">
        <v>4</v>
      </c>
      <c r="F18" s="101" t="s">
        <v>25</v>
      </c>
      <c r="G18" s="93" t="s">
        <v>346</v>
      </c>
    </row>
    <row r="19" spans="1:9" x14ac:dyDescent="0.15">
      <c r="A19" s="8" t="s">
        <v>50</v>
      </c>
      <c r="B19" s="8">
        <v>27</v>
      </c>
      <c r="C19" s="21">
        <v>135</v>
      </c>
      <c r="E19" s="27">
        <v>32</v>
      </c>
      <c r="F19" s="99">
        <v>22</v>
      </c>
      <c r="G19" s="93">
        <f>CORREL(E19:E41,F19:F41)</f>
        <v>7.5449926218901842E-2</v>
      </c>
    </row>
    <row r="20" spans="1:9" x14ac:dyDescent="0.15">
      <c r="A20" s="8" t="s">
        <v>51</v>
      </c>
      <c r="B20" s="8">
        <v>50</v>
      </c>
      <c r="C20" s="21">
        <v>25</v>
      </c>
      <c r="E20" s="8">
        <v>60</v>
      </c>
      <c r="F20" s="21">
        <v>17</v>
      </c>
    </row>
    <row r="21" spans="1:9" x14ac:dyDescent="0.15">
      <c r="A21" s="8" t="s">
        <v>52</v>
      </c>
      <c r="B21" s="8">
        <v>27</v>
      </c>
      <c r="C21" s="21">
        <v>6</v>
      </c>
      <c r="E21" s="21">
        <v>30</v>
      </c>
      <c r="F21" s="21">
        <v>26</v>
      </c>
      <c r="H21" s="13" t="s">
        <v>10</v>
      </c>
      <c r="I21" s="13" t="s">
        <v>346</v>
      </c>
    </row>
    <row r="22" spans="1:9" x14ac:dyDescent="0.15">
      <c r="A22" s="8" t="s">
        <v>53</v>
      </c>
      <c r="B22" s="21">
        <v>52</v>
      </c>
      <c r="C22" s="21">
        <v>93</v>
      </c>
      <c r="E22" s="8">
        <v>33</v>
      </c>
      <c r="F22" s="21">
        <v>33</v>
      </c>
      <c r="H22" s="8" t="s">
        <v>43</v>
      </c>
      <c r="I22" s="8">
        <v>0.4713</v>
      </c>
    </row>
    <row r="23" spans="1:9" x14ac:dyDescent="0.15">
      <c r="A23" s="8" t="s">
        <v>54</v>
      </c>
      <c r="B23" s="21">
        <v>61</v>
      </c>
      <c r="C23" s="21">
        <v>20</v>
      </c>
      <c r="E23" s="21">
        <v>27</v>
      </c>
      <c r="F23" s="21">
        <v>15</v>
      </c>
      <c r="H23" s="8" t="s">
        <v>21</v>
      </c>
      <c r="I23" s="8">
        <v>7.5399999999999995E-2</v>
      </c>
    </row>
    <row r="24" spans="1:9" x14ac:dyDescent="0.15">
      <c r="A24" s="8" t="s">
        <v>55</v>
      </c>
      <c r="B24" s="21">
        <v>27</v>
      </c>
      <c r="C24" s="21">
        <v>15</v>
      </c>
      <c r="E24" s="8">
        <v>33</v>
      </c>
      <c r="F24" s="21">
        <v>10</v>
      </c>
      <c r="H24" s="8" t="s">
        <v>78</v>
      </c>
      <c r="I24" s="8">
        <v>0.46970000000000001</v>
      </c>
    </row>
    <row r="25" spans="1:9" x14ac:dyDescent="0.15">
      <c r="A25" s="8" t="s">
        <v>56</v>
      </c>
      <c r="B25" s="21">
        <v>53</v>
      </c>
      <c r="C25" s="21">
        <v>45</v>
      </c>
      <c r="E25" s="21">
        <v>28</v>
      </c>
      <c r="F25" s="21">
        <v>20</v>
      </c>
      <c r="H25" s="8" t="s">
        <v>86</v>
      </c>
      <c r="I25" s="8">
        <v>3.5499999999999997E-2</v>
      </c>
    </row>
    <row r="26" spans="1:9" x14ac:dyDescent="0.15">
      <c r="A26" s="8" t="s">
        <v>31</v>
      </c>
      <c r="B26" s="8">
        <v>79</v>
      </c>
      <c r="C26" s="21">
        <v>120</v>
      </c>
      <c r="E26" s="21">
        <v>65</v>
      </c>
      <c r="F26" s="21">
        <v>30</v>
      </c>
      <c r="H26" s="8" t="s">
        <v>49</v>
      </c>
      <c r="I26" s="8">
        <v>-0.27989999999999998</v>
      </c>
    </row>
    <row r="27" spans="1:9" x14ac:dyDescent="0.15">
      <c r="A27" s="8" t="s">
        <v>36</v>
      </c>
      <c r="B27" s="8">
        <v>33</v>
      </c>
      <c r="C27" s="21">
        <v>10</v>
      </c>
      <c r="E27" s="21">
        <v>71</v>
      </c>
      <c r="F27" s="21">
        <v>30</v>
      </c>
    </row>
    <row r="28" spans="1:9" x14ac:dyDescent="0.15">
      <c r="A28" s="8" t="s">
        <v>57</v>
      </c>
      <c r="B28" s="21">
        <v>41</v>
      </c>
      <c r="C28" s="21">
        <v>60</v>
      </c>
      <c r="E28" s="21">
        <v>66</v>
      </c>
      <c r="F28" s="21">
        <v>36</v>
      </c>
    </row>
    <row r="29" spans="1:9" x14ac:dyDescent="0.15">
      <c r="A29" s="8" t="s">
        <v>58</v>
      </c>
      <c r="B29" s="21">
        <v>25</v>
      </c>
      <c r="C29" s="21">
        <v>30</v>
      </c>
      <c r="E29" s="21">
        <v>64</v>
      </c>
      <c r="F29" s="21">
        <v>30</v>
      </c>
    </row>
    <row r="30" spans="1:9" x14ac:dyDescent="0.15">
      <c r="A30" s="21" t="s">
        <v>68</v>
      </c>
      <c r="B30" s="21">
        <v>43</v>
      </c>
      <c r="C30" s="21">
        <v>44</v>
      </c>
      <c r="E30" s="21">
        <v>22</v>
      </c>
      <c r="F30" s="21">
        <v>31</v>
      </c>
    </row>
    <row r="31" spans="1:9" x14ac:dyDescent="0.15">
      <c r="A31" s="21" t="s">
        <v>238</v>
      </c>
      <c r="B31" s="21">
        <v>54</v>
      </c>
      <c r="C31" s="21">
        <v>335</v>
      </c>
      <c r="E31" s="21">
        <v>48</v>
      </c>
      <c r="F31" s="21">
        <v>26</v>
      </c>
    </row>
    <row r="32" spans="1:9" x14ac:dyDescent="0.15">
      <c r="A32" s="21" t="s">
        <v>34</v>
      </c>
      <c r="B32" s="21">
        <v>48</v>
      </c>
      <c r="C32" s="21">
        <v>66</v>
      </c>
      <c r="E32" s="21">
        <v>34</v>
      </c>
      <c r="F32" s="21">
        <v>15</v>
      </c>
    </row>
    <row r="33" spans="1:7" x14ac:dyDescent="0.15">
      <c r="A33" s="21" t="s">
        <v>72</v>
      </c>
      <c r="B33" s="21">
        <v>28</v>
      </c>
      <c r="C33" s="21">
        <v>20</v>
      </c>
      <c r="E33" s="21">
        <v>34</v>
      </c>
      <c r="F33" s="21">
        <v>33</v>
      </c>
    </row>
    <row r="34" spans="1:7" x14ac:dyDescent="0.15">
      <c r="A34" s="21" t="s">
        <v>73</v>
      </c>
      <c r="B34" s="21">
        <v>32</v>
      </c>
      <c r="C34" s="21">
        <v>62</v>
      </c>
      <c r="E34" s="8">
        <v>57</v>
      </c>
      <c r="F34" s="21">
        <v>25</v>
      </c>
    </row>
    <row r="35" spans="1:7" x14ac:dyDescent="0.15">
      <c r="A35" s="21" t="s">
        <v>75</v>
      </c>
      <c r="B35" s="21">
        <v>65</v>
      </c>
      <c r="C35" s="21">
        <v>30</v>
      </c>
      <c r="E35" s="21">
        <v>38</v>
      </c>
      <c r="F35" s="21">
        <v>30</v>
      </c>
    </row>
    <row r="36" spans="1:7" x14ac:dyDescent="0.15">
      <c r="A36" s="21" t="s">
        <v>76</v>
      </c>
      <c r="B36" s="21">
        <v>37</v>
      </c>
      <c r="C36" s="21">
        <v>35</v>
      </c>
      <c r="E36" s="8">
        <v>54</v>
      </c>
      <c r="F36" s="21">
        <v>60</v>
      </c>
    </row>
    <row r="37" spans="1:7" x14ac:dyDescent="0.15">
      <c r="A37" s="21" t="s">
        <v>239</v>
      </c>
      <c r="B37" s="21">
        <v>57</v>
      </c>
      <c r="C37" s="21">
        <v>60</v>
      </c>
      <c r="E37" s="8">
        <v>27</v>
      </c>
      <c r="F37" s="21">
        <v>60</v>
      </c>
    </row>
    <row r="38" spans="1:7" x14ac:dyDescent="0.15">
      <c r="A38" s="21" t="s">
        <v>80</v>
      </c>
      <c r="B38" s="21">
        <v>35</v>
      </c>
      <c r="C38" s="21">
        <v>30</v>
      </c>
      <c r="E38" s="8">
        <v>29</v>
      </c>
      <c r="F38" s="21">
        <v>31</v>
      </c>
    </row>
    <row r="39" spans="1:7" ht="15" x14ac:dyDescent="0.15">
      <c r="A39" s="27" t="s">
        <v>40</v>
      </c>
      <c r="B39" s="27">
        <v>32</v>
      </c>
      <c r="C39" s="21">
        <v>15</v>
      </c>
      <c r="E39" s="8">
        <v>60</v>
      </c>
      <c r="F39" s="21">
        <v>10</v>
      </c>
    </row>
    <row r="40" spans="1:7" x14ac:dyDescent="0.15">
      <c r="A40" s="21" t="s">
        <v>79</v>
      </c>
      <c r="B40" s="21">
        <v>61</v>
      </c>
      <c r="C40" s="21">
        <v>15</v>
      </c>
      <c r="E40" s="8">
        <v>20</v>
      </c>
      <c r="F40" s="21">
        <v>15</v>
      </c>
    </row>
    <row r="41" spans="1:7" x14ac:dyDescent="0.15">
      <c r="A41" s="21" t="s">
        <v>31</v>
      </c>
      <c r="B41" s="21">
        <v>79</v>
      </c>
      <c r="C41" s="21">
        <v>60</v>
      </c>
      <c r="E41" s="96">
        <v>54</v>
      </c>
      <c r="F41" s="102">
        <v>21</v>
      </c>
    </row>
    <row r="42" spans="1:7" x14ac:dyDescent="0.15">
      <c r="A42" s="21" t="s">
        <v>31</v>
      </c>
      <c r="B42" s="21">
        <v>79</v>
      </c>
      <c r="C42" s="21">
        <v>210</v>
      </c>
    </row>
    <row r="43" spans="1:7" x14ac:dyDescent="0.15">
      <c r="A43" s="21" t="s">
        <v>81</v>
      </c>
      <c r="B43" s="21">
        <v>43</v>
      </c>
      <c r="C43" s="21">
        <v>60</v>
      </c>
      <c r="E43" s="162" t="s">
        <v>394</v>
      </c>
      <c r="F43" s="162"/>
    </row>
    <row r="44" spans="1:7" x14ac:dyDescent="0.15">
      <c r="A44" s="21" t="s">
        <v>82</v>
      </c>
      <c r="B44" s="21">
        <v>71</v>
      </c>
      <c r="C44" s="21">
        <v>30</v>
      </c>
      <c r="E44" s="94" t="s">
        <v>4</v>
      </c>
      <c r="F44" s="101" t="s">
        <v>25</v>
      </c>
      <c r="G44" s="93" t="s">
        <v>346</v>
      </c>
    </row>
    <row r="45" spans="1:7" x14ac:dyDescent="0.15">
      <c r="A45" s="21" t="s">
        <v>84</v>
      </c>
      <c r="B45" s="21">
        <v>66</v>
      </c>
      <c r="C45" s="21">
        <v>36</v>
      </c>
      <c r="E45" s="21">
        <v>57</v>
      </c>
      <c r="F45" s="99">
        <v>60</v>
      </c>
      <c r="G45" s="93">
        <f>CORREL(E45:E64,F45:F64)</f>
        <v>0.46965049338006437</v>
      </c>
    </row>
    <row r="46" spans="1:7" x14ac:dyDescent="0.15">
      <c r="A46" s="21" t="s">
        <v>83</v>
      </c>
      <c r="B46" s="21">
        <v>64</v>
      </c>
      <c r="C46" s="21">
        <v>30</v>
      </c>
      <c r="E46" s="21">
        <v>35</v>
      </c>
      <c r="F46" s="21">
        <v>30</v>
      </c>
    </row>
    <row r="47" spans="1:7" x14ac:dyDescent="0.15">
      <c r="A47" s="8" t="s">
        <v>85</v>
      </c>
      <c r="B47" s="21">
        <v>27</v>
      </c>
      <c r="C47" s="21">
        <v>34</v>
      </c>
      <c r="E47" s="21">
        <v>53</v>
      </c>
      <c r="F47" s="21">
        <v>90</v>
      </c>
    </row>
    <row r="48" spans="1:7" x14ac:dyDescent="0.15">
      <c r="A48" s="8" t="s">
        <v>87</v>
      </c>
      <c r="B48" s="8">
        <v>45</v>
      </c>
      <c r="C48" s="21">
        <v>29</v>
      </c>
      <c r="E48" s="8">
        <v>43</v>
      </c>
      <c r="F48" s="21">
        <v>30</v>
      </c>
    </row>
    <row r="49" spans="1:6" x14ac:dyDescent="0.15">
      <c r="A49" s="8" t="s">
        <v>88</v>
      </c>
      <c r="B49" s="8">
        <v>54</v>
      </c>
      <c r="C49" s="21">
        <v>92</v>
      </c>
      <c r="E49" s="8">
        <v>43</v>
      </c>
      <c r="F49" s="21">
        <v>30</v>
      </c>
    </row>
    <row r="50" spans="1:6" x14ac:dyDescent="0.15">
      <c r="A50" s="8" t="s">
        <v>32</v>
      </c>
      <c r="B50" s="21">
        <v>11</v>
      </c>
      <c r="C50" s="21">
        <v>63</v>
      </c>
      <c r="E50" s="8">
        <v>42</v>
      </c>
      <c r="F50" s="21">
        <v>30</v>
      </c>
    </row>
    <row r="51" spans="1:6" x14ac:dyDescent="0.15">
      <c r="A51" s="8" t="s">
        <v>90</v>
      </c>
      <c r="B51" s="8">
        <v>20</v>
      </c>
      <c r="C51" s="21">
        <v>60</v>
      </c>
      <c r="E51" s="8">
        <v>79</v>
      </c>
      <c r="F51" s="21">
        <v>330</v>
      </c>
    </row>
    <row r="52" spans="1:6" x14ac:dyDescent="0.15">
      <c r="A52" s="8" t="s">
        <v>56</v>
      </c>
      <c r="B52" s="21">
        <v>53</v>
      </c>
      <c r="C52" s="21">
        <v>90</v>
      </c>
      <c r="E52" s="8">
        <v>28</v>
      </c>
      <c r="F52" s="39">
        <v>113</v>
      </c>
    </row>
    <row r="53" spans="1:6" x14ac:dyDescent="0.15">
      <c r="A53" s="8" t="s">
        <v>95</v>
      </c>
      <c r="B53" s="21">
        <v>47</v>
      </c>
      <c r="C53" s="21">
        <v>60</v>
      </c>
      <c r="E53" s="21">
        <v>54</v>
      </c>
      <c r="F53" s="21">
        <v>71</v>
      </c>
    </row>
    <row r="54" spans="1:6" x14ac:dyDescent="0.15">
      <c r="A54" s="8" t="s">
        <v>57</v>
      </c>
      <c r="B54" s="21">
        <v>41</v>
      </c>
      <c r="C54" s="21">
        <v>66</v>
      </c>
      <c r="E54" s="8">
        <v>50</v>
      </c>
      <c r="F54" s="21">
        <v>60</v>
      </c>
    </row>
    <row r="55" spans="1:6" x14ac:dyDescent="0.15">
      <c r="A55" s="8" t="s">
        <v>97</v>
      </c>
      <c r="B55" s="8">
        <v>28</v>
      </c>
      <c r="C55" s="21">
        <v>151</v>
      </c>
      <c r="E55" s="8">
        <v>45</v>
      </c>
      <c r="F55" s="21">
        <v>30</v>
      </c>
    </row>
    <row r="56" spans="1:6" x14ac:dyDescent="0.15">
      <c r="A56" s="8" t="s">
        <v>98</v>
      </c>
      <c r="B56" s="8">
        <v>44</v>
      </c>
      <c r="C56" s="21">
        <v>30</v>
      </c>
      <c r="E56" s="8">
        <v>22</v>
      </c>
      <c r="F56" s="21">
        <v>30</v>
      </c>
    </row>
    <row r="57" spans="1:6" x14ac:dyDescent="0.15">
      <c r="A57" s="8" t="s">
        <v>99</v>
      </c>
      <c r="B57" s="21">
        <v>22</v>
      </c>
      <c r="C57" s="21">
        <v>31</v>
      </c>
      <c r="E57" s="8">
        <v>65</v>
      </c>
      <c r="F57" s="21">
        <v>30</v>
      </c>
    </row>
    <row r="58" spans="1:6" x14ac:dyDescent="0.15">
      <c r="A58" s="8" t="s">
        <v>100</v>
      </c>
      <c r="B58" s="8">
        <v>43</v>
      </c>
      <c r="C58" s="21">
        <v>30</v>
      </c>
      <c r="E58" s="8">
        <v>44</v>
      </c>
      <c r="F58" s="21">
        <v>30</v>
      </c>
    </row>
    <row r="59" spans="1:6" x14ac:dyDescent="0.15">
      <c r="A59" s="8" t="s">
        <v>81</v>
      </c>
      <c r="B59" s="8">
        <v>43</v>
      </c>
      <c r="C59" s="21">
        <v>30</v>
      </c>
      <c r="E59" s="8">
        <v>27</v>
      </c>
      <c r="F59" s="21">
        <v>120</v>
      </c>
    </row>
    <row r="60" spans="1:6" x14ac:dyDescent="0.15">
      <c r="A60" s="8" t="s">
        <v>51</v>
      </c>
      <c r="B60" s="8">
        <v>50</v>
      </c>
      <c r="C60" s="34">
        <v>45</v>
      </c>
      <c r="E60" s="8">
        <v>43</v>
      </c>
      <c r="F60" s="21">
        <v>55</v>
      </c>
    </row>
    <row r="61" spans="1:6" x14ac:dyDescent="0.15">
      <c r="A61" s="8" t="s">
        <v>85</v>
      </c>
      <c r="B61" s="21">
        <v>27</v>
      </c>
      <c r="C61" s="34">
        <v>60</v>
      </c>
      <c r="E61" s="8">
        <v>70</v>
      </c>
      <c r="F61" s="21">
        <v>61</v>
      </c>
    </row>
    <row r="62" spans="1:6" x14ac:dyDescent="0.15">
      <c r="A62" s="8" t="s">
        <v>31</v>
      </c>
      <c r="B62" s="8">
        <v>79</v>
      </c>
      <c r="C62" s="21">
        <v>122</v>
      </c>
      <c r="E62" s="8">
        <v>59</v>
      </c>
      <c r="F62" s="21">
        <v>120</v>
      </c>
    </row>
    <row r="63" spans="1:6" x14ac:dyDescent="0.15">
      <c r="A63" s="8" t="s">
        <v>102</v>
      </c>
      <c r="B63" s="8">
        <v>40</v>
      </c>
      <c r="C63" s="21">
        <v>63</v>
      </c>
      <c r="E63" s="8">
        <v>40</v>
      </c>
      <c r="F63" s="21">
        <v>60</v>
      </c>
    </row>
    <row r="64" spans="1:6" x14ac:dyDescent="0.15">
      <c r="A64" s="8" t="s">
        <v>50</v>
      </c>
      <c r="B64" s="8">
        <v>27</v>
      </c>
      <c r="C64" s="21">
        <v>207</v>
      </c>
      <c r="E64" s="96">
        <v>38</v>
      </c>
      <c r="F64" s="96">
        <v>31</v>
      </c>
    </row>
    <row r="65" spans="1:7" x14ac:dyDescent="0.15">
      <c r="A65" s="8" t="s">
        <v>104</v>
      </c>
      <c r="B65" s="8">
        <v>27</v>
      </c>
      <c r="C65" s="21">
        <v>91</v>
      </c>
    </row>
    <row r="66" spans="1:7" x14ac:dyDescent="0.15">
      <c r="A66" s="8" t="s">
        <v>105</v>
      </c>
      <c r="B66" s="21">
        <v>22</v>
      </c>
      <c r="C66" s="21">
        <v>60</v>
      </c>
      <c r="E66" s="162" t="s">
        <v>395</v>
      </c>
      <c r="F66" s="162"/>
    </row>
    <row r="67" spans="1:7" x14ac:dyDescent="0.15">
      <c r="A67" s="8" t="s">
        <v>105</v>
      </c>
      <c r="B67" s="21">
        <v>22</v>
      </c>
      <c r="C67" s="21">
        <v>60</v>
      </c>
      <c r="E67" s="94" t="s">
        <v>4</v>
      </c>
      <c r="F67" s="101" t="s">
        <v>25</v>
      </c>
      <c r="G67" s="93" t="s">
        <v>346</v>
      </c>
    </row>
    <row r="68" spans="1:7" x14ac:dyDescent="0.15">
      <c r="A68" s="8" t="s">
        <v>34</v>
      </c>
      <c r="B68" s="21">
        <v>48</v>
      </c>
      <c r="C68" s="21">
        <v>26</v>
      </c>
      <c r="E68" s="8">
        <v>50</v>
      </c>
      <c r="F68" s="99">
        <v>25</v>
      </c>
      <c r="G68" s="93">
        <f>CORREL(E68:E77,F68:F77)</f>
        <v>0.36617028891728559</v>
      </c>
    </row>
    <row r="69" spans="1:7" x14ac:dyDescent="0.15">
      <c r="A69" s="8" t="s">
        <v>100</v>
      </c>
      <c r="B69" s="8">
        <v>42</v>
      </c>
      <c r="C69" s="21">
        <v>30</v>
      </c>
      <c r="E69" s="21">
        <v>53</v>
      </c>
      <c r="F69" s="21">
        <v>45</v>
      </c>
    </row>
    <row r="70" spans="1:7" x14ac:dyDescent="0.15">
      <c r="A70" s="21" t="s">
        <v>238</v>
      </c>
      <c r="B70" s="21">
        <v>54</v>
      </c>
      <c r="C70" s="21">
        <v>145</v>
      </c>
      <c r="E70" s="21">
        <v>41</v>
      </c>
      <c r="F70" s="21">
        <v>60</v>
      </c>
    </row>
    <row r="71" spans="1:7" x14ac:dyDescent="0.15">
      <c r="A71" s="8" t="s">
        <v>87</v>
      </c>
      <c r="B71" s="8">
        <v>45</v>
      </c>
      <c r="C71" s="21">
        <v>60</v>
      </c>
      <c r="E71" s="21">
        <v>43</v>
      </c>
      <c r="F71" s="21">
        <v>60</v>
      </c>
    </row>
    <row r="72" spans="1:7" x14ac:dyDescent="0.15">
      <c r="A72" s="8" t="s">
        <v>88</v>
      </c>
      <c r="B72" s="8">
        <v>54</v>
      </c>
      <c r="C72" s="21">
        <v>29</v>
      </c>
      <c r="E72" s="8">
        <v>50</v>
      </c>
      <c r="F72" s="34">
        <v>45</v>
      </c>
    </row>
    <row r="73" spans="1:7" x14ac:dyDescent="0.15">
      <c r="A73" s="8" t="s">
        <v>109</v>
      </c>
      <c r="B73" s="21">
        <v>22</v>
      </c>
      <c r="C73" s="21">
        <v>24</v>
      </c>
      <c r="E73" s="8">
        <v>79</v>
      </c>
      <c r="F73" s="21">
        <v>122</v>
      </c>
    </row>
    <row r="74" spans="1:7" x14ac:dyDescent="0.15">
      <c r="A74" s="8" t="s">
        <v>111</v>
      </c>
      <c r="B74" s="8">
        <v>78</v>
      </c>
      <c r="C74" s="21">
        <v>116</v>
      </c>
      <c r="E74" s="21">
        <v>54</v>
      </c>
      <c r="F74" s="21">
        <v>145</v>
      </c>
    </row>
    <row r="75" spans="1:7" x14ac:dyDescent="0.15">
      <c r="A75" s="8" t="s">
        <v>75</v>
      </c>
      <c r="B75" s="8">
        <v>65</v>
      </c>
      <c r="C75" s="21">
        <v>91</v>
      </c>
      <c r="E75" s="8">
        <v>37</v>
      </c>
      <c r="F75" s="21">
        <v>45</v>
      </c>
    </row>
    <row r="76" spans="1:7" x14ac:dyDescent="0.15">
      <c r="A76" s="8" t="s">
        <v>98</v>
      </c>
      <c r="B76" s="8">
        <v>44</v>
      </c>
      <c r="C76" s="21">
        <v>150</v>
      </c>
      <c r="E76" s="8">
        <v>27</v>
      </c>
      <c r="F76" s="21">
        <v>90</v>
      </c>
    </row>
    <row r="77" spans="1:7" x14ac:dyDescent="0.15">
      <c r="A77" s="8" t="s">
        <v>115</v>
      </c>
      <c r="B77" s="8">
        <v>43</v>
      </c>
      <c r="C77" s="21">
        <v>15</v>
      </c>
      <c r="E77" s="8">
        <v>54</v>
      </c>
      <c r="F77" s="96">
        <v>60</v>
      </c>
    </row>
    <row r="78" spans="1:7" x14ac:dyDescent="0.15">
      <c r="A78" s="8" t="s">
        <v>117</v>
      </c>
      <c r="B78" s="8">
        <v>53</v>
      </c>
      <c r="C78" s="21">
        <v>85</v>
      </c>
    </row>
    <row r="79" spans="1:7" x14ac:dyDescent="0.15">
      <c r="A79" s="8" t="s">
        <v>119</v>
      </c>
      <c r="B79" s="8">
        <v>59</v>
      </c>
      <c r="C79" s="21">
        <v>30</v>
      </c>
      <c r="E79" s="162" t="s">
        <v>397</v>
      </c>
      <c r="F79" s="162"/>
    </row>
    <row r="80" spans="1:7" x14ac:dyDescent="0.15">
      <c r="A80" s="8" t="s">
        <v>121</v>
      </c>
      <c r="B80" s="8">
        <v>46</v>
      </c>
      <c r="C80" s="21">
        <v>30</v>
      </c>
      <c r="E80" s="94" t="s">
        <v>4</v>
      </c>
      <c r="F80" s="101" t="s">
        <v>25</v>
      </c>
      <c r="G80" s="93" t="s">
        <v>346</v>
      </c>
    </row>
    <row r="81" spans="1:7" x14ac:dyDescent="0.15">
      <c r="A81" s="8" t="s">
        <v>123</v>
      </c>
      <c r="B81" s="8">
        <v>70</v>
      </c>
      <c r="C81" s="21">
        <v>26</v>
      </c>
      <c r="E81" s="21">
        <v>59</v>
      </c>
      <c r="F81" s="100">
        <v>33</v>
      </c>
      <c r="G81" s="93">
        <f>CORREL(E81:E93,F81:F93)</f>
        <v>-0.2799088525500209</v>
      </c>
    </row>
    <row r="82" spans="1:7" x14ac:dyDescent="0.15">
      <c r="A82" s="8" t="s">
        <v>124</v>
      </c>
      <c r="B82" s="8">
        <v>43</v>
      </c>
      <c r="C82" s="21">
        <v>30</v>
      </c>
      <c r="E82" s="21">
        <v>25</v>
      </c>
      <c r="F82" s="21">
        <v>30</v>
      </c>
    </row>
    <row r="83" spans="1:7" x14ac:dyDescent="0.15">
      <c r="A83" s="8" t="s">
        <v>125</v>
      </c>
      <c r="B83" s="8">
        <v>36</v>
      </c>
      <c r="C83" s="21">
        <v>30</v>
      </c>
      <c r="E83" s="8">
        <v>49</v>
      </c>
      <c r="F83" s="21">
        <v>26</v>
      </c>
    </row>
    <row r="84" spans="1:7" x14ac:dyDescent="0.15">
      <c r="A84" s="8" t="s">
        <v>31</v>
      </c>
      <c r="B84" s="8">
        <v>79</v>
      </c>
      <c r="C84" s="21">
        <v>330</v>
      </c>
      <c r="E84" s="8">
        <v>37</v>
      </c>
      <c r="F84" s="21">
        <v>30</v>
      </c>
    </row>
    <row r="85" spans="1:7" x14ac:dyDescent="0.15">
      <c r="A85" s="21" t="s">
        <v>240</v>
      </c>
      <c r="B85" s="21">
        <v>34</v>
      </c>
      <c r="C85" s="21">
        <v>15</v>
      </c>
      <c r="E85" s="38">
        <v>21</v>
      </c>
      <c r="F85" s="21">
        <v>45</v>
      </c>
    </row>
    <row r="86" spans="1:7" x14ac:dyDescent="0.15">
      <c r="A86" s="21" t="s">
        <v>126</v>
      </c>
      <c r="B86" s="21">
        <v>24</v>
      </c>
      <c r="C86" s="21">
        <v>24</v>
      </c>
      <c r="E86" s="8">
        <v>52</v>
      </c>
      <c r="F86" s="21">
        <v>30</v>
      </c>
    </row>
    <row r="87" spans="1:7" x14ac:dyDescent="0.15">
      <c r="A87" s="8" t="s">
        <v>31</v>
      </c>
      <c r="B87" s="8">
        <v>79</v>
      </c>
      <c r="C87" s="21">
        <v>62</v>
      </c>
      <c r="E87" s="8">
        <v>44</v>
      </c>
      <c r="F87" s="21">
        <v>30</v>
      </c>
    </row>
    <row r="88" spans="1:7" x14ac:dyDescent="0.15">
      <c r="A88" s="8" t="s">
        <v>128</v>
      </c>
      <c r="B88" s="8">
        <v>65</v>
      </c>
      <c r="C88" s="21">
        <v>210</v>
      </c>
      <c r="E88" s="8">
        <v>46</v>
      </c>
      <c r="F88" s="21">
        <v>60</v>
      </c>
    </row>
    <row r="89" spans="1:7" x14ac:dyDescent="0.15">
      <c r="A89" s="8" t="s">
        <v>129</v>
      </c>
      <c r="B89" s="8">
        <v>61</v>
      </c>
      <c r="C89" s="21">
        <v>31</v>
      </c>
      <c r="E89" s="21">
        <v>26</v>
      </c>
      <c r="F89" s="21">
        <v>30</v>
      </c>
    </row>
    <row r="90" spans="1:7" x14ac:dyDescent="0.15">
      <c r="A90" s="8" t="s">
        <v>129</v>
      </c>
      <c r="B90" s="8">
        <v>61</v>
      </c>
      <c r="C90" s="21">
        <v>26</v>
      </c>
      <c r="E90" s="8">
        <v>33</v>
      </c>
      <c r="F90" s="21">
        <v>45</v>
      </c>
    </row>
    <row r="91" spans="1:7" x14ac:dyDescent="0.15">
      <c r="A91" s="8" t="s">
        <v>131</v>
      </c>
      <c r="B91" s="8">
        <v>60</v>
      </c>
      <c r="C91" s="21">
        <v>33</v>
      </c>
      <c r="E91" s="8">
        <v>68</v>
      </c>
      <c r="F91" s="21">
        <v>30</v>
      </c>
    </row>
    <row r="92" spans="1:7" x14ac:dyDescent="0.15">
      <c r="A92" s="8" t="s">
        <v>131</v>
      </c>
      <c r="B92" s="8">
        <v>60</v>
      </c>
      <c r="C92" s="21">
        <v>35</v>
      </c>
      <c r="E92" s="21">
        <v>45</v>
      </c>
      <c r="F92" s="21">
        <v>30</v>
      </c>
    </row>
    <row r="93" spans="1:7" x14ac:dyDescent="0.15">
      <c r="A93" s="8" t="s">
        <v>133</v>
      </c>
      <c r="B93" s="8">
        <v>49</v>
      </c>
      <c r="C93" s="21">
        <v>26</v>
      </c>
      <c r="E93" s="97">
        <v>32</v>
      </c>
      <c r="F93" s="40">
        <v>65</v>
      </c>
    </row>
    <row r="94" spans="1:7" x14ac:dyDescent="0.15">
      <c r="A94" s="8" t="s">
        <v>97</v>
      </c>
      <c r="B94" s="8">
        <v>28</v>
      </c>
      <c r="C94" s="21">
        <v>30</v>
      </c>
    </row>
    <row r="95" spans="1:7" x14ac:dyDescent="0.15">
      <c r="A95" s="8" t="s">
        <v>136</v>
      </c>
      <c r="B95" s="8">
        <v>54</v>
      </c>
      <c r="C95" s="21">
        <v>177</v>
      </c>
      <c r="E95" s="162" t="s">
        <v>396</v>
      </c>
      <c r="F95" s="162"/>
    </row>
    <row r="96" spans="1:7" x14ac:dyDescent="0.15">
      <c r="A96" s="8" t="s">
        <v>138</v>
      </c>
      <c r="B96" s="21">
        <v>52</v>
      </c>
      <c r="C96" s="21">
        <v>28</v>
      </c>
      <c r="E96" s="94" t="s">
        <v>4</v>
      </c>
      <c r="F96" s="101" t="s">
        <v>25</v>
      </c>
      <c r="G96" s="93" t="s">
        <v>346</v>
      </c>
    </row>
    <row r="97" spans="1:7" x14ac:dyDescent="0.15">
      <c r="A97" s="8" t="s">
        <v>126</v>
      </c>
      <c r="B97" s="21">
        <v>24</v>
      </c>
      <c r="C97" s="38">
        <v>30</v>
      </c>
      <c r="E97" s="21">
        <v>48</v>
      </c>
      <c r="F97" s="99">
        <v>60</v>
      </c>
      <c r="G97" s="93">
        <f>CORREL(E97:E115,F97:F115)</f>
        <v>3.5508950438107867E-2</v>
      </c>
    </row>
    <row r="98" spans="1:7" x14ac:dyDescent="0.15">
      <c r="A98" s="8" t="s">
        <v>124</v>
      </c>
      <c r="B98" s="8">
        <v>43</v>
      </c>
      <c r="C98" s="21">
        <v>25</v>
      </c>
      <c r="E98" s="8">
        <v>27</v>
      </c>
      <c r="F98" s="21">
        <v>135</v>
      </c>
    </row>
    <row r="99" spans="1:7" x14ac:dyDescent="0.15">
      <c r="A99" s="8" t="s">
        <v>97</v>
      </c>
      <c r="B99" s="8">
        <v>28</v>
      </c>
      <c r="C99" s="39">
        <v>113</v>
      </c>
      <c r="E99" s="27">
        <v>32</v>
      </c>
      <c r="F99" s="21">
        <v>15</v>
      </c>
    </row>
    <row r="100" spans="1:7" x14ac:dyDescent="0.15">
      <c r="A100" s="8" t="s">
        <v>123</v>
      </c>
      <c r="B100" s="8">
        <v>70</v>
      </c>
      <c r="C100" s="21">
        <v>25</v>
      </c>
      <c r="E100" s="21">
        <v>61</v>
      </c>
      <c r="F100" s="21">
        <v>15</v>
      </c>
    </row>
    <row r="101" spans="1:7" x14ac:dyDescent="0.15">
      <c r="A101" s="8" t="s">
        <v>76</v>
      </c>
      <c r="B101" s="8">
        <v>37</v>
      </c>
      <c r="C101" s="21">
        <v>45</v>
      </c>
      <c r="E101" s="21">
        <v>79</v>
      </c>
      <c r="F101" s="21">
        <v>60</v>
      </c>
    </row>
    <row r="102" spans="1:7" x14ac:dyDescent="0.15">
      <c r="A102" s="21" t="s">
        <v>238</v>
      </c>
      <c r="B102" s="21">
        <v>54</v>
      </c>
      <c r="C102" s="21">
        <v>71</v>
      </c>
      <c r="E102" s="21">
        <v>27</v>
      </c>
      <c r="F102" s="21">
        <v>34</v>
      </c>
    </row>
    <row r="103" spans="1:7" x14ac:dyDescent="0.15">
      <c r="A103" s="21" t="s">
        <v>139</v>
      </c>
      <c r="B103" s="21">
        <v>34</v>
      </c>
      <c r="C103" s="21">
        <v>33</v>
      </c>
      <c r="E103" s="8">
        <v>45</v>
      </c>
      <c r="F103" s="21">
        <v>29</v>
      </c>
    </row>
    <row r="104" spans="1:7" x14ac:dyDescent="0.15">
      <c r="A104" s="21" t="s">
        <v>119</v>
      </c>
      <c r="B104" s="21">
        <v>59</v>
      </c>
      <c r="C104" s="21">
        <v>25</v>
      </c>
      <c r="E104" s="21">
        <v>22</v>
      </c>
      <c r="F104" s="21">
        <v>60</v>
      </c>
    </row>
    <row r="105" spans="1:7" x14ac:dyDescent="0.15">
      <c r="A105" s="21" t="s">
        <v>95</v>
      </c>
      <c r="B105" s="21">
        <v>47</v>
      </c>
      <c r="C105" s="21">
        <v>30</v>
      </c>
      <c r="E105" s="21">
        <v>52</v>
      </c>
      <c r="F105" s="21">
        <v>28</v>
      </c>
    </row>
    <row r="106" spans="1:7" x14ac:dyDescent="0.15">
      <c r="A106" s="8" t="s">
        <v>119</v>
      </c>
      <c r="B106" s="8">
        <v>59</v>
      </c>
      <c r="C106" s="21">
        <v>180</v>
      </c>
      <c r="E106" s="8">
        <v>43</v>
      </c>
      <c r="F106" s="21">
        <v>60</v>
      </c>
    </row>
    <row r="107" spans="1:7" x14ac:dyDescent="0.15">
      <c r="A107" s="8" t="s">
        <v>51</v>
      </c>
      <c r="B107" s="8">
        <v>50</v>
      </c>
      <c r="C107" s="21">
        <v>60</v>
      </c>
      <c r="E107" s="8">
        <v>36</v>
      </c>
      <c r="F107" s="21">
        <v>31</v>
      </c>
    </row>
    <row r="108" spans="1:7" x14ac:dyDescent="0.15">
      <c r="A108" s="8" t="s">
        <v>142</v>
      </c>
      <c r="B108" s="8">
        <v>57</v>
      </c>
      <c r="C108" s="21">
        <v>25</v>
      </c>
      <c r="E108" s="8">
        <v>70</v>
      </c>
      <c r="F108" s="21">
        <v>30</v>
      </c>
    </row>
    <row r="109" spans="1:7" x14ac:dyDescent="0.15">
      <c r="A109" s="8" t="s">
        <v>87</v>
      </c>
      <c r="B109" s="8">
        <v>45</v>
      </c>
      <c r="C109" s="21">
        <v>30</v>
      </c>
      <c r="E109" s="8">
        <v>54</v>
      </c>
      <c r="F109" s="21">
        <v>210</v>
      </c>
    </row>
    <row r="110" spans="1:7" x14ac:dyDescent="0.15">
      <c r="A110" s="8" t="s">
        <v>80</v>
      </c>
      <c r="B110" s="8">
        <v>35</v>
      </c>
      <c r="C110" s="21">
        <v>63</v>
      </c>
      <c r="E110" s="8">
        <v>23</v>
      </c>
      <c r="F110" s="21">
        <v>30</v>
      </c>
    </row>
    <row r="111" spans="1:7" x14ac:dyDescent="0.15">
      <c r="A111" s="8" t="s">
        <v>33</v>
      </c>
      <c r="B111" s="8">
        <v>30</v>
      </c>
      <c r="C111" s="21">
        <v>15</v>
      </c>
      <c r="E111" s="8">
        <v>38</v>
      </c>
      <c r="F111" s="21">
        <v>30</v>
      </c>
    </row>
    <row r="112" spans="1:7" x14ac:dyDescent="0.15">
      <c r="A112" s="8" t="s">
        <v>124</v>
      </c>
      <c r="B112" s="8">
        <v>43</v>
      </c>
      <c r="C112" s="21">
        <v>60</v>
      </c>
      <c r="E112" s="8">
        <v>32</v>
      </c>
      <c r="F112" s="21">
        <v>46</v>
      </c>
    </row>
    <row r="113" spans="1:6" x14ac:dyDescent="0.15">
      <c r="A113" s="8" t="s">
        <v>144</v>
      </c>
      <c r="B113" s="8">
        <v>32</v>
      </c>
      <c r="C113" s="21">
        <v>31</v>
      </c>
      <c r="E113" s="25">
        <v>32</v>
      </c>
      <c r="F113" s="21">
        <v>30</v>
      </c>
    </row>
    <row r="114" spans="1:6" x14ac:dyDescent="0.15">
      <c r="A114" s="8" t="s">
        <v>146</v>
      </c>
      <c r="B114" s="8">
        <v>20</v>
      </c>
      <c r="C114" s="21">
        <v>32</v>
      </c>
      <c r="E114" s="52">
        <v>53</v>
      </c>
      <c r="F114" s="55">
        <v>32</v>
      </c>
    </row>
    <row r="115" spans="1:6" x14ac:dyDescent="0.15">
      <c r="A115" s="8" t="s">
        <v>125</v>
      </c>
      <c r="B115" s="8">
        <v>36</v>
      </c>
      <c r="C115" s="21">
        <v>31</v>
      </c>
      <c r="E115" s="96">
        <v>54</v>
      </c>
      <c r="F115" s="40">
        <v>45</v>
      </c>
    </row>
    <row r="116" spans="1:6" x14ac:dyDescent="0.15">
      <c r="A116" s="8" t="s">
        <v>147</v>
      </c>
      <c r="B116" s="8">
        <v>40</v>
      </c>
      <c r="C116" s="21">
        <v>90</v>
      </c>
    </row>
    <row r="117" spans="1:6" x14ac:dyDescent="0.15">
      <c r="A117" s="8" t="s">
        <v>238</v>
      </c>
      <c r="B117" s="8">
        <v>54</v>
      </c>
      <c r="C117" s="39">
        <v>60</v>
      </c>
    </row>
    <row r="118" spans="1:6" x14ac:dyDescent="0.15">
      <c r="A118" s="8" t="s">
        <v>98</v>
      </c>
      <c r="B118" s="8">
        <v>44</v>
      </c>
      <c r="C118" s="21">
        <v>145</v>
      </c>
    </row>
    <row r="119" spans="1:6" x14ac:dyDescent="0.15">
      <c r="A119" s="21" t="s">
        <v>119</v>
      </c>
      <c r="B119" s="21">
        <v>59</v>
      </c>
      <c r="C119" s="38">
        <v>177</v>
      </c>
    </row>
    <row r="120" spans="1:6" x14ac:dyDescent="0.15">
      <c r="A120" s="21" t="s">
        <v>150</v>
      </c>
      <c r="B120" s="21">
        <v>36</v>
      </c>
      <c r="C120" s="8">
        <v>110</v>
      </c>
    </row>
    <row r="121" spans="1:6" x14ac:dyDescent="0.15">
      <c r="A121" s="8" t="s">
        <v>88</v>
      </c>
      <c r="B121" s="8">
        <v>54</v>
      </c>
      <c r="C121" s="8">
        <v>102</v>
      </c>
    </row>
    <row r="122" spans="1:6" x14ac:dyDescent="0.15">
      <c r="A122" s="8" t="s">
        <v>105</v>
      </c>
      <c r="B122" s="8">
        <v>22</v>
      </c>
      <c r="C122" s="21">
        <v>30</v>
      </c>
    </row>
    <row r="123" spans="1:6" x14ac:dyDescent="0.15">
      <c r="A123" s="8" t="s">
        <v>123</v>
      </c>
      <c r="B123" s="8">
        <v>70</v>
      </c>
      <c r="C123" s="21">
        <v>30</v>
      </c>
    </row>
    <row r="124" spans="1:6" x14ac:dyDescent="0.15">
      <c r="A124" s="8" t="s">
        <v>124</v>
      </c>
      <c r="B124" s="8">
        <v>43</v>
      </c>
      <c r="C124" s="21">
        <v>150</v>
      </c>
    </row>
    <row r="125" spans="1:6" x14ac:dyDescent="0.15">
      <c r="A125" s="8" t="s">
        <v>151</v>
      </c>
      <c r="B125" s="8">
        <v>37</v>
      </c>
      <c r="C125" s="21">
        <v>30</v>
      </c>
    </row>
    <row r="126" spans="1:6" x14ac:dyDescent="0.15">
      <c r="A126" s="21" t="s">
        <v>152</v>
      </c>
      <c r="B126" s="21">
        <v>8</v>
      </c>
      <c r="C126" s="21">
        <v>45</v>
      </c>
    </row>
    <row r="127" spans="1:6" x14ac:dyDescent="0.15">
      <c r="A127" s="21" t="s">
        <v>153</v>
      </c>
      <c r="B127" s="21">
        <v>38</v>
      </c>
      <c r="C127" s="21">
        <v>30</v>
      </c>
    </row>
    <row r="128" spans="1:6" x14ac:dyDescent="0.15">
      <c r="A128" s="21" t="s">
        <v>154</v>
      </c>
      <c r="B128" s="21">
        <v>12</v>
      </c>
      <c r="C128" s="21">
        <v>15</v>
      </c>
    </row>
    <row r="129" spans="1:3" x14ac:dyDescent="0.15">
      <c r="A129" s="39" t="s">
        <v>241</v>
      </c>
      <c r="B129" s="39">
        <v>33</v>
      </c>
      <c r="C129" s="21">
        <v>15</v>
      </c>
    </row>
    <row r="130" spans="1:3" x14ac:dyDescent="0.15">
      <c r="A130" s="41" t="s">
        <v>242</v>
      </c>
      <c r="B130" s="41">
        <v>19</v>
      </c>
      <c r="C130" s="21">
        <v>15</v>
      </c>
    </row>
    <row r="131" spans="1:3" x14ac:dyDescent="0.15">
      <c r="A131" s="21" t="s">
        <v>156</v>
      </c>
      <c r="B131" s="21">
        <v>17</v>
      </c>
      <c r="C131" s="21">
        <v>30</v>
      </c>
    </row>
    <row r="132" spans="1:3" x14ac:dyDescent="0.15">
      <c r="A132" s="38" t="s">
        <v>157</v>
      </c>
      <c r="B132" s="38">
        <v>21</v>
      </c>
      <c r="C132" s="21">
        <v>45</v>
      </c>
    </row>
    <row r="133" spans="1:3" x14ac:dyDescent="0.15">
      <c r="A133" s="8" t="s">
        <v>50</v>
      </c>
      <c r="B133" s="8">
        <v>27</v>
      </c>
      <c r="C133" s="21">
        <v>90</v>
      </c>
    </row>
    <row r="134" spans="1:3" x14ac:dyDescent="0.15">
      <c r="A134" s="8" t="s">
        <v>136</v>
      </c>
      <c r="B134" s="8">
        <v>54</v>
      </c>
      <c r="C134" s="21">
        <v>210</v>
      </c>
    </row>
    <row r="135" spans="1:3" x14ac:dyDescent="0.15">
      <c r="A135" s="8" t="s">
        <v>136</v>
      </c>
      <c r="B135" s="8">
        <v>54</v>
      </c>
      <c r="C135" s="21">
        <v>240</v>
      </c>
    </row>
    <row r="136" spans="1:3" x14ac:dyDescent="0.15">
      <c r="A136" s="8" t="s">
        <v>158</v>
      </c>
      <c r="B136" s="8">
        <v>63</v>
      </c>
      <c r="C136" s="21">
        <v>30</v>
      </c>
    </row>
    <row r="137" spans="1:3" x14ac:dyDescent="0.15">
      <c r="A137" s="8" t="s">
        <v>159</v>
      </c>
      <c r="B137" s="8">
        <v>32</v>
      </c>
      <c r="C137" s="21">
        <v>30</v>
      </c>
    </row>
    <row r="138" spans="1:3" x14ac:dyDescent="0.15">
      <c r="A138" s="8" t="s">
        <v>75</v>
      </c>
      <c r="B138" s="8">
        <v>65</v>
      </c>
      <c r="C138" s="21">
        <v>30</v>
      </c>
    </row>
    <row r="139" spans="1:3" x14ac:dyDescent="0.15">
      <c r="A139" s="8" t="s">
        <v>123</v>
      </c>
      <c r="B139" s="8">
        <v>70</v>
      </c>
      <c r="C139" s="21">
        <v>150</v>
      </c>
    </row>
    <row r="140" spans="1:3" x14ac:dyDescent="0.15">
      <c r="A140" s="8" t="s">
        <v>88</v>
      </c>
      <c r="B140" s="8">
        <v>54</v>
      </c>
      <c r="C140" s="21">
        <v>60</v>
      </c>
    </row>
    <row r="141" spans="1:3" x14ac:dyDescent="0.15">
      <c r="A141" s="8" t="s">
        <v>160</v>
      </c>
      <c r="B141" s="8">
        <v>23</v>
      </c>
      <c r="C141" s="21">
        <v>30</v>
      </c>
    </row>
    <row r="142" spans="1:3" x14ac:dyDescent="0.15">
      <c r="A142" s="8" t="s">
        <v>153</v>
      </c>
      <c r="B142" s="8">
        <v>38</v>
      </c>
      <c r="C142" s="21">
        <v>30</v>
      </c>
    </row>
    <row r="143" spans="1:3" x14ac:dyDescent="0.15">
      <c r="A143" s="8" t="s">
        <v>161</v>
      </c>
      <c r="B143" s="8">
        <v>58</v>
      </c>
      <c r="C143" s="21">
        <v>60</v>
      </c>
    </row>
    <row r="144" spans="1:3" x14ac:dyDescent="0.15">
      <c r="A144" s="8" t="s">
        <v>162</v>
      </c>
      <c r="B144" s="8">
        <v>52</v>
      </c>
      <c r="C144" s="21">
        <v>30</v>
      </c>
    </row>
    <row r="145" spans="1:3" x14ac:dyDescent="0.15">
      <c r="A145" s="8" t="s">
        <v>163</v>
      </c>
      <c r="B145" s="8">
        <v>44</v>
      </c>
      <c r="C145" s="21">
        <v>30</v>
      </c>
    </row>
    <row r="146" spans="1:3" x14ac:dyDescent="0.15">
      <c r="A146" s="8" t="s">
        <v>98</v>
      </c>
      <c r="B146" s="8">
        <v>44</v>
      </c>
      <c r="C146" s="21">
        <v>30</v>
      </c>
    </row>
    <row r="147" spans="1:3" x14ac:dyDescent="0.15">
      <c r="A147" s="8" t="s">
        <v>50</v>
      </c>
      <c r="B147" s="8">
        <v>27</v>
      </c>
      <c r="C147" s="21">
        <v>120</v>
      </c>
    </row>
    <row r="148" spans="1:3" x14ac:dyDescent="0.15">
      <c r="A148" s="8" t="s">
        <v>164</v>
      </c>
      <c r="B148" s="8">
        <v>60</v>
      </c>
      <c r="C148" s="21">
        <v>60</v>
      </c>
    </row>
    <row r="149" spans="1:3" x14ac:dyDescent="0.15">
      <c r="A149" s="8" t="s">
        <v>165</v>
      </c>
      <c r="B149" s="8">
        <v>26</v>
      </c>
      <c r="C149" s="21">
        <v>60</v>
      </c>
    </row>
    <row r="150" spans="1:3" x14ac:dyDescent="0.15">
      <c r="A150" s="8" t="s">
        <v>111</v>
      </c>
      <c r="B150" s="8">
        <v>78</v>
      </c>
      <c r="C150" s="21">
        <v>30</v>
      </c>
    </row>
    <row r="151" spans="1:3" x14ac:dyDescent="0.15">
      <c r="A151" s="8" t="s">
        <v>167</v>
      </c>
      <c r="B151" s="8">
        <v>34</v>
      </c>
      <c r="C151" s="21">
        <v>60</v>
      </c>
    </row>
    <row r="152" spans="1:3" x14ac:dyDescent="0.15">
      <c r="A152" s="8" t="s">
        <v>128</v>
      </c>
      <c r="B152" s="8">
        <v>65</v>
      </c>
      <c r="C152" s="21">
        <v>60</v>
      </c>
    </row>
    <row r="153" spans="1:3" x14ac:dyDescent="0.15">
      <c r="A153" s="8" t="s">
        <v>124</v>
      </c>
      <c r="B153" s="8">
        <v>43</v>
      </c>
      <c r="C153" s="21">
        <v>55</v>
      </c>
    </row>
    <row r="154" spans="1:3" x14ac:dyDescent="0.15">
      <c r="A154" s="8" t="s">
        <v>136</v>
      </c>
      <c r="B154" s="8">
        <v>54</v>
      </c>
      <c r="C154" s="21">
        <v>60</v>
      </c>
    </row>
    <row r="155" spans="1:3" x14ac:dyDescent="0.15">
      <c r="A155" s="8" t="s">
        <v>170</v>
      </c>
      <c r="B155" s="8">
        <v>88</v>
      </c>
      <c r="C155" s="28">
        <v>29</v>
      </c>
    </row>
    <row r="156" spans="1:3" x14ac:dyDescent="0.15">
      <c r="A156" s="8" t="s">
        <v>123</v>
      </c>
      <c r="B156" s="8">
        <v>70</v>
      </c>
      <c r="C156" s="21">
        <v>61</v>
      </c>
    </row>
    <row r="157" spans="1:3" x14ac:dyDescent="0.15">
      <c r="A157" s="8" t="s">
        <v>172</v>
      </c>
      <c r="B157" s="8">
        <v>49</v>
      </c>
      <c r="C157" s="21">
        <v>58</v>
      </c>
    </row>
    <row r="158" spans="1:3" x14ac:dyDescent="0.15">
      <c r="A158" s="8" t="s">
        <v>173</v>
      </c>
      <c r="B158" s="8">
        <v>58</v>
      </c>
      <c r="C158" s="21">
        <v>60</v>
      </c>
    </row>
    <row r="159" spans="1:3" x14ac:dyDescent="0.15">
      <c r="A159" s="8" t="s">
        <v>119</v>
      </c>
      <c r="B159" s="8">
        <v>59</v>
      </c>
      <c r="C159" s="21">
        <v>120</v>
      </c>
    </row>
    <row r="160" spans="1:3" x14ac:dyDescent="0.15">
      <c r="A160" s="8" t="s">
        <v>121</v>
      </c>
      <c r="B160" s="8">
        <v>46</v>
      </c>
      <c r="C160" s="21">
        <v>60</v>
      </c>
    </row>
    <row r="161" spans="1:3" x14ac:dyDescent="0.15">
      <c r="A161" s="21" t="s">
        <v>119</v>
      </c>
      <c r="B161" s="21">
        <v>59</v>
      </c>
      <c r="C161" s="21">
        <v>61</v>
      </c>
    </row>
    <row r="162" spans="1:3" x14ac:dyDescent="0.15">
      <c r="A162" s="21" t="s">
        <v>240</v>
      </c>
      <c r="B162" s="21">
        <v>34</v>
      </c>
      <c r="C162" s="21">
        <v>56</v>
      </c>
    </row>
    <row r="163" spans="1:3" x14ac:dyDescent="0.15">
      <c r="A163" s="21" t="s">
        <v>153</v>
      </c>
      <c r="B163" s="21">
        <v>38</v>
      </c>
      <c r="C163" s="21">
        <v>63</v>
      </c>
    </row>
    <row r="164" spans="1:3" x14ac:dyDescent="0.15">
      <c r="A164" s="21" t="s">
        <v>174</v>
      </c>
      <c r="B164" s="21">
        <v>16</v>
      </c>
      <c r="C164" s="21">
        <v>31</v>
      </c>
    </row>
    <row r="165" spans="1:3" x14ac:dyDescent="0.15">
      <c r="A165" s="21" t="s">
        <v>175</v>
      </c>
      <c r="B165" s="21">
        <v>26</v>
      </c>
      <c r="C165" s="21">
        <v>32</v>
      </c>
    </row>
    <row r="166" spans="1:3" x14ac:dyDescent="0.15">
      <c r="A166" s="8" t="s">
        <v>176</v>
      </c>
      <c r="B166" s="8">
        <v>32</v>
      </c>
      <c r="C166" s="21">
        <v>28</v>
      </c>
    </row>
    <row r="167" spans="1:3" x14ac:dyDescent="0.15">
      <c r="A167" s="8" t="s">
        <v>50</v>
      </c>
      <c r="B167" s="8">
        <v>27</v>
      </c>
      <c r="C167" s="21">
        <v>60</v>
      </c>
    </row>
    <row r="168" spans="1:3" x14ac:dyDescent="0.15">
      <c r="A168" s="8" t="s">
        <v>177</v>
      </c>
      <c r="B168" s="8">
        <v>29</v>
      </c>
      <c r="C168" s="21">
        <v>31</v>
      </c>
    </row>
    <row r="169" spans="1:3" x14ac:dyDescent="0.15">
      <c r="A169" s="8" t="s">
        <v>164</v>
      </c>
      <c r="B169" s="8">
        <v>60</v>
      </c>
      <c r="C169" s="21">
        <v>30</v>
      </c>
    </row>
    <row r="170" spans="1:3" x14ac:dyDescent="0.15">
      <c r="A170" s="8" t="s">
        <v>170</v>
      </c>
      <c r="B170" s="8">
        <v>88</v>
      </c>
      <c r="C170" s="21">
        <v>12</v>
      </c>
    </row>
    <row r="171" spans="1:3" x14ac:dyDescent="0.15">
      <c r="A171" s="8" t="s">
        <v>173</v>
      </c>
      <c r="B171" s="8">
        <v>58</v>
      </c>
      <c r="C171" s="21">
        <v>62</v>
      </c>
    </row>
    <row r="172" spans="1:3" x14ac:dyDescent="0.15">
      <c r="A172" s="8" t="s">
        <v>102</v>
      </c>
      <c r="B172" s="8">
        <v>40</v>
      </c>
      <c r="C172" s="21">
        <v>60</v>
      </c>
    </row>
    <row r="173" spans="1:3" x14ac:dyDescent="0.15">
      <c r="A173" s="8" t="s">
        <v>176</v>
      </c>
      <c r="B173" s="8">
        <v>32</v>
      </c>
      <c r="C173" s="21">
        <v>46</v>
      </c>
    </row>
    <row r="174" spans="1:3" x14ac:dyDescent="0.15">
      <c r="A174" s="8" t="s">
        <v>164</v>
      </c>
      <c r="B174" s="8">
        <v>60</v>
      </c>
      <c r="C174" s="21">
        <v>10</v>
      </c>
    </row>
    <row r="175" spans="1:3" x14ac:dyDescent="0.15">
      <c r="A175" s="8" t="s">
        <v>175</v>
      </c>
      <c r="B175" s="21">
        <v>26</v>
      </c>
      <c r="C175" s="21">
        <v>31</v>
      </c>
    </row>
    <row r="176" spans="1:3" x14ac:dyDescent="0.15">
      <c r="A176" s="8" t="s">
        <v>57</v>
      </c>
      <c r="B176" s="8">
        <v>41</v>
      </c>
      <c r="C176" s="21">
        <v>31</v>
      </c>
    </row>
    <row r="177" spans="1:3" x14ac:dyDescent="0.15">
      <c r="A177" s="8" t="s">
        <v>174</v>
      </c>
      <c r="B177" s="8">
        <v>16</v>
      </c>
      <c r="C177" s="21">
        <v>30</v>
      </c>
    </row>
    <row r="178" spans="1:3" x14ac:dyDescent="0.15">
      <c r="A178" s="8" t="s">
        <v>179</v>
      </c>
      <c r="B178" s="8">
        <v>25</v>
      </c>
      <c r="C178" s="21">
        <v>20</v>
      </c>
    </row>
    <row r="179" spans="1:3" x14ac:dyDescent="0.15">
      <c r="A179" s="8" t="s">
        <v>180</v>
      </c>
      <c r="B179" s="8">
        <v>24</v>
      </c>
      <c r="C179" s="21">
        <v>15</v>
      </c>
    </row>
    <row r="180" spans="1:3" x14ac:dyDescent="0.15">
      <c r="A180" s="8" t="s">
        <v>181</v>
      </c>
      <c r="B180" s="8">
        <v>26</v>
      </c>
      <c r="C180" s="21">
        <v>15</v>
      </c>
    </row>
    <row r="181" spans="1:3" x14ac:dyDescent="0.15">
      <c r="A181" s="8" t="s">
        <v>243</v>
      </c>
      <c r="B181" s="8">
        <v>14</v>
      </c>
      <c r="C181" s="21">
        <v>15</v>
      </c>
    </row>
    <row r="182" spans="1:3" x14ac:dyDescent="0.15">
      <c r="A182" s="8" t="s">
        <v>182</v>
      </c>
      <c r="B182" s="8">
        <v>31</v>
      </c>
      <c r="C182" s="21">
        <v>30</v>
      </c>
    </row>
    <row r="183" spans="1:3" x14ac:dyDescent="0.15">
      <c r="A183" s="8" t="s">
        <v>183</v>
      </c>
      <c r="B183" s="8">
        <v>13</v>
      </c>
      <c r="C183" s="21">
        <v>15</v>
      </c>
    </row>
    <row r="184" spans="1:3" x14ac:dyDescent="0.15">
      <c r="A184" s="8" t="s">
        <v>184</v>
      </c>
      <c r="B184" s="8">
        <v>12</v>
      </c>
      <c r="C184" s="21">
        <v>30</v>
      </c>
    </row>
    <row r="185" spans="1:3" x14ac:dyDescent="0.15">
      <c r="A185" s="8" t="s">
        <v>38</v>
      </c>
      <c r="B185" s="8">
        <v>68</v>
      </c>
      <c r="C185" s="21">
        <v>60</v>
      </c>
    </row>
    <row r="186" spans="1:3" x14ac:dyDescent="0.15">
      <c r="A186" s="8" t="s">
        <v>185</v>
      </c>
      <c r="B186" s="8">
        <v>49</v>
      </c>
      <c r="C186" s="21">
        <v>120</v>
      </c>
    </row>
    <row r="187" spans="1:3" x14ac:dyDescent="0.15">
      <c r="A187" s="8" t="s">
        <v>186</v>
      </c>
      <c r="B187" s="8">
        <v>45</v>
      </c>
      <c r="C187" s="21">
        <v>30</v>
      </c>
    </row>
    <row r="188" spans="1:3" x14ac:dyDescent="0.15">
      <c r="A188" s="8" t="s">
        <v>88</v>
      </c>
      <c r="B188" s="8">
        <v>54</v>
      </c>
      <c r="C188" s="21">
        <v>15</v>
      </c>
    </row>
    <row r="189" spans="1:3" x14ac:dyDescent="0.15">
      <c r="A189" s="8" t="s">
        <v>188</v>
      </c>
      <c r="B189" s="8">
        <v>20</v>
      </c>
      <c r="C189" s="21">
        <v>30</v>
      </c>
    </row>
    <row r="190" spans="1:3" x14ac:dyDescent="0.15">
      <c r="A190" s="8" t="s">
        <v>175</v>
      </c>
      <c r="B190" s="21">
        <v>26</v>
      </c>
      <c r="C190" s="21">
        <v>30</v>
      </c>
    </row>
    <row r="191" spans="1:3" x14ac:dyDescent="0.15">
      <c r="A191" s="8" t="s">
        <v>190</v>
      </c>
      <c r="B191" s="21">
        <v>23</v>
      </c>
      <c r="C191" s="39">
        <v>15</v>
      </c>
    </row>
    <row r="192" spans="1:3" x14ac:dyDescent="0.15">
      <c r="A192" s="8" t="s">
        <v>183</v>
      </c>
      <c r="B192" s="8">
        <v>13</v>
      </c>
      <c r="C192" s="21">
        <v>15</v>
      </c>
    </row>
    <row r="193" spans="1:3" x14ac:dyDescent="0.15">
      <c r="A193" s="8" t="s">
        <v>154</v>
      </c>
      <c r="B193" s="8">
        <v>12</v>
      </c>
      <c r="C193" s="21">
        <v>10</v>
      </c>
    </row>
    <row r="194" spans="1:3" x14ac:dyDescent="0.15">
      <c r="A194" s="8" t="s">
        <v>191</v>
      </c>
      <c r="B194" s="8">
        <v>21</v>
      </c>
      <c r="C194" s="21">
        <v>15</v>
      </c>
    </row>
    <row r="195" spans="1:3" x14ac:dyDescent="0.15">
      <c r="A195" s="8" t="s">
        <v>192</v>
      </c>
      <c r="B195" s="8">
        <v>26</v>
      </c>
      <c r="C195" s="21">
        <v>60</v>
      </c>
    </row>
    <row r="196" spans="1:3" x14ac:dyDescent="0.15">
      <c r="A196" s="8" t="s">
        <v>193</v>
      </c>
      <c r="B196" s="8">
        <v>35</v>
      </c>
      <c r="C196" s="21">
        <v>15</v>
      </c>
    </row>
    <row r="197" spans="1:3" x14ac:dyDescent="0.15">
      <c r="A197" s="8" t="s">
        <v>194</v>
      </c>
      <c r="B197" s="8">
        <v>20</v>
      </c>
      <c r="C197" s="21">
        <v>15</v>
      </c>
    </row>
    <row r="198" spans="1:3" x14ac:dyDescent="0.15">
      <c r="A198" s="8" t="s">
        <v>195</v>
      </c>
      <c r="B198" s="8">
        <v>27</v>
      </c>
      <c r="C198" s="21">
        <v>60</v>
      </c>
    </row>
    <row r="199" spans="1:3" x14ac:dyDescent="0.15">
      <c r="A199" s="8" t="s">
        <v>176</v>
      </c>
      <c r="B199" s="8">
        <v>32</v>
      </c>
      <c r="C199" s="21">
        <v>30</v>
      </c>
    </row>
    <row r="200" spans="1:3" ht="15" x14ac:dyDescent="0.15">
      <c r="A200" s="25" t="s">
        <v>40</v>
      </c>
      <c r="B200" s="25">
        <v>32</v>
      </c>
      <c r="C200" s="21">
        <v>30</v>
      </c>
    </row>
    <row r="201" spans="1:3" x14ac:dyDescent="0.15">
      <c r="A201" s="8" t="s">
        <v>160</v>
      </c>
      <c r="B201" s="8">
        <v>23</v>
      </c>
      <c r="C201" s="21">
        <v>60</v>
      </c>
    </row>
    <row r="202" spans="1:3" x14ac:dyDescent="0.15">
      <c r="A202" s="8" t="s">
        <v>198</v>
      </c>
      <c r="B202" s="8">
        <v>63</v>
      </c>
      <c r="C202" s="21">
        <v>30</v>
      </c>
    </row>
    <row r="203" spans="1:3" x14ac:dyDescent="0.15">
      <c r="A203" s="8" t="s">
        <v>200</v>
      </c>
      <c r="B203" s="8">
        <v>33</v>
      </c>
      <c r="C203" s="21">
        <v>45</v>
      </c>
    </row>
    <row r="204" spans="1:3" x14ac:dyDescent="0.15">
      <c r="A204" s="8" t="s">
        <v>88</v>
      </c>
      <c r="B204" s="8">
        <v>54</v>
      </c>
      <c r="C204" s="21">
        <v>60</v>
      </c>
    </row>
    <row r="205" spans="1:3" x14ac:dyDescent="0.15">
      <c r="A205" s="8" t="s">
        <v>202</v>
      </c>
      <c r="B205" s="8">
        <v>58</v>
      </c>
      <c r="C205" s="21">
        <v>90</v>
      </c>
    </row>
    <row r="206" spans="1:3" x14ac:dyDescent="0.15">
      <c r="A206" s="8" t="s">
        <v>244</v>
      </c>
      <c r="B206" s="8">
        <v>28</v>
      </c>
      <c r="C206" s="21">
        <v>30</v>
      </c>
    </row>
    <row r="207" spans="1:3" x14ac:dyDescent="0.15">
      <c r="A207" s="8" t="s">
        <v>88</v>
      </c>
      <c r="B207" s="8">
        <v>54</v>
      </c>
      <c r="C207" s="21">
        <v>75</v>
      </c>
    </row>
    <row r="208" spans="1:3" x14ac:dyDescent="0.15">
      <c r="A208" s="8" t="s">
        <v>205</v>
      </c>
      <c r="B208" s="8">
        <v>34</v>
      </c>
      <c r="C208" s="38">
        <v>10</v>
      </c>
    </row>
    <row r="209" spans="1:3" x14ac:dyDescent="0.15">
      <c r="A209" s="8" t="s">
        <v>121</v>
      </c>
      <c r="B209" s="8">
        <v>46</v>
      </c>
      <c r="C209" s="21">
        <v>40</v>
      </c>
    </row>
    <row r="210" spans="1:3" x14ac:dyDescent="0.15">
      <c r="A210" s="8" t="s">
        <v>210</v>
      </c>
      <c r="B210" s="8">
        <v>27</v>
      </c>
      <c r="C210" s="21">
        <v>15</v>
      </c>
    </row>
    <row r="211" spans="1:3" x14ac:dyDescent="0.15">
      <c r="A211" s="8" t="s">
        <v>212</v>
      </c>
      <c r="B211" s="8">
        <v>44</v>
      </c>
      <c r="C211" s="21">
        <v>30</v>
      </c>
    </row>
    <row r="212" spans="1:3" x14ac:dyDescent="0.15">
      <c r="A212" s="8" t="s">
        <v>38</v>
      </c>
      <c r="B212" s="8">
        <v>68</v>
      </c>
      <c r="C212" s="21">
        <v>30</v>
      </c>
    </row>
    <row r="213" spans="1:3" x14ac:dyDescent="0.15">
      <c r="A213" s="8" t="s">
        <v>215</v>
      </c>
      <c r="B213" s="8">
        <v>52</v>
      </c>
      <c r="C213" s="21">
        <v>20</v>
      </c>
    </row>
    <row r="214" spans="1:3" x14ac:dyDescent="0.15">
      <c r="A214" s="8" t="s">
        <v>50</v>
      </c>
      <c r="B214" s="8">
        <v>27</v>
      </c>
      <c r="C214" s="21">
        <v>11</v>
      </c>
    </row>
    <row r="215" spans="1:3" x14ac:dyDescent="0.15">
      <c r="A215" s="35" t="s">
        <v>207</v>
      </c>
      <c r="B215" s="8" t="s">
        <v>207</v>
      </c>
      <c r="C215" s="21">
        <v>5</v>
      </c>
    </row>
    <row r="216" spans="1:3" x14ac:dyDescent="0.15">
      <c r="A216" s="21" t="s">
        <v>222</v>
      </c>
      <c r="B216" s="21">
        <v>32</v>
      </c>
      <c r="C216" s="21">
        <v>35</v>
      </c>
    </row>
    <row r="217" spans="1:3" x14ac:dyDescent="0.15">
      <c r="A217" s="21" t="s">
        <v>153</v>
      </c>
      <c r="B217" s="21">
        <v>38</v>
      </c>
      <c r="C217" s="21">
        <v>31</v>
      </c>
    </row>
    <row r="218" spans="1:3" x14ac:dyDescent="0.15">
      <c r="A218" s="21" t="s">
        <v>88</v>
      </c>
      <c r="B218" s="21">
        <v>54</v>
      </c>
      <c r="C218" s="28">
        <v>21</v>
      </c>
    </row>
    <row r="219" spans="1:3" x14ac:dyDescent="0.15">
      <c r="A219" s="21" t="s">
        <v>226</v>
      </c>
      <c r="B219" s="21">
        <v>43</v>
      </c>
      <c r="C219" s="21">
        <v>121</v>
      </c>
    </row>
    <row r="220" spans="1:3" x14ac:dyDescent="0.15">
      <c r="A220" s="8" t="s">
        <v>37</v>
      </c>
      <c r="B220" s="8">
        <v>41</v>
      </c>
      <c r="C220" s="21">
        <v>132</v>
      </c>
    </row>
    <row r="221" spans="1:3" x14ac:dyDescent="0.15">
      <c r="A221" s="8" t="s">
        <v>231</v>
      </c>
      <c r="B221" s="8">
        <v>12</v>
      </c>
      <c r="C221" s="21">
        <v>30</v>
      </c>
    </row>
    <row r="222" spans="1:3" x14ac:dyDescent="0.15">
      <c r="A222" s="8" t="s">
        <v>232</v>
      </c>
      <c r="B222" s="21">
        <v>45</v>
      </c>
      <c r="C222" s="21">
        <v>30</v>
      </c>
    </row>
    <row r="223" spans="1:3" x14ac:dyDescent="0.15">
      <c r="A223" s="50" t="s">
        <v>233</v>
      </c>
      <c r="B223" s="52">
        <v>53</v>
      </c>
      <c r="C223" s="55">
        <v>32</v>
      </c>
    </row>
    <row r="224" spans="1:3" x14ac:dyDescent="0.15">
      <c r="A224" s="40" t="s">
        <v>40</v>
      </c>
      <c r="B224" s="27">
        <v>32</v>
      </c>
      <c r="C224" s="40">
        <v>65</v>
      </c>
    </row>
    <row r="225" spans="1:3" x14ac:dyDescent="0.15">
      <c r="A225" s="50" t="s">
        <v>88</v>
      </c>
      <c r="B225" s="21">
        <v>54</v>
      </c>
      <c r="C225" s="52">
        <v>62</v>
      </c>
    </row>
    <row r="226" spans="1:3" x14ac:dyDescent="0.15">
      <c r="A226" s="50" t="s">
        <v>88</v>
      </c>
      <c r="B226" s="39">
        <v>54</v>
      </c>
      <c r="C226" s="40">
        <v>45</v>
      </c>
    </row>
    <row r="227" spans="1:3" x14ac:dyDescent="0.15">
      <c r="A227" s="62" t="s">
        <v>235</v>
      </c>
      <c r="B227" s="62">
        <v>52</v>
      </c>
      <c r="C227" s="62">
        <v>76</v>
      </c>
    </row>
    <row r="229" spans="1:3" x14ac:dyDescent="0.15">
      <c r="B229" s="98" t="s">
        <v>316</v>
      </c>
      <c r="C229" s="68">
        <f>_xlfn.VAR.S(Table33[SERVICE TIME(IN MINUTES)])</f>
        <v>2709.8932546705996</v>
      </c>
    </row>
    <row r="230" spans="1:3" x14ac:dyDescent="0.15">
      <c r="B230" s="98"/>
    </row>
    <row r="231" spans="1:3" x14ac:dyDescent="0.15">
      <c r="B231" s="98" t="s">
        <v>458</v>
      </c>
      <c r="C231" s="68">
        <f>_xlfn.STDEV.S(Table33[SERVICE TIME(IN MINUTES)])</f>
        <v>52.056635068649989</v>
      </c>
    </row>
    <row r="236" spans="1:3" x14ac:dyDescent="0.15">
      <c r="C236" s="68">
        <f>AVERAGE(Table33[SERVICE TIME(IN MINUTES)])</f>
        <v>56.008849557522126</v>
      </c>
    </row>
    <row r="238" spans="1:3" x14ac:dyDescent="0.15">
      <c r="C238" s="68">
        <f>(C231/C236)*100</f>
        <v>92.943589236173935</v>
      </c>
    </row>
  </sheetData>
  <mergeCells count="6">
    <mergeCell ref="E95:F95"/>
    <mergeCell ref="E2:F2"/>
    <mergeCell ref="E17:F17"/>
    <mergeCell ref="E43:F43"/>
    <mergeCell ref="E66:F66"/>
    <mergeCell ref="E79:F79"/>
  </mergeCells>
  <conditionalFormatting sqref="I22:I26">
    <cfRule type="top10" priority="1" percent="1" rank="10"/>
    <cfRule type="colorScale" priority="2">
      <colorScale>
        <cfvo type="min"/>
        <cfvo type="percentile" val="50"/>
        <cfvo type="max"/>
        <color rgb="FFF8696B"/>
        <color rgb="FFFFEB84"/>
        <color rgb="FF63BE7B"/>
      </colorScale>
    </cfRule>
  </conditionalFormatting>
  <pageMargins left="0.7" right="0.7" top="0.75" bottom="0.75" header="0.3" footer="0.3"/>
  <drawing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M26"/>
  <sheetViews>
    <sheetView workbookViewId="0">
      <selection activeCell="I11" sqref="I11"/>
    </sheetView>
  </sheetViews>
  <sheetFormatPr baseColWidth="10" defaultColWidth="9.1640625" defaultRowHeight="14" x14ac:dyDescent="0.15"/>
  <cols>
    <col min="1" max="1" width="12.83203125" style="7" bestFit="1" customWidth="1"/>
    <col min="2" max="2" width="13.6640625" style="7" customWidth="1"/>
    <col min="3" max="3" width="11.33203125" style="7" customWidth="1"/>
    <col min="4" max="4" width="10.33203125" style="7" customWidth="1"/>
    <col min="5" max="5" width="20" style="7" bestFit="1" customWidth="1"/>
    <col min="6" max="6" width="11.5" style="7" bestFit="1" customWidth="1"/>
    <col min="7" max="16384" width="9.1640625" style="7"/>
  </cols>
  <sheetData>
    <row r="1" spans="1:13" x14ac:dyDescent="0.15">
      <c r="B1" s="159" t="s">
        <v>10</v>
      </c>
      <c r="C1" s="159"/>
      <c r="D1" s="159"/>
      <c r="E1" s="159"/>
      <c r="F1" s="159"/>
    </row>
    <row r="2" spans="1:13" x14ac:dyDescent="0.15">
      <c r="B2" s="77" t="s">
        <v>43</v>
      </c>
      <c r="C2" s="77" t="s">
        <v>325</v>
      </c>
      <c r="D2" s="77" t="s">
        <v>49</v>
      </c>
      <c r="E2" s="77" t="s">
        <v>78</v>
      </c>
      <c r="F2" s="77" t="s">
        <v>86</v>
      </c>
    </row>
    <row r="3" spans="1:13" x14ac:dyDescent="0.15">
      <c r="A3" s="160" t="s">
        <v>392</v>
      </c>
      <c r="B3" s="8">
        <v>24</v>
      </c>
      <c r="C3" s="8">
        <v>22</v>
      </c>
      <c r="D3" s="35">
        <v>33</v>
      </c>
      <c r="E3" s="8">
        <v>60</v>
      </c>
      <c r="F3" s="8">
        <v>60</v>
      </c>
      <c r="H3" s="162" t="s">
        <v>347</v>
      </c>
      <c r="I3" s="162"/>
      <c r="J3" s="162"/>
      <c r="K3" s="162"/>
      <c r="L3" s="162"/>
      <c r="M3" s="162"/>
    </row>
    <row r="4" spans="1:13" x14ac:dyDescent="0.15">
      <c r="A4" s="160"/>
      <c r="B4" s="8">
        <v>31</v>
      </c>
      <c r="C4" s="8">
        <v>17</v>
      </c>
      <c r="D4" s="8">
        <v>30</v>
      </c>
      <c r="E4" s="8">
        <v>30</v>
      </c>
      <c r="F4" s="8">
        <v>135</v>
      </c>
    </row>
    <row r="5" spans="1:13" x14ac:dyDescent="0.15">
      <c r="B5" s="8">
        <v>33</v>
      </c>
      <c r="C5" s="8">
        <v>26</v>
      </c>
      <c r="D5" s="8">
        <v>26</v>
      </c>
      <c r="E5" s="8">
        <v>90</v>
      </c>
      <c r="F5" s="8">
        <v>15</v>
      </c>
    </row>
    <row r="6" spans="1:13" x14ac:dyDescent="0.15">
      <c r="B6" s="8">
        <v>30</v>
      </c>
      <c r="C6" s="8">
        <v>33</v>
      </c>
      <c r="D6" s="8">
        <v>30</v>
      </c>
      <c r="E6" s="8">
        <v>30</v>
      </c>
      <c r="F6" s="8">
        <v>15</v>
      </c>
    </row>
    <row r="7" spans="1:13" x14ac:dyDescent="0.15">
      <c r="B7" s="8">
        <v>30</v>
      </c>
      <c r="C7" s="8">
        <v>15</v>
      </c>
      <c r="D7" s="8">
        <v>45</v>
      </c>
      <c r="E7" s="8">
        <v>30</v>
      </c>
      <c r="F7" s="8">
        <v>60</v>
      </c>
    </row>
    <row r="8" spans="1:13" x14ac:dyDescent="0.15">
      <c r="B8" s="8">
        <v>60</v>
      </c>
      <c r="C8" s="8">
        <v>10</v>
      </c>
      <c r="D8" s="8">
        <v>30</v>
      </c>
      <c r="E8" s="8">
        <v>30</v>
      </c>
      <c r="F8" s="8">
        <v>34</v>
      </c>
    </row>
    <row r="9" spans="1:13" x14ac:dyDescent="0.15">
      <c r="B9" s="8">
        <v>32</v>
      </c>
      <c r="C9" s="8">
        <v>20</v>
      </c>
      <c r="D9" s="8">
        <v>30</v>
      </c>
      <c r="E9" s="8">
        <v>330</v>
      </c>
      <c r="F9" s="8">
        <v>29</v>
      </c>
    </row>
    <row r="10" spans="1:13" x14ac:dyDescent="0.15">
      <c r="B10" s="8">
        <v>28</v>
      </c>
      <c r="C10" s="8">
        <v>30</v>
      </c>
      <c r="D10" s="8">
        <v>60</v>
      </c>
      <c r="E10" s="8">
        <v>113</v>
      </c>
      <c r="F10" s="8">
        <v>60</v>
      </c>
    </row>
    <row r="11" spans="1:13" x14ac:dyDescent="0.15">
      <c r="B11" s="8">
        <v>31</v>
      </c>
      <c r="C11" s="8">
        <v>30</v>
      </c>
      <c r="D11" s="8">
        <v>30</v>
      </c>
      <c r="E11" s="8">
        <v>71</v>
      </c>
      <c r="F11" s="8">
        <v>28</v>
      </c>
    </row>
    <row r="12" spans="1:13" x14ac:dyDescent="0.15">
      <c r="B12" s="8">
        <v>15</v>
      </c>
      <c r="C12" s="8">
        <v>36</v>
      </c>
      <c r="D12" s="8">
        <v>45</v>
      </c>
      <c r="E12" s="8">
        <v>60</v>
      </c>
      <c r="F12" s="8">
        <v>60</v>
      </c>
    </row>
    <row r="13" spans="1:13" x14ac:dyDescent="0.15">
      <c r="B13" s="30"/>
      <c r="C13" s="8">
        <v>30</v>
      </c>
      <c r="D13" s="8">
        <v>30</v>
      </c>
      <c r="E13" s="8">
        <v>30</v>
      </c>
      <c r="F13" s="8">
        <v>31</v>
      </c>
    </row>
    <row r="14" spans="1:13" x14ac:dyDescent="0.15">
      <c r="B14" s="30"/>
      <c r="C14" s="8">
        <v>31</v>
      </c>
      <c r="D14" s="8">
        <v>30</v>
      </c>
      <c r="E14" s="8">
        <v>30</v>
      </c>
      <c r="F14" s="8">
        <v>30</v>
      </c>
    </row>
    <row r="15" spans="1:13" x14ac:dyDescent="0.15">
      <c r="B15" s="30"/>
      <c r="C15" s="8">
        <v>26</v>
      </c>
      <c r="D15" s="40">
        <v>65</v>
      </c>
      <c r="E15" s="8">
        <v>30</v>
      </c>
      <c r="F15" s="8">
        <v>210</v>
      </c>
    </row>
    <row r="16" spans="1:13" x14ac:dyDescent="0.15">
      <c r="B16" s="30"/>
      <c r="C16" s="8">
        <v>15</v>
      </c>
      <c r="D16" s="30"/>
      <c r="E16" s="8">
        <v>30</v>
      </c>
      <c r="F16" s="8">
        <v>30</v>
      </c>
    </row>
    <row r="17" spans="2:6" x14ac:dyDescent="0.15">
      <c r="B17" s="30"/>
      <c r="C17" s="8">
        <v>33</v>
      </c>
      <c r="D17" s="30"/>
      <c r="E17" s="8">
        <v>120</v>
      </c>
      <c r="F17" s="8">
        <v>30</v>
      </c>
    </row>
    <row r="18" spans="2:6" x14ac:dyDescent="0.15">
      <c r="B18" s="30"/>
      <c r="C18" s="8">
        <v>25</v>
      </c>
      <c r="D18" s="30"/>
      <c r="E18" s="8">
        <v>55</v>
      </c>
      <c r="F18" s="8">
        <v>46</v>
      </c>
    </row>
    <row r="19" spans="2:6" x14ac:dyDescent="0.15">
      <c r="B19" s="30"/>
      <c r="C19" s="8">
        <v>15</v>
      </c>
      <c r="D19" s="30"/>
      <c r="E19" s="8">
        <v>61</v>
      </c>
      <c r="F19" s="8">
        <v>30</v>
      </c>
    </row>
    <row r="20" spans="2:6" x14ac:dyDescent="0.15">
      <c r="B20" s="30"/>
      <c r="C20" s="8">
        <v>30</v>
      </c>
      <c r="D20" s="30"/>
      <c r="E20" s="8">
        <v>120</v>
      </c>
      <c r="F20" s="50">
        <v>32</v>
      </c>
    </row>
    <row r="21" spans="2:6" x14ac:dyDescent="0.15">
      <c r="B21" s="30"/>
      <c r="C21" s="8">
        <v>60</v>
      </c>
      <c r="D21" s="30"/>
      <c r="E21" s="8">
        <v>60</v>
      </c>
      <c r="F21" s="40">
        <v>45</v>
      </c>
    </row>
    <row r="22" spans="2:6" x14ac:dyDescent="0.15">
      <c r="B22" s="30"/>
      <c r="C22" s="8">
        <v>60</v>
      </c>
      <c r="D22" s="30"/>
      <c r="E22" s="8">
        <v>31</v>
      </c>
      <c r="F22" s="30"/>
    </row>
    <row r="23" spans="2:6" x14ac:dyDescent="0.15">
      <c r="B23" s="30"/>
      <c r="C23" s="8">
        <v>31</v>
      </c>
      <c r="D23" s="30"/>
      <c r="E23" s="30"/>
      <c r="F23" s="30"/>
    </row>
    <row r="24" spans="2:6" x14ac:dyDescent="0.15">
      <c r="B24" s="30"/>
      <c r="C24" s="8">
        <v>10</v>
      </c>
      <c r="D24" s="30"/>
      <c r="E24" s="30"/>
      <c r="F24" s="30"/>
    </row>
    <row r="25" spans="2:6" x14ac:dyDescent="0.15">
      <c r="B25" s="30"/>
      <c r="C25" s="8">
        <v>15</v>
      </c>
      <c r="D25" s="30"/>
      <c r="E25" s="30"/>
      <c r="F25" s="30"/>
    </row>
    <row r="26" spans="2:6" x14ac:dyDescent="0.15">
      <c r="B26" s="30"/>
      <c r="C26" s="40">
        <v>21</v>
      </c>
      <c r="D26" s="30"/>
      <c r="E26" s="30"/>
      <c r="F26" s="30"/>
    </row>
  </sheetData>
  <mergeCells count="3">
    <mergeCell ref="B1:F1"/>
    <mergeCell ref="H3:M3"/>
    <mergeCell ref="A3:A4"/>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37"/>
  <sheetViews>
    <sheetView workbookViewId="0">
      <selection activeCell="B19" sqref="B19"/>
    </sheetView>
  </sheetViews>
  <sheetFormatPr baseColWidth="10" defaultColWidth="9.1640625" defaultRowHeight="14" x14ac:dyDescent="0.15"/>
  <cols>
    <col min="1" max="1" width="14.83203125" style="7" bestFit="1" customWidth="1"/>
    <col min="2" max="2" width="77.5" style="7" bestFit="1" customWidth="1"/>
    <col min="3" max="3" width="69.33203125" style="7" bestFit="1" customWidth="1"/>
    <col min="4" max="16384" width="9.1640625" style="7"/>
  </cols>
  <sheetData>
    <row r="1" spans="1:3" x14ac:dyDescent="0.15">
      <c r="A1" s="164" t="s">
        <v>350</v>
      </c>
      <c r="B1" s="164"/>
      <c r="C1" s="164"/>
    </row>
    <row r="3" spans="1:3" x14ac:dyDescent="0.15">
      <c r="A3" s="9" t="s">
        <v>349</v>
      </c>
      <c r="B3" s="9" t="s">
        <v>352</v>
      </c>
      <c r="C3" s="9" t="s">
        <v>353</v>
      </c>
    </row>
    <row r="4" spans="1:3" x14ac:dyDescent="0.15">
      <c r="A4" s="8" t="s">
        <v>351</v>
      </c>
      <c r="B4" s="8" t="s">
        <v>367</v>
      </c>
      <c r="C4" s="8"/>
    </row>
    <row r="5" spans="1:3" x14ac:dyDescent="0.15">
      <c r="A5" s="8"/>
      <c r="B5" s="8" t="s">
        <v>354</v>
      </c>
      <c r="C5" s="8"/>
    </row>
    <row r="6" spans="1:3" x14ac:dyDescent="0.15">
      <c r="A6" s="8"/>
      <c r="B6" s="8" t="s">
        <v>355</v>
      </c>
      <c r="C6" s="8"/>
    </row>
    <row r="7" spans="1:3" x14ac:dyDescent="0.15">
      <c r="A7" s="8"/>
      <c r="B7" s="8" t="s">
        <v>356</v>
      </c>
      <c r="C7" s="8"/>
    </row>
    <row r="8" spans="1:3" x14ac:dyDescent="0.15">
      <c r="A8" s="8"/>
      <c r="B8" s="8"/>
      <c r="C8" s="8"/>
    </row>
    <row r="9" spans="1:3" x14ac:dyDescent="0.15">
      <c r="A9" s="8"/>
      <c r="B9" s="8" t="s">
        <v>366</v>
      </c>
      <c r="C9" s="8"/>
    </row>
    <row r="10" spans="1:3" x14ac:dyDescent="0.15">
      <c r="A10" s="8"/>
      <c r="B10" s="8" t="s">
        <v>357</v>
      </c>
      <c r="C10" s="8"/>
    </row>
    <row r="11" spans="1:3" x14ac:dyDescent="0.15">
      <c r="A11" s="8"/>
      <c r="B11" s="8" t="s">
        <v>358</v>
      </c>
      <c r="C11" s="8"/>
    </row>
    <row r="12" spans="1:3" x14ac:dyDescent="0.15">
      <c r="A12" s="8"/>
      <c r="B12" s="8"/>
      <c r="C12" s="8"/>
    </row>
    <row r="13" spans="1:3" x14ac:dyDescent="0.15">
      <c r="A13" s="8" t="s">
        <v>359</v>
      </c>
      <c r="B13" s="8" t="s">
        <v>360</v>
      </c>
      <c r="C13" s="8"/>
    </row>
    <row r="14" spans="1:3" x14ac:dyDescent="0.15">
      <c r="A14" s="8"/>
      <c r="B14" s="8" t="s">
        <v>361</v>
      </c>
      <c r="C14" s="8"/>
    </row>
    <row r="15" spans="1:3" x14ac:dyDescent="0.15">
      <c r="A15" s="8"/>
      <c r="B15" s="8"/>
      <c r="C15" s="8"/>
    </row>
    <row r="16" spans="1:3" x14ac:dyDescent="0.15">
      <c r="A16" s="8" t="s">
        <v>362</v>
      </c>
      <c r="B16" s="8" t="s">
        <v>363</v>
      </c>
      <c r="C16" s="8" t="s">
        <v>364</v>
      </c>
    </row>
    <row r="17" spans="1:3" x14ac:dyDescent="0.15">
      <c r="A17" s="8"/>
      <c r="B17" s="8" t="s">
        <v>365</v>
      </c>
      <c r="C17" s="8"/>
    </row>
    <row r="18" spans="1:3" x14ac:dyDescent="0.15">
      <c r="A18" s="8"/>
      <c r="B18" s="8"/>
      <c r="C18" s="8"/>
    </row>
    <row r="19" spans="1:3" x14ac:dyDescent="0.15">
      <c r="A19" s="8" t="s">
        <v>368</v>
      </c>
      <c r="B19" s="8" t="s">
        <v>389</v>
      </c>
      <c r="C19" s="8"/>
    </row>
    <row r="20" spans="1:3" x14ac:dyDescent="0.15">
      <c r="A20" s="8"/>
      <c r="B20" s="8"/>
      <c r="C20" s="8"/>
    </row>
    <row r="21" spans="1:3" x14ac:dyDescent="0.15">
      <c r="A21" s="8" t="s">
        <v>369</v>
      </c>
      <c r="B21" s="8" t="s">
        <v>370</v>
      </c>
      <c r="C21" s="8"/>
    </row>
    <row r="22" spans="1:3" x14ac:dyDescent="0.15">
      <c r="A22" s="8"/>
      <c r="B22" s="8" t="s">
        <v>371</v>
      </c>
      <c r="C22" s="8"/>
    </row>
    <row r="23" spans="1:3" x14ac:dyDescent="0.15">
      <c r="A23" s="8"/>
      <c r="B23" s="8" t="s">
        <v>372</v>
      </c>
      <c r="C23" s="8"/>
    </row>
    <row r="24" spans="1:3" x14ac:dyDescent="0.15">
      <c r="A24" s="8"/>
      <c r="B24" s="8"/>
      <c r="C24" s="8"/>
    </row>
    <row r="25" spans="1:3" x14ac:dyDescent="0.15">
      <c r="A25" s="8" t="s">
        <v>373</v>
      </c>
      <c r="B25" s="8" t="s">
        <v>374</v>
      </c>
      <c r="C25" s="8" t="s">
        <v>375</v>
      </c>
    </row>
    <row r="26" spans="1:3" x14ac:dyDescent="0.15">
      <c r="A26" s="8"/>
      <c r="B26" s="8"/>
      <c r="C26" s="8"/>
    </row>
    <row r="27" spans="1:3" x14ac:dyDescent="0.15">
      <c r="A27" s="8" t="s">
        <v>376</v>
      </c>
      <c r="B27" s="8" t="s">
        <v>377</v>
      </c>
      <c r="C27" s="8" t="s">
        <v>378</v>
      </c>
    </row>
    <row r="28" spans="1:3" x14ac:dyDescent="0.15">
      <c r="A28" s="8"/>
      <c r="B28" s="8"/>
      <c r="C28" s="8"/>
    </row>
    <row r="29" spans="1:3" x14ac:dyDescent="0.15">
      <c r="A29" s="8" t="s">
        <v>379</v>
      </c>
      <c r="B29" s="8" t="s">
        <v>380</v>
      </c>
      <c r="C29" s="8" t="s">
        <v>383</v>
      </c>
    </row>
    <row r="30" spans="1:3" x14ac:dyDescent="0.15">
      <c r="A30" s="8"/>
      <c r="B30" s="8" t="s">
        <v>381</v>
      </c>
      <c r="C30" s="8"/>
    </row>
    <row r="31" spans="1:3" x14ac:dyDescent="0.15">
      <c r="A31" s="8"/>
      <c r="B31" s="8" t="s">
        <v>382</v>
      </c>
      <c r="C31" s="8"/>
    </row>
    <row r="32" spans="1:3" x14ac:dyDescent="0.15">
      <c r="A32" s="8"/>
      <c r="B32" s="8"/>
      <c r="C32" s="8"/>
    </row>
    <row r="33" spans="1:3" x14ac:dyDescent="0.15">
      <c r="A33" s="8" t="s">
        <v>384</v>
      </c>
      <c r="B33" s="8" t="s">
        <v>385</v>
      </c>
      <c r="C33" s="8"/>
    </row>
    <row r="34" spans="1:3" x14ac:dyDescent="0.15">
      <c r="A34" s="8"/>
      <c r="B34" s="8" t="s">
        <v>386</v>
      </c>
      <c r="C34" s="8"/>
    </row>
    <row r="35" spans="1:3" x14ac:dyDescent="0.15">
      <c r="A35" s="8"/>
      <c r="B35" s="8" t="s">
        <v>387</v>
      </c>
      <c r="C35" s="8"/>
    </row>
    <row r="36" spans="1:3" x14ac:dyDescent="0.15">
      <c r="A36" s="8"/>
      <c r="B36" s="8"/>
      <c r="C36" s="8"/>
    </row>
    <row r="37" spans="1:3" x14ac:dyDescent="0.15">
      <c r="A37" s="8" t="s">
        <v>388</v>
      </c>
      <c r="B37" s="8" t="s">
        <v>390</v>
      </c>
      <c r="C37" s="8"/>
    </row>
  </sheetData>
  <mergeCells count="1">
    <mergeCell ref="A1:C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K6"/>
  <sheetViews>
    <sheetView workbookViewId="0">
      <selection activeCell="M16" sqref="M16"/>
    </sheetView>
  </sheetViews>
  <sheetFormatPr baseColWidth="10" defaultColWidth="8.83203125" defaultRowHeight="15" x14ac:dyDescent="0.2"/>
  <cols>
    <col min="1" max="1" width="17.5" bestFit="1" customWidth="1"/>
    <col min="2" max="2" width="17.83203125" bestFit="1" customWidth="1"/>
    <col min="3" max="3" width="21.5" bestFit="1" customWidth="1"/>
  </cols>
  <sheetData>
    <row r="1" spans="1:11" x14ac:dyDescent="0.2">
      <c r="A1" s="165" t="s">
        <v>398</v>
      </c>
      <c r="B1" s="165"/>
      <c r="C1" s="165"/>
      <c r="D1" s="165"/>
      <c r="E1" s="165"/>
      <c r="F1" s="165"/>
      <c r="G1" s="165"/>
      <c r="H1" s="165"/>
      <c r="I1" s="165"/>
      <c r="J1" s="165"/>
      <c r="K1" s="165"/>
    </row>
    <row r="3" spans="1:11" x14ac:dyDescent="0.2">
      <c r="A3" s="11" t="s">
        <v>399</v>
      </c>
      <c r="B3" s="11" t="s">
        <v>400</v>
      </c>
      <c r="C3" s="11" t="s">
        <v>401</v>
      </c>
    </row>
    <row r="4" spans="1:11" x14ac:dyDescent="0.2">
      <c r="A4" s="8" t="s">
        <v>47</v>
      </c>
      <c r="B4" s="8" t="s">
        <v>396</v>
      </c>
      <c r="C4" s="8" t="s">
        <v>556</v>
      </c>
    </row>
    <row r="5" spans="1:11" x14ac:dyDescent="0.2">
      <c r="A5" s="8"/>
      <c r="B5" s="8"/>
      <c r="C5" s="8"/>
    </row>
    <row r="6" spans="1:11" x14ac:dyDescent="0.2">
      <c r="A6" s="8" t="s">
        <v>134</v>
      </c>
      <c r="B6" s="8" t="s">
        <v>402</v>
      </c>
      <c r="C6" s="8" t="s">
        <v>557</v>
      </c>
    </row>
  </sheetData>
  <mergeCells count="1">
    <mergeCell ref="A1:K1"/>
  </mergeCell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226"/>
  <sheetViews>
    <sheetView zoomScale="60" zoomScaleNormal="60" workbookViewId="0">
      <selection activeCell="E9" sqref="E9"/>
    </sheetView>
  </sheetViews>
  <sheetFormatPr baseColWidth="10" defaultColWidth="8.83203125" defaultRowHeight="15" x14ac:dyDescent="0.2"/>
  <cols>
    <col min="1" max="1" width="9.1640625" style="3"/>
    <col min="2" max="2" width="30.1640625" style="3" bestFit="1" customWidth="1"/>
    <col min="3" max="3" width="26" style="3" customWidth="1"/>
    <col min="4" max="4" width="44.83203125" style="3" customWidth="1"/>
    <col min="5" max="6" width="34.5" style="3" customWidth="1"/>
    <col min="7" max="9" width="45.6640625" style="3" bestFit="1" customWidth="1"/>
  </cols>
  <sheetData>
    <row r="1" spans="1:9" x14ac:dyDescent="0.2">
      <c r="A1" s="15" t="s">
        <v>23</v>
      </c>
      <c r="B1" s="15" t="s">
        <v>2</v>
      </c>
      <c r="C1" s="16" t="s">
        <v>301</v>
      </c>
      <c r="D1" s="15" t="s">
        <v>304</v>
      </c>
      <c r="E1" s="15" t="s">
        <v>303</v>
      </c>
      <c r="F1" s="15" t="s">
        <v>302</v>
      </c>
      <c r="G1" s="15" t="s">
        <v>245</v>
      </c>
      <c r="H1" s="15" t="s">
        <v>246</v>
      </c>
      <c r="I1" s="15" t="s">
        <v>247</v>
      </c>
    </row>
    <row r="2" spans="1:9" x14ac:dyDescent="0.2">
      <c r="A2" s="21">
        <v>1</v>
      </c>
      <c r="B2" s="21" t="s">
        <v>37</v>
      </c>
      <c r="C2" s="21">
        <v>31</v>
      </c>
      <c r="D2" s="21" t="s">
        <v>248</v>
      </c>
      <c r="E2" s="21">
        <v>105.33</v>
      </c>
      <c r="F2" s="21">
        <f>COUNTIF($G$2:$I$226,D2)</f>
        <v>1</v>
      </c>
      <c r="G2" s="21" t="s">
        <v>108</v>
      </c>
      <c r="H2" s="21"/>
      <c r="I2" s="21"/>
    </row>
    <row r="3" spans="1:9" x14ac:dyDescent="0.2">
      <c r="A3" s="21">
        <v>2</v>
      </c>
      <c r="B3" s="21" t="s">
        <v>38</v>
      </c>
      <c r="C3" s="21">
        <v>38</v>
      </c>
      <c r="D3" s="21" t="s">
        <v>45</v>
      </c>
      <c r="E3" s="21">
        <v>90</v>
      </c>
      <c r="F3" s="21">
        <f t="shared" ref="F3:F29" si="0">COUNTIF($G$2:$I$226,D3)</f>
        <v>2</v>
      </c>
      <c r="G3" s="21" t="s">
        <v>43</v>
      </c>
      <c r="H3" s="21" t="s">
        <v>62</v>
      </c>
      <c r="I3" s="21"/>
    </row>
    <row r="4" spans="1:9" x14ac:dyDescent="0.2">
      <c r="A4" s="21">
        <v>3</v>
      </c>
      <c r="B4" s="21" t="s">
        <v>39</v>
      </c>
      <c r="C4" s="21">
        <v>32</v>
      </c>
      <c r="D4" s="21" t="s">
        <v>62</v>
      </c>
      <c r="E4" s="21">
        <v>38.5</v>
      </c>
      <c r="F4" s="21">
        <f t="shared" si="0"/>
        <v>7</v>
      </c>
      <c r="G4" s="21" t="s">
        <v>43</v>
      </c>
      <c r="H4" s="21" t="s">
        <v>49</v>
      </c>
      <c r="I4" s="21"/>
    </row>
    <row r="5" spans="1:9" x14ac:dyDescent="0.2">
      <c r="A5" s="21">
        <v>4</v>
      </c>
      <c r="B5" s="21" t="s">
        <v>34</v>
      </c>
      <c r="C5" s="21">
        <v>78</v>
      </c>
      <c r="D5" s="21" t="s">
        <v>21</v>
      </c>
      <c r="E5" s="21">
        <v>26</v>
      </c>
      <c r="F5" s="21">
        <f t="shared" si="0"/>
        <v>33</v>
      </c>
      <c r="G5" s="21" t="s">
        <v>248</v>
      </c>
      <c r="H5" s="21"/>
      <c r="I5" s="21"/>
    </row>
    <row r="6" spans="1:9" x14ac:dyDescent="0.2">
      <c r="A6" s="21">
        <v>5</v>
      </c>
      <c r="B6" s="27" t="s">
        <v>40</v>
      </c>
      <c r="C6" s="21">
        <v>22</v>
      </c>
      <c r="D6" s="21" t="s">
        <v>43</v>
      </c>
      <c r="E6" s="21">
        <v>31.73</v>
      </c>
      <c r="F6" s="21">
        <f t="shared" si="0"/>
        <v>23</v>
      </c>
      <c r="G6" s="21" t="s">
        <v>21</v>
      </c>
      <c r="H6" s="21"/>
      <c r="I6" s="21"/>
    </row>
    <row r="7" spans="1:9" x14ac:dyDescent="0.2">
      <c r="A7" s="21">
        <v>6</v>
      </c>
      <c r="B7" s="21" t="s">
        <v>30</v>
      </c>
      <c r="C7" s="21">
        <v>272</v>
      </c>
      <c r="D7" s="21" t="s">
        <v>78</v>
      </c>
      <c r="E7" s="21">
        <v>70.55</v>
      </c>
      <c r="F7" s="21">
        <f t="shared" si="0"/>
        <v>18</v>
      </c>
      <c r="G7" s="21" t="s">
        <v>60</v>
      </c>
      <c r="H7" s="21" t="s">
        <v>78</v>
      </c>
      <c r="I7" s="21"/>
    </row>
    <row r="8" spans="1:9" x14ac:dyDescent="0.2">
      <c r="A8" s="21">
        <v>7</v>
      </c>
      <c r="B8" s="21" t="s">
        <v>249</v>
      </c>
      <c r="C8" s="21">
        <v>18</v>
      </c>
      <c r="D8" s="21" t="s">
        <v>259</v>
      </c>
      <c r="E8" s="21">
        <v>43.33</v>
      </c>
      <c r="F8" s="21">
        <f t="shared" si="0"/>
        <v>1</v>
      </c>
      <c r="G8" s="21" t="s">
        <v>237</v>
      </c>
      <c r="H8" s="21"/>
      <c r="I8" s="21"/>
    </row>
    <row r="9" spans="1:9" x14ac:dyDescent="0.2">
      <c r="A9" s="21">
        <v>8</v>
      </c>
      <c r="B9" s="21" t="s">
        <v>30</v>
      </c>
      <c r="C9" s="21">
        <v>17</v>
      </c>
      <c r="D9" s="21" t="s">
        <v>251</v>
      </c>
      <c r="E9" s="21"/>
      <c r="F9" s="21">
        <f t="shared" si="0"/>
        <v>13</v>
      </c>
      <c r="G9" s="21" t="s">
        <v>21</v>
      </c>
      <c r="H9" s="21"/>
      <c r="I9" s="21"/>
    </row>
    <row r="10" spans="1:9" x14ac:dyDescent="0.2">
      <c r="A10" s="21">
        <v>9</v>
      </c>
      <c r="B10" s="21" t="s">
        <v>31</v>
      </c>
      <c r="C10" s="21">
        <v>62</v>
      </c>
      <c r="D10" s="21" t="s">
        <v>44</v>
      </c>
      <c r="E10" s="21">
        <v>123</v>
      </c>
      <c r="F10" s="21">
        <f t="shared" si="0"/>
        <v>6</v>
      </c>
      <c r="G10" s="21" t="s">
        <v>44</v>
      </c>
      <c r="H10" s="21"/>
      <c r="I10" s="21"/>
    </row>
    <row r="11" spans="1:9" x14ac:dyDescent="0.2">
      <c r="A11" s="21">
        <v>10</v>
      </c>
      <c r="B11" s="21" t="s">
        <v>29</v>
      </c>
      <c r="C11" s="21">
        <v>35</v>
      </c>
      <c r="D11" s="21" t="s">
        <v>219</v>
      </c>
      <c r="E11" s="21"/>
      <c r="F11" s="21">
        <f t="shared" si="0"/>
        <v>1</v>
      </c>
      <c r="G11" s="21" t="s">
        <v>43</v>
      </c>
      <c r="H11" s="21"/>
      <c r="I11" s="21"/>
    </row>
    <row r="12" spans="1:9" x14ac:dyDescent="0.2">
      <c r="A12" s="21">
        <v>11</v>
      </c>
      <c r="B12" s="21" t="s">
        <v>32</v>
      </c>
      <c r="C12" s="21">
        <v>90</v>
      </c>
      <c r="D12" s="21" t="s">
        <v>208</v>
      </c>
      <c r="E12" s="21">
        <v>10</v>
      </c>
      <c r="F12" s="21">
        <f t="shared" si="0"/>
        <v>1</v>
      </c>
      <c r="G12" s="21" t="s">
        <v>45</v>
      </c>
      <c r="H12" s="21"/>
      <c r="I12" s="21"/>
    </row>
    <row r="13" spans="1:9" x14ac:dyDescent="0.2">
      <c r="A13" s="21">
        <v>12</v>
      </c>
      <c r="B13" s="21" t="s">
        <v>31</v>
      </c>
      <c r="C13" s="21">
        <v>48</v>
      </c>
      <c r="D13" s="21" t="s">
        <v>140</v>
      </c>
      <c r="E13" s="21">
        <v>24.33</v>
      </c>
      <c r="F13" s="21">
        <f t="shared" si="0"/>
        <v>3</v>
      </c>
      <c r="G13" s="21" t="s">
        <v>48</v>
      </c>
      <c r="H13" s="21"/>
      <c r="I13" s="21"/>
    </row>
    <row r="14" spans="1:9" x14ac:dyDescent="0.2">
      <c r="A14" s="21">
        <v>13</v>
      </c>
      <c r="B14" s="21" t="s">
        <v>34</v>
      </c>
      <c r="C14" s="21">
        <v>67</v>
      </c>
      <c r="D14" s="21" t="s">
        <v>171</v>
      </c>
      <c r="E14" s="21">
        <v>10</v>
      </c>
      <c r="F14" s="21">
        <f t="shared" si="0"/>
        <v>1</v>
      </c>
      <c r="G14" s="21" t="s">
        <v>44</v>
      </c>
      <c r="H14" s="21"/>
      <c r="I14" s="21"/>
    </row>
    <row r="15" spans="1:9" x14ac:dyDescent="0.2">
      <c r="A15" s="21">
        <v>14</v>
      </c>
      <c r="B15" s="21" t="s">
        <v>35</v>
      </c>
      <c r="C15" s="34">
        <v>33</v>
      </c>
      <c r="D15" s="21" t="s">
        <v>122</v>
      </c>
      <c r="E15" s="21">
        <v>31.67</v>
      </c>
      <c r="F15" s="21">
        <f t="shared" si="0"/>
        <v>7</v>
      </c>
      <c r="G15" s="21" t="s">
        <v>49</v>
      </c>
      <c r="H15" s="21"/>
      <c r="I15" s="21"/>
    </row>
    <row r="16" spans="1:9" x14ac:dyDescent="0.2">
      <c r="A16" s="21">
        <v>15</v>
      </c>
      <c r="B16" s="21" t="s">
        <v>33</v>
      </c>
      <c r="C16" s="21">
        <v>26</v>
      </c>
      <c r="D16" s="21" t="s">
        <v>69</v>
      </c>
      <c r="E16" s="21">
        <v>53.4</v>
      </c>
      <c r="F16" s="21">
        <f t="shared" si="0"/>
        <v>7</v>
      </c>
      <c r="G16" s="21" t="s">
        <v>21</v>
      </c>
      <c r="H16" s="21"/>
      <c r="I16" s="21"/>
    </row>
    <row r="17" spans="1:9" x14ac:dyDescent="0.2">
      <c r="A17" s="21">
        <v>16</v>
      </c>
      <c r="B17" s="21" t="s">
        <v>36</v>
      </c>
      <c r="C17" s="21">
        <v>33</v>
      </c>
      <c r="D17" s="34" t="s">
        <v>94</v>
      </c>
      <c r="E17" s="21">
        <v>63</v>
      </c>
      <c r="F17" s="21">
        <f t="shared" si="0"/>
        <v>1</v>
      </c>
      <c r="G17" s="21" t="s">
        <v>21</v>
      </c>
      <c r="H17" s="21"/>
      <c r="I17" s="21"/>
    </row>
    <row r="18" spans="1:9" x14ac:dyDescent="0.2">
      <c r="A18" s="21">
        <v>17</v>
      </c>
      <c r="B18" s="21" t="s">
        <v>34</v>
      </c>
      <c r="C18" s="21">
        <v>60</v>
      </c>
      <c r="D18" s="21" t="s">
        <v>254</v>
      </c>
      <c r="E18" s="21">
        <v>60</v>
      </c>
      <c r="F18" s="21">
        <f t="shared" si="0"/>
        <v>13</v>
      </c>
      <c r="G18" s="21" t="s">
        <v>59</v>
      </c>
      <c r="H18" s="21"/>
      <c r="I18" s="21"/>
    </row>
    <row r="19" spans="1:9" x14ac:dyDescent="0.2">
      <c r="A19" s="21">
        <v>18</v>
      </c>
      <c r="B19" s="21" t="s">
        <v>50</v>
      </c>
      <c r="C19" s="21">
        <v>135</v>
      </c>
      <c r="D19" s="21" t="s">
        <v>237</v>
      </c>
      <c r="E19" s="21">
        <v>18</v>
      </c>
      <c r="F19" s="21">
        <f t="shared" si="0"/>
        <v>1</v>
      </c>
      <c r="G19" s="21" t="s">
        <v>59</v>
      </c>
      <c r="H19" s="21"/>
      <c r="I19" s="21"/>
    </row>
    <row r="20" spans="1:9" x14ac:dyDescent="0.2">
      <c r="A20" s="21">
        <v>19</v>
      </c>
      <c r="B20" s="21" t="s">
        <v>53</v>
      </c>
      <c r="C20" s="21">
        <v>93</v>
      </c>
      <c r="D20" s="21" t="s">
        <v>252</v>
      </c>
      <c r="E20" s="21"/>
      <c r="F20" s="21">
        <f t="shared" si="0"/>
        <v>6</v>
      </c>
      <c r="G20" s="21" t="s">
        <v>63</v>
      </c>
      <c r="H20" s="21"/>
      <c r="I20" s="21"/>
    </row>
    <row r="21" spans="1:9" x14ac:dyDescent="0.2">
      <c r="A21" s="21">
        <v>20</v>
      </c>
      <c r="B21" s="21" t="s">
        <v>56</v>
      </c>
      <c r="C21" s="21">
        <v>45</v>
      </c>
      <c r="D21" s="21" t="s">
        <v>135</v>
      </c>
      <c r="E21" s="21">
        <v>30.14</v>
      </c>
      <c r="F21" s="21">
        <f t="shared" si="0"/>
        <v>7</v>
      </c>
      <c r="G21" s="21" t="s">
        <v>60</v>
      </c>
      <c r="H21" s="21"/>
      <c r="I21" s="21"/>
    </row>
    <row r="22" spans="1:9" x14ac:dyDescent="0.2">
      <c r="A22" s="21">
        <v>21</v>
      </c>
      <c r="B22" s="21" t="s">
        <v>36</v>
      </c>
      <c r="C22" s="21">
        <v>10</v>
      </c>
      <c r="D22" s="21" t="s">
        <v>155</v>
      </c>
      <c r="E22" s="34">
        <v>23.19</v>
      </c>
      <c r="F22" s="21">
        <f t="shared" si="0"/>
        <v>16</v>
      </c>
      <c r="G22" s="21" t="s">
        <v>21</v>
      </c>
      <c r="H22" s="21"/>
      <c r="I22" s="21"/>
    </row>
    <row r="23" spans="1:9" x14ac:dyDescent="0.2">
      <c r="A23" s="21">
        <v>22</v>
      </c>
      <c r="B23" s="21" t="s">
        <v>57</v>
      </c>
      <c r="C23" s="21">
        <v>60</v>
      </c>
      <c r="D23" s="21" t="s">
        <v>250</v>
      </c>
      <c r="E23" s="21">
        <v>61.5</v>
      </c>
      <c r="F23" s="21">
        <f t="shared" si="0"/>
        <v>14</v>
      </c>
      <c r="G23" s="21" t="s">
        <v>60</v>
      </c>
      <c r="H23" s="21"/>
      <c r="I23" s="21"/>
    </row>
    <row r="24" spans="1:9" x14ac:dyDescent="0.2">
      <c r="A24" s="21">
        <v>23</v>
      </c>
      <c r="B24" s="21" t="s">
        <v>54</v>
      </c>
      <c r="C24" s="21">
        <v>20</v>
      </c>
      <c r="D24" s="21" t="s">
        <v>221</v>
      </c>
      <c r="E24" s="21">
        <v>5</v>
      </c>
      <c r="F24" s="21">
        <f t="shared" si="0"/>
        <v>1</v>
      </c>
      <c r="G24" s="21" t="s">
        <v>21</v>
      </c>
      <c r="H24" s="21" t="s">
        <v>253</v>
      </c>
      <c r="I24" s="21"/>
    </row>
    <row r="25" spans="1:9" x14ac:dyDescent="0.2">
      <c r="A25" s="21">
        <v>24</v>
      </c>
      <c r="B25" s="21" t="s">
        <v>55</v>
      </c>
      <c r="C25" s="21">
        <v>15</v>
      </c>
      <c r="D25" s="21" t="s">
        <v>86</v>
      </c>
      <c r="E25" s="21">
        <v>53.75</v>
      </c>
      <c r="F25" s="21">
        <f t="shared" si="0"/>
        <v>16</v>
      </c>
      <c r="G25" s="21" t="s">
        <v>21</v>
      </c>
      <c r="H25" s="21"/>
      <c r="I25" s="21"/>
    </row>
    <row r="26" spans="1:9" x14ac:dyDescent="0.2">
      <c r="A26" s="21">
        <v>25</v>
      </c>
      <c r="B26" s="21" t="s">
        <v>31</v>
      </c>
      <c r="C26" s="21">
        <v>120</v>
      </c>
      <c r="D26" s="21" t="s">
        <v>49</v>
      </c>
      <c r="E26" s="21">
        <v>34.69</v>
      </c>
      <c r="F26" s="21">
        <f t="shared" si="0"/>
        <v>26</v>
      </c>
      <c r="G26" s="21" t="s">
        <v>250</v>
      </c>
      <c r="H26" s="21" t="s">
        <v>251</v>
      </c>
      <c r="I26" s="21"/>
    </row>
    <row r="27" spans="1:9" x14ac:dyDescent="0.2">
      <c r="A27" s="21">
        <v>26</v>
      </c>
      <c r="B27" s="21" t="s">
        <v>58</v>
      </c>
      <c r="C27" s="21">
        <v>30</v>
      </c>
      <c r="D27" s="21" t="s">
        <v>166</v>
      </c>
      <c r="E27" s="21">
        <v>22.5</v>
      </c>
      <c r="F27" s="21">
        <f t="shared" si="0"/>
        <v>2</v>
      </c>
      <c r="G27" s="21" t="s">
        <v>49</v>
      </c>
      <c r="H27" s="21"/>
      <c r="I27" s="21"/>
    </row>
    <row r="28" spans="1:9" x14ac:dyDescent="0.2">
      <c r="A28" s="21">
        <v>27</v>
      </c>
      <c r="B28" s="21" t="s">
        <v>51</v>
      </c>
      <c r="C28" s="21">
        <v>25</v>
      </c>
      <c r="D28" s="21" t="s">
        <v>108</v>
      </c>
      <c r="E28" s="39">
        <v>30.29</v>
      </c>
      <c r="F28" s="21">
        <f t="shared" si="0"/>
        <v>8</v>
      </c>
      <c r="G28" s="21" t="s">
        <v>60</v>
      </c>
      <c r="H28" s="21"/>
      <c r="I28" s="21"/>
    </row>
    <row r="29" spans="1:9" x14ac:dyDescent="0.2">
      <c r="A29" s="21">
        <v>28</v>
      </c>
      <c r="B29" s="21" t="s">
        <v>52</v>
      </c>
      <c r="C29" s="21">
        <v>6</v>
      </c>
      <c r="D29" s="99" t="s">
        <v>60</v>
      </c>
      <c r="E29" s="8">
        <v>66.55</v>
      </c>
      <c r="F29" s="21">
        <f t="shared" si="0"/>
        <v>11</v>
      </c>
      <c r="G29" s="39" t="s">
        <v>62</v>
      </c>
      <c r="H29" s="21"/>
      <c r="I29" s="21"/>
    </row>
    <row r="30" spans="1:9" x14ac:dyDescent="0.2">
      <c r="A30" s="21">
        <v>29</v>
      </c>
      <c r="B30" s="21" t="s">
        <v>68</v>
      </c>
      <c r="C30" s="21">
        <v>44</v>
      </c>
      <c r="D30" s="7"/>
      <c r="E30" s="41"/>
      <c r="F30" s="7"/>
      <c r="G30" s="8" t="s">
        <v>69</v>
      </c>
      <c r="H30" s="42"/>
      <c r="I30" s="21"/>
    </row>
    <row r="31" spans="1:9" x14ac:dyDescent="0.2">
      <c r="A31" s="21">
        <v>30</v>
      </c>
      <c r="B31" s="21" t="s">
        <v>249</v>
      </c>
      <c r="C31" s="21">
        <v>335</v>
      </c>
      <c r="D31" s="7"/>
      <c r="E31" s="41"/>
      <c r="F31" s="7"/>
      <c r="G31" s="8" t="s">
        <v>251</v>
      </c>
      <c r="H31" s="42" t="s">
        <v>256</v>
      </c>
      <c r="I31" s="21"/>
    </row>
    <row r="32" spans="1:9" x14ac:dyDescent="0.2">
      <c r="A32" s="21">
        <v>31</v>
      </c>
      <c r="B32" s="21" t="s">
        <v>34</v>
      </c>
      <c r="C32" s="21">
        <v>66</v>
      </c>
      <c r="D32" s="7"/>
      <c r="E32" s="41"/>
      <c r="F32" s="7"/>
      <c r="G32" s="8" t="s">
        <v>250</v>
      </c>
      <c r="H32" s="42" t="s">
        <v>251</v>
      </c>
      <c r="I32" s="21" t="s">
        <v>254</v>
      </c>
    </row>
    <row r="33" spans="1:9" x14ac:dyDescent="0.2">
      <c r="A33" s="21">
        <v>32</v>
      </c>
      <c r="B33" s="21" t="s">
        <v>73</v>
      </c>
      <c r="C33" s="21">
        <v>62</v>
      </c>
      <c r="D33" s="7"/>
      <c r="E33" s="41"/>
      <c r="F33" s="7"/>
      <c r="G33" s="8" t="s">
        <v>49</v>
      </c>
      <c r="H33" s="42" t="s">
        <v>257</v>
      </c>
      <c r="I33" s="21"/>
    </row>
    <row r="34" spans="1:9" x14ac:dyDescent="0.2">
      <c r="A34" s="21">
        <v>33</v>
      </c>
      <c r="B34" s="21" t="s">
        <v>72</v>
      </c>
      <c r="C34" s="21">
        <v>20</v>
      </c>
      <c r="D34" s="7"/>
      <c r="E34" s="41"/>
      <c r="F34" s="7"/>
      <c r="G34" s="8" t="s">
        <v>21</v>
      </c>
      <c r="H34" s="42"/>
      <c r="I34" s="21"/>
    </row>
    <row r="35" spans="1:9" x14ac:dyDescent="0.2">
      <c r="A35" s="21">
        <v>35</v>
      </c>
      <c r="B35" s="21" t="s">
        <v>76</v>
      </c>
      <c r="C35" s="21">
        <v>35</v>
      </c>
      <c r="D35" s="7"/>
      <c r="E35" s="41"/>
      <c r="F35" s="7"/>
      <c r="G35" s="8" t="s">
        <v>77</v>
      </c>
      <c r="H35" s="42"/>
      <c r="I35" s="21"/>
    </row>
    <row r="36" spans="1:9" x14ac:dyDescent="0.2">
      <c r="A36" s="21">
        <v>36</v>
      </c>
      <c r="B36" s="21" t="s">
        <v>79</v>
      </c>
      <c r="C36" s="21">
        <v>30</v>
      </c>
      <c r="D36" s="7"/>
      <c r="E36" s="41"/>
      <c r="F36" s="7"/>
      <c r="G36" s="8" t="s">
        <v>78</v>
      </c>
      <c r="H36" s="42"/>
      <c r="I36" s="21"/>
    </row>
    <row r="37" spans="1:9" x14ac:dyDescent="0.2">
      <c r="A37" s="21">
        <v>37</v>
      </c>
      <c r="B37" s="27" t="s">
        <v>40</v>
      </c>
      <c r="C37" s="21">
        <v>15</v>
      </c>
      <c r="D37" s="7"/>
      <c r="E37" s="41"/>
      <c r="F37" s="7"/>
      <c r="G37" s="8" t="s">
        <v>59</v>
      </c>
      <c r="H37" s="42"/>
      <c r="I37" s="21"/>
    </row>
    <row r="38" spans="1:9" x14ac:dyDescent="0.2">
      <c r="A38" s="21">
        <v>38</v>
      </c>
      <c r="B38" s="21" t="s">
        <v>80</v>
      </c>
      <c r="C38" s="21">
        <v>15</v>
      </c>
      <c r="D38" s="7"/>
      <c r="E38" s="41"/>
      <c r="F38" s="7"/>
      <c r="G38" s="8" t="s">
        <v>59</v>
      </c>
      <c r="H38" s="42"/>
      <c r="I38" s="21"/>
    </row>
    <row r="39" spans="1:9" x14ac:dyDescent="0.2">
      <c r="A39" s="21">
        <v>39</v>
      </c>
      <c r="B39" s="21" t="s">
        <v>31</v>
      </c>
      <c r="C39" s="21">
        <v>60</v>
      </c>
      <c r="D39" s="7"/>
      <c r="E39" s="7"/>
      <c r="F39" s="7"/>
      <c r="G39" s="38" t="s">
        <v>59</v>
      </c>
      <c r="H39" s="21"/>
      <c r="I39" s="21"/>
    </row>
    <row r="40" spans="1:9" x14ac:dyDescent="0.2">
      <c r="A40" s="21">
        <v>40</v>
      </c>
      <c r="B40" s="21" t="s">
        <v>31</v>
      </c>
      <c r="C40" s="21">
        <v>210</v>
      </c>
      <c r="D40" s="7"/>
      <c r="E40" s="7"/>
      <c r="F40" s="7"/>
      <c r="G40" s="21" t="s">
        <v>250</v>
      </c>
      <c r="H40" s="21" t="s">
        <v>251</v>
      </c>
      <c r="I40" s="21" t="s">
        <v>254</v>
      </c>
    </row>
    <row r="41" spans="1:9" x14ac:dyDescent="0.2">
      <c r="A41" s="21">
        <v>41</v>
      </c>
      <c r="B41" s="21" t="s">
        <v>75</v>
      </c>
      <c r="C41" s="21">
        <v>30</v>
      </c>
      <c r="D41" s="7"/>
      <c r="E41" s="7"/>
      <c r="F41" s="7"/>
      <c r="G41" s="21" t="s">
        <v>21</v>
      </c>
      <c r="H41" s="21"/>
      <c r="I41" s="21"/>
    </row>
    <row r="42" spans="1:9" x14ac:dyDescent="0.2">
      <c r="A42" s="21">
        <v>42</v>
      </c>
      <c r="B42" s="21" t="s">
        <v>83</v>
      </c>
      <c r="C42" s="21">
        <v>36</v>
      </c>
      <c r="D42" s="7"/>
      <c r="E42" s="7"/>
      <c r="F42" s="7"/>
      <c r="G42" s="21" t="s">
        <v>21</v>
      </c>
      <c r="H42" s="21"/>
      <c r="I42" s="21"/>
    </row>
    <row r="43" spans="1:9" x14ac:dyDescent="0.2">
      <c r="A43" s="21">
        <v>43</v>
      </c>
      <c r="B43" s="21" t="s">
        <v>84</v>
      </c>
      <c r="C43" s="21">
        <v>30</v>
      </c>
      <c r="D43" s="7"/>
      <c r="E43" s="7"/>
      <c r="F43" s="7"/>
      <c r="G43" s="21" t="s">
        <v>21</v>
      </c>
      <c r="H43" s="21"/>
      <c r="I43" s="21"/>
    </row>
    <row r="44" spans="1:9" x14ac:dyDescent="0.2">
      <c r="A44" s="21">
        <v>44</v>
      </c>
      <c r="B44" s="21" t="s">
        <v>260</v>
      </c>
      <c r="C44" s="21">
        <v>60</v>
      </c>
      <c r="D44" s="7"/>
      <c r="E44" s="7"/>
      <c r="F44" s="7"/>
      <c r="G44" s="21" t="s">
        <v>78</v>
      </c>
      <c r="H44" s="21"/>
      <c r="I44" s="21"/>
    </row>
    <row r="45" spans="1:9" x14ac:dyDescent="0.2">
      <c r="A45" s="21">
        <v>45</v>
      </c>
      <c r="B45" s="21" t="s">
        <v>81</v>
      </c>
      <c r="C45" s="21">
        <v>60</v>
      </c>
      <c r="D45" s="7"/>
      <c r="E45" s="7"/>
      <c r="F45" s="7"/>
      <c r="G45" s="21" t="s">
        <v>60</v>
      </c>
      <c r="H45" s="21"/>
      <c r="I45" s="21"/>
    </row>
    <row r="46" spans="1:9" x14ac:dyDescent="0.2">
      <c r="A46" s="21">
        <v>46</v>
      </c>
      <c r="B46" s="21" t="s">
        <v>82</v>
      </c>
      <c r="C46" s="21">
        <v>30</v>
      </c>
      <c r="D46" s="7"/>
      <c r="E46" s="7"/>
      <c r="F46" s="7"/>
      <c r="G46" s="21" t="s">
        <v>21</v>
      </c>
      <c r="H46" s="21"/>
      <c r="I46" s="21"/>
    </row>
    <row r="47" spans="1:9" x14ac:dyDescent="0.2">
      <c r="A47" s="21">
        <v>47</v>
      </c>
      <c r="B47" s="21" t="s">
        <v>85</v>
      </c>
      <c r="C47" s="21">
        <v>34</v>
      </c>
      <c r="D47" s="7"/>
      <c r="E47" s="7"/>
      <c r="F47" s="7"/>
      <c r="G47" s="21" t="s">
        <v>86</v>
      </c>
      <c r="H47" s="21"/>
      <c r="I47" s="21"/>
    </row>
    <row r="48" spans="1:9" x14ac:dyDescent="0.2">
      <c r="A48" s="21">
        <v>48</v>
      </c>
      <c r="B48" s="21" t="s">
        <v>87</v>
      </c>
      <c r="C48" s="21">
        <v>29</v>
      </c>
      <c r="D48" s="7"/>
      <c r="E48" s="7"/>
      <c r="F48" s="7"/>
      <c r="G48" s="21" t="s">
        <v>86</v>
      </c>
      <c r="H48" s="21"/>
      <c r="I48" s="21"/>
    </row>
    <row r="49" spans="1:9" x14ac:dyDescent="0.2">
      <c r="A49" s="21">
        <v>49</v>
      </c>
      <c r="B49" s="21" t="s">
        <v>88</v>
      </c>
      <c r="C49" s="21">
        <v>92</v>
      </c>
      <c r="D49" s="7"/>
      <c r="E49" s="7"/>
      <c r="F49" s="7"/>
      <c r="G49" s="21" t="s">
        <v>252</v>
      </c>
      <c r="H49" s="21" t="s">
        <v>62</v>
      </c>
      <c r="I49" s="21" t="s">
        <v>261</v>
      </c>
    </row>
    <row r="50" spans="1:9" x14ac:dyDescent="0.2">
      <c r="A50" s="21">
        <v>50</v>
      </c>
      <c r="B50" s="21" t="s">
        <v>32</v>
      </c>
      <c r="C50" s="21">
        <v>63</v>
      </c>
      <c r="D50" s="7"/>
      <c r="E50" s="7"/>
      <c r="F50" s="7"/>
      <c r="G50" s="21" t="s">
        <v>69</v>
      </c>
      <c r="H50" s="21"/>
      <c r="I50" s="21"/>
    </row>
    <row r="51" spans="1:9" x14ac:dyDescent="0.2">
      <c r="A51" s="21">
        <v>51</v>
      </c>
      <c r="B51" s="21" t="s">
        <v>90</v>
      </c>
      <c r="C51" s="21">
        <v>60</v>
      </c>
      <c r="D51" s="7"/>
      <c r="E51" s="7"/>
      <c r="F51" s="7"/>
      <c r="G51" s="21" t="s">
        <v>49</v>
      </c>
      <c r="H51" s="21" t="s">
        <v>69</v>
      </c>
      <c r="I51" s="21"/>
    </row>
    <row r="52" spans="1:9" x14ac:dyDescent="0.2">
      <c r="A52" s="21">
        <v>52</v>
      </c>
      <c r="B52" s="21" t="s">
        <v>56</v>
      </c>
      <c r="C52" s="21">
        <v>90</v>
      </c>
      <c r="D52" s="7"/>
      <c r="E52" s="7"/>
      <c r="F52" s="7"/>
      <c r="G52" s="21" t="s">
        <v>93</v>
      </c>
      <c r="H52" s="21"/>
      <c r="I52" s="21"/>
    </row>
    <row r="53" spans="1:9" x14ac:dyDescent="0.2">
      <c r="A53" s="21">
        <v>53</v>
      </c>
      <c r="B53" s="21" t="s">
        <v>57</v>
      </c>
      <c r="C53" s="21">
        <v>60</v>
      </c>
      <c r="D53" s="7"/>
      <c r="E53" s="7"/>
      <c r="F53" s="7"/>
      <c r="G53" s="34" t="s">
        <v>94</v>
      </c>
      <c r="H53" s="34"/>
      <c r="I53" s="34"/>
    </row>
    <row r="54" spans="1:9" x14ac:dyDescent="0.2">
      <c r="A54" s="21">
        <v>54</v>
      </c>
      <c r="B54" s="21" t="s">
        <v>95</v>
      </c>
      <c r="C54" s="21">
        <v>66</v>
      </c>
      <c r="D54" s="7"/>
      <c r="E54" s="7"/>
      <c r="F54" s="7"/>
      <c r="G54" s="21" t="s">
        <v>96</v>
      </c>
      <c r="H54" s="21"/>
      <c r="I54" s="21"/>
    </row>
    <row r="55" spans="1:9" x14ac:dyDescent="0.2">
      <c r="A55" s="21">
        <v>55</v>
      </c>
      <c r="B55" s="21" t="s">
        <v>97</v>
      </c>
      <c r="C55" s="21">
        <v>151</v>
      </c>
      <c r="D55" s="7"/>
      <c r="E55" s="7"/>
      <c r="F55" s="7"/>
      <c r="G55" s="21" t="s">
        <v>250</v>
      </c>
      <c r="H55" s="21" t="s">
        <v>251</v>
      </c>
      <c r="I55" s="21" t="s">
        <v>254</v>
      </c>
    </row>
    <row r="56" spans="1:9" x14ac:dyDescent="0.2">
      <c r="A56" s="21">
        <v>56</v>
      </c>
      <c r="B56" s="21" t="s">
        <v>98</v>
      </c>
      <c r="C56" s="21">
        <v>30</v>
      </c>
      <c r="D56" s="7"/>
      <c r="E56" s="7"/>
      <c r="F56" s="7"/>
      <c r="G56" s="21" t="s">
        <v>62</v>
      </c>
      <c r="H56" s="21"/>
      <c r="I56" s="21"/>
    </row>
    <row r="57" spans="1:9" x14ac:dyDescent="0.2">
      <c r="A57" s="21">
        <v>57</v>
      </c>
      <c r="B57" s="21" t="s">
        <v>99</v>
      </c>
      <c r="C57" s="21">
        <v>31</v>
      </c>
      <c r="D57" s="7"/>
      <c r="E57" s="7"/>
      <c r="F57" s="7"/>
      <c r="G57" s="21" t="s">
        <v>21</v>
      </c>
      <c r="H57" s="21"/>
      <c r="I57" s="21"/>
    </row>
    <row r="58" spans="1:9" x14ac:dyDescent="0.2">
      <c r="A58" s="21">
        <v>58</v>
      </c>
      <c r="B58" s="21" t="s">
        <v>81</v>
      </c>
      <c r="C58" s="21">
        <v>30</v>
      </c>
      <c r="D58" s="7"/>
      <c r="E58" s="7"/>
      <c r="F58" s="7"/>
      <c r="G58" s="21" t="s">
        <v>93</v>
      </c>
      <c r="H58" s="21"/>
      <c r="I58" s="21"/>
    </row>
    <row r="59" spans="1:9" x14ac:dyDescent="0.2">
      <c r="A59" s="21">
        <v>59</v>
      </c>
      <c r="B59" s="21" t="s">
        <v>100</v>
      </c>
      <c r="C59" s="21">
        <v>30</v>
      </c>
      <c r="D59" s="7"/>
      <c r="E59" s="7"/>
      <c r="F59" s="7"/>
      <c r="G59" s="21" t="s">
        <v>93</v>
      </c>
      <c r="H59" s="21"/>
      <c r="I59" s="21"/>
    </row>
    <row r="60" spans="1:9" x14ac:dyDescent="0.2">
      <c r="A60" s="21">
        <v>60</v>
      </c>
      <c r="B60" s="21" t="s">
        <v>51</v>
      </c>
      <c r="C60" s="34">
        <v>45</v>
      </c>
      <c r="D60" s="7"/>
      <c r="E60" s="7"/>
      <c r="F60" s="7"/>
      <c r="G60" s="34" t="s">
        <v>60</v>
      </c>
      <c r="H60" s="34"/>
      <c r="I60" s="34"/>
    </row>
    <row r="61" spans="1:9" x14ac:dyDescent="0.2">
      <c r="A61" s="21">
        <v>61</v>
      </c>
      <c r="B61" s="21" t="s">
        <v>85</v>
      </c>
      <c r="C61" s="34">
        <v>60</v>
      </c>
      <c r="D61" s="7"/>
      <c r="E61" s="7"/>
      <c r="F61" s="7"/>
      <c r="G61" s="21" t="s">
        <v>69</v>
      </c>
      <c r="H61" s="21"/>
      <c r="I61" s="21"/>
    </row>
    <row r="62" spans="1:9" x14ac:dyDescent="0.2">
      <c r="A62" s="21">
        <v>62</v>
      </c>
      <c r="B62" s="21" t="s">
        <v>31</v>
      </c>
      <c r="C62" s="21">
        <v>122</v>
      </c>
      <c r="D62" s="7"/>
      <c r="E62" s="7"/>
      <c r="F62" s="7"/>
      <c r="G62" s="21" t="s">
        <v>60</v>
      </c>
      <c r="H62" s="21"/>
      <c r="I62" s="21"/>
    </row>
    <row r="63" spans="1:9" x14ac:dyDescent="0.2">
      <c r="A63" s="21">
        <v>63</v>
      </c>
      <c r="B63" s="21" t="s">
        <v>102</v>
      </c>
      <c r="C63" s="21">
        <v>63</v>
      </c>
      <c r="D63" s="7"/>
      <c r="E63" s="7"/>
      <c r="F63" s="7"/>
      <c r="G63" s="21" t="s">
        <v>251</v>
      </c>
      <c r="H63" s="21" t="s">
        <v>254</v>
      </c>
      <c r="I63" s="21"/>
    </row>
    <row r="64" spans="1:9" x14ac:dyDescent="0.2">
      <c r="A64" s="21">
        <v>64</v>
      </c>
      <c r="B64" s="21" t="s">
        <v>104</v>
      </c>
      <c r="C64" s="21">
        <v>91</v>
      </c>
      <c r="D64" s="7"/>
      <c r="E64" s="7"/>
      <c r="F64" s="7"/>
      <c r="G64" s="21" t="s">
        <v>63</v>
      </c>
      <c r="H64" s="21"/>
      <c r="I64" s="21"/>
    </row>
    <row r="65" spans="1:9" x14ac:dyDescent="0.2">
      <c r="A65" s="21">
        <v>65</v>
      </c>
      <c r="B65" s="21" t="s">
        <v>34</v>
      </c>
      <c r="C65" s="21">
        <v>26</v>
      </c>
      <c r="D65" s="7"/>
      <c r="E65" s="7"/>
      <c r="F65" s="7"/>
      <c r="G65" s="34" t="s">
        <v>21</v>
      </c>
      <c r="H65" s="34"/>
      <c r="I65" s="34"/>
    </row>
    <row r="66" spans="1:9" x14ac:dyDescent="0.2">
      <c r="A66" s="21">
        <v>66</v>
      </c>
      <c r="B66" s="21" t="s">
        <v>88</v>
      </c>
      <c r="C66" s="21">
        <v>29</v>
      </c>
      <c r="D66" s="7"/>
      <c r="E66" s="7"/>
      <c r="F66" s="7"/>
      <c r="G66" s="21" t="s">
        <v>108</v>
      </c>
      <c r="H66" s="21"/>
      <c r="I66" s="21"/>
    </row>
    <row r="67" spans="1:9" x14ac:dyDescent="0.2">
      <c r="A67" s="21">
        <v>67</v>
      </c>
      <c r="B67" s="21" t="s">
        <v>109</v>
      </c>
      <c r="C67" s="21">
        <v>24</v>
      </c>
      <c r="D67" s="7"/>
      <c r="E67" s="7"/>
      <c r="F67" s="7"/>
      <c r="G67" s="21" t="s">
        <v>110</v>
      </c>
      <c r="H67" s="21"/>
      <c r="I67" s="21"/>
    </row>
    <row r="68" spans="1:9" x14ac:dyDescent="0.2">
      <c r="A68" s="21">
        <v>68</v>
      </c>
      <c r="B68" s="21" t="s">
        <v>50</v>
      </c>
      <c r="C68" s="21">
        <v>207</v>
      </c>
      <c r="D68" s="7"/>
      <c r="E68" s="7"/>
      <c r="F68" s="7"/>
      <c r="G68" s="21" t="s">
        <v>250</v>
      </c>
      <c r="H68" s="21" t="s">
        <v>251</v>
      </c>
      <c r="I68" s="21" t="s">
        <v>254</v>
      </c>
    </row>
    <row r="69" spans="1:9" x14ac:dyDescent="0.2">
      <c r="A69" s="21">
        <v>69</v>
      </c>
      <c r="B69" s="21" t="s">
        <v>100</v>
      </c>
      <c r="C69" s="21">
        <v>30</v>
      </c>
      <c r="D69" s="7"/>
      <c r="E69" s="7"/>
      <c r="F69" s="7"/>
      <c r="G69" s="21" t="s">
        <v>93</v>
      </c>
      <c r="H69" s="21"/>
      <c r="I69" s="21"/>
    </row>
    <row r="70" spans="1:9" x14ac:dyDescent="0.2">
      <c r="A70" s="21">
        <v>70</v>
      </c>
      <c r="B70" s="21" t="s">
        <v>249</v>
      </c>
      <c r="C70" s="21">
        <v>145</v>
      </c>
      <c r="D70" s="7"/>
      <c r="E70" s="7"/>
      <c r="F70" s="7"/>
      <c r="G70" s="21" t="s">
        <v>60</v>
      </c>
      <c r="H70" s="21"/>
      <c r="I70" s="21"/>
    </row>
    <row r="71" spans="1:9" x14ac:dyDescent="0.2">
      <c r="A71" s="21">
        <v>71</v>
      </c>
      <c r="B71" s="21" t="s">
        <v>105</v>
      </c>
      <c r="C71" s="21">
        <v>60</v>
      </c>
      <c r="D71" s="7"/>
      <c r="E71" s="7"/>
      <c r="F71" s="7"/>
      <c r="G71" s="21" t="s">
        <v>250</v>
      </c>
      <c r="H71" s="21" t="s">
        <v>251</v>
      </c>
      <c r="I71" s="21" t="s">
        <v>254</v>
      </c>
    </row>
    <row r="72" spans="1:9" x14ac:dyDescent="0.2">
      <c r="A72" s="21">
        <v>72</v>
      </c>
      <c r="B72" s="21" t="s">
        <v>105</v>
      </c>
      <c r="C72" s="21">
        <v>60</v>
      </c>
      <c r="D72" s="7"/>
      <c r="E72" s="7"/>
      <c r="F72" s="7"/>
      <c r="G72" s="21" t="s">
        <v>86</v>
      </c>
      <c r="H72" s="21"/>
      <c r="I72" s="21"/>
    </row>
    <row r="73" spans="1:9" x14ac:dyDescent="0.2">
      <c r="A73" s="21">
        <v>73</v>
      </c>
      <c r="B73" s="21" t="s">
        <v>87</v>
      </c>
      <c r="C73" s="21">
        <v>60</v>
      </c>
      <c r="D73" s="7"/>
      <c r="E73" s="7"/>
      <c r="F73" s="7"/>
      <c r="G73" s="21" t="s">
        <v>250</v>
      </c>
      <c r="H73" s="21" t="s">
        <v>251</v>
      </c>
      <c r="I73" s="21" t="s">
        <v>254</v>
      </c>
    </row>
    <row r="74" spans="1:9" x14ac:dyDescent="0.2">
      <c r="A74" s="21">
        <v>74</v>
      </c>
      <c r="B74" s="21" t="s">
        <v>111</v>
      </c>
      <c r="C74" s="21">
        <v>116</v>
      </c>
      <c r="D74" s="7"/>
      <c r="E74" s="7"/>
      <c r="F74" s="7"/>
      <c r="G74" s="21" t="s">
        <v>112</v>
      </c>
      <c r="H74" s="21"/>
      <c r="I74" s="21"/>
    </row>
    <row r="75" spans="1:9" x14ac:dyDescent="0.2">
      <c r="A75" s="21">
        <v>75</v>
      </c>
      <c r="B75" s="21" t="s">
        <v>119</v>
      </c>
      <c r="C75" s="21">
        <v>30</v>
      </c>
      <c r="D75" s="7"/>
      <c r="E75" s="7"/>
      <c r="F75" s="7"/>
      <c r="G75" s="21" t="s">
        <v>43</v>
      </c>
      <c r="H75" s="21" t="s">
        <v>262</v>
      </c>
      <c r="I75" s="21" t="s">
        <v>263</v>
      </c>
    </row>
    <row r="76" spans="1:9" x14ac:dyDescent="0.2">
      <c r="A76" s="21">
        <v>76</v>
      </c>
      <c r="B76" s="21" t="s">
        <v>123</v>
      </c>
      <c r="C76" s="21">
        <v>26</v>
      </c>
      <c r="D76" s="7"/>
      <c r="E76" s="7"/>
      <c r="F76" s="7"/>
      <c r="G76" s="21" t="s">
        <v>43</v>
      </c>
      <c r="H76" s="21" t="s">
        <v>262</v>
      </c>
      <c r="I76" s="21" t="s">
        <v>263</v>
      </c>
    </row>
    <row r="77" spans="1:9" x14ac:dyDescent="0.2">
      <c r="A77" s="21">
        <v>77</v>
      </c>
      <c r="B77" s="21" t="s">
        <v>124</v>
      </c>
      <c r="C77" s="21">
        <v>30</v>
      </c>
      <c r="D77" s="7"/>
      <c r="E77" s="7"/>
      <c r="F77" s="7"/>
      <c r="G77" s="21" t="s">
        <v>43</v>
      </c>
      <c r="H77" s="21" t="s">
        <v>262</v>
      </c>
      <c r="I77" s="21" t="s">
        <v>263</v>
      </c>
    </row>
    <row r="78" spans="1:9" x14ac:dyDescent="0.2">
      <c r="A78" s="21">
        <v>78</v>
      </c>
      <c r="B78" s="21" t="s">
        <v>125</v>
      </c>
      <c r="C78" s="21">
        <v>30</v>
      </c>
      <c r="D78" s="7"/>
      <c r="E78" s="7"/>
      <c r="F78" s="7"/>
      <c r="G78" s="21" t="s">
        <v>43</v>
      </c>
      <c r="H78" s="21" t="s">
        <v>262</v>
      </c>
      <c r="I78" s="21" t="s">
        <v>263</v>
      </c>
    </row>
    <row r="79" spans="1:9" x14ac:dyDescent="0.2">
      <c r="A79" s="21">
        <v>79</v>
      </c>
      <c r="B79" s="21" t="s">
        <v>264</v>
      </c>
      <c r="C79" s="21">
        <v>15</v>
      </c>
      <c r="D79" s="7"/>
      <c r="E79" s="7"/>
      <c r="F79" s="7"/>
      <c r="G79" s="21" t="s">
        <v>21</v>
      </c>
      <c r="H79" s="21"/>
      <c r="I79" s="21"/>
    </row>
    <row r="80" spans="1:9" x14ac:dyDescent="0.2">
      <c r="A80" s="21">
        <v>80</v>
      </c>
      <c r="B80" s="21" t="s">
        <v>126</v>
      </c>
      <c r="C80" s="21">
        <v>24</v>
      </c>
      <c r="D80" s="7"/>
      <c r="E80" s="7"/>
      <c r="F80" s="7"/>
      <c r="G80" s="21" t="s">
        <v>43</v>
      </c>
      <c r="H80" s="21" t="s">
        <v>252</v>
      </c>
      <c r="I80" s="21"/>
    </row>
    <row r="81" spans="1:9" x14ac:dyDescent="0.2">
      <c r="A81" s="21">
        <v>81</v>
      </c>
      <c r="B81" s="21" t="s">
        <v>75</v>
      </c>
      <c r="C81" s="21">
        <v>91</v>
      </c>
      <c r="D81" s="7"/>
      <c r="E81" s="7"/>
      <c r="F81" s="7"/>
      <c r="G81" s="21" t="s">
        <v>254</v>
      </c>
      <c r="H81" s="21"/>
      <c r="I81" s="21"/>
    </row>
    <row r="82" spans="1:9" x14ac:dyDescent="0.2">
      <c r="A82" s="21">
        <v>82</v>
      </c>
      <c r="B82" s="21" t="s">
        <v>115</v>
      </c>
      <c r="C82" s="21">
        <v>15</v>
      </c>
      <c r="D82" s="7"/>
      <c r="E82" s="7"/>
      <c r="F82" s="7"/>
      <c r="G82" s="21" t="s">
        <v>78</v>
      </c>
      <c r="H82" s="21"/>
      <c r="I82" s="21"/>
    </row>
    <row r="83" spans="1:9" x14ac:dyDescent="0.2">
      <c r="A83" s="21">
        <v>83</v>
      </c>
      <c r="B83" s="21" t="s">
        <v>98</v>
      </c>
      <c r="C83" s="21">
        <v>150</v>
      </c>
      <c r="D83" s="7"/>
      <c r="E83" s="7"/>
      <c r="F83" s="7"/>
      <c r="G83" s="21" t="s">
        <v>44</v>
      </c>
      <c r="H83" s="21" t="s">
        <v>265</v>
      </c>
      <c r="I83" s="21"/>
    </row>
    <row r="84" spans="1:9" x14ac:dyDescent="0.2">
      <c r="A84" s="21">
        <v>84</v>
      </c>
      <c r="B84" s="21" t="s">
        <v>117</v>
      </c>
      <c r="C84" s="21">
        <v>85</v>
      </c>
      <c r="D84" s="7"/>
      <c r="E84" s="7"/>
      <c r="F84" s="7"/>
      <c r="G84" s="21" t="s">
        <v>255</v>
      </c>
      <c r="H84" s="21" t="s">
        <v>266</v>
      </c>
      <c r="I84" s="21" t="s">
        <v>122</v>
      </c>
    </row>
    <row r="85" spans="1:9" x14ac:dyDescent="0.2">
      <c r="A85" s="21">
        <v>85</v>
      </c>
      <c r="B85" s="21" t="s">
        <v>31</v>
      </c>
      <c r="C85" s="21">
        <v>330</v>
      </c>
      <c r="D85" s="7"/>
      <c r="E85" s="7"/>
      <c r="F85" s="7"/>
      <c r="G85" s="21" t="s">
        <v>93</v>
      </c>
      <c r="H85" s="21"/>
      <c r="I85" s="21"/>
    </row>
    <row r="86" spans="1:9" x14ac:dyDescent="0.2">
      <c r="A86" s="21">
        <v>86</v>
      </c>
      <c r="B86" s="21" t="s">
        <v>121</v>
      </c>
      <c r="C86" s="21">
        <v>30</v>
      </c>
      <c r="D86" s="7"/>
      <c r="E86" s="7"/>
      <c r="F86" s="7"/>
      <c r="G86" s="21" t="s">
        <v>122</v>
      </c>
      <c r="H86" s="21"/>
      <c r="I86" s="21"/>
    </row>
    <row r="87" spans="1:9" x14ac:dyDescent="0.2">
      <c r="A87" s="21">
        <v>88</v>
      </c>
      <c r="B87" s="21" t="s">
        <v>31</v>
      </c>
      <c r="C87" s="21">
        <v>62</v>
      </c>
      <c r="D87" s="7"/>
      <c r="E87" s="7"/>
      <c r="F87" s="7"/>
      <c r="G87" s="21" t="s">
        <v>21</v>
      </c>
      <c r="H87" s="21" t="s">
        <v>267</v>
      </c>
      <c r="I87" s="21"/>
    </row>
    <row r="88" spans="1:9" x14ac:dyDescent="0.2">
      <c r="A88" s="21">
        <v>87</v>
      </c>
      <c r="B88" s="21" t="s">
        <v>128</v>
      </c>
      <c r="C88" s="21">
        <v>210</v>
      </c>
      <c r="D88" s="7"/>
      <c r="E88" s="7"/>
      <c r="F88" s="7"/>
      <c r="G88" s="21" t="s">
        <v>63</v>
      </c>
      <c r="H88" s="21"/>
      <c r="I88" s="21"/>
    </row>
    <row r="89" spans="1:9" x14ac:dyDescent="0.2">
      <c r="A89" s="21">
        <v>89</v>
      </c>
      <c r="B89" s="21" t="s">
        <v>129</v>
      </c>
      <c r="C89" s="21">
        <v>31</v>
      </c>
      <c r="D89" s="7"/>
      <c r="E89" s="7"/>
      <c r="F89" s="7"/>
      <c r="G89" s="21" t="s">
        <v>43</v>
      </c>
      <c r="H89" s="21"/>
      <c r="I89" s="21"/>
    </row>
    <row r="90" spans="1:9" x14ac:dyDescent="0.2">
      <c r="A90" s="21">
        <v>90</v>
      </c>
      <c r="B90" s="21" t="s">
        <v>129</v>
      </c>
      <c r="C90" s="21">
        <v>26</v>
      </c>
      <c r="D90" s="7"/>
      <c r="E90" s="7"/>
      <c r="F90" s="7"/>
      <c r="G90" s="21" t="s">
        <v>49</v>
      </c>
      <c r="H90" s="21" t="s">
        <v>78</v>
      </c>
      <c r="I90" s="21"/>
    </row>
    <row r="91" spans="1:9" x14ac:dyDescent="0.2">
      <c r="A91" s="21">
        <v>91</v>
      </c>
      <c r="B91" s="21" t="s">
        <v>131</v>
      </c>
      <c r="C91" s="21">
        <v>33</v>
      </c>
      <c r="D91" s="7"/>
      <c r="E91" s="7"/>
      <c r="F91" s="7"/>
      <c r="G91" s="21" t="s">
        <v>43</v>
      </c>
      <c r="H91" s="21"/>
      <c r="I91" s="21"/>
    </row>
    <row r="92" spans="1:9" x14ac:dyDescent="0.2">
      <c r="A92" s="21">
        <v>92</v>
      </c>
      <c r="B92" s="21" t="s">
        <v>131</v>
      </c>
      <c r="C92" s="21">
        <v>35</v>
      </c>
      <c r="D92" s="7"/>
      <c r="E92" s="7"/>
      <c r="F92" s="7"/>
      <c r="G92" s="21" t="s">
        <v>49</v>
      </c>
      <c r="H92" s="21" t="s">
        <v>266</v>
      </c>
      <c r="I92" s="21"/>
    </row>
    <row r="93" spans="1:9" x14ac:dyDescent="0.2">
      <c r="A93" s="21">
        <v>93</v>
      </c>
      <c r="B93" s="21" t="s">
        <v>133</v>
      </c>
      <c r="C93" s="21">
        <v>26</v>
      </c>
      <c r="D93" s="7"/>
      <c r="E93" s="7"/>
      <c r="F93" s="7"/>
      <c r="G93" s="21" t="s">
        <v>49</v>
      </c>
      <c r="H93" s="21"/>
      <c r="I93" s="21"/>
    </row>
    <row r="94" spans="1:9" x14ac:dyDescent="0.2">
      <c r="A94" s="21">
        <v>94</v>
      </c>
      <c r="B94" s="21" t="s">
        <v>136</v>
      </c>
      <c r="C94" s="21">
        <v>177</v>
      </c>
      <c r="D94" s="7"/>
      <c r="E94" s="7"/>
      <c r="F94" s="7"/>
      <c r="G94" s="21" t="s">
        <v>44</v>
      </c>
      <c r="H94" s="21" t="s">
        <v>86</v>
      </c>
      <c r="I94" s="21"/>
    </row>
    <row r="95" spans="1:9" x14ac:dyDescent="0.2">
      <c r="A95" s="21">
        <v>95</v>
      </c>
      <c r="B95" s="21" t="s">
        <v>124</v>
      </c>
      <c r="C95" s="21">
        <v>25</v>
      </c>
      <c r="D95" s="7"/>
      <c r="E95" s="7"/>
      <c r="F95" s="7"/>
      <c r="G95" s="21" t="s">
        <v>108</v>
      </c>
      <c r="H95" s="21"/>
      <c r="I95" s="21"/>
    </row>
    <row r="96" spans="1:9" x14ac:dyDescent="0.2">
      <c r="A96" s="21">
        <v>96</v>
      </c>
      <c r="B96" s="21" t="s">
        <v>123</v>
      </c>
      <c r="C96" s="21">
        <v>25</v>
      </c>
      <c r="D96" s="7"/>
      <c r="E96" s="7"/>
      <c r="F96" s="7"/>
      <c r="G96" s="21" t="s">
        <v>108</v>
      </c>
      <c r="H96" s="21"/>
      <c r="I96" s="21"/>
    </row>
    <row r="97" spans="1:9" x14ac:dyDescent="0.2">
      <c r="A97" s="21">
        <v>97</v>
      </c>
      <c r="B97" s="21" t="s">
        <v>139</v>
      </c>
      <c r="C97" s="21">
        <v>33</v>
      </c>
      <c r="D97" s="7"/>
      <c r="E97" s="7"/>
      <c r="F97" s="7"/>
      <c r="G97" s="21" t="s">
        <v>21</v>
      </c>
      <c r="H97" s="21"/>
      <c r="I97" s="21"/>
    </row>
    <row r="98" spans="1:9" x14ac:dyDescent="0.2">
      <c r="A98" s="21">
        <v>98</v>
      </c>
      <c r="B98" s="21" t="s">
        <v>119</v>
      </c>
      <c r="C98" s="21">
        <v>25</v>
      </c>
      <c r="D98" s="7"/>
      <c r="E98" s="7"/>
      <c r="F98" s="7"/>
      <c r="G98" s="21" t="s">
        <v>108</v>
      </c>
      <c r="H98" s="21"/>
      <c r="I98" s="21"/>
    </row>
    <row r="99" spans="1:9" x14ac:dyDescent="0.2">
      <c r="A99" s="39">
        <v>99</v>
      </c>
      <c r="B99" s="39" t="s">
        <v>97</v>
      </c>
      <c r="C99" s="39">
        <v>113</v>
      </c>
      <c r="D99" s="7"/>
      <c r="E99" s="7"/>
      <c r="F99" s="7"/>
      <c r="G99" s="39" t="s">
        <v>78</v>
      </c>
      <c r="H99" s="39"/>
      <c r="I99" s="39"/>
    </row>
    <row r="100" spans="1:9" x14ac:dyDescent="0.2">
      <c r="A100" s="21">
        <v>100</v>
      </c>
      <c r="B100" s="8" t="s">
        <v>249</v>
      </c>
      <c r="C100" s="21">
        <v>71</v>
      </c>
      <c r="D100" s="7"/>
      <c r="E100" s="7"/>
      <c r="F100" s="7"/>
      <c r="G100" s="21" t="s">
        <v>78</v>
      </c>
      <c r="H100" s="21"/>
      <c r="I100" s="21"/>
    </row>
    <row r="101" spans="1:9" x14ac:dyDescent="0.2">
      <c r="A101" s="38">
        <v>102</v>
      </c>
      <c r="B101" s="38" t="s">
        <v>126</v>
      </c>
      <c r="C101" s="38">
        <v>30</v>
      </c>
      <c r="D101" s="7"/>
      <c r="E101" s="7"/>
      <c r="F101" s="7"/>
      <c r="G101" s="38" t="s">
        <v>135</v>
      </c>
      <c r="H101" s="38"/>
      <c r="I101" s="38"/>
    </row>
    <row r="102" spans="1:9" x14ac:dyDescent="0.2">
      <c r="A102" s="21">
        <v>103</v>
      </c>
      <c r="B102" s="21" t="s">
        <v>76</v>
      </c>
      <c r="C102" s="21">
        <v>45</v>
      </c>
      <c r="D102" s="7"/>
      <c r="E102" s="7"/>
      <c r="F102" s="7"/>
      <c r="G102" s="21" t="s">
        <v>60</v>
      </c>
      <c r="H102" s="21"/>
      <c r="I102" s="21"/>
    </row>
    <row r="103" spans="1:9" x14ac:dyDescent="0.2">
      <c r="A103" s="21">
        <v>104</v>
      </c>
      <c r="B103" s="21" t="s">
        <v>138</v>
      </c>
      <c r="C103" s="21">
        <v>28</v>
      </c>
      <c r="D103" s="7"/>
      <c r="E103" s="7"/>
      <c r="F103" s="7"/>
      <c r="G103" s="21" t="s">
        <v>86</v>
      </c>
      <c r="H103" s="21"/>
      <c r="I103" s="21"/>
    </row>
    <row r="104" spans="1:9" x14ac:dyDescent="0.2">
      <c r="A104" s="21">
        <v>108</v>
      </c>
      <c r="B104" s="21" t="s">
        <v>95</v>
      </c>
      <c r="C104" s="21">
        <v>30</v>
      </c>
      <c r="D104" s="7"/>
      <c r="E104" s="7"/>
      <c r="F104" s="7"/>
      <c r="G104" s="21" t="s">
        <v>140</v>
      </c>
      <c r="H104" s="21"/>
      <c r="I104" s="21"/>
    </row>
    <row r="105" spans="1:9" x14ac:dyDescent="0.2">
      <c r="A105" s="21">
        <v>110</v>
      </c>
      <c r="B105" s="21" t="s">
        <v>97</v>
      </c>
      <c r="C105" s="21">
        <v>30</v>
      </c>
      <c r="D105" s="7"/>
      <c r="E105" s="7"/>
      <c r="F105" s="7"/>
      <c r="G105" s="21" t="s">
        <v>135</v>
      </c>
      <c r="H105" s="21"/>
      <c r="I105" s="21"/>
    </row>
    <row r="106" spans="1:9" x14ac:dyDescent="0.2">
      <c r="A106" s="21">
        <v>109</v>
      </c>
      <c r="B106" s="21" t="s">
        <v>119</v>
      </c>
      <c r="C106" s="21">
        <v>180</v>
      </c>
      <c r="D106" s="7"/>
      <c r="E106" s="7"/>
      <c r="F106" s="7"/>
      <c r="G106" s="21" t="s">
        <v>86</v>
      </c>
      <c r="H106" s="21" t="s">
        <v>268</v>
      </c>
      <c r="I106" s="21"/>
    </row>
    <row r="107" spans="1:9" x14ac:dyDescent="0.2">
      <c r="A107" s="21">
        <v>111</v>
      </c>
      <c r="B107" s="21" t="s">
        <v>51</v>
      </c>
      <c r="C107" s="21">
        <v>60</v>
      </c>
      <c r="D107" s="7"/>
      <c r="E107" s="7"/>
      <c r="F107" s="7"/>
      <c r="G107" s="21" t="s">
        <v>78</v>
      </c>
      <c r="H107" s="21"/>
      <c r="I107" s="21"/>
    </row>
    <row r="108" spans="1:9" x14ac:dyDescent="0.2">
      <c r="A108" s="21">
        <v>112</v>
      </c>
      <c r="B108" s="21" t="s">
        <v>87</v>
      </c>
      <c r="C108" s="21">
        <v>30</v>
      </c>
      <c r="D108" s="7"/>
      <c r="E108" s="7"/>
      <c r="F108" s="7"/>
      <c r="G108" s="21" t="s">
        <v>78</v>
      </c>
      <c r="H108" s="21"/>
      <c r="I108" s="21"/>
    </row>
    <row r="109" spans="1:9" x14ac:dyDescent="0.2">
      <c r="A109" s="21">
        <v>114</v>
      </c>
      <c r="B109" s="21" t="s">
        <v>33</v>
      </c>
      <c r="C109" s="21">
        <v>15</v>
      </c>
      <c r="D109" s="7"/>
      <c r="E109" s="7"/>
      <c r="F109" s="7"/>
      <c r="G109" s="21" t="s">
        <v>21</v>
      </c>
      <c r="H109" s="21"/>
      <c r="I109" s="21"/>
    </row>
    <row r="110" spans="1:9" x14ac:dyDescent="0.2">
      <c r="A110" s="21">
        <v>115</v>
      </c>
      <c r="B110" s="21" t="s">
        <v>124</v>
      </c>
      <c r="C110" s="21">
        <v>60</v>
      </c>
      <c r="D110" s="7"/>
      <c r="E110" s="7"/>
      <c r="F110" s="7"/>
      <c r="G110" s="21" t="s">
        <v>86</v>
      </c>
      <c r="H110" s="21"/>
      <c r="I110" s="21"/>
    </row>
    <row r="111" spans="1:9" x14ac:dyDescent="0.2">
      <c r="A111" s="21">
        <v>116</v>
      </c>
      <c r="B111" s="21" t="s">
        <v>125</v>
      </c>
      <c r="C111" s="21">
        <v>31</v>
      </c>
      <c r="D111" s="7"/>
      <c r="E111" s="7"/>
      <c r="F111" s="7"/>
      <c r="G111" s="21" t="s">
        <v>86</v>
      </c>
      <c r="H111" s="21"/>
      <c r="I111" s="21"/>
    </row>
    <row r="112" spans="1:9" x14ac:dyDescent="0.2">
      <c r="A112" s="21">
        <v>117</v>
      </c>
      <c r="B112" s="21" t="s">
        <v>142</v>
      </c>
      <c r="C112" s="21">
        <v>25</v>
      </c>
      <c r="D112" s="7"/>
      <c r="E112" s="7"/>
      <c r="F112" s="7"/>
      <c r="G112" s="21" t="s">
        <v>21</v>
      </c>
      <c r="H112" s="21"/>
      <c r="I112" s="21"/>
    </row>
    <row r="113" spans="1:9" x14ac:dyDescent="0.2">
      <c r="A113" s="21">
        <v>118</v>
      </c>
      <c r="B113" s="21" t="s">
        <v>80</v>
      </c>
      <c r="C113" s="21">
        <v>63</v>
      </c>
      <c r="D113" s="7"/>
      <c r="E113" s="7"/>
      <c r="F113" s="7"/>
      <c r="G113" s="21" t="s">
        <v>250</v>
      </c>
      <c r="H113" s="21"/>
      <c r="I113" s="21"/>
    </row>
    <row r="114" spans="1:9" x14ac:dyDescent="0.2">
      <c r="A114" s="21">
        <v>119</v>
      </c>
      <c r="B114" s="21" t="s">
        <v>144</v>
      </c>
      <c r="C114" s="21">
        <v>31</v>
      </c>
      <c r="D114" s="7"/>
      <c r="E114" s="7"/>
      <c r="F114" s="7"/>
      <c r="G114" s="21" t="s">
        <v>43</v>
      </c>
      <c r="H114" s="21" t="s">
        <v>49</v>
      </c>
      <c r="I114" s="21"/>
    </row>
    <row r="115" spans="1:9" x14ac:dyDescent="0.2">
      <c r="A115" s="21">
        <v>120</v>
      </c>
      <c r="B115" s="21" t="s">
        <v>146</v>
      </c>
      <c r="C115" s="21">
        <v>32</v>
      </c>
      <c r="D115" s="7"/>
      <c r="E115" s="7"/>
      <c r="F115" s="7"/>
      <c r="G115" s="21" t="s">
        <v>43</v>
      </c>
      <c r="H115" s="21" t="s">
        <v>49</v>
      </c>
      <c r="I115" s="21"/>
    </row>
    <row r="116" spans="1:9" x14ac:dyDescent="0.2">
      <c r="A116" s="21">
        <v>121</v>
      </c>
      <c r="B116" s="21" t="s">
        <v>147</v>
      </c>
      <c r="C116" s="21">
        <v>90</v>
      </c>
      <c r="D116" s="7"/>
      <c r="E116" s="7"/>
      <c r="F116" s="7"/>
      <c r="G116" s="21" t="s">
        <v>21</v>
      </c>
      <c r="H116" s="21" t="s">
        <v>49</v>
      </c>
      <c r="I116" s="21"/>
    </row>
    <row r="117" spans="1:9" x14ac:dyDescent="0.2">
      <c r="A117" s="21">
        <v>122</v>
      </c>
      <c r="B117" s="39" t="s">
        <v>249</v>
      </c>
      <c r="C117" s="39">
        <v>60</v>
      </c>
      <c r="D117" s="7"/>
      <c r="E117" s="7"/>
      <c r="F117" s="7"/>
      <c r="G117" s="39" t="s">
        <v>21</v>
      </c>
      <c r="H117" s="39" t="s">
        <v>267</v>
      </c>
      <c r="I117" s="39"/>
    </row>
    <row r="118" spans="1:9" x14ac:dyDescent="0.2">
      <c r="A118" s="99">
        <v>123</v>
      </c>
      <c r="B118" s="8" t="s">
        <v>150</v>
      </c>
      <c r="C118" s="8">
        <v>110</v>
      </c>
      <c r="D118" s="7"/>
      <c r="E118" s="7"/>
      <c r="F118" s="7"/>
      <c r="G118" s="8" t="s">
        <v>63</v>
      </c>
      <c r="H118" s="8"/>
      <c r="I118" s="8"/>
    </row>
    <row r="119" spans="1:9" x14ac:dyDescent="0.2">
      <c r="A119" s="99">
        <v>124</v>
      </c>
      <c r="B119" s="8" t="s">
        <v>88</v>
      </c>
      <c r="C119" s="8">
        <v>102</v>
      </c>
      <c r="D119" s="7"/>
      <c r="E119" s="7"/>
      <c r="F119" s="7"/>
      <c r="G119" s="8" t="s">
        <v>63</v>
      </c>
      <c r="H119" s="8"/>
      <c r="I119" s="8"/>
    </row>
    <row r="120" spans="1:9" x14ac:dyDescent="0.2">
      <c r="A120" s="21">
        <v>125</v>
      </c>
      <c r="B120" s="38" t="s">
        <v>119</v>
      </c>
      <c r="C120" s="38">
        <v>177</v>
      </c>
      <c r="D120" s="7"/>
      <c r="E120" s="7"/>
      <c r="F120" s="7"/>
      <c r="G120" s="21" t="s">
        <v>250</v>
      </c>
      <c r="H120" s="21" t="s">
        <v>251</v>
      </c>
      <c r="I120" s="21" t="s">
        <v>254</v>
      </c>
    </row>
    <row r="121" spans="1:9" x14ac:dyDescent="0.2">
      <c r="A121" s="21">
        <v>126</v>
      </c>
      <c r="B121" s="21" t="s">
        <v>98</v>
      </c>
      <c r="C121" s="21">
        <v>145</v>
      </c>
      <c r="D121" s="7"/>
      <c r="E121" s="7"/>
      <c r="F121" s="7"/>
      <c r="G121" s="21" t="s">
        <v>49</v>
      </c>
      <c r="H121" s="21" t="s">
        <v>257</v>
      </c>
      <c r="I121" s="21"/>
    </row>
    <row r="122" spans="1:9" x14ac:dyDescent="0.2">
      <c r="A122" s="21">
        <v>127</v>
      </c>
      <c r="B122" s="21" t="s">
        <v>105</v>
      </c>
      <c r="C122" s="21">
        <v>30</v>
      </c>
      <c r="D122" s="7"/>
      <c r="E122" s="7"/>
      <c r="F122" s="7"/>
      <c r="G122" s="21" t="s">
        <v>78</v>
      </c>
      <c r="H122" s="21"/>
      <c r="I122" s="21"/>
    </row>
    <row r="123" spans="1:9" x14ac:dyDescent="0.2">
      <c r="A123" s="21">
        <v>128</v>
      </c>
      <c r="B123" s="21" t="s">
        <v>123</v>
      </c>
      <c r="C123" s="21">
        <v>30</v>
      </c>
      <c r="D123" s="7"/>
      <c r="E123" s="7"/>
      <c r="F123" s="7"/>
      <c r="G123" s="21" t="s">
        <v>86</v>
      </c>
      <c r="H123" s="21"/>
      <c r="I123" s="21"/>
    </row>
    <row r="124" spans="1:9" x14ac:dyDescent="0.2">
      <c r="A124" s="21">
        <v>129</v>
      </c>
      <c r="B124" s="21" t="s">
        <v>124</v>
      </c>
      <c r="C124" s="21">
        <v>150</v>
      </c>
      <c r="D124" s="7"/>
      <c r="E124" s="7"/>
      <c r="F124" s="7"/>
      <c r="G124" s="21" t="s">
        <v>250</v>
      </c>
      <c r="H124" s="21" t="s">
        <v>251</v>
      </c>
      <c r="I124" s="21" t="s">
        <v>254</v>
      </c>
    </row>
    <row r="125" spans="1:9" x14ac:dyDescent="0.2">
      <c r="A125" s="21">
        <v>130</v>
      </c>
      <c r="B125" s="21" t="s">
        <v>153</v>
      </c>
      <c r="C125" s="21">
        <v>30</v>
      </c>
      <c r="D125" s="7"/>
      <c r="E125" s="7"/>
      <c r="F125" s="7"/>
      <c r="G125" s="21" t="s">
        <v>21</v>
      </c>
      <c r="H125" s="21"/>
      <c r="I125" s="21"/>
    </row>
    <row r="126" spans="1:9" x14ac:dyDescent="0.2">
      <c r="A126" s="21">
        <v>131</v>
      </c>
      <c r="B126" s="21" t="s">
        <v>151</v>
      </c>
      <c r="C126" s="21">
        <v>30</v>
      </c>
      <c r="D126" s="7"/>
      <c r="E126" s="7"/>
      <c r="F126" s="7"/>
      <c r="G126" s="21" t="s">
        <v>49</v>
      </c>
      <c r="H126" s="21"/>
      <c r="I126" s="21"/>
    </row>
    <row r="127" spans="1:9" x14ac:dyDescent="0.2">
      <c r="A127" s="21">
        <v>132</v>
      </c>
      <c r="B127" s="21" t="s">
        <v>152</v>
      </c>
      <c r="C127" s="21">
        <v>45</v>
      </c>
      <c r="D127" s="7"/>
      <c r="E127" s="7"/>
      <c r="F127" s="7"/>
      <c r="G127" s="21" t="s">
        <v>135</v>
      </c>
      <c r="H127" s="21"/>
      <c r="I127" s="21"/>
    </row>
    <row r="128" spans="1:9" x14ac:dyDescent="0.2">
      <c r="A128" s="21">
        <v>133</v>
      </c>
      <c r="B128" s="21" t="s">
        <v>154</v>
      </c>
      <c r="C128" s="21">
        <v>15</v>
      </c>
      <c r="D128" s="7"/>
      <c r="E128" s="7"/>
      <c r="F128" s="7"/>
      <c r="G128" s="21" t="s">
        <v>155</v>
      </c>
      <c r="H128" s="21"/>
      <c r="I128" s="21"/>
    </row>
    <row r="129" spans="1:9" x14ac:dyDescent="0.2">
      <c r="A129" s="21">
        <v>134</v>
      </c>
      <c r="B129" s="21" t="s">
        <v>269</v>
      </c>
      <c r="C129" s="21">
        <v>15</v>
      </c>
      <c r="D129" s="7"/>
      <c r="E129" s="7"/>
      <c r="F129" s="7"/>
      <c r="G129" s="21" t="s">
        <v>155</v>
      </c>
      <c r="H129" s="21"/>
      <c r="I129" s="21"/>
    </row>
    <row r="130" spans="1:9" x14ac:dyDescent="0.2">
      <c r="A130" s="21">
        <v>135</v>
      </c>
      <c r="B130" s="21" t="s">
        <v>270</v>
      </c>
      <c r="C130" s="21">
        <v>15</v>
      </c>
      <c r="D130" s="7"/>
      <c r="E130" s="7"/>
      <c r="F130" s="7"/>
      <c r="G130" s="21" t="s">
        <v>155</v>
      </c>
      <c r="H130" s="21"/>
      <c r="I130" s="21"/>
    </row>
    <row r="131" spans="1:9" x14ac:dyDescent="0.2">
      <c r="A131" s="21">
        <v>136</v>
      </c>
      <c r="B131" s="21" t="s">
        <v>156</v>
      </c>
      <c r="C131" s="21">
        <v>30</v>
      </c>
      <c r="D131" s="7"/>
      <c r="E131" s="7"/>
      <c r="F131" s="7"/>
      <c r="G131" s="21" t="s">
        <v>155</v>
      </c>
      <c r="H131" s="21"/>
      <c r="I131" s="21"/>
    </row>
    <row r="132" spans="1:9" x14ac:dyDescent="0.2">
      <c r="A132" s="21">
        <v>137</v>
      </c>
      <c r="B132" s="21" t="s">
        <v>157</v>
      </c>
      <c r="C132" s="21">
        <v>45</v>
      </c>
      <c r="D132" s="7"/>
      <c r="E132" s="7"/>
      <c r="F132" s="7"/>
      <c r="G132" s="21" t="s">
        <v>49</v>
      </c>
      <c r="H132" s="21"/>
      <c r="I132" s="21"/>
    </row>
    <row r="133" spans="1:9" x14ac:dyDescent="0.2">
      <c r="A133" s="21">
        <v>138</v>
      </c>
      <c r="B133" s="21" t="s">
        <v>50</v>
      </c>
      <c r="C133" s="21">
        <v>90</v>
      </c>
      <c r="D133" s="7"/>
      <c r="E133" s="7"/>
      <c r="F133" s="7"/>
      <c r="G133" s="21" t="s">
        <v>60</v>
      </c>
      <c r="H133" s="21"/>
      <c r="I133" s="21"/>
    </row>
    <row r="134" spans="1:9" x14ac:dyDescent="0.2">
      <c r="A134" s="21">
        <v>139</v>
      </c>
      <c r="B134" s="21" t="s">
        <v>136</v>
      </c>
      <c r="C134" s="21">
        <v>240</v>
      </c>
      <c r="D134" s="7"/>
      <c r="E134" s="7"/>
      <c r="F134" s="7"/>
      <c r="G134" s="21" t="s">
        <v>44</v>
      </c>
      <c r="H134" s="21"/>
      <c r="I134" s="21"/>
    </row>
    <row r="135" spans="1:9" x14ac:dyDescent="0.2">
      <c r="A135" s="21">
        <v>140</v>
      </c>
      <c r="B135" s="21" t="s">
        <v>123</v>
      </c>
      <c r="C135" s="21">
        <v>150</v>
      </c>
      <c r="D135" s="7"/>
      <c r="E135" s="7"/>
      <c r="F135" s="7"/>
      <c r="G135" s="21" t="s">
        <v>250</v>
      </c>
      <c r="H135" s="21" t="s">
        <v>251</v>
      </c>
      <c r="I135" s="21" t="s">
        <v>254</v>
      </c>
    </row>
    <row r="136" spans="1:9" x14ac:dyDescent="0.2">
      <c r="A136" s="21">
        <v>141</v>
      </c>
      <c r="B136" s="21" t="s">
        <v>158</v>
      </c>
      <c r="C136" s="21">
        <v>30</v>
      </c>
      <c r="D136" s="7"/>
      <c r="E136" s="7"/>
      <c r="F136" s="7"/>
      <c r="G136" s="21" t="s">
        <v>43</v>
      </c>
      <c r="H136" s="21"/>
      <c r="I136" s="21"/>
    </row>
    <row r="137" spans="1:9" x14ac:dyDescent="0.2">
      <c r="A137" s="21">
        <v>142</v>
      </c>
      <c r="B137" s="21" t="s">
        <v>159</v>
      </c>
      <c r="C137" s="21">
        <v>30</v>
      </c>
      <c r="D137" s="7"/>
      <c r="E137" s="7"/>
      <c r="F137" s="7"/>
      <c r="G137" s="21" t="s">
        <v>43</v>
      </c>
      <c r="H137" s="21"/>
      <c r="I137" s="21"/>
    </row>
    <row r="138" spans="1:9" x14ac:dyDescent="0.2">
      <c r="A138" s="21">
        <v>143</v>
      </c>
      <c r="B138" s="21" t="s">
        <v>88</v>
      </c>
      <c r="C138" s="21">
        <v>60</v>
      </c>
      <c r="D138" s="7"/>
      <c r="E138" s="7"/>
      <c r="F138" s="7"/>
      <c r="G138" s="21" t="s">
        <v>21</v>
      </c>
      <c r="H138" s="21"/>
      <c r="I138" s="21"/>
    </row>
    <row r="139" spans="1:9" x14ac:dyDescent="0.2">
      <c r="A139" s="21">
        <v>144</v>
      </c>
      <c r="B139" s="21" t="s">
        <v>75</v>
      </c>
      <c r="C139" s="21">
        <v>30</v>
      </c>
      <c r="D139" s="7"/>
      <c r="E139" s="7"/>
      <c r="F139" s="7"/>
      <c r="G139" s="21" t="s">
        <v>78</v>
      </c>
      <c r="H139" s="21"/>
      <c r="I139" s="21"/>
    </row>
    <row r="140" spans="1:9" x14ac:dyDescent="0.2">
      <c r="A140" s="21">
        <v>145</v>
      </c>
      <c r="B140" s="21" t="s">
        <v>136</v>
      </c>
      <c r="C140" s="21">
        <v>210</v>
      </c>
      <c r="D140" s="7"/>
      <c r="E140" s="7"/>
      <c r="F140" s="7"/>
      <c r="G140" s="21" t="s">
        <v>86</v>
      </c>
      <c r="H140" s="21"/>
      <c r="I140" s="21"/>
    </row>
    <row r="141" spans="1:9" x14ac:dyDescent="0.2">
      <c r="A141" s="21">
        <v>146</v>
      </c>
      <c r="B141" s="21" t="s">
        <v>160</v>
      </c>
      <c r="C141" s="21">
        <v>30</v>
      </c>
      <c r="D141" s="7"/>
      <c r="E141" s="7"/>
      <c r="F141" s="7"/>
      <c r="G141" s="21" t="s">
        <v>86</v>
      </c>
      <c r="H141" s="21"/>
      <c r="I141" s="21"/>
    </row>
    <row r="142" spans="1:9" x14ac:dyDescent="0.2">
      <c r="A142" s="21">
        <v>147</v>
      </c>
      <c r="B142" s="21" t="s">
        <v>153</v>
      </c>
      <c r="C142" s="21">
        <v>30</v>
      </c>
      <c r="D142" s="7"/>
      <c r="E142" s="7"/>
      <c r="F142" s="7"/>
      <c r="G142" s="21" t="s">
        <v>86</v>
      </c>
      <c r="H142" s="21"/>
      <c r="I142" s="21"/>
    </row>
    <row r="143" spans="1:9" x14ac:dyDescent="0.2">
      <c r="A143" s="21">
        <v>148</v>
      </c>
      <c r="B143" s="21" t="s">
        <v>161</v>
      </c>
      <c r="C143" s="21">
        <v>60</v>
      </c>
      <c r="D143" s="7"/>
      <c r="E143" s="7"/>
      <c r="F143" s="7"/>
      <c r="G143" s="21" t="s">
        <v>49</v>
      </c>
      <c r="H143" s="21" t="s">
        <v>69</v>
      </c>
      <c r="I143" s="21"/>
    </row>
    <row r="144" spans="1:9" x14ac:dyDescent="0.2">
      <c r="A144" s="21">
        <v>149</v>
      </c>
      <c r="B144" s="21" t="s">
        <v>162</v>
      </c>
      <c r="C144" s="21">
        <v>30</v>
      </c>
      <c r="D144" s="7"/>
      <c r="E144" s="7"/>
      <c r="F144" s="7"/>
      <c r="G144" s="21" t="s">
        <v>49</v>
      </c>
      <c r="H144" s="21"/>
      <c r="I144" s="21"/>
    </row>
    <row r="145" spans="1:9" x14ac:dyDescent="0.2">
      <c r="A145" s="21">
        <v>150</v>
      </c>
      <c r="B145" s="21" t="s">
        <v>163</v>
      </c>
      <c r="C145" s="21">
        <v>30</v>
      </c>
      <c r="D145" s="7"/>
      <c r="E145" s="7"/>
      <c r="F145" s="7"/>
      <c r="G145" s="21" t="s">
        <v>49</v>
      </c>
      <c r="H145" s="21"/>
      <c r="I145" s="21"/>
    </row>
    <row r="146" spans="1:9" x14ac:dyDescent="0.2">
      <c r="A146" s="21">
        <v>151</v>
      </c>
      <c r="B146" s="21" t="s">
        <v>98</v>
      </c>
      <c r="C146" s="21">
        <v>30</v>
      </c>
      <c r="D146" s="7"/>
      <c r="E146" s="7"/>
      <c r="F146" s="7"/>
      <c r="G146" s="21" t="s">
        <v>93</v>
      </c>
      <c r="H146" s="21"/>
      <c r="I146" s="21"/>
    </row>
    <row r="147" spans="1:9" x14ac:dyDescent="0.2">
      <c r="A147" s="21">
        <v>152</v>
      </c>
      <c r="B147" s="21" t="s">
        <v>50</v>
      </c>
      <c r="C147" s="21">
        <v>120</v>
      </c>
      <c r="D147" s="7"/>
      <c r="E147" s="7"/>
      <c r="F147" s="7"/>
      <c r="G147" s="21" t="s">
        <v>78</v>
      </c>
      <c r="H147" s="21"/>
      <c r="I147" s="21"/>
    </row>
    <row r="148" spans="1:9" x14ac:dyDescent="0.2">
      <c r="A148" s="21">
        <v>153</v>
      </c>
      <c r="B148" s="21" t="s">
        <v>165</v>
      </c>
      <c r="C148" s="21">
        <v>60</v>
      </c>
      <c r="D148" s="7"/>
      <c r="E148" s="7"/>
      <c r="F148" s="7"/>
      <c r="G148" s="21" t="s">
        <v>43</v>
      </c>
      <c r="H148" s="21" t="s">
        <v>49</v>
      </c>
      <c r="I148" s="21"/>
    </row>
    <row r="149" spans="1:9" x14ac:dyDescent="0.2">
      <c r="A149" s="21">
        <v>154</v>
      </c>
      <c r="B149" s="21" t="s">
        <v>111</v>
      </c>
      <c r="C149" s="21">
        <v>30</v>
      </c>
      <c r="D149" s="7"/>
      <c r="E149" s="7"/>
      <c r="F149" s="7"/>
      <c r="G149" s="21" t="s">
        <v>166</v>
      </c>
      <c r="H149" s="21"/>
      <c r="I149" s="21"/>
    </row>
    <row r="150" spans="1:9" x14ac:dyDescent="0.2">
      <c r="A150" s="21">
        <v>155</v>
      </c>
      <c r="B150" s="21" t="s">
        <v>164</v>
      </c>
      <c r="C150" s="21">
        <v>60</v>
      </c>
      <c r="D150" s="7"/>
      <c r="E150" s="7"/>
      <c r="F150" s="7"/>
      <c r="G150" s="21" t="s">
        <v>43</v>
      </c>
      <c r="H150" s="21"/>
      <c r="I150" s="21"/>
    </row>
    <row r="151" spans="1:9" x14ac:dyDescent="0.2">
      <c r="A151" s="21">
        <v>156</v>
      </c>
      <c r="B151" s="21" t="s">
        <v>167</v>
      </c>
      <c r="C151" s="21">
        <v>60</v>
      </c>
      <c r="D151" s="7"/>
      <c r="E151" s="7"/>
      <c r="F151" s="7"/>
      <c r="G151" s="21" t="s">
        <v>21</v>
      </c>
      <c r="H151" s="21" t="s">
        <v>44</v>
      </c>
      <c r="I151" s="21"/>
    </row>
    <row r="152" spans="1:9" x14ac:dyDescent="0.2">
      <c r="A152" s="21">
        <v>157</v>
      </c>
      <c r="B152" s="21" t="s">
        <v>128</v>
      </c>
      <c r="C152" s="21">
        <v>60</v>
      </c>
      <c r="D152" s="7"/>
      <c r="E152" s="7"/>
      <c r="F152" s="7"/>
      <c r="G152" s="21" t="s">
        <v>254</v>
      </c>
      <c r="H152" s="21"/>
      <c r="I152" s="21"/>
    </row>
    <row r="153" spans="1:9" x14ac:dyDescent="0.2">
      <c r="A153" s="21">
        <v>158</v>
      </c>
      <c r="B153" s="21" t="s">
        <v>136</v>
      </c>
      <c r="C153" s="21">
        <v>60</v>
      </c>
      <c r="D153" s="7"/>
      <c r="E153" s="7"/>
      <c r="F153" s="7"/>
      <c r="G153" s="21" t="s">
        <v>60</v>
      </c>
      <c r="H153" s="21"/>
      <c r="I153" s="21"/>
    </row>
    <row r="154" spans="1:9" x14ac:dyDescent="0.2">
      <c r="A154" s="21">
        <v>159</v>
      </c>
      <c r="B154" s="21" t="s">
        <v>170</v>
      </c>
      <c r="C154" s="21">
        <v>10</v>
      </c>
      <c r="D154" s="7"/>
      <c r="E154" s="7"/>
      <c r="F154" s="7"/>
      <c r="G154" s="21" t="s">
        <v>171</v>
      </c>
      <c r="H154" s="21"/>
      <c r="I154" s="21"/>
    </row>
    <row r="155" spans="1:9" x14ac:dyDescent="0.2">
      <c r="A155" s="21">
        <v>160</v>
      </c>
      <c r="B155" s="21" t="s">
        <v>173</v>
      </c>
      <c r="C155" s="21">
        <v>60</v>
      </c>
      <c r="D155" s="7"/>
      <c r="E155" s="7"/>
      <c r="F155" s="7"/>
      <c r="G155" s="21" t="s">
        <v>62</v>
      </c>
      <c r="H155" s="21"/>
      <c r="I155" s="21"/>
    </row>
    <row r="156" spans="1:9" x14ac:dyDescent="0.2">
      <c r="A156" s="21">
        <v>161</v>
      </c>
      <c r="B156" s="21" t="s">
        <v>124</v>
      </c>
      <c r="C156" s="21">
        <v>55</v>
      </c>
      <c r="D156" s="7"/>
      <c r="E156" s="7"/>
      <c r="F156" s="7"/>
      <c r="G156" s="21" t="s">
        <v>78</v>
      </c>
      <c r="H156" s="21"/>
      <c r="I156" s="21"/>
    </row>
    <row r="157" spans="1:9" x14ac:dyDescent="0.2">
      <c r="A157" s="21">
        <v>162</v>
      </c>
      <c r="B157" s="21" t="s">
        <v>123</v>
      </c>
      <c r="C157" s="21">
        <v>61</v>
      </c>
      <c r="D157" s="7"/>
      <c r="E157" s="7"/>
      <c r="F157" s="7"/>
      <c r="G157" s="21" t="s">
        <v>78</v>
      </c>
      <c r="H157" s="21"/>
      <c r="I157" s="21"/>
    </row>
    <row r="158" spans="1:9" x14ac:dyDescent="0.2">
      <c r="A158" s="21">
        <v>163</v>
      </c>
      <c r="B158" s="21" t="s">
        <v>119</v>
      </c>
      <c r="C158" s="21">
        <v>120</v>
      </c>
      <c r="D158" s="7"/>
      <c r="E158" s="7"/>
      <c r="F158" s="7"/>
      <c r="G158" s="21" t="s">
        <v>78</v>
      </c>
      <c r="H158" s="21"/>
      <c r="I158" s="21"/>
    </row>
    <row r="159" spans="1:9" x14ac:dyDescent="0.2">
      <c r="A159" s="21">
        <v>164</v>
      </c>
      <c r="B159" s="21" t="s">
        <v>121</v>
      </c>
      <c r="C159" s="21">
        <v>60</v>
      </c>
      <c r="D159" s="7"/>
      <c r="E159" s="7"/>
      <c r="F159" s="7"/>
      <c r="G159" s="21" t="s">
        <v>49</v>
      </c>
      <c r="H159" s="21"/>
      <c r="I159" s="21"/>
    </row>
    <row r="160" spans="1:9" x14ac:dyDescent="0.2">
      <c r="A160" s="21">
        <v>165</v>
      </c>
      <c r="B160" s="21" t="s">
        <v>172</v>
      </c>
      <c r="C160" s="21">
        <v>58</v>
      </c>
      <c r="D160" s="7"/>
      <c r="E160" s="7"/>
      <c r="F160" s="7"/>
      <c r="G160" s="21" t="s">
        <v>62</v>
      </c>
      <c r="H160" s="21"/>
      <c r="I160" s="21"/>
    </row>
    <row r="161" spans="1:9" x14ac:dyDescent="0.2">
      <c r="A161" s="21">
        <v>166</v>
      </c>
      <c r="B161" s="21" t="s">
        <v>264</v>
      </c>
      <c r="C161" s="21">
        <v>56</v>
      </c>
      <c r="D161" s="7"/>
      <c r="E161" s="7"/>
      <c r="F161" s="7"/>
      <c r="G161" s="21" t="s">
        <v>155</v>
      </c>
      <c r="H161" s="21"/>
      <c r="I161" s="21"/>
    </row>
    <row r="162" spans="1:9" x14ac:dyDescent="0.2">
      <c r="A162" s="21">
        <v>167</v>
      </c>
      <c r="B162" s="21" t="s">
        <v>174</v>
      </c>
      <c r="C162" s="21">
        <v>31</v>
      </c>
      <c r="D162" s="7"/>
      <c r="E162" s="7"/>
      <c r="F162" s="7"/>
      <c r="G162" s="21" t="s">
        <v>135</v>
      </c>
      <c r="H162" s="21"/>
      <c r="I162" s="21"/>
    </row>
    <row r="163" spans="1:9" x14ac:dyDescent="0.2">
      <c r="A163" s="21">
        <v>168</v>
      </c>
      <c r="B163" s="21" t="s">
        <v>119</v>
      </c>
      <c r="C163" s="21">
        <v>61</v>
      </c>
      <c r="D163" s="7"/>
      <c r="E163" s="7"/>
      <c r="F163" s="7"/>
      <c r="G163" s="21" t="s">
        <v>21</v>
      </c>
      <c r="H163" s="21" t="s">
        <v>267</v>
      </c>
      <c r="I163" s="21"/>
    </row>
    <row r="164" spans="1:9" x14ac:dyDescent="0.2">
      <c r="A164" s="21">
        <v>169</v>
      </c>
      <c r="B164" s="21" t="s">
        <v>153</v>
      </c>
      <c r="C164" s="21">
        <v>63</v>
      </c>
      <c r="D164" s="7"/>
      <c r="E164" s="7"/>
      <c r="F164" s="7"/>
      <c r="G164" s="21" t="s">
        <v>250</v>
      </c>
      <c r="H164" s="21" t="s">
        <v>251</v>
      </c>
      <c r="I164" s="21" t="s">
        <v>254</v>
      </c>
    </row>
    <row r="165" spans="1:9" x14ac:dyDescent="0.2">
      <c r="A165" s="21">
        <v>170</v>
      </c>
      <c r="B165" s="21" t="s">
        <v>175</v>
      </c>
      <c r="C165" s="21">
        <v>32</v>
      </c>
      <c r="D165" s="7"/>
      <c r="E165" s="7"/>
      <c r="F165" s="7"/>
      <c r="G165" s="21" t="s">
        <v>43</v>
      </c>
      <c r="H165" s="21"/>
      <c r="I165" s="21"/>
    </row>
    <row r="166" spans="1:9" x14ac:dyDescent="0.2">
      <c r="A166" s="21">
        <v>171</v>
      </c>
      <c r="B166" s="21" t="s">
        <v>176</v>
      </c>
      <c r="C166" s="21">
        <v>28</v>
      </c>
      <c r="D166" s="7"/>
      <c r="E166" s="7"/>
      <c r="F166" s="7"/>
      <c r="G166" s="21" t="s">
        <v>43</v>
      </c>
      <c r="H166" s="21"/>
      <c r="I166" s="21"/>
    </row>
    <row r="167" spans="1:9" x14ac:dyDescent="0.2">
      <c r="A167" s="21">
        <v>172</v>
      </c>
      <c r="B167" s="21" t="s">
        <v>177</v>
      </c>
      <c r="C167" s="21">
        <v>31</v>
      </c>
      <c r="D167" s="7"/>
      <c r="E167" s="7"/>
      <c r="F167" s="7"/>
      <c r="G167" s="21" t="s">
        <v>21</v>
      </c>
      <c r="H167" s="21"/>
      <c r="I167" s="21"/>
    </row>
    <row r="168" spans="1:9" x14ac:dyDescent="0.2">
      <c r="A168" s="21">
        <v>173</v>
      </c>
      <c r="B168" s="21" t="s">
        <v>170</v>
      </c>
      <c r="C168" s="21">
        <v>12</v>
      </c>
      <c r="D168" s="7"/>
      <c r="E168" s="7"/>
      <c r="F168" s="7"/>
      <c r="G168" s="21" t="s">
        <v>140</v>
      </c>
      <c r="H168" s="21"/>
      <c r="I168" s="21"/>
    </row>
    <row r="169" spans="1:9" x14ac:dyDescent="0.2">
      <c r="A169" s="21">
        <v>174</v>
      </c>
      <c r="B169" s="21" t="s">
        <v>173</v>
      </c>
      <c r="C169" s="21">
        <v>62</v>
      </c>
      <c r="D169" s="7"/>
      <c r="E169" s="7"/>
      <c r="F169" s="7"/>
      <c r="G169" s="21" t="s">
        <v>108</v>
      </c>
      <c r="H169" s="21"/>
      <c r="I169" s="21"/>
    </row>
    <row r="170" spans="1:9" x14ac:dyDescent="0.2">
      <c r="A170" s="21">
        <v>175</v>
      </c>
      <c r="B170" s="21" t="s">
        <v>50</v>
      </c>
      <c r="C170" s="21">
        <v>60</v>
      </c>
      <c r="D170" s="7"/>
      <c r="E170" s="7"/>
      <c r="F170" s="7"/>
      <c r="G170" s="21" t="s">
        <v>21</v>
      </c>
      <c r="H170" s="21"/>
      <c r="I170" s="21"/>
    </row>
    <row r="171" spans="1:9" x14ac:dyDescent="0.2">
      <c r="A171" s="21">
        <v>176</v>
      </c>
      <c r="B171" s="21" t="s">
        <v>102</v>
      </c>
      <c r="C171" s="21">
        <v>60</v>
      </c>
      <c r="D171" s="7"/>
      <c r="E171" s="7"/>
      <c r="F171" s="7"/>
      <c r="G171" s="21" t="s">
        <v>78</v>
      </c>
      <c r="H171" s="21"/>
      <c r="I171" s="21"/>
    </row>
    <row r="172" spans="1:9" x14ac:dyDescent="0.2">
      <c r="A172" s="21">
        <v>177</v>
      </c>
      <c r="B172" s="21" t="s">
        <v>164</v>
      </c>
      <c r="C172" s="21">
        <v>30</v>
      </c>
      <c r="D172" s="7"/>
      <c r="E172" s="7"/>
      <c r="F172" s="7"/>
      <c r="G172" s="21" t="s">
        <v>122</v>
      </c>
      <c r="H172" s="21"/>
      <c r="I172" s="21"/>
    </row>
    <row r="173" spans="1:9" x14ac:dyDescent="0.2">
      <c r="A173" s="21">
        <v>178</v>
      </c>
      <c r="B173" s="21" t="s">
        <v>176</v>
      </c>
      <c r="C173" s="21">
        <v>46</v>
      </c>
      <c r="D173" s="7"/>
      <c r="E173" s="7"/>
      <c r="F173" s="7"/>
      <c r="G173" s="21" t="s">
        <v>86</v>
      </c>
      <c r="H173" s="21"/>
      <c r="I173" s="21"/>
    </row>
    <row r="174" spans="1:9" x14ac:dyDescent="0.2">
      <c r="A174" s="21">
        <v>179</v>
      </c>
      <c r="B174" s="21" t="s">
        <v>164</v>
      </c>
      <c r="C174" s="21">
        <v>10</v>
      </c>
      <c r="D174" s="7"/>
      <c r="E174" s="7"/>
      <c r="F174" s="7"/>
      <c r="G174" s="21" t="s">
        <v>21</v>
      </c>
      <c r="H174" s="21"/>
      <c r="I174" s="21"/>
    </row>
    <row r="175" spans="1:9" x14ac:dyDescent="0.2">
      <c r="A175" s="21">
        <v>180</v>
      </c>
      <c r="B175" s="21" t="s">
        <v>175</v>
      </c>
      <c r="C175" s="21">
        <v>31</v>
      </c>
      <c r="D175" s="7"/>
      <c r="E175" s="7"/>
      <c r="F175" s="7"/>
      <c r="G175" s="21" t="s">
        <v>43</v>
      </c>
      <c r="H175" s="21"/>
      <c r="I175" s="21"/>
    </row>
    <row r="176" spans="1:9" x14ac:dyDescent="0.2">
      <c r="A176" s="21">
        <v>181</v>
      </c>
      <c r="B176" s="21" t="s">
        <v>57</v>
      </c>
      <c r="C176" s="21">
        <v>31</v>
      </c>
      <c r="D176" s="7"/>
      <c r="E176" s="7"/>
      <c r="F176" s="7"/>
      <c r="G176" s="21" t="s">
        <v>140</v>
      </c>
      <c r="H176" s="21"/>
      <c r="I176" s="21"/>
    </row>
    <row r="177" spans="1:9" x14ac:dyDescent="0.2">
      <c r="A177" s="21">
        <v>182</v>
      </c>
      <c r="B177" s="21" t="s">
        <v>174</v>
      </c>
      <c r="C177" s="21">
        <v>30</v>
      </c>
      <c r="D177" s="7"/>
      <c r="E177" s="7"/>
      <c r="F177" s="7"/>
      <c r="G177" s="21" t="s">
        <v>155</v>
      </c>
      <c r="H177" s="21"/>
      <c r="I177" s="21"/>
    </row>
    <row r="178" spans="1:9" x14ac:dyDescent="0.2">
      <c r="A178" s="21">
        <v>183</v>
      </c>
      <c r="B178" s="21" t="s">
        <v>179</v>
      </c>
      <c r="C178" s="21">
        <v>20</v>
      </c>
      <c r="D178" s="7"/>
      <c r="E178" s="7"/>
      <c r="F178" s="7"/>
      <c r="G178" s="21" t="s">
        <v>155</v>
      </c>
      <c r="H178" s="21"/>
      <c r="I178" s="21"/>
    </row>
    <row r="179" spans="1:9" x14ac:dyDescent="0.2">
      <c r="A179" s="21">
        <v>184</v>
      </c>
      <c r="B179" s="21" t="s">
        <v>180</v>
      </c>
      <c r="C179" s="21">
        <v>15</v>
      </c>
      <c r="D179" s="7"/>
      <c r="E179" s="7"/>
      <c r="F179" s="7"/>
      <c r="G179" s="21" t="s">
        <v>155</v>
      </c>
      <c r="H179" s="21"/>
      <c r="I179" s="21"/>
    </row>
    <row r="180" spans="1:9" x14ac:dyDescent="0.2">
      <c r="A180" s="21">
        <v>185</v>
      </c>
      <c r="B180" s="21" t="s">
        <v>181</v>
      </c>
      <c r="C180" s="21">
        <v>15</v>
      </c>
      <c r="D180" s="7"/>
      <c r="E180" s="7"/>
      <c r="F180" s="7"/>
      <c r="G180" s="21" t="s">
        <v>155</v>
      </c>
      <c r="H180" s="21"/>
      <c r="I180" s="21"/>
    </row>
    <row r="181" spans="1:9" x14ac:dyDescent="0.2">
      <c r="A181" s="21">
        <v>186</v>
      </c>
      <c r="B181" s="21" t="s">
        <v>271</v>
      </c>
      <c r="C181" s="21">
        <v>15</v>
      </c>
      <c r="D181" s="7"/>
      <c r="E181" s="7"/>
      <c r="F181" s="7"/>
      <c r="G181" s="21" t="s">
        <v>155</v>
      </c>
      <c r="H181" s="21"/>
      <c r="I181" s="21"/>
    </row>
    <row r="182" spans="1:9" x14ac:dyDescent="0.2">
      <c r="A182" s="21">
        <v>187</v>
      </c>
      <c r="B182" s="21" t="s">
        <v>183</v>
      </c>
      <c r="C182" s="21">
        <v>15</v>
      </c>
      <c r="D182" s="7"/>
      <c r="E182" s="7"/>
      <c r="F182" s="7"/>
      <c r="G182" s="21" t="s">
        <v>135</v>
      </c>
      <c r="H182" s="21"/>
      <c r="I182" s="21"/>
    </row>
    <row r="183" spans="1:9" x14ac:dyDescent="0.2">
      <c r="A183" s="21">
        <v>188</v>
      </c>
      <c r="B183" s="21" t="s">
        <v>184</v>
      </c>
      <c r="C183" s="21">
        <v>30</v>
      </c>
      <c r="D183" s="7"/>
      <c r="E183" s="7"/>
      <c r="F183" s="7"/>
      <c r="G183" s="21" t="s">
        <v>135</v>
      </c>
      <c r="H183" s="21"/>
      <c r="I183" s="21"/>
    </row>
    <row r="184" spans="1:9" x14ac:dyDescent="0.2">
      <c r="A184" s="21">
        <v>189</v>
      </c>
      <c r="B184" s="21" t="s">
        <v>182</v>
      </c>
      <c r="C184" s="21">
        <v>30</v>
      </c>
      <c r="D184" s="7"/>
      <c r="E184" s="7"/>
      <c r="F184" s="7"/>
      <c r="G184" s="21" t="s">
        <v>135</v>
      </c>
      <c r="H184" s="21"/>
      <c r="I184" s="21"/>
    </row>
    <row r="185" spans="1:9" x14ac:dyDescent="0.2">
      <c r="A185" s="21">
        <v>190</v>
      </c>
      <c r="B185" s="21" t="s">
        <v>38</v>
      </c>
      <c r="C185" s="21">
        <v>60</v>
      </c>
      <c r="D185" s="7"/>
      <c r="E185" s="7"/>
      <c r="F185" s="7"/>
      <c r="G185" s="21" t="s">
        <v>69</v>
      </c>
      <c r="H185" s="21"/>
      <c r="I185" s="21"/>
    </row>
    <row r="186" spans="1:9" x14ac:dyDescent="0.2">
      <c r="A186" s="21">
        <v>191</v>
      </c>
      <c r="B186" s="21" t="s">
        <v>185</v>
      </c>
      <c r="C186" s="21">
        <v>120</v>
      </c>
      <c r="D186" s="7"/>
      <c r="E186" s="7"/>
      <c r="F186" s="7"/>
      <c r="G186" s="21" t="s">
        <v>63</v>
      </c>
      <c r="H186" s="21"/>
      <c r="I186" s="21"/>
    </row>
    <row r="187" spans="1:9" x14ac:dyDescent="0.2">
      <c r="A187" s="21">
        <v>192</v>
      </c>
      <c r="B187" s="21" t="s">
        <v>88</v>
      </c>
      <c r="C187" s="21">
        <v>15</v>
      </c>
      <c r="D187" s="7"/>
      <c r="E187" s="7"/>
      <c r="F187" s="7"/>
      <c r="G187" s="21" t="s">
        <v>166</v>
      </c>
      <c r="H187" s="21"/>
      <c r="I187" s="21"/>
    </row>
    <row r="188" spans="1:9" x14ac:dyDescent="0.2">
      <c r="A188" s="21">
        <v>193</v>
      </c>
      <c r="B188" s="21" t="s">
        <v>186</v>
      </c>
      <c r="C188" s="21">
        <v>30</v>
      </c>
      <c r="D188" s="7"/>
      <c r="E188" s="7"/>
      <c r="F188" s="7"/>
      <c r="G188" s="21" t="s">
        <v>49</v>
      </c>
      <c r="H188" s="21" t="s">
        <v>78</v>
      </c>
      <c r="I188" s="21"/>
    </row>
    <row r="189" spans="1:9" x14ac:dyDescent="0.2">
      <c r="A189" s="21">
        <v>194</v>
      </c>
      <c r="B189" s="21" t="s">
        <v>188</v>
      </c>
      <c r="C189" s="21">
        <v>30</v>
      </c>
      <c r="D189" s="7"/>
      <c r="E189" s="7"/>
      <c r="F189" s="7"/>
      <c r="G189" s="21" t="s">
        <v>43</v>
      </c>
      <c r="H189" s="21" t="s">
        <v>252</v>
      </c>
      <c r="I189" s="21"/>
    </row>
    <row r="190" spans="1:9" x14ac:dyDescent="0.2">
      <c r="A190" s="21">
        <v>195</v>
      </c>
      <c r="B190" s="21" t="s">
        <v>175</v>
      </c>
      <c r="C190" s="21">
        <v>30</v>
      </c>
      <c r="D190" s="7"/>
      <c r="E190" s="7"/>
      <c r="F190" s="7"/>
      <c r="G190" s="21" t="s">
        <v>49</v>
      </c>
      <c r="H190" s="21"/>
      <c r="I190" s="21"/>
    </row>
    <row r="191" spans="1:9" x14ac:dyDescent="0.2">
      <c r="A191" s="39">
        <v>196</v>
      </c>
      <c r="B191" s="39" t="s">
        <v>190</v>
      </c>
      <c r="C191" s="39">
        <v>15</v>
      </c>
      <c r="D191" s="7"/>
      <c r="E191" s="7"/>
      <c r="F191" s="7"/>
      <c r="G191" s="39" t="s">
        <v>155</v>
      </c>
      <c r="H191" s="39"/>
      <c r="I191" s="39"/>
    </row>
    <row r="192" spans="1:9" x14ac:dyDescent="0.2">
      <c r="A192" s="21">
        <v>197</v>
      </c>
      <c r="B192" s="21" t="s">
        <v>183</v>
      </c>
      <c r="C192" s="21">
        <v>15</v>
      </c>
      <c r="D192" s="7"/>
      <c r="E192" s="7"/>
      <c r="F192" s="7"/>
      <c r="G192" s="21" t="s">
        <v>108</v>
      </c>
      <c r="H192" s="21"/>
      <c r="I192" s="21"/>
    </row>
    <row r="193" spans="1:9" x14ac:dyDescent="0.2">
      <c r="A193" s="21">
        <v>198</v>
      </c>
      <c r="B193" s="21" t="s">
        <v>154</v>
      </c>
      <c r="C193" s="21">
        <v>10</v>
      </c>
      <c r="D193" s="7"/>
      <c r="E193" s="7"/>
      <c r="F193" s="7"/>
      <c r="G193" s="21" t="s">
        <v>155</v>
      </c>
      <c r="H193" s="21"/>
      <c r="I193" s="21"/>
    </row>
    <row r="194" spans="1:9" x14ac:dyDescent="0.2">
      <c r="A194" s="21">
        <v>199</v>
      </c>
      <c r="B194" s="21" t="s">
        <v>191</v>
      </c>
      <c r="C194" s="21">
        <v>15</v>
      </c>
      <c r="D194" s="7"/>
      <c r="E194" s="7"/>
      <c r="F194" s="7"/>
      <c r="G194" s="21" t="s">
        <v>155</v>
      </c>
      <c r="H194" s="21"/>
      <c r="I194" s="21"/>
    </row>
    <row r="195" spans="1:9" x14ac:dyDescent="0.2">
      <c r="A195" s="21">
        <v>200</v>
      </c>
      <c r="B195" s="21" t="s">
        <v>192</v>
      </c>
      <c r="C195" s="21">
        <v>60</v>
      </c>
      <c r="D195" s="7"/>
      <c r="E195" s="7"/>
      <c r="F195" s="7"/>
      <c r="G195" s="21" t="s">
        <v>155</v>
      </c>
      <c r="H195" s="21"/>
      <c r="I195" s="21"/>
    </row>
    <row r="196" spans="1:9" x14ac:dyDescent="0.2">
      <c r="A196" s="21">
        <v>201</v>
      </c>
      <c r="B196" s="21" t="s">
        <v>193</v>
      </c>
      <c r="C196" s="21">
        <v>15</v>
      </c>
      <c r="D196" s="7"/>
      <c r="E196" s="7"/>
      <c r="F196" s="7"/>
      <c r="G196" s="21" t="s">
        <v>155</v>
      </c>
      <c r="H196" s="21"/>
      <c r="I196" s="21"/>
    </row>
    <row r="197" spans="1:9" x14ac:dyDescent="0.2">
      <c r="A197" s="21">
        <v>202</v>
      </c>
      <c r="B197" s="21" t="s">
        <v>194</v>
      </c>
      <c r="C197" s="21">
        <v>15</v>
      </c>
      <c r="D197" s="7"/>
      <c r="E197" s="7"/>
      <c r="F197" s="7"/>
      <c r="G197" s="21" t="s">
        <v>21</v>
      </c>
      <c r="H197" s="21"/>
      <c r="I197" s="21"/>
    </row>
    <row r="198" spans="1:9" x14ac:dyDescent="0.2">
      <c r="A198" s="21">
        <v>203</v>
      </c>
      <c r="B198" s="21" t="s">
        <v>195</v>
      </c>
      <c r="C198" s="21">
        <v>60</v>
      </c>
      <c r="D198" s="7"/>
      <c r="E198" s="7"/>
      <c r="F198" s="7"/>
      <c r="G198" s="21" t="s">
        <v>43</v>
      </c>
      <c r="H198" s="21" t="s">
        <v>272</v>
      </c>
      <c r="I198" s="21"/>
    </row>
    <row r="199" spans="1:9" x14ac:dyDescent="0.2">
      <c r="A199" s="21">
        <v>204</v>
      </c>
      <c r="B199" s="21" t="s">
        <v>176</v>
      </c>
      <c r="C199" s="21">
        <v>30</v>
      </c>
      <c r="D199" s="7"/>
      <c r="E199" s="7"/>
      <c r="F199" s="7"/>
      <c r="G199" s="21" t="s">
        <v>86</v>
      </c>
      <c r="H199" s="21"/>
      <c r="I199" s="21"/>
    </row>
    <row r="200" spans="1:9" x14ac:dyDescent="0.2">
      <c r="A200" s="21">
        <v>205</v>
      </c>
      <c r="B200" s="27" t="s">
        <v>40</v>
      </c>
      <c r="C200" s="21">
        <v>30</v>
      </c>
      <c r="D200" s="7"/>
      <c r="E200" s="7"/>
      <c r="F200" s="7"/>
      <c r="G200" s="21" t="s">
        <v>86</v>
      </c>
      <c r="H200" s="21"/>
      <c r="I200" s="21"/>
    </row>
    <row r="201" spans="1:9" x14ac:dyDescent="0.2">
      <c r="A201" s="21">
        <v>206</v>
      </c>
      <c r="B201" s="21" t="s">
        <v>198</v>
      </c>
      <c r="C201" s="21">
        <v>30</v>
      </c>
      <c r="D201" s="7"/>
      <c r="E201" s="7"/>
      <c r="F201" s="7"/>
      <c r="G201" s="21" t="s">
        <v>21</v>
      </c>
      <c r="H201" s="21" t="s">
        <v>252</v>
      </c>
      <c r="I201" s="21"/>
    </row>
    <row r="202" spans="1:9" x14ac:dyDescent="0.2">
      <c r="A202" s="21">
        <v>207</v>
      </c>
      <c r="B202" s="21" t="s">
        <v>160</v>
      </c>
      <c r="C202" s="21">
        <v>60</v>
      </c>
      <c r="D202" s="7"/>
      <c r="E202" s="7"/>
      <c r="F202" s="7"/>
      <c r="G202" s="21" t="s">
        <v>250</v>
      </c>
      <c r="H202" s="21"/>
      <c r="I202" s="21"/>
    </row>
    <row r="203" spans="1:9" x14ac:dyDescent="0.2">
      <c r="A203" s="21">
        <v>208</v>
      </c>
      <c r="B203" s="21" t="s">
        <v>200</v>
      </c>
      <c r="C203" s="21">
        <v>45</v>
      </c>
      <c r="D203" s="7"/>
      <c r="E203" s="7"/>
      <c r="F203" s="7"/>
      <c r="G203" s="21" t="s">
        <v>49</v>
      </c>
      <c r="H203" s="21"/>
      <c r="I203" s="21"/>
    </row>
    <row r="204" spans="1:9" x14ac:dyDescent="0.2">
      <c r="A204" s="21">
        <v>209</v>
      </c>
      <c r="B204" s="21" t="s">
        <v>273</v>
      </c>
      <c r="C204" s="21">
        <v>60</v>
      </c>
      <c r="D204" s="7"/>
      <c r="E204" s="7"/>
      <c r="F204" s="7"/>
      <c r="G204" s="21" t="s">
        <v>43</v>
      </c>
      <c r="H204" s="21" t="s">
        <v>62</v>
      </c>
      <c r="I204" s="21"/>
    </row>
    <row r="205" spans="1:9" x14ac:dyDescent="0.2">
      <c r="A205" s="21">
        <v>210</v>
      </c>
      <c r="B205" s="21" t="s">
        <v>88</v>
      </c>
      <c r="C205" s="21">
        <v>30</v>
      </c>
      <c r="D205" s="7"/>
      <c r="E205" s="7"/>
      <c r="F205" s="7"/>
      <c r="G205" s="21" t="s">
        <v>258</v>
      </c>
      <c r="H205" s="21" t="s">
        <v>122</v>
      </c>
      <c r="I205" s="21"/>
    </row>
    <row r="206" spans="1:9" x14ac:dyDescent="0.2">
      <c r="A206" s="21">
        <v>211</v>
      </c>
      <c r="B206" s="21" t="s">
        <v>202</v>
      </c>
      <c r="C206" s="21">
        <v>90</v>
      </c>
      <c r="D206" s="7"/>
      <c r="E206" s="7"/>
      <c r="F206" s="7"/>
      <c r="G206" s="21" t="s">
        <v>45</v>
      </c>
      <c r="H206" s="21"/>
      <c r="I206" s="21"/>
    </row>
    <row r="207" spans="1:9" x14ac:dyDescent="0.2">
      <c r="A207" s="39">
        <v>212</v>
      </c>
      <c r="B207" s="21" t="s">
        <v>88</v>
      </c>
      <c r="C207" s="21">
        <v>75</v>
      </c>
      <c r="D207" s="7"/>
      <c r="E207" s="7"/>
      <c r="F207" s="7"/>
      <c r="G207" s="21" t="s">
        <v>259</v>
      </c>
      <c r="H207" s="21" t="s">
        <v>122</v>
      </c>
      <c r="I207" s="21"/>
    </row>
    <row r="208" spans="1:9" x14ac:dyDescent="0.2">
      <c r="A208" s="21">
        <v>213</v>
      </c>
      <c r="B208" s="103" t="s">
        <v>205</v>
      </c>
      <c r="C208" s="38">
        <v>10</v>
      </c>
      <c r="D208" s="7"/>
      <c r="E208" s="7"/>
      <c r="F208" s="7"/>
      <c r="G208" s="38" t="s">
        <v>208</v>
      </c>
      <c r="H208" s="38"/>
      <c r="I208" s="38"/>
    </row>
    <row r="209" spans="1:9" x14ac:dyDescent="0.2">
      <c r="A209" s="21">
        <v>214</v>
      </c>
      <c r="B209" s="99" t="s">
        <v>121</v>
      </c>
      <c r="C209" s="21">
        <v>40</v>
      </c>
      <c r="D209" s="7"/>
      <c r="E209" s="7"/>
      <c r="F209" s="68"/>
      <c r="G209" s="21" t="s">
        <v>69</v>
      </c>
      <c r="H209" s="21"/>
      <c r="I209" s="21"/>
    </row>
    <row r="210" spans="1:9" x14ac:dyDescent="0.2">
      <c r="A210" s="21">
        <v>215</v>
      </c>
      <c r="B210" s="99" t="s">
        <v>210</v>
      </c>
      <c r="C210" s="21">
        <v>15</v>
      </c>
      <c r="D210" s="7"/>
      <c r="E210" s="7"/>
      <c r="F210" s="68"/>
      <c r="G210" s="21" t="s">
        <v>110</v>
      </c>
      <c r="H210" s="21"/>
      <c r="I210" s="21"/>
    </row>
    <row r="211" spans="1:9" x14ac:dyDescent="0.2">
      <c r="A211" s="21">
        <v>216</v>
      </c>
      <c r="B211" s="99" t="s">
        <v>212</v>
      </c>
      <c r="C211" s="21">
        <v>30</v>
      </c>
      <c r="D211" s="7"/>
      <c r="E211" s="7"/>
      <c r="F211" s="68"/>
      <c r="G211" s="21" t="s">
        <v>21</v>
      </c>
      <c r="H211" s="21" t="s">
        <v>252</v>
      </c>
      <c r="I211" s="21"/>
    </row>
    <row r="212" spans="1:9" x14ac:dyDescent="0.2">
      <c r="A212" s="21">
        <v>217</v>
      </c>
      <c r="B212" s="99" t="s">
        <v>38</v>
      </c>
      <c r="C212" s="21">
        <v>30</v>
      </c>
      <c r="D212" s="7"/>
      <c r="E212" s="7"/>
      <c r="F212" s="68"/>
      <c r="G212" s="21" t="s">
        <v>49</v>
      </c>
      <c r="H212" s="21"/>
      <c r="I212" s="21"/>
    </row>
    <row r="213" spans="1:9" x14ac:dyDescent="0.2">
      <c r="A213" s="21">
        <v>218</v>
      </c>
      <c r="B213" s="99" t="s">
        <v>215</v>
      </c>
      <c r="C213" s="21">
        <v>20</v>
      </c>
      <c r="D213" s="7"/>
      <c r="E213" s="7"/>
      <c r="F213" s="68"/>
      <c r="G213" s="21" t="s">
        <v>21</v>
      </c>
      <c r="H213" s="21"/>
      <c r="I213" s="21"/>
    </row>
    <row r="214" spans="1:9" x14ac:dyDescent="0.2">
      <c r="A214" s="21">
        <v>219</v>
      </c>
      <c r="B214" s="99" t="s">
        <v>50</v>
      </c>
      <c r="C214" s="21">
        <v>11</v>
      </c>
      <c r="D214" s="7"/>
      <c r="E214" s="7"/>
      <c r="F214" s="68"/>
      <c r="G214" s="21" t="s">
        <v>219</v>
      </c>
      <c r="H214" s="21"/>
      <c r="I214" s="21"/>
    </row>
    <row r="215" spans="1:9" x14ac:dyDescent="0.2">
      <c r="A215" s="21">
        <v>220</v>
      </c>
      <c r="B215" s="100" t="s">
        <v>207</v>
      </c>
      <c r="C215" s="21">
        <v>5</v>
      </c>
      <c r="D215" s="7"/>
      <c r="E215" s="7"/>
      <c r="F215" s="68"/>
      <c r="G215" s="21" t="s">
        <v>221</v>
      </c>
      <c r="H215" s="21"/>
      <c r="I215" s="21"/>
    </row>
    <row r="216" spans="1:9" x14ac:dyDescent="0.2">
      <c r="A216" s="21">
        <v>221</v>
      </c>
      <c r="B216" s="99" t="s">
        <v>274</v>
      </c>
      <c r="C216" s="21">
        <v>31</v>
      </c>
      <c r="D216" s="7"/>
      <c r="E216" s="7"/>
      <c r="F216" s="68"/>
      <c r="G216" s="21" t="s">
        <v>78</v>
      </c>
      <c r="H216" s="21"/>
      <c r="I216" s="21"/>
    </row>
    <row r="217" spans="1:9" x14ac:dyDescent="0.2">
      <c r="A217" s="21">
        <v>222</v>
      </c>
      <c r="B217" s="99" t="s">
        <v>222</v>
      </c>
      <c r="C217" s="21">
        <v>35</v>
      </c>
      <c r="D217" s="7"/>
      <c r="E217" s="7"/>
      <c r="F217" s="68"/>
      <c r="G217" s="21" t="s">
        <v>122</v>
      </c>
      <c r="H217" s="21"/>
      <c r="I217" s="21"/>
    </row>
    <row r="218" spans="1:9" x14ac:dyDescent="0.2">
      <c r="A218" s="21">
        <v>223</v>
      </c>
      <c r="B218" s="99" t="s">
        <v>88</v>
      </c>
      <c r="C218" s="21">
        <v>4</v>
      </c>
      <c r="D218" s="68"/>
      <c r="E218" s="68"/>
      <c r="F218" s="68"/>
      <c r="G218" s="21" t="s">
        <v>21</v>
      </c>
      <c r="H218" s="21"/>
      <c r="I218" s="21"/>
    </row>
    <row r="219" spans="1:9" x14ac:dyDescent="0.2">
      <c r="A219" s="21">
        <v>224</v>
      </c>
      <c r="B219" s="99" t="s">
        <v>226</v>
      </c>
      <c r="C219" s="95">
        <v>121</v>
      </c>
      <c r="D219" s="68"/>
      <c r="E219" s="68"/>
      <c r="F219" s="68"/>
      <c r="G219" s="21" t="s">
        <v>63</v>
      </c>
      <c r="H219" s="21" t="s">
        <v>275</v>
      </c>
      <c r="I219" s="21"/>
    </row>
    <row r="220" spans="1:9" x14ac:dyDescent="0.2">
      <c r="A220" s="21">
        <v>225</v>
      </c>
      <c r="B220" s="99" t="s">
        <v>37</v>
      </c>
      <c r="C220" s="21">
        <v>132</v>
      </c>
      <c r="D220" s="68"/>
      <c r="E220" s="68"/>
      <c r="F220" s="68"/>
      <c r="G220" s="21" t="s">
        <v>63</v>
      </c>
      <c r="H220" s="21" t="s">
        <v>122</v>
      </c>
      <c r="I220" s="21"/>
    </row>
    <row r="221" spans="1:9" x14ac:dyDescent="0.2">
      <c r="A221" s="21">
        <v>226</v>
      </c>
      <c r="B221" s="99" t="s">
        <v>231</v>
      </c>
      <c r="C221" s="21">
        <v>30</v>
      </c>
      <c r="D221" s="68"/>
      <c r="E221" s="68"/>
      <c r="F221" s="68"/>
      <c r="G221" s="21" t="s">
        <v>155</v>
      </c>
      <c r="H221" s="21"/>
      <c r="I221" s="21"/>
    </row>
    <row r="222" spans="1:9" x14ac:dyDescent="0.2">
      <c r="A222" s="39">
        <v>227</v>
      </c>
      <c r="B222" s="104" t="s">
        <v>232</v>
      </c>
      <c r="C222" s="21">
        <v>30</v>
      </c>
      <c r="D222" s="68"/>
      <c r="E222" s="68"/>
      <c r="F222" s="68"/>
      <c r="G222" s="21" t="s">
        <v>49</v>
      </c>
      <c r="H222" s="21"/>
      <c r="I222" s="21"/>
    </row>
    <row r="223" spans="1:9" x14ac:dyDescent="0.2">
      <c r="A223" s="28">
        <v>228</v>
      </c>
      <c r="B223" s="52" t="s">
        <v>88</v>
      </c>
      <c r="C223" s="52">
        <v>62</v>
      </c>
      <c r="D223" s="68"/>
      <c r="E223" s="68"/>
      <c r="F223" s="68"/>
      <c r="G223" s="52" t="s">
        <v>86</v>
      </c>
      <c r="H223" s="52"/>
      <c r="I223" s="52"/>
    </row>
    <row r="224" spans="1:9" x14ac:dyDescent="0.2">
      <c r="A224" s="105">
        <v>229</v>
      </c>
      <c r="B224" s="55" t="s">
        <v>233</v>
      </c>
      <c r="C224" s="55">
        <v>32</v>
      </c>
      <c r="D224" s="68"/>
      <c r="E224" s="68"/>
      <c r="F224" s="68"/>
      <c r="G224" s="55" t="s">
        <v>49</v>
      </c>
      <c r="H224" s="55"/>
      <c r="I224" s="55"/>
    </row>
    <row r="225" spans="1:9" x14ac:dyDescent="0.2">
      <c r="A225" s="40">
        <v>230</v>
      </c>
      <c r="B225" s="40" t="s">
        <v>40</v>
      </c>
      <c r="C225" s="40">
        <v>65</v>
      </c>
      <c r="D225" s="68"/>
      <c r="E225" s="68"/>
      <c r="F225" s="68"/>
      <c r="G225" s="40" t="s">
        <v>250</v>
      </c>
      <c r="H225" s="40" t="s">
        <v>49</v>
      </c>
      <c r="I225" s="40"/>
    </row>
    <row r="226" spans="1:9" x14ac:dyDescent="0.2">
      <c r="A226" s="40">
        <v>231</v>
      </c>
      <c r="B226" s="40" t="s">
        <v>235</v>
      </c>
      <c r="C226" s="40">
        <v>45</v>
      </c>
      <c r="D226" s="68"/>
      <c r="E226" s="68"/>
      <c r="F226" s="68"/>
      <c r="G226" s="40" t="s">
        <v>43</v>
      </c>
      <c r="H226" s="40" t="s">
        <v>252</v>
      </c>
      <c r="I226" s="40" t="s">
        <v>17</v>
      </c>
    </row>
  </sheetData>
  <autoFilter ref="A1:I226" xr:uid="{00000000-0009-0000-0000-00000B000000}"/>
  <sortState xmlns:xlrd2="http://schemas.microsoft.com/office/spreadsheetml/2017/richdata2" ref="D2:D30">
    <sortCondition ref="D2"/>
  </sortState>
  <pageMargins left="0.7" right="0.7" top="0.75" bottom="0.75" header="0.3" footer="0.3"/>
  <pageSetup paperSize="9" orientation="portrait" horizontalDpi="4294967292" verticalDpi="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filterMode="1"/>
  <dimension ref="A1:O266"/>
  <sheetViews>
    <sheetView topLeftCell="A220" zoomScale="87" zoomScaleNormal="60" workbookViewId="0">
      <selection activeCell="B257" sqref="B257"/>
    </sheetView>
  </sheetViews>
  <sheetFormatPr baseColWidth="10" defaultColWidth="9.1640625" defaultRowHeight="14" x14ac:dyDescent="0.15"/>
  <cols>
    <col min="1" max="1" width="30.6640625" style="7" bestFit="1" customWidth="1"/>
    <col min="2" max="2" width="33.1640625" style="68" bestFit="1" customWidth="1"/>
    <col min="3" max="3" width="23.5" style="7" customWidth="1"/>
    <col min="4" max="4" width="49.6640625" style="7" bestFit="1" customWidth="1"/>
    <col min="5" max="5" width="47.33203125" style="70" bestFit="1" customWidth="1"/>
    <col min="6" max="6" width="9.1640625" style="7"/>
    <col min="7" max="7" width="28.5" style="68" bestFit="1" customWidth="1"/>
    <col min="8" max="8" width="40.5" style="68" bestFit="1" customWidth="1"/>
    <col min="9" max="9" width="44.83203125" style="68" customWidth="1"/>
    <col min="10" max="10" width="22.33203125" style="7" bestFit="1" customWidth="1"/>
    <col min="11" max="14" width="9.1640625" style="7"/>
    <col min="15" max="15" width="14.5" style="7" bestFit="1" customWidth="1"/>
    <col min="16" max="16384" width="9.1640625" style="7"/>
  </cols>
  <sheetData>
    <row r="1" spans="1:15" x14ac:dyDescent="0.15">
      <c r="A1" s="14" t="s">
        <v>2</v>
      </c>
      <c r="B1" s="15" t="s">
        <v>24</v>
      </c>
      <c r="C1" s="13" t="s">
        <v>9</v>
      </c>
      <c r="D1" s="17" t="s">
        <v>10</v>
      </c>
      <c r="E1" s="69" t="s">
        <v>403</v>
      </c>
      <c r="G1" s="15" t="s">
        <v>2</v>
      </c>
      <c r="H1" s="16" t="s">
        <v>301</v>
      </c>
      <c r="I1" s="15" t="s">
        <v>304</v>
      </c>
    </row>
    <row r="2" spans="1:15" x14ac:dyDescent="0.15">
      <c r="A2" s="8" t="s">
        <v>37</v>
      </c>
      <c r="B2" s="21">
        <v>14</v>
      </c>
      <c r="C2" s="8" t="s">
        <v>15</v>
      </c>
      <c r="D2" s="23" t="s">
        <v>17</v>
      </c>
      <c r="E2" s="72" t="s">
        <v>416</v>
      </c>
      <c r="G2" s="21" t="s">
        <v>37</v>
      </c>
      <c r="H2" s="21">
        <v>31</v>
      </c>
      <c r="I2" s="21" t="s">
        <v>278</v>
      </c>
    </row>
    <row r="3" spans="1:15" x14ac:dyDescent="0.15">
      <c r="A3" s="8" t="s">
        <v>38</v>
      </c>
      <c r="B3" s="21">
        <v>8</v>
      </c>
      <c r="C3" s="8" t="s">
        <v>15</v>
      </c>
      <c r="D3" s="23" t="s">
        <v>18</v>
      </c>
      <c r="E3" s="72" t="s">
        <v>416</v>
      </c>
      <c r="G3" s="21" t="s">
        <v>38</v>
      </c>
      <c r="H3" s="21">
        <v>38</v>
      </c>
      <c r="I3" s="21" t="s">
        <v>283</v>
      </c>
    </row>
    <row r="4" spans="1:15" x14ac:dyDescent="0.15">
      <c r="A4" s="8" t="s">
        <v>39</v>
      </c>
      <c r="B4" s="21">
        <v>15</v>
      </c>
      <c r="C4" s="8" t="s">
        <v>16</v>
      </c>
      <c r="D4" s="23" t="s">
        <v>19</v>
      </c>
      <c r="E4" s="72" t="s">
        <v>416</v>
      </c>
      <c r="G4" s="21" t="s">
        <v>39</v>
      </c>
      <c r="H4" s="21">
        <v>32</v>
      </c>
      <c r="I4" s="21" t="s">
        <v>289</v>
      </c>
    </row>
    <row r="5" spans="1:15" x14ac:dyDescent="0.15">
      <c r="A5" s="8" t="s">
        <v>34</v>
      </c>
      <c r="B5" s="21">
        <v>12</v>
      </c>
      <c r="C5" s="8" t="s">
        <v>15</v>
      </c>
      <c r="D5" s="23" t="s">
        <v>20</v>
      </c>
      <c r="E5" s="72" t="s">
        <v>405</v>
      </c>
      <c r="G5" s="21" t="s">
        <v>34</v>
      </c>
      <c r="H5" s="21">
        <v>78</v>
      </c>
      <c r="I5" s="21" t="s">
        <v>279</v>
      </c>
      <c r="J5" s="149"/>
    </row>
    <row r="6" spans="1:15" ht="15" x14ac:dyDescent="0.15">
      <c r="A6" s="25" t="s">
        <v>40</v>
      </c>
      <c r="B6" s="28">
        <v>25</v>
      </c>
      <c r="C6" s="8" t="s">
        <v>15</v>
      </c>
      <c r="D6" s="23" t="s">
        <v>21</v>
      </c>
      <c r="E6" s="72" t="s">
        <v>416</v>
      </c>
      <c r="G6" s="27" t="s">
        <v>40</v>
      </c>
      <c r="H6" s="21">
        <v>22</v>
      </c>
      <c r="I6" s="21" t="s">
        <v>258</v>
      </c>
      <c r="J6" s="149"/>
    </row>
    <row r="7" spans="1:15" x14ac:dyDescent="0.15">
      <c r="A7" s="8" t="s">
        <v>30</v>
      </c>
      <c r="B7" s="21">
        <v>14</v>
      </c>
      <c r="C7" s="8" t="s">
        <v>15</v>
      </c>
      <c r="D7" s="23" t="s">
        <v>22</v>
      </c>
      <c r="E7" s="72" t="s">
        <v>405</v>
      </c>
      <c r="G7" s="21" t="s">
        <v>30</v>
      </c>
      <c r="H7" s="21">
        <v>272</v>
      </c>
      <c r="I7" s="21" t="s">
        <v>276</v>
      </c>
    </row>
    <row r="8" spans="1:15" hidden="1" x14ac:dyDescent="0.15">
      <c r="A8" s="30"/>
      <c r="B8" s="21"/>
      <c r="C8" s="30"/>
      <c r="D8" s="106"/>
      <c r="E8" s="72"/>
      <c r="G8" s="21" t="s">
        <v>249</v>
      </c>
      <c r="H8" s="21">
        <v>18</v>
      </c>
      <c r="I8" s="21" t="s">
        <v>290</v>
      </c>
      <c r="J8" s="167"/>
      <c r="K8" s="168"/>
      <c r="L8" s="168"/>
    </row>
    <row r="9" spans="1:15" ht="15" customHeight="1" x14ac:dyDescent="0.15">
      <c r="A9" s="21" t="s">
        <v>238</v>
      </c>
      <c r="B9" s="21">
        <v>6</v>
      </c>
      <c r="C9" s="8" t="s">
        <v>41</v>
      </c>
      <c r="D9" s="23" t="s">
        <v>42</v>
      </c>
      <c r="E9" s="72" t="s">
        <v>405</v>
      </c>
      <c r="G9" s="21" t="s">
        <v>30</v>
      </c>
      <c r="H9" s="21">
        <v>17</v>
      </c>
      <c r="I9" s="21" t="s">
        <v>299</v>
      </c>
      <c r="J9" s="166" t="s">
        <v>406</v>
      </c>
      <c r="K9" s="166"/>
      <c r="L9" s="166"/>
      <c r="M9" s="166"/>
      <c r="N9" s="166"/>
      <c r="O9" s="166"/>
    </row>
    <row r="10" spans="1:15" x14ac:dyDescent="0.15">
      <c r="A10" s="8" t="s">
        <v>29</v>
      </c>
      <c r="B10" s="21">
        <v>12</v>
      </c>
      <c r="C10" s="8" t="s">
        <v>41</v>
      </c>
      <c r="D10" s="23" t="s">
        <v>43</v>
      </c>
      <c r="E10" s="72" t="s">
        <v>416</v>
      </c>
      <c r="G10" s="21" t="s">
        <v>31</v>
      </c>
      <c r="H10" s="21">
        <v>62</v>
      </c>
      <c r="I10" s="21" t="s">
        <v>251</v>
      </c>
      <c r="J10" s="166"/>
      <c r="K10" s="166"/>
      <c r="L10" s="166"/>
      <c r="M10" s="166"/>
      <c r="N10" s="166"/>
      <c r="O10" s="166"/>
    </row>
    <row r="11" spans="1:15" x14ac:dyDescent="0.15">
      <c r="A11" s="8" t="s">
        <v>30</v>
      </c>
      <c r="B11" s="21">
        <v>6</v>
      </c>
      <c r="C11" s="8" t="s">
        <v>15</v>
      </c>
      <c r="D11" s="23" t="s">
        <v>21</v>
      </c>
      <c r="E11" s="72" t="s">
        <v>416</v>
      </c>
      <c r="G11" s="21" t="s">
        <v>29</v>
      </c>
      <c r="H11" s="21">
        <v>35</v>
      </c>
      <c r="I11" s="21" t="s">
        <v>281</v>
      </c>
    </row>
    <row r="12" spans="1:15" x14ac:dyDescent="0.15">
      <c r="A12" s="8" t="s">
        <v>31</v>
      </c>
      <c r="B12" s="21">
        <v>35</v>
      </c>
      <c r="C12" s="8" t="s">
        <v>16</v>
      </c>
      <c r="D12" s="23" t="s">
        <v>44</v>
      </c>
      <c r="E12" s="72" t="s">
        <v>405</v>
      </c>
      <c r="G12" s="21" t="s">
        <v>32</v>
      </c>
      <c r="H12" s="21">
        <v>90</v>
      </c>
      <c r="I12" s="21" t="s">
        <v>219</v>
      </c>
    </row>
    <row r="13" spans="1:15" x14ac:dyDescent="0.15">
      <c r="A13" s="21" t="s">
        <v>32</v>
      </c>
      <c r="B13" s="21">
        <v>10</v>
      </c>
      <c r="C13" s="8" t="s">
        <v>41</v>
      </c>
      <c r="D13" s="23" t="s">
        <v>45</v>
      </c>
      <c r="E13" s="72" t="s">
        <v>416</v>
      </c>
      <c r="G13" s="21" t="s">
        <v>31</v>
      </c>
      <c r="H13" s="21">
        <v>48</v>
      </c>
      <c r="I13" s="21" t="s">
        <v>300</v>
      </c>
    </row>
    <row r="14" spans="1:15" x14ac:dyDescent="0.15">
      <c r="A14" s="21" t="s">
        <v>33</v>
      </c>
      <c r="B14" s="21">
        <v>32</v>
      </c>
      <c r="C14" s="8" t="s">
        <v>46</v>
      </c>
      <c r="D14" s="23" t="s">
        <v>21</v>
      </c>
      <c r="E14" s="72" t="s">
        <v>417</v>
      </c>
      <c r="G14" s="21" t="s">
        <v>34</v>
      </c>
      <c r="H14" s="21">
        <v>67</v>
      </c>
      <c r="I14" s="21" t="s">
        <v>295</v>
      </c>
    </row>
    <row r="15" spans="1:15" x14ac:dyDescent="0.15">
      <c r="A15" s="8" t="s">
        <v>31</v>
      </c>
      <c r="B15" s="21">
        <v>3</v>
      </c>
      <c r="C15" s="8" t="s">
        <v>47</v>
      </c>
      <c r="D15" s="23" t="s">
        <v>48</v>
      </c>
      <c r="E15" s="72" t="s">
        <v>404</v>
      </c>
      <c r="G15" s="21" t="s">
        <v>35</v>
      </c>
      <c r="H15" s="34">
        <v>33</v>
      </c>
      <c r="I15" s="21" t="s">
        <v>298</v>
      </c>
    </row>
    <row r="16" spans="1:15" x14ac:dyDescent="0.15">
      <c r="A16" s="8" t="s">
        <v>34</v>
      </c>
      <c r="B16" s="21">
        <v>12</v>
      </c>
      <c r="C16" s="8" t="s">
        <v>41</v>
      </c>
      <c r="D16" s="23" t="s">
        <v>44</v>
      </c>
      <c r="E16" s="72" t="s">
        <v>404</v>
      </c>
      <c r="G16" s="21" t="s">
        <v>33</v>
      </c>
      <c r="H16" s="21">
        <v>26</v>
      </c>
      <c r="I16" s="21" t="s">
        <v>293</v>
      </c>
    </row>
    <row r="17" spans="1:9" x14ac:dyDescent="0.15">
      <c r="A17" s="8" t="s">
        <v>35</v>
      </c>
      <c r="B17" s="28">
        <v>22</v>
      </c>
      <c r="C17" s="8" t="s">
        <v>41</v>
      </c>
      <c r="D17" s="23" t="s">
        <v>49</v>
      </c>
      <c r="E17" s="72" t="s">
        <v>416</v>
      </c>
      <c r="G17" s="21" t="s">
        <v>36</v>
      </c>
      <c r="H17" s="21">
        <v>33</v>
      </c>
      <c r="I17" s="21" t="s">
        <v>282</v>
      </c>
    </row>
    <row r="18" spans="1:9" x14ac:dyDescent="0.15">
      <c r="A18" s="8" t="s">
        <v>36</v>
      </c>
      <c r="B18" s="21">
        <v>7</v>
      </c>
      <c r="C18" s="8" t="s">
        <v>41</v>
      </c>
      <c r="D18" s="23" t="s">
        <v>21</v>
      </c>
      <c r="E18" s="72" t="s">
        <v>416</v>
      </c>
      <c r="G18" s="21" t="s">
        <v>34</v>
      </c>
      <c r="H18" s="21">
        <v>60</v>
      </c>
      <c r="I18" s="34" t="s">
        <v>291</v>
      </c>
    </row>
    <row r="19" spans="1:9" hidden="1" x14ac:dyDescent="0.15">
      <c r="A19" s="30"/>
      <c r="B19" s="21"/>
      <c r="C19" s="30"/>
      <c r="D19" s="106"/>
      <c r="E19" s="72"/>
      <c r="G19" s="21" t="s">
        <v>50</v>
      </c>
      <c r="H19" s="21">
        <v>135</v>
      </c>
      <c r="I19" s="21" t="s">
        <v>292</v>
      </c>
    </row>
    <row r="20" spans="1:9" x14ac:dyDescent="0.15">
      <c r="A20" s="8" t="s">
        <v>34</v>
      </c>
      <c r="B20" s="21">
        <v>6</v>
      </c>
      <c r="C20" s="8" t="s">
        <v>47</v>
      </c>
      <c r="D20" s="23" t="s">
        <v>59</v>
      </c>
      <c r="E20" s="72" t="s">
        <v>404</v>
      </c>
      <c r="G20" s="21" t="s">
        <v>53</v>
      </c>
      <c r="H20" s="21">
        <v>93</v>
      </c>
      <c r="I20" s="21" t="s">
        <v>280</v>
      </c>
    </row>
    <row r="21" spans="1:9" x14ac:dyDescent="0.15">
      <c r="A21" s="8" t="s">
        <v>50</v>
      </c>
      <c r="B21" s="21">
        <v>16</v>
      </c>
      <c r="C21" s="8" t="s">
        <v>47</v>
      </c>
      <c r="D21" s="23" t="s">
        <v>59</v>
      </c>
      <c r="E21" s="72" t="s">
        <v>405</v>
      </c>
      <c r="G21" s="21" t="s">
        <v>56</v>
      </c>
      <c r="H21" s="21">
        <v>45</v>
      </c>
      <c r="I21" s="21" t="s">
        <v>252</v>
      </c>
    </row>
    <row r="22" spans="1:9" x14ac:dyDescent="0.15">
      <c r="A22" s="8" t="s">
        <v>51</v>
      </c>
      <c r="B22" s="21">
        <v>7</v>
      </c>
      <c r="C22" s="8" t="s">
        <v>41</v>
      </c>
      <c r="D22" s="23" t="s">
        <v>60</v>
      </c>
      <c r="E22" s="8" t="s">
        <v>408</v>
      </c>
      <c r="G22" s="21" t="s">
        <v>36</v>
      </c>
      <c r="H22" s="21">
        <v>10</v>
      </c>
      <c r="I22" s="21" t="s">
        <v>294</v>
      </c>
    </row>
    <row r="23" spans="1:9" x14ac:dyDescent="0.15">
      <c r="A23" s="8" t="s">
        <v>104</v>
      </c>
      <c r="B23" s="21">
        <v>5</v>
      </c>
      <c r="C23" s="8" t="s">
        <v>16</v>
      </c>
      <c r="D23" s="23" t="s">
        <v>62</v>
      </c>
      <c r="E23" s="72" t="s">
        <v>416</v>
      </c>
      <c r="G23" s="21" t="s">
        <v>57</v>
      </c>
      <c r="H23" s="21">
        <v>60</v>
      </c>
      <c r="I23" s="21" t="s">
        <v>296</v>
      </c>
    </row>
    <row r="24" spans="1:9" x14ac:dyDescent="0.15">
      <c r="A24" s="8" t="s">
        <v>53</v>
      </c>
      <c r="B24" s="21">
        <v>10</v>
      </c>
      <c r="C24" s="8" t="s">
        <v>15</v>
      </c>
      <c r="D24" s="23" t="s">
        <v>63</v>
      </c>
      <c r="E24" s="72" t="s">
        <v>405</v>
      </c>
      <c r="G24" s="21" t="s">
        <v>54</v>
      </c>
      <c r="H24" s="21">
        <v>20</v>
      </c>
      <c r="I24" s="21" t="s">
        <v>288</v>
      </c>
    </row>
    <row r="25" spans="1:9" x14ac:dyDescent="0.15">
      <c r="A25" s="8" t="s">
        <v>54</v>
      </c>
      <c r="B25" s="28">
        <v>20</v>
      </c>
      <c r="C25" s="8" t="s">
        <v>16</v>
      </c>
      <c r="D25" s="23" t="s">
        <v>64</v>
      </c>
      <c r="E25" s="72" t="s">
        <v>416</v>
      </c>
      <c r="G25" s="21" t="s">
        <v>55</v>
      </c>
      <c r="H25" s="21">
        <v>15</v>
      </c>
      <c r="I25" s="21" t="s">
        <v>286</v>
      </c>
    </row>
    <row r="26" spans="1:9" x14ac:dyDescent="0.15">
      <c r="A26" s="8" t="s">
        <v>55</v>
      </c>
      <c r="B26" s="21">
        <v>20</v>
      </c>
      <c r="C26" s="8" t="s">
        <v>16</v>
      </c>
      <c r="D26" s="23" t="s">
        <v>21</v>
      </c>
      <c r="E26" s="72" t="s">
        <v>416</v>
      </c>
      <c r="G26" s="21" t="s">
        <v>31</v>
      </c>
      <c r="H26" s="21">
        <v>120</v>
      </c>
      <c r="I26" s="21" t="s">
        <v>284</v>
      </c>
    </row>
    <row r="27" spans="1:9" x14ac:dyDescent="0.15">
      <c r="A27" s="8" t="s">
        <v>56</v>
      </c>
      <c r="B27" s="21">
        <v>10</v>
      </c>
      <c r="C27" s="8" t="s">
        <v>15</v>
      </c>
      <c r="D27" s="23" t="s">
        <v>60</v>
      </c>
      <c r="E27" s="72" t="s">
        <v>405</v>
      </c>
      <c r="G27" s="21" t="s">
        <v>58</v>
      </c>
      <c r="H27" s="21">
        <v>30</v>
      </c>
      <c r="I27" s="21" t="s">
        <v>285</v>
      </c>
    </row>
    <row r="28" spans="1:9" x14ac:dyDescent="0.15">
      <c r="A28" s="8" t="s">
        <v>31</v>
      </c>
      <c r="B28" s="21">
        <v>4</v>
      </c>
      <c r="C28" s="8" t="s">
        <v>16</v>
      </c>
      <c r="D28" s="23" t="s">
        <v>65</v>
      </c>
      <c r="E28" s="72" t="s">
        <v>405</v>
      </c>
      <c r="G28" s="21" t="s">
        <v>51</v>
      </c>
      <c r="H28" s="21">
        <v>25</v>
      </c>
      <c r="I28" s="21" t="s">
        <v>297</v>
      </c>
    </row>
    <row r="29" spans="1:9" x14ac:dyDescent="0.15">
      <c r="A29" s="8" t="s">
        <v>36</v>
      </c>
      <c r="B29" s="28">
        <v>29</v>
      </c>
      <c r="C29" s="8" t="s">
        <v>15</v>
      </c>
      <c r="D29" s="23" t="s">
        <v>21</v>
      </c>
      <c r="E29" s="72" t="s">
        <v>404</v>
      </c>
      <c r="G29" s="21" t="s">
        <v>52</v>
      </c>
      <c r="H29" s="21">
        <v>6</v>
      </c>
      <c r="I29" s="21" t="s">
        <v>277</v>
      </c>
    </row>
    <row r="30" spans="1:9" x14ac:dyDescent="0.15">
      <c r="A30" s="8" t="s">
        <v>57</v>
      </c>
      <c r="B30" s="21">
        <v>5</v>
      </c>
      <c r="C30" s="8" t="s">
        <v>15</v>
      </c>
      <c r="D30" s="23" t="s">
        <v>60</v>
      </c>
      <c r="E30" s="72" t="s">
        <v>405</v>
      </c>
      <c r="G30" s="21" t="s">
        <v>68</v>
      </c>
      <c r="H30" s="21">
        <v>44</v>
      </c>
      <c r="I30" s="21" t="s">
        <v>287</v>
      </c>
    </row>
    <row r="31" spans="1:9" x14ac:dyDescent="0.15">
      <c r="A31" s="8" t="s">
        <v>58</v>
      </c>
      <c r="B31" s="21">
        <v>5</v>
      </c>
      <c r="C31" s="8" t="s">
        <v>16</v>
      </c>
      <c r="D31" s="23" t="s">
        <v>49</v>
      </c>
      <c r="E31" s="72" t="s">
        <v>416</v>
      </c>
      <c r="G31" s="21" t="s">
        <v>249</v>
      </c>
      <c r="H31" s="21">
        <v>335</v>
      </c>
      <c r="I31" s="7"/>
    </row>
    <row r="32" spans="1:9" hidden="1" x14ac:dyDescent="0.15">
      <c r="A32" s="30"/>
      <c r="B32" s="21"/>
      <c r="C32" s="30"/>
      <c r="D32" s="106"/>
      <c r="E32" s="72"/>
      <c r="G32" s="21" t="s">
        <v>34</v>
      </c>
      <c r="H32" s="21">
        <v>66</v>
      </c>
      <c r="I32" s="7"/>
    </row>
    <row r="33" spans="1:13" x14ac:dyDescent="0.15">
      <c r="A33" s="21" t="s">
        <v>68</v>
      </c>
      <c r="B33" s="21">
        <v>5</v>
      </c>
      <c r="C33" s="8" t="s">
        <v>16</v>
      </c>
      <c r="D33" s="23" t="s">
        <v>69</v>
      </c>
      <c r="E33" s="72" t="s">
        <v>416</v>
      </c>
      <c r="G33" s="21" t="s">
        <v>73</v>
      </c>
      <c r="H33" s="21">
        <v>62</v>
      </c>
      <c r="I33" s="41" t="s">
        <v>405</v>
      </c>
      <c r="J33" s="41" t="s">
        <v>407</v>
      </c>
      <c r="K33" s="41" t="s">
        <v>410</v>
      </c>
      <c r="L33" s="41" t="s">
        <v>411</v>
      </c>
      <c r="M33" s="41" t="s">
        <v>409</v>
      </c>
    </row>
    <row r="34" spans="1:13" x14ac:dyDescent="0.15">
      <c r="A34" s="21" t="s">
        <v>238</v>
      </c>
      <c r="B34" s="21">
        <v>7</v>
      </c>
      <c r="C34" s="8" t="s">
        <v>16</v>
      </c>
      <c r="D34" s="23" t="s">
        <v>70</v>
      </c>
      <c r="E34" s="72" t="s">
        <v>404</v>
      </c>
      <c r="G34" s="21" t="s">
        <v>72</v>
      </c>
      <c r="H34" s="21">
        <v>20</v>
      </c>
      <c r="I34" s="41" t="s">
        <v>404</v>
      </c>
    </row>
    <row r="35" spans="1:13" x14ac:dyDescent="0.15">
      <c r="A35" s="21" t="s">
        <v>34</v>
      </c>
      <c r="B35" s="28">
        <v>19</v>
      </c>
      <c r="C35" s="8" t="s">
        <v>41</v>
      </c>
      <c r="D35" s="23" t="s">
        <v>71</v>
      </c>
      <c r="E35" s="72" t="s">
        <v>405</v>
      </c>
      <c r="G35" s="21" t="s">
        <v>76</v>
      </c>
      <c r="H35" s="21">
        <v>35</v>
      </c>
      <c r="I35" s="41" t="s">
        <v>416</v>
      </c>
    </row>
    <row r="36" spans="1:13" x14ac:dyDescent="0.15">
      <c r="A36" s="21" t="s">
        <v>72</v>
      </c>
      <c r="B36" s="21">
        <v>11</v>
      </c>
      <c r="C36" s="8" t="s">
        <v>41</v>
      </c>
      <c r="D36" s="23" t="s">
        <v>21</v>
      </c>
      <c r="E36" s="72" t="s">
        <v>416</v>
      </c>
      <c r="G36" s="21" t="s">
        <v>79</v>
      </c>
      <c r="H36" s="21">
        <v>30</v>
      </c>
      <c r="I36" s="41" t="s">
        <v>417</v>
      </c>
    </row>
    <row r="37" spans="1:13" ht="15" x14ac:dyDescent="0.15">
      <c r="A37" s="21" t="s">
        <v>73</v>
      </c>
      <c r="B37" s="21">
        <v>4</v>
      </c>
      <c r="C37" s="8" t="s">
        <v>41</v>
      </c>
      <c r="D37" s="23" t="s">
        <v>74</v>
      </c>
      <c r="E37" s="72" t="s">
        <v>416</v>
      </c>
      <c r="G37" s="27" t="s">
        <v>40</v>
      </c>
      <c r="H37" s="21">
        <v>15</v>
      </c>
      <c r="I37" s="41" t="s">
        <v>408</v>
      </c>
    </row>
    <row r="38" spans="1:13" hidden="1" x14ac:dyDescent="0.15">
      <c r="A38" s="30"/>
      <c r="B38" s="21"/>
      <c r="C38" s="30"/>
      <c r="D38" s="106"/>
      <c r="E38" s="72"/>
      <c r="G38" s="21" t="s">
        <v>80</v>
      </c>
      <c r="H38" s="21">
        <v>15</v>
      </c>
      <c r="I38" s="41" t="s">
        <v>412</v>
      </c>
    </row>
    <row r="39" spans="1:13" x14ac:dyDescent="0.15">
      <c r="A39" s="21" t="s">
        <v>75</v>
      </c>
      <c r="B39" s="21">
        <v>6</v>
      </c>
      <c r="C39" s="8" t="s">
        <v>16</v>
      </c>
      <c r="D39" s="23" t="s">
        <v>21</v>
      </c>
      <c r="E39" s="72" t="s">
        <v>416</v>
      </c>
      <c r="G39" s="21" t="s">
        <v>31</v>
      </c>
      <c r="H39" s="21">
        <v>60</v>
      </c>
      <c r="I39" s="41" t="s">
        <v>413</v>
      </c>
    </row>
    <row r="40" spans="1:13" x14ac:dyDescent="0.15">
      <c r="A40" s="21" t="s">
        <v>76</v>
      </c>
      <c r="B40" s="21">
        <v>6</v>
      </c>
      <c r="C40" s="8" t="s">
        <v>41</v>
      </c>
      <c r="D40" s="23" t="s">
        <v>77</v>
      </c>
      <c r="E40" s="72" t="s">
        <v>405</v>
      </c>
      <c r="G40" s="21" t="s">
        <v>31</v>
      </c>
      <c r="H40" s="21">
        <v>210</v>
      </c>
      <c r="I40" s="41" t="s">
        <v>415</v>
      </c>
    </row>
    <row r="41" spans="1:13" x14ac:dyDescent="0.15">
      <c r="A41" s="21" t="s">
        <v>239</v>
      </c>
      <c r="B41" s="21">
        <v>12</v>
      </c>
      <c r="C41" s="8" t="s">
        <v>16</v>
      </c>
      <c r="D41" s="23" t="s">
        <v>78</v>
      </c>
      <c r="E41" s="72" t="s">
        <v>405</v>
      </c>
      <c r="G41" s="21" t="s">
        <v>75</v>
      </c>
      <c r="H41" s="21">
        <v>30</v>
      </c>
      <c r="I41" s="7"/>
    </row>
    <row r="42" spans="1:13" x14ac:dyDescent="0.15">
      <c r="A42" s="21" t="s">
        <v>80</v>
      </c>
      <c r="B42" s="21">
        <v>2</v>
      </c>
      <c r="C42" s="8" t="s">
        <v>16</v>
      </c>
      <c r="D42" s="23" t="s">
        <v>78</v>
      </c>
      <c r="E42" s="72" t="s">
        <v>405</v>
      </c>
      <c r="G42" s="21" t="s">
        <v>83</v>
      </c>
      <c r="H42" s="21">
        <v>36</v>
      </c>
      <c r="I42" s="7"/>
    </row>
    <row r="43" spans="1:13" ht="15" x14ac:dyDescent="0.15">
      <c r="A43" s="27" t="s">
        <v>40</v>
      </c>
      <c r="B43" s="21">
        <v>16</v>
      </c>
      <c r="C43" s="8" t="s">
        <v>47</v>
      </c>
      <c r="D43" s="23" t="s">
        <v>59</v>
      </c>
      <c r="E43" s="72" t="s">
        <v>404</v>
      </c>
      <c r="G43" s="21" t="s">
        <v>84</v>
      </c>
      <c r="H43" s="21">
        <v>30</v>
      </c>
      <c r="I43" s="7"/>
    </row>
    <row r="44" spans="1:13" x14ac:dyDescent="0.15">
      <c r="A44" s="21" t="s">
        <v>79</v>
      </c>
      <c r="B44" s="21">
        <v>1</v>
      </c>
      <c r="C44" s="8" t="s">
        <v>47</v>
      </c>
      <c r="D44" s="23" t="s">
        <v>59</v>
      </c>
      <c r="E44" s="72" t="s">
        <v>405</v>
      </c>
      <c r="G44" s="21" t="s">
        <v>260</v>
      </c>
      <c r="H44" s="21">
        <v>60</v>
      </c>
      <c r="I44" s="7"/>
    </row>
    <row r="45" spans="1:13" x14ac:dyDescent="0.15">
      <c r="A45" s="21" t="s">
        <v>31</v>
      </c>
      <c r="B45" s="21">
        <v>5</v>
      </c>
      <c r="C45" s="8" t="s">
        <v>47</v>
      </c>
      <c r="D45" s="23" t="s">
        <v>59</v>
      </c>
      <c r="E45" s="72" t="s">
        <v>405</v>
      </c>
      <c r="G45" s="21" t="s">
        <v>81</v>
      </c>
      <c r="H45" s="21">
        <v>60</v>
      </c>
      <c r="I45" s="7"/>
    </row>
    <row r="46" spans="1:13" x14ac:dyDescent="0.15">
      <c r="A46" s="21" t="s">
        <v>31</v>
      </c>
      <c r="B46" s="21">
        <v>0</v>
      </c>
      <c r="C46" s="8" t="s">
        <v>16</v>
      </c>
      <c r="D46" s="23" t="s">
        <v>71</v>
      </c>
      <c r="E46" s="72" t="s">
        <v>405</v>
      </c>
      <c r="G46" s="21" t="s">
        <v>82</v>
      </c>
      <c r="H46" s="21">
        <v>30</v>
      </c>
      <c r="I46" s="7"/>
    </row>
    <row r="47" spans="1:13" x14ac:dyDescent="0.15">
      <c r="A47" s="21" t="s">
        <v>81</v>
      </c>
      <c r="B47" s="28">
        <v>16</v>
      </c>
      <c r="C47" s="8" t="s">
        <v>15</v>
      </c>
      <c r="D47" s="23" t="s">
        <v>60</v>
      </c>
      <c r="E47" s="72" t="s">
        <v>405</v>
      </c>
      <c r="G47" s="21" t="s">
        <v>85</v>
      </c>
      <c r="H47" s="21">
        <v>34</v>
      </c>
      <c r="I47" s="7"/>
    </row>
    <row r="48" spans="1:13" x14ac:dyDescent="0.15">
      <c r="A48" s="21" t="s">
        <v>82</v>
      </c>
      <c r="B48" s="21">
        <v>3</v>
      </c>
      <c r="C48" s="8" t="s">
        <v>41</v>
      </c>
      <c r="D48" s="23" t="s">
        <v>21</v>
      </c>
      <c r="E48" s="72" t="s">
        <v>416</v>
      </c>
      <c r="G48" s="21" t="s">
        <v>87</v>
      </c>
      <c r="H48" s="21">
        <v>29</v>
      </c>
      <c r="I48" s="7"/>
    </row>
    <row r="49" spans="1:9" x14ac:dyDescent="0.15">
      <c r="A49" s="21" t="s">
        <v>84</v>
      </c>
      <c r="B49" s="21">
        <v>7</v>
      </c>
      <c r="C49" s="8" t="s">
        <v>15</v>
      </c>
      <c r="D49" s="23" t="s">
        <v>21</v>
      </c>
      <c r="E49" s="72" t="s">
        <v>416</v>
      </c>
      <c r="G49" s="21" t="s">
        <v>88</v>
      </c>
      <c r="H49" s="21">
        <v>92</v>
      </c>
      <c r="I49" s="7"/>
    </row>
    <row r="50" spans="1:9" x14ac:dyDescent="0.15">
      <c r="A50" s="21" t="s">
        <v>83</v>
      </c>
      <c r="B50" s="21">
        <v>8</v>
      </c>
      <c r="C50" s="8" t="s">
        <v>41</v>
      </c>
      <c r="D50" s="23" t="s">
        <v>21</v>
      </c>
      <c r="E50" s="72" t="s">
        <v>416</v>
      </c>
      <c r="G50" s="21" t="s">
        <v>32</v>
      </c>
      <c r="H50" s="21">
        <v>63</v>
      </c>
      <c r="I50" s="7"/>
    </row>
    <row r="51" spans="1:9" hidden="1" x14ac:dyDescent="0.15">
      <c r="A51" s="30"/>
      <c r="B51" s="21"/>
      <c r="C51" s="30"/>
      <c r="D51" s="106"/>
      <c r="E51" s="72"/>
      <c r="G51" s="21" t="s">
        <v>90</v>
      </c>
      <c r="H51" s="21">
        <v>60</v>
      </c>
      <c r="I51" s="7"/>
    </row>
    <row r="52" spans="1:9" x14ac:dyDescent="0.15">
      <c r="A52" s="8" t="s">
        <v>85</v>
      </c>
      <c r="B52" s="21">
        <v>4</v>
      </c>
      <c r="C52" s="8" t="s">
        <v>47</v>
      </c>
      <c r="D52" s="23" t="s">
        <v>86</v>
      </c>
      <c r="E52" s="72" t="s">
        <v>405</v>
      </c>
      <c r="G52" s="21" t="s">
        <v>56</v>
      </c>
      <c r="H52" s="21">
        <v>90</v>
      </c>
      <c r="I52" s="7"/>
    </row>
    <row r="53" spans="1:9" x14ac:dyDescent="0.15">
      <c r="A53" s="8" t="s">
        <v>87</v>
      </c>
      <c r="B53" s="21">
        <v>6</v>
      </c>
      <c r="C53" s="8" t="s">
        <v>47</v>
      </c>
      <c r="D53" s="23" t="s">
        <v>86</v>
      </c>
      <c r="E53" s="72" t="s">
        <v>405</v>
      </c>
      <c r="G53" s="21" t="s">
        <v>57</v>
      </c>
      <c r="H53" s="21">
        <v>60</v>
      </c>
      <c r="I53" s="7"/>
    </row>
    <row r="54" spans="1:9" x14ac:dyDescent="0.15">
      <c r="A54" s="8" t="s">
        <v>88</v>
      </c>
      <c r="B54" s="21">
        <v>14</v>
      </c>
      <c r="C54" s="35" t="s">
        <v>16</v>
      </c>
      <c r="D54" s="23" t="s">
        <v>89</v>
      </c>
      <c r="E54" s="72" t="s">
        <v>416</v>
      </c>
      <c r="G54" s="21" t="s">
        <v>95</v>
      </c>
      <c r="H54" s="21">
        <v>66</v>
      </c>
      <c r="I54" s="7"/>
    </row>
    <row r="55" spans="1:9" x14ac:dyDescent="0.15">
      <c r="A55" s="8" t="s">
        <v>32</v>
      </c>
      <c r="B55" s="21">
        <v>14</v>
      </c>
      <c r="C55" s="8" t="s">
        <v>41</v>
      </c>
      <c r="D55" s="23" t="s">
        <v>69</v>
      </c>
      <c r="E55" s="72" t="s">
        <v>416</v>
      </c>
      <c r="G55" s="21" t="s">
        <v>97</v>
      </c>
      <c r="H55" s="21">
        <v>151</v>
      </c>
      <c r="I55" s="7"/>
    </row>
    <row r="56" spans="1:9" x14ac:dyDescent="0.15">
      <c r="A56" s="8" t="s">
        <v>90</v>
      </c>
      <c r="B56" s="28">
        <v>13</v>
      </c>
      <c r="C56" s="35" t="s">
        <v>16</v>
      </c>
      <c r="D56" s="23" t="s">
        <v>91</v>
      </c>
      <c r="E56" s="72" t="s">
        <v>416</v>
      </c>
      <c r="G56" s="21" t="s">
        <v>98</v>
      </c>
      <c r="H56" s="21">
        <v>30</v>
      </c>
      <c r="I56" s="7"/>
    </row>
    <row r="57" spans="1:9" x14ac:dyDescent="0.15">
      <c r="A57" s="8" t="s">
        <v>56</v>
      </c>
      <c r="B57" s="21">
        <v>11</v>
      </c>
      <c r="C57" s="8" t="s">
        <v>15</v>
      </c>
      <c r="D57" s="23" t="s">
        <v>93</v>
      </c>
      <c r="E57" s="72" t="s">
        <v>405</v>
      </c>
      <c r="G57" s="21" t="s">
        <v>99</v>
      </c>
      <c r="H57" s="21">
        <v>31</v>
      </c>
      <c r="I57" s="7"/>
    </row>
    <row r="58" spans="1:9" x14ac:dyDescent="0.15">
      <c r="A58" s="8" t="s">
        <v>95</v>
      </c>
      <c r="B58" s="21">
        <v>16</v>
      </c>
      <c r="C58" s="8" t="s">
        <v>41</v>
      </c>
      <c r="D58" s="23" t="s">
        <v>96</v>
      </c>
      <c r="E58" s="78" t="s">
        <v>416</v>
      </c>
      <c r="G58" s="21" t="s">
        <v>81</v>
      </c>
      <c r="H58" s="21">
        <v>30</v>
      </c>
      <c r="I58" s="7"/>
    </row>
    <row r="59" spans="1:9" x14ac:dyDescent="0.15">
      <c r="A59" s="8" t="s">
        <v>57</v>
      </c>
      <c r="B59" s="21">
        <v>12</v>
      </c>
      <c r="C59" s="8" t="s">
        <v>15</v>
      </c>
      <c r="D59" s="36" t="s">
        <v>94</v>
      </c>
      <c r="E59" s="72" t="s">
        <v>405</v>
      </c>
      <c r="G59" s="21" t="s">
        <v>100</v>
      </c>
      <c r="H59" s="21">
        <v>30</v>
      </c>
      <c r="I59" s="7"/>
    </row>
    <row r="60" spans="1:9" hidden="1" x14ac:dyDescent="0.15">
      <c r="A60" s="30"/>
      <c r="B60" s="21"/>
      <c r="C60" s="30"/>
      <c r="D60" s="106"/>
      <c r="E60" s="72"/>
      <c r="G60" s="21" t="s">
        <v>51</v>
      </c>
      <c r="H60" s="34">
        <v>45</v>
      </c>
      <c r="I60" s="7"/>
    </row>
    <row r="61" spans="1:9" x14ac:dyDescent="0.15">
      <c r="A61" s="8" t="s">
        <v>97</v>
      </c>
      <c r="B61" s="21">
        <v>10</v>
      </c>
      <c r="C61" s="35" t="s">
        <v>16</v>
      </c>
      <c r="D61" s="23" t="s">
        <v>71</v>
      </c>
      <c r="E61" s="72" t="s">
        <v>405</v>
      </c>
      <c r="G61" s="21" t="s">
        <v>85</v>
      </c>
      <c r="H61" s="34">
        <v>60</v>
      </c>
      <c r="I61" s="7"/>
    </row>
    <row r="62" spans="1:9" x14ac:dyDescent="0.15">
      <c r="A62" s="8" t="s">
        <v>98</v>
      </c>
      <c r="B62" s="28">
        <v>12</v>
      </c>
      <c r="C62" s="8" t="s">
        <v>15</v>
      </c>
      <c r="D62" s="23" t="s">
        <v>62</v>
      </c>
      <c r="E62" s="72" t="s">
        <v>416</v>
      </c>
      <c r="G62" s="21" t="s">
        <v>31</v>
      </c>
      <c r="H62" s="21">
        <v>122</v>
      </c>
      <c r="I62" s="7"/>
    </row>
    <row r="63" spans="1:9" x14ac:dyDescent="0.15">
      <c r="A63" s="8" t="s">
        <v>105</v>
      </c>
      <c r="B63" s="21">
        <v>2</v>
      </c>
      <c r="C63" s="8" t="s">
        <v>41</v>
      </c>
      <c r="D63" s="23" t="s">
        <v>21</v>
      </c>
      <c r="E63" s="72" t="s">
        <v>405</v>
      </c>
      <c r="G63" s="21" t="s">
        <v>102</v>
      </c>
      <c r="H63" s="21">
        <v>63</v>
      </c>
      <c r="I63" s="7"/>
    </row>
    <row r="64" spans="1:9" x14ac:dyDescent="0.15">
      <c r="A64" s="8" t="s">
        <v>100</v>
      </c>
      <c r="B64" s="21">
        <v>6</v>
      </c>
      <c r="C64" s="35" t="s">
        <v>16</v>
      </c>
      <c r="D64" s="23" t="s">
        <v>93</v>
      </c>
      <c r="E64" s="72" t="s">
        <v>405</v>
      </c>
      <c r="G64" s="21" t="s">
        <v>104</v>
      </c>
      <c r="H64" s="21">
        <v>91</v>
      </c>
      <c r="I64" s="7"/>
    </row>
    <row r="65" spans="1:9" x14ac:dyDescent="0.15">
      <c r="A65" s="8" t="s">
        <v>81</v>
      </c>
      <c r="B65" s="21">
        <v>1</v>
      </c>
      <c r="C65" s="8" t="s">
        <v>15</v>
      </c>
      <c r="D65" s="23" t="s">
        <v>93</v>
      </c>
      <c r="E65" s="72" t="s">
        <v>405</v>
      </c>
      <c r="G65" s="21" t="s">
        <v>34</v>
      </c>
      <c r="H65" s="21">
        <v>26</v>
      </c>
      <c r="I65" s="7"/>
    </row>
    <row r="66" spans="1:9" x14ac:dyDescent="0.15">
      <c r="A66" s="8" t="s">
        <v>51</v>
      </c>
      <c r="B66" s="21">
        <v>4</v>
      </c>
      <c r="C66" s="35" t="s">
        <v>41</v>
      </c>
      <c r="D66" s="36" t="s">
        <v>60</v>
      </c>
      <c r="E66" s="72" t="s">
        <v>405</v>
      </c>
      <c r="G66" s="21" t="s">
        <v>88</v>
      </c>
      <c r="H66" s="21">
        <v>29</v>
      </c>
      <c r="I66" s="7"/>
    </row>
    <row r="67" spans="1:9" hidden="1" x14ac:dyDescent="0.15">
      <c r="A67" s="30"/>
      <c r="B67" s="21"/>
      <c r="C67" s="30"/>
      <c r="D67" s="106"/>
      <c r="E67" s="72"/>
      <c r="G67" s="21" t="s">
        <v>109</v>
      </c>
      <c r="H67" s="21">
        <v>24</v>
      </c>
      <c r="I67" s="7"/>
    </row>
    <row r="68" spans="1:9" x14ac:dyDescent="0.15">
      <c r="A68" s="8" t="s">
        <v>85</v>
      </c>
      <c r="B68" s="21">
        <v>3</v>
      </c>
      <c r="C68" s="35" t="s">
        <v>16</v>
      </c>
      <c r="D68" s="23" t="s">
        <v>101</v>
      </c>
      <c r="E68" s="72" t="s">
        <v>404</v>
      </c>
      <c r="G68" s="21" t="s">
        <v>50</v>
      </c>
      <c r="H68" s="21">
        <v>207</v>
      </c>
      <c r="I68" s="7"/>
    </row>
    <row r="69" spans="1:9" x14ac:dyDescent="0.15">
      <c r="A69" s="8" t="s">
        <v>31</v>
      </c>
      <c r="B69" s="21">
        <v>5</v>
      </c>
      <c r="C69" s="35" t="s">
        <v>16</v>
      </c>
      <c r="D69" s="23" t="s">
        <v>60</v>
      </c>
      <c r="E69" s="72" t="s">
        <v>405</v>
      </c>
      <c r="G69" s="21" t="s">
        <v>100</v>
      </c>
      <c r="H69" s="21">
        <v>30</v>
      </c>
      <c r="I69" s="7"/>
    </row>
    <row r="70" spans="1:9" x14ac:dyDescent="0.15">
      <c r="A70" s="8" t="s">
        <v>102</v>
      </c>
      <c r="B70" s="21">
        <v>6</v>
      </c>
      <c r="C70" s="35" t="s">
        <v>16</v>
      </c>
      <c r="D70" s="23" t="s">
        <v>103</v>
      </c>
      <c r="E70" s="72" t="s">
        <v>405</v>
      </c>
      <c r="G70" s="21" t="s">
        <v>249</v>
      </c>
      <c r="H70" s="21">
        <v>145</v>
      </c>
      <c r="I70" s="7"/>
    </row>
    <row r="71" spans="1:9" hidden="1" x14ac:dyDescent="0.15">
      <c r="A71" s="30"/>
      <c r="B71" s="21"/>
      <c r="C71" s="30"/>
      <c r="D71" s="106"/>
      <c r="E71" s="72"/>
      <c r="G71" s="21" t="s">
        <v>105</v>
      </c>
      <c r="H71" s="21">
        <v>60</v>
      </c>
      <c r="I71" s="7"/>
    </row>
    <row r="72" spans="1:9" x14ac:dyDescent="0.15">
      <c r="A72" s="8" t="s">
        <v>50</v>
      </c>
      <c r="B72" s="21">
        <v>10</v>
      </c>
      <c r="C72" s="35" t="s">
        <v>16</v>
      </c>
      <c r="D72" s="23" t="s">
        <v>71</v>
      </c>
      <c r="E72" s="72" t="s">
        <v>404</v>
      </c>
      <c r="G72" s="21" t="s">
        <v>105</v>
      </c>
      <c r="H72" s="21">
        <v>60</v>
      </c>
      <c r="I72" s="7"/>
    </row>
    <row r="73" spans="1:9" x14ac:dyDescent="0.15">
      <c r="A73" s="8" t="s">
        <v>104</v>
      </c>
      <c r="B73" s="21">
        <v>17</v>
      </c>
      <c r="C73" s="8" t="s">
        <v>15</v>
      </c>
      <c r="D73" s="23" t="s">
        <v>63</v>
      </c>
      <c r="E73" s="72" t="s">
        <v>404</v>
      </c>
      <c r="G73" s="21" t="s">
        <v>87</v>
      </c>
      <c r="H73" s="21">
        <v>60</v>
      </c>
      <c r="I73" s="7"/>
    </row>
    <row r="74" spans="1:9" x14ac:dyDescent="0.15">
      <c r="A74" s="8" t="s">
        <v>105</v>
      </c>
      <c r="B74" s="28">
        <v>5</v>
      </c>
      <c r="C74" s="8" t="s">
        <v>41</v>
      </c>
      <c r="D74" s="23" t="s">
        <v>86</v>
      </c>
      <c r="E74" s="72" t="s">
        <v>405</v>
      </c>
      <c r="G74" s="21" t="s">
        <v>111</v>
      </c>
      <c r="H74" s="21">
        <v>116</v>
      </c>
      <c r="I74" s="7"/>
    </row>
    <row r="75" spans="1:9" x14ac:dyDescent="0.15">
      <c r="A75" s="8" t="s">
        <v>105</v>
      </c>
      <c r="B75" s="21">
        <v>6</v>
      </c>
      <c r="C75" s="8" t="s">
        <v>106</v>
      </c>
      <c r="D75" s="23" t="s">
        <v>71</v>
      </c>
      <c r="E75" s="72" t="s">
        <v>404</v>
      </c>
      <c r="G75" s="21" t="s">
        <v>119</v>
      </c>
      <c r="H75" s="21">
        <v>30</v>
      </c>
      <c r="I75" s="7"/>
    </row>
    <row r="76" spans="1:9" x14ac:dyDescent="0.15">
      <c r="A76" s="8" t="s">
        <v>34</v>
      </c>
      <c r="B76" s="21">
        <v>10</v>
      </c>
      <c r="C76" s="8" t="s">
        <v>15</v>
      </c>
      <c r="D76" s="36" t="s">
        <v>21</v>
      </c>
      <c r="E76" s="72" t="s">
        <v>416</v>
      </c>
      <c r="G76" s="21" t="s">
        <v>123</v>
      </c>
      <c r="H76" s="21">
        <v>26</v>
      </c>
      <c r="I76" s="7"/>
    </row>
    <row r="77" spans="1:9" x14ac:dyDescent="0.15">
      <c r="A77" s="8" t="s">
        <v>100</v>
      </c>
      <c r="B77" s="21">
        <v>2</v>
      </c>
      <c r="C77" s="35" t="s">
        <v>16</v>
      </c>
      <c r="D77" s="23" t="s">
        <v>93</v>
      </c>
      <c r="E77" s="72" t="s">
        <v>405</v>
      </c>
      <c r="G77" s="21" t="s">
        <v>124</v>
      </c>
      <c r="H77" s="21">
        <v>30</v>
      </c>
      <c r="I77" s="7"/>
    </row>
    <row r="78" spans="1:9" x14ac:dyDescent="0.15">
      <c r="A78" s="21" t="s">
        <v>238</v>
      </c>
      <c r="B78" s="21">
        <v>11</v>
      </c>
      <c r="C78" s="35" t="s">
        <v>16</v>
      </c>
      <c r="D78" s="23" t="s">
        <v>60</v>
      </c>
      <c r="E78" s="72" t="s">
        <v>405</v>
      </c>
      <c r="G78" s="21" t="s">
        <v>125</v>
      </c>
      <c r="H78" s="21">
        <v>30</v>
      </c>
      <c r="I78" s="7"/>
    </row>
    <row r="79" spans="1:9" x14ac:dyDescent="0.15">
      <c r="A79" s="8" t="s">
        <v>87</v>
      </c>
      <c r="B79" s="28">
        <v>7</v>
      </c>
      <c r="C79" s="8" t="s">
        <v>41</v>
      </c>
      <c r="D79" s="23" t="s">
        <v>71</v>
      </c>
      <c r="E79" s="72" t="s">
        <v>404</v>
      </c>
      <c r="G79" s="21" t="s">
        <v>264</v>
      </c>
      <c r="H79" s="21">
        <v>15</v>
      </c>
      <c r="I79" s="7"/>
    </row>
    <row r="80" spans="1:9" x14ac:dyDescent="0.15">
      <c r="A80" s="8" t="s">
        <v>88</v>
      </c>
      <c r="B80" s="21">
        <v>10</v>
      </c>
      <c r="C80" s="8" t="s">
        <v>15</v>
      </c>
      <c r="D80" s="23" t="s">
        <v>108</v>
      </c>
      <c r="E80" s="72" t="s">
        <v>404</v>
      </c>
      <c r="G80" s="21" t="s">
        <v>126</v>
      </c>
      <c r="H80" s="21">
        <v>24</v>
      </c>
      <c r="I80" s="7"/>
    </row>
    <row r="81" spans="1:9" x14ac:dyDescent="0.15">
      <c r="A81" s="8" t="s">
        <v>109</v>
      </c>
      <c r="B81" s="21">
        <v>4</v>
      </c>
      <c r="C81" s="8" t="s">
        <v>15</v>
      </c>
      <c r="D81" s="23" t="s">
        <v>110</v>
      </c>
      <c r="E81" s="72" t="s">
        <v>416</v>
      </c>
      <c r="G81" s="21" t="s">
        <v>75</v>
      </c>
      <c r="H81" s="21">
        <v>91</v>
      </c>
    </row>
    <row r="82" spans="1:9" hidden="1" x14ac:dyDescent="0.15">
      <c r="A82" s="30"/>
      <c r="B82" s="21"/>
      <c r="C82" s="30"/>
      <c r="D82" s="106"/>
      <c r="E82" s="72"/>
      <c r="G82" s="21" t="s">
        <v>115</v>
      </c>
      <c r="H82" s="21">
        <v>15</v>
      </c>
    </row>
    <row r="83" spans="1:9" x14ac:dyDescent="0.15">
      <c r="A83" s="8" t="s">
        <v>111</v>
      </c>
      <c r="B83" s="21">
        <v>16</v>
      </c>
      <c r="C83" s="8" t="s">
        <v>15</v>
      </c>
      <c r="D83" s="23" t="s">
        <v>112</v>
      </c>
      <c r="E83" s="72" t="s">
        <v>405</v>
      </c>
      <c r="G83" s="21" t="s">
        <v>98</v>
      </c>
      <c r="H83" s="21">
        <v>150</v>
      </c>
    </row>
    <row r="84" spans="1:9" x14ac:dyDescent="0.15">
      <c r="A84" s="8" t="s">
        <v>75</v>
      </c>
      <c r="B84" s="21">
        <v>3</v>
      </c>
      <c r="C84" s="35" t="s">
        <v>16</v>
      </c>
      <c r="D84" s="23" t="s">
        <v>113</v>
      </c>
      <c r="E84" s="72" t="s">
        <v>405</v>
      </c>
      <c r="G84" s="21" t="s">
        <v>117</v>
      </c>
      <c r="H84" s="21">
        <v>85</v>
      </c>
    </row>
    <row r="85" spans="1:9" x14ac:dyDescent="0.15">
      <c r="A85" s="8" t="s">
        <v>98</v>
      </c>
      <c r="B85" s="21">
        <v>3</v>
      </c>
      <c r="C85" s="8" t="s">
        <v>41</v>
      </c>
      <c r="D85" s="23" t="s">
        <v>114</v>
      </c>
      <c r="E85" s="72" t="s">
        <v>404</v>
      </c>
      <c r="G85" s="21" t="s">
        <v>31</v>
      </c>
      <c r="H85" s="21">
        <v>330</v>
      </c>
    </row>
    <row r="86" spans="1:9" x14ac:dyDescent="0.15">
      <c r="A86" s="8" t="s">
        <v>115</v>
      </c>
      <c r="B86" s="21">
        <v>4</v>
      </c>
      <c r="C86" s="35" t="s">
        <v>16</v>
      </c>
      <c r="D86" s="23" t="s">
        <v>116</v>
      </c>
      <c r="E86" s="72" t="s">
        <v>405</v>
      </c>
      <c r="G86" s="21" t="s">
        <v>121</v>
      </c>
      <c r="H86" s="21">
        <v>30</v>
      </c>
    </row>
    <row r="87" spans="1:9" x14ac:dyDescent="0.15">
      <c r="A87" s="8" t="s">
        <v>117</v>
      </c>
      <c r="B87" s="21">
        <v>1</v>
      </c>
      <c r="C87" s="35" t="s">
        <v>16</v>
      </c>
      <c r="D87" s="23" t="s">
        <v>118</v>
      </c>
      <c r="E87" s="72" t="s">
        <v>405</v>
      </c>
      <c r="G87" s="21" t="s">
        <v>31</v>
      </c>
      <c r="H87" s="21">
        <v>62</v>
      </c>
    </row>
    <row r="88" spans="1:9" x14ac:dyDescent="0.15">
      <c r="A88" s="8" t="s">
        <v>119</v>
      </c>
      <c r="B88" s="21">
        <v>15</v>
      </c>
      <c r="C88" s="8" t="s">
        <v>15</v>
      </c>
      <c r="D88" s="23" t="s">
        <v>120</v>
      </c>
      <c r="E88" s="72" t="s">
        <v>416</v>
      </c>
      <c r="G88" s="21" t="s">
        <v>128</v>
      </c>
      <c r="H88" s="21">
        <v>210</v>
      </c>
    </row>
    <row r="89" spans="1:9" x14ac:dyDescent="0.15">
      <c r="A89" s="8" t="s">
        <v>121</v>
      </c>
      <c r="B89" s="21">
        <v>4</v>
      </c>
      <c r="C89" s="8" t="s">
        <v>46</v>
      </c>
      <c r="D89" s="23" t="s">
        <v>122</v>
      </c>
      <c r="E89" s="72" t="s">
        <v>417</v>
      </c>
      <c r="G89" s="21" t="s">
        <v>129</v>
      </c>
      <c r="H89" s="21">
        <v>31</v>
      </c>
      <c r="I89" s="7"/>
    </row>
    <row r="90" spans="1:9" x14ac:dyDescent="0.15">
      <c r="A90" s="8" t="s">
        <v>123</v>
      </c>
      <c r="B90" s="21">
        <v>16</v>
      </c>
      <c r="C90" s="8" t="s">
        <v>15</v>
      </c>
      <c r="D90" s="23" t="s">
        <v>120</v>
      </c>
      <c r="E90" s="72" t="s">
        <v>416</v>
      </c>
      <c r="G90" s="21" t="s">
        <v>129</v>
      </c>
      <c r="H90" s="21">
        <v>26</v>
      </c>
      <c r="I90" s="7"/>
    </row>
    <row r="91" spans="1:9" x14ac:dyDescent="0.15">
      <c r="A91" s="8" t="s">
        <v>124</v>
      </c>
      <c r="B91" s="21">
        <v>30</v>
      </c>
      <c r="C91" s="8" t="s">
        <v>15</v>
      </c>
      <c r="D91" s="23" t="s">
        <v>120</v>
      </c>
      <c r="E91" s="8" t="s">
        <v>412</v>
      </c>
      <c r="G91" s="21" t="s">
        <v>131</v>
      </c>
      <c r="H91" s="21">
        <v>33</v>
      </c>
      <c r="I91" s="7"/>
    </row>
    <row r="92" spans="1:9" x14ac:dyDescent="0.15">
      <c r="A92" s="8" t="s">
        <v>125</v>
      </c>
      <c r="B92" s="21">
        <v>54</v>
      </c>
      <c r="C92" s="8" t="s">
        <v>15</v>
      </c>
      <c r="D92" s="23" t="s">
        <v>120</v>
      </c>
      <c r="E92" s="8" t="s">
        <v>412</v>
      </c>
      <c r="G92" s="21" t="s">
        <v>131</v>
      </c>
      <c r="H92" s="21">
        <v>35</v>
      </c>
      <c r="I92" s="7"/>
    </row>
    <row r="93" spans="1:9" x14ac:dyDescent="0.15">
      <c r="A93" s="8" t="s">
        <v>31</v>
      </c>
      <c r="B93" s="21">
        <v>11</v>
      </c>
      <c r="C93" s="35" t="s">
        <v>16</v>
      </c>
      <c r="D93" s="23" t="s">
        <v>93</v>
      </c>
      <c r="E93" s="72" t="s">
        <v>405</v>
      </c>
      <c r="G93" s="21" t="s">
        <v>133</v>
      </c>
      <c r="H93" s="21">
        <v>26</v>
      </c>
      <c r="I93" s="7"/>
    </row>
    <row r="94" spans="1:9" x14ac:dyDescent="0.15">
      <c r="A94" s="21" t="s">
        <v>240</v>
      </c>
      <c r="B94" s="28">
        <v>28</v>
      </c>
      <c r="C94" s="8" t="s">
        <v>15</v>
      </c>
      <c r="D94" s="23" t="s">
        <v>21</v>
      </c>
      <c r="E94" s="72" t="s">
        <v>416</v>
      </c>
      <c r="G94" s="21" t="s">
        <v>136</v>
      </c>
      <c r="H94" s="21">
        <v>177</v>
      </c>
      <c r="I94" s="7"/>
    </row>
    <row r="95" spans="1:9" x14ac:dyDescent="0.15">
      <c r="A95" s="21" t="s">
        <v>126</v>
      </c>
      <c r="B95" s="21">
        <v>6</v>
      </c>
      <c r="C95" s="8" t="s">
        <v>15</v>
      </c>
      <c r="D95" s="23" t="s">
        <v>127</v>
      </c>
      <c r="E95" s="72" t="s">
        <v>416</v>
      </c>
      <c r="G95" s="21" t="s">
        <v>124</v>
      </c>
      <c r="H95" s="21">
        <v>25</v>
      </c>
      <c r="I95" s="7"/>
    </row>
    <row r="96" spans="1:9" hidden="1" x14ac:dyDescent="0.15">
      <c r="A96" s="30"/>
      <c r="B96" s="21"/>
      <c r="C96" s="30"/>
      <c r="D96" s="106"/>
      <c r="E96" s="72"/>
      <c r="G96" s="21" t="s">
        <v>123</v>
      </c>
      <c r="H96" s="21">
        <v>25</v>
      </c>
      <c r="I96" s="7"/>
    </row>
    <row r="97" spans="1:9" x14ac:dyDescent="0.15">
      <c r="A97" s="8" t="s">
        <v>31</v>
      </c>
      <c r="B97" s="21">
        <v>3</v>
      </c>
      <c r="C97" s="8" t="s">
        <v>16</v>
      </c>
      <c r="D97" s="23" t="s">
        <v>64</v>
      </c>
      <c r="E97" s="72" t="s">
        <v>416</v>
      </c>
      <c r="G97" s="21" t="s">
        <v>139</v>
      </c>
      <c r="H97" s="21">
        <v>33</v>
      </c>
      <c r="I97" s="7"/>
    </row>
    <row r="98" spans="1:9" x14ac:dyDescent="0.15">
      <c r="A98" s="8" t="s">
        <v>128</v>
      </c>
      <c r="B98" s="21">
        <v>15</v>
      </c>
      <c r="C98" s="8" t="s">
        <v>15</v>
      </c>
      <c r="D98" s="23" t="s">
        <v>20</v>
      </c>
      <c r="E98" s="72" t="s">
        <v>405</v>
      </c>
      <c r="G98" s="21" t="s">
        <v>119</v>
      </c>
      <c r="H98" s="21">
        <v>25</v>
      </c>
      <c r="I98" s="7"/>
    </row>
    <row r="99" spans="1:9" x14ac:dyDescent="0.15">
      <c r="A99" s="8" t="s">
        <v>129</v>
      </c>
      <c r="B99" s="21">
        <v>60</v>
      </c>
      <c r="C99" s="8" t="s">
        <v>15</v>
      </c>
      <c r="D99" s="23" t="s">
        <v>43</v>
      </c>
      <c r="E99" s="72" t="s">
        <v>412</v>
      </c>
      <c r="G99" s="39" t="s">
        <v>97</v>
      </c>
      <c r="H99" s="39">
        <v>113</v>
      </c>
      <c r="I99" s="7"/>
    </row>
    <row r="100" spans="1:9" x14ac:dyDescent="0.15">
      <c r="A100" s="8" t="s">
        <v>129</v>
      </c>
      <c r="B100" s="21">
        <v>60</v>
      </c>
      <c r="C100" s="8" t="s">
        <v>16</v>
      </c>
      <c r="D100" s="23" t="s">
        <v>130</v>
      </c>
      <c r="E100" s="72" t="s">
        <v>405</v>
      </c>
      <c r="G100" s="8" t="s">
        <v>249</v>
      </c>
      <c r="H100" s="21">
        <v>71</v>
      </c>
      <c r="I100" s="7"/>
    </row>
    <row r="101" spans="1:9" x14ac:dyDescent="0.15">
      <c r="A101" s="8" t="s">
        <v>131</v>
      </c>
      <c r="B101" s="21">
        <v>30</v>
      </c>
      <c r="C101" s="8" t="s">
        <v>15</v>
      </c>
      <c r="D101" s="23" t="s">
        <v>43</v>
      </c>
      <c r="E101" s="72" t="s">
        <v>412</v>
      </c>
      <c r="G101" s="38" t="s">
        <v>126</v>
      </c>
      <c r="H101" s="38">
        <v>30</v>
      </c>
      <c r="I101" s="7"/>
    </row>
    <row r="102" spans="1:9" x14ac:dyDescent="0.15">
      <c r="A102" s="8" t="s">
        <v>131</v>
      </c>
      <c r="B102" s="21">
        <v>30</v>
      </c>
      <c r="C102" s="8" t="s">
        <v>16</v>
      </c>
      <c r="D102" s="23" t="s">
        <v>132</v>
      </c>
      <c r="E102" s="72" t="s">
        <v>412</v>
      </c>
      <c r="G102" s="21" t="s">
        <v>76</v>
      </c>
      <c r="H102" s="21">
        <v>45</v>
      </c>
      <c r="I102" s="7"/>
    </row>
    <row r="103" spans="1:9" x14ac:dyDescent="0.15">
      <c r="A103" s="8" t="s">
        <v>133</v>
      </c>
      <c r="B103" s="21">
        <v>90</v>
      </c>
      <c r="C103" s="8" t="s">
        <v>16</v>
      </c>
      <c r="D103" s="23" t="s">
        <v>49</v>
      </c>
      <c r="E103" s="72" t="s">
        <v>412</v>
      </c>
      <c r="G103" s="21" t="s">
        <v>138</v>
      </c>
      <c r="H103" s="21">
        <v>28</v>
      </c>
      <c r="I103" s="7"/>
    </row>
    <row r="104" spans="1:9" hidden="1" x14ac:dyDescent="0.15">
      <c r="A104" s="30"/>
      <c r="B104" s="21"/>
      <c r="C104" s="30"/>
      <c r="D104" s="106"/>
      <c r="E104" s="72"/>
      <c r="G104" s="21" t="s">
        <v>95</v>
      </c>
      <c r="H104" s="21">
        <v>30</v>
      </c>
      <c r="I104" s="7"/>
    </row>
    <row r="105" spans="1:9" x14ac:dyDescent="0.15">
      <c r="A105" s="8" t="s">
        <v>97</v>
      </c>
      <c r="B105" s="21">
        <v>12</v>
      </c>
      <c r="C105" s="8" t="s">
        <v>134</v>
      </c>
      <c r="D105" s="23" t="s">
        <v>135</v>
      </c>
      <c r="E105" s="72" t="s">
        <v>417</v>
      </c>
      <c r="G105" s="21" t="s">
        <v>97</v>
      </c>
      <c r="H105" s="21">
        <v>30</v>
      </c>
      <c r="I105" s="7"/>
    </row>
    <row r="106" spans="1:9" x14ac:dyDescent="0.15">
      <c r="A106" s="8" t="s">
        <v>136</v>
      </c>
      <c r="B106" s="21">
        <v>6</v>
      </c>
      <c r="C106" s="8" t="s">
        <v>16</v>
      </c>
      <c r="D106" s="23" t="s">
        <v>137</v>
      </c>
      <c r="E106" s="72" t="s">
        <v>405</v>
      </c>
      <c r="G106" s="21" t="s">
        <v>119</v>
      </c>
      <c r="H106" s="21">
        <v>180</v>
      </c>
      <c r="I106" s="7"/>
    </row>
    <row r="107" spans="1:9" x14ac:dyDescent="0.15">
      <c r="A107" s="8" t="s">
        <v>138</v>
      </c>
      <c r="B107" s="28">
        <v>28</v>
      </c>
      <c r="C107" s="8" t="s">
        <v>47</v>
      </c>
      <c r="D107" s="23" t="s">
        <v>86</v>
      </c>
      <c r="E107" s="72" t="s">
        <v>405</v>
      </c>
      <c r="G107" s="21" t="s">
        <v>51</v>
      </c>
      <c r="H107" s="21">
        <v>60</v>
      </c>
      <c r="I107" s="7"/>
    </row>
    <row r="108" spans="1:9" x14ac:dyDescent="0.15">
      <c r="A108" s="8" t="s">
        <v>126</v>
      </c>
      <c r="B108" s="38">
        <v>15</v>
      </c>
      <c r="C108" s="8" t="s">
        <v>134</v>
      </c>
      <c r="D108" s="23" t="s">
        <v>135</v>
      </c>
      <c r="E108" s="72" t="s">
        <v>417</v>
      </c>
      <c r="G108" s="21" t="s">
        <v>87</v>
      </c>
      <c r="H108" s="21">
        <v>30</v>
      </c>
      <c r="I108" s="7"/>
    </row>
    <row r="109" spans="1:9" x14ac:dyDescent="0.15">
      <c r="A109" s="8" t="s">
        <v>124</v>
      </c>
      <c r="B109" s="21">
        <v>10</v>
      </c>
      <c r="C109" s="8" t="s">
        <v>15</v>
      </c>
      <c r="D109" s="23" t="s">
        <v>108</v>
      </c>
      <c r="E109" s="72" t="s">
        <v>416</v>
      </c>
      <c r="G109" s="21" t="s">
        <v>33</v>
      </c>
      <c r="H109" s="21">
        <v>15</v>
      </c>
      <c r="I109" s="7"/>
    </row>
    <row r="110" spans="1:9" x14ac:dyDescent="0.15">
      <c r="A110" s="8" t="s">
        <v>97</v>
      </c>
      <c r="B110" s="39">
        <v>2</v>
      </c>
      <c r="C110" s="8" t="s">
        <v>16</v>
      </c>
      <c r="D110" s="23" t="s">
        <v>78</v>
      </c>
      <c r="E110" s="72" t="s">
        <v>405</v>
      </c>
      <c r="G110" s="21" t="s">
        <v>124</v>
      </c>
      <c r="H110" s="21">
        <v>60</v>
      </c>
      <c r="I110" s="7"/>
    </row>
    <row r="111" spans="1:9" x14ac:dyDescent="0.15">
      <c r="A111" s="8" t="s">
        <v>123</v>
      </c>
      <c r="B111" s="21">
        <v>10</v>
      </c>
      <c r="C111" s="8" t="s">
        <v>15</v>
      </c>
      <c r="D111" s="23" t="s">
        <v>108</v>
      </c>
      <c r="E111" s="72" t="s">
        <v>416</v>
      </c>
      <c r="G111" s="21" t="s">
        <v>125</v>
      </c>
      <c r="H111" s="21">
        <v>31</v>
      </c>
      <c r="I111" s="7"/>
    </row>
    <row r="112" spans="1:9" x14ac:dyDescent="0.15">
      <c r="A112" s="8" t="s">
        <v>76</v>
      </c>
      <c r="B112" s="21">
        <v>4</v>
      </c>
      <c r="C112" s="8" t="s">
        <v>41</v>
      </c>
      <c r="D112" s="23" t="s">
        <v>60</v>
      </c>
      <c r="E112" s="72" t="s">
        <v>405</v>
      </c>
      <c r="G112" s="21" t="s">
        <v>142</v>
      </c>
      <c r="H112" s="21">
        <v>25</v>
      </c>
      <c r="I112" s="7"/>
    </row>
    <row r="113" spans="1:9" x14ac:dyDescent="0.15">
      <c r="A113" s="21" t="s">
        <v>238</v>
      </c>
      <c r="B113" s="21">
        <v>11</v>
      </c>
      <c r="C113" s="8" t="s">
        <v>16</v>
      </c>
      <c r="D113" s="23" t="s">
        <v>78</v>
      </c>
      <c r="E113" s="72" t="s">
        <v>405</v>
      </c>
      <c r="G113" s="21" t="s">
        <v>80</v>
      </c>
      <c r="H113" s="21">
        <v>63</v>
      </c>
      <c r="I113" s="7"/>
    </row>
    <row r="114" spans="1:9" x14ac:dyDescent="0.15">
      <c r="A114" s="21" t="s">
        <v>139</v>
      </c>
      <c r="B114" s="21">
        <v>14</v>
      </c>
      <c r="C114" s="8" t="s">
        <v>15</v>
      </c>
      <c r="D114" s="23" t="s">
        <v>21</v>
      </c>
      <c r="E114" s="72" t="s">
        <v>416</v>
      </c>
      <c r="G114" s="21" t="s">
        <v>144</v>
      </c>
      <c r="H114" s="21">
        <v>31</v>
      </c>
      <c r="I114" s="7"/>
    </row>
    <row r="115" spans="1:9" x14ac:dyDescent="0.15">
      <c r="A115" s="21" t="s">
        <v>119</v>
      </c>
      <c r="B115" s="21">
        <v>30</v>
      </c>
      <c r="C115" s="8" t="s">
        <v>15</v>
      </c>
      <c r="D115" s="23" t="s">
        <v>108</v>
      </c>
      <c r="E115" s="72" t="s">
        <v>416</v>
      </c>
      <c r="G115" s="21" t="s">
        <v>146</v>
      </c>
      <c r="H115" s="21">
        <v>32</v>
      </c>
      <c r="I115" s="7"/>
    </row>
    <row r="116" spans="1:9" x14ac:dyDescent="0.15">
      <c r="A116" s="21" t="s">
        <v>95</v>
      </c>
      <c r="B116" s="21">
        <v>3</v>
      </c>
      <c r="C116" s="8" t="s">
        <v>41</v>
      </c>
      <c r="D116" s="23" t="s">
        <v>140</v>
      </c>
      <c r="E116" s="72" t="s">
        <v>416</v>
      </c>
      <c r="G116" s="21" t="s">
        <v>147</v>
      </c>
      <c r="H116" s="21">
        <v>90</v>
      </c>
      <c r="I116" s="7"/>
    </row>
    <row r="117" spans="1:9" hidden="1" x14ac:dyDescent="0.15">
      <c r="A117" s="30"/>
      <c r="B117" s="21"/>
      <c r="C117" s="30"/>
      <c r="D117" s="106"/>
      <c r="E117" s="72"/>
      <c r="G117" s="39" t="s">
        <v>249</v>
      </c>
      <c r="H117" s="39">
        <v>60</v>
      </c>
      <c r="I117" s="7"/>
    </row>
    <row r="118" spans="1:9" x14ac:dyDescent="0.15">
      <c r="A118" s="8" t="s">
        <v>119</v>
      </c>
      <c r="B118" s="21">
        <v>2</v>
      </c>
      <c r="C118" s="8" t="s">
        <v>47</v>
      </c>
      <c r="D118" s="23" t="s">
        <v>141</v>
      </c>
      <c r="E118" s="72" t="s">
        <v>404</v>
      </c>
      <c r="G118" s="8" t="s">
        <v>150</v>
      </c>
      <c r="H118" s="8">
        <v>110</v>
      </c>
      <c r="I118" s="7"/>
    </row>
    <row r="119" spans="1:9" x14ac:dyDescent="0.15">
      <c r="A119" s="8" t="s">
        <v>51</v>
      </c>
      <c r="B119" s="28">
        <v>20</v>
      </c>
      <c r="C119" s="8" t="s">
        <v>41</v>
      </c>
      <c r="D119" s="23" t="s">
        <v>78</v>
      </c>
      <c r="E119" s="72" t="s">
        <v>408</v>
      </c>
      <c r="G119" s="8" t="s">
        <v>88</v>
      </c>
      <c r="H119" s="8">
        <v>102</v>
      </c>
      <c r="I119" s="7"/>
    </row>
    <row r="120" spans="1:9" x14ac:dyDescent="0.15">
      <c r="A120" s="8" t="s">
        <v>142</v>
      </c>
      <c r="B120" s="21">
        <v>13</v>
      </c>
      <c r="C120" s="8" t="s">
        <v>16</v>
      </c>
      <c r="D120" s="23" t="s">
        <v>21</v>
      </c>
      <c r="E120" s="72" t="s">
        <v>416</v>
      </c>
      <c r="F120" s="107"/>
      <c r="G120" s="38" t="s">
        <v>119</v>
      </c>
      <c r="H120" s="38">
        <v>177</v>
      </c>
      <c r="I120" s="7"/>
    </row>
    <row r="121" spans="1:9" x14ac:dyDescent="0.15">
      <c r="A121" s="8" t="s">
        <v>87</v>
      </c>
      <c r="B121" s="21">
        <v>6</v>
      </c>
      <c r="C121" s="8" t="s">
        <v>41</v>
      </c>
      <c r="D121" s="23" t="s">
        <v>78</v>
      </c>
      <c r="E121" s="72" t="s">
        <v>405</v>
      </c>
      <c r="G121" s="21" t="s">
        <v>98</v>
      </c>
      <c r="H121" s="21">
        <v>145</v>
      </c>
      <c r="I121" s="7"/>
    </row>
    <row r="122" spans="1:9" x14ac:dyDescent="0.15">
      <c r="A122" s="8" t="s">
        <v>80</v>
      </c>
      <c r="B122" s="21">
        <v>4</v>
      </c>
      <c r="C122" s="8" t="s">
        <v>16</v>
      </c>
      <c r="D122" s="23" t="s">
        <v>143</v>
      </c>
      <c r="E122" s="72" t="s">
        <v>405</v>
      </c>
      <c r="G122" s="21" t="s">
        <v>105</v>
      </c>
      <c r="H122" s="21">
        <v>30</v>
      </c>
      <c r="I122" s="7"/>
    </row>
    <row r="123" spans="1:9" x14ac:dyDescent="0.15">
      <c r="A123" s="8" t="s">
        <v>33</v>
      </c>
      <c r="B123" s="21">
        <v>5</v>
      </c>
      <c r="C123" s="8" t="s">
        <v>46</v>
      </c>
      <c r="D123" s="23" t="s">
        <v>43</v>
      </c>
      <c r="E123" s="72" t="s">
        <v>417</v>
      </c>
      <c r="G123" s="21" t="s">
        <v>123</v>
      </c>
      <c r="H123" s="21">
        <v>30</v>
      </c>
      <c r="I123" s="7"/>
    </row>
    <row r="124" spans="1:9" x14ac:dyDescent="0.15">
      <c r="A124" s="8" t="s">
        <v>124</v>
      </c>
      <c r="B124" s="21">
        <v>5</v>
      </c>
      <c r="C124" s="8" t="s">
        <v>47</v>
      </c>
      <c r="D124" s="23" t="s">
        <v>86</v>
      </c>
      <c r="E124" s="72" t="s">
        <v>404</v>
      </c>
      <c r="G124" s="21" t="s">
        <v>124</v>
      </c>
      <c r="H124" s="21">
        <v>150</v>
      </c>
      <c r="I124" s="7"/>
    </row>
    <row r="125" spans="1:9" x14ac:dyDescent="0.15">
      <c r="A125" s="8" t="s">
        <v>144</v>
      </c>
      <c r="B125" s="21">
        <v>2</v>
      </c>
      <c r="C125" s="8" t="s">
        <v>16</v>
      </c>
      <c r="D125" s="23" t="s">
        <v>145</v>
      </c>
      <c r="E125" s="72" t="s">
        <v>416</v>
      </c>
      <c r="G125" s="21" t="s">
        <v>153</v>
      </c>
      <c r="H125" s="21">
        <v>30</v>
      </c>
      <c r="I125" s="7"/>
    </row>
    <row r="126" spans="1:9" x14ac:dyDescent="0.15">
      <c r="A126" s="8" t="s">
        <v>146</v>
      </c>
      <c r="B126" s="21">
        <v>27</v>
      </c>
      <c r="C126" s="8" t="s">
        <v>16</v>
      </c>
      <c r="D126" s="23" t="s">
        <v>145</v>
      </c>
      <c r="E126" s="72" t="s">
        <v>416</v>
      </c>
      <c r="G126" s="21" t="s">
        <v>151</v>
      </c>
      <c r="H126" s="21">
        <v>30</v>
      </c>
      <c r="I126" s="7"/>
    </row>
    <row r="127" spans="1:9" x14ac:dyDescent="0.15">
      <c r="A127" s="8" t="s">
        <v>125</v>
      </c>
      <c r="B127" s="21">
        <v>12</v>
      </c>
      <c r="C127" s="8" t="s">
        <v>47</v>
      </c>
      <c r="D127" s="23" t="s">
        <v>86</v>
      </c>
      <c r="E127" s="72" t="s">
        <v>404</v>
      </c>
      <c r="G127" s="21" t="s">
        <v>152</v>
      </c>
      <c r="H127" s="21">
        <v>45</v>
      </c>
      <c r="I127" s="7"/>
    </row>
    <row r="128" spans="1:9" x14ac:dyDescent="0.15">
      <c r="A128" s="8" t="s">
        <v>147</v>
      </c>
      <c r="B128" s="39">
        <v>2</v>
      </c>
      <c r="C128" s="8" t="s">
        <v>41</v>
      </c>
      <c r="D128" s="23" t="s">
        <v>148</v>
      </c>
      <c r="E128" s="72" t="s">
        <v>416</v>
      </c>
      <c r="G128" s="21" t="s">
        <v>154</v>
      </c>
      <c r="H128" s="21">
        <v>15</v>
      </c>
      <c r="I128" s="7"/>
    </row>
    <row r="129" spans="1:9" x14ac:dyDescent="0.15">
      <c r="A129" s="8" t="s">
        <v>238</v>
      </c>
      <c r="B129" s="40">
        <v>14</v>
      </c>
      <c r="C129" s="8" t="s">
        <v>16</v>
      </c>
      <c r="D129" s="23" t="s">
        <v>64</v>
      </c>
      <c r="E129" s="72" t="s">
        <v>416</v>
      </c>
      <c r="G129" s="21" t="s">
        <v>269</v>
      </c>
      <c r="H129" s="21">
        <v>15</v>
      </c>
      <c r="I129" s="7"/>
    </row>
    <row r="130" spans="1:9" hidden="1" x14ac:dyDescent="0.15">
      <c r="A130" s="30"/>
      <c r="B130" s="41"/>
      <c r="C130" s="30"/>
      <c r="D130" s="106"/>
      <c r="E130" s="72"/>
      <c r="G130" s="21" t="s">
        <v>270</v>
      </c>
      <c r="H130" s="21">
        <v>15</v>
      </c>
      <c r="I130" s="7"/>
    </row>
    <row r="131" spans="1:9" x14ac:dyDescent="0.15">
      <c r="A131" s="8" t="s">
        <v>98</v>
      </c>
      <c r="B131" s="21">
        <v>5</v>
      </c>
      <c r="C131" s="8" t="s">
        <v>41</v>
      </c>
      <c r="D131" s="23" t="s">
        <v>149</v>
      </c>
      <c r="E131" s="72" t="s">
        <v>405</v>
      </c>
      <c r="G131" s="21" t="s">
        <v>156</v>
      </c>
      <c r="H131" s="21">
        <v>30</v>
      </c>
      <c r="I131" s="7"/>
    </row>
    <row r="132" spans="1:9" x14ac:dyDescent="0.15">
      <c r="A132" s="21" t="s">
        <v>119</v>
      </c>
      <c r="B132" s="38">
        <v>5</v>
      </c>
      <c r="C132" s="8" t="s">
        <v>16</v>
      </c>
      <c r="D132" s="23" t="s">
        <v>71</v>
      </c>
      <c r="E132" s="72" t="s">
        <v>404</v>
      </c>
      <c r="G132" s="21" t="s">
        <v>157</v>
      </c>
      <c r="H132" s="21">
        <v>45</v>
      </c>
      <c r="I132" s="7"/>
    </row>
    <row r="133" spans="1:9" x14ac:dyDescent="0.15">
      <c r="A133" s="21" t="s">
        <v>150</v>
      </c>
      <c r="B133" s="8">
        <v>10</v>
      </c>
      <c r="C133" s="8" t="s">
        <v>15</v>
      </c>
      <c r="D133" s="23" t="s">
        <v>63</v>
      </c>
      <c r="E133" s="72" t="s">
        <v>405</v>
      </c>
      <c r="G133" s="21" t="s">
        <v>50</v>
      </c>
      <c r="H133" s="21">
        <v>90</v>
      </c>
      <c r="I133" s="7"/>
    </row>
    <row r="134" spans="1:9" x14ac:dyDescent="0.15">
      <c r="A134" s="8" t="s">
        <v>88</v>
      </c>
      <c r="B134" s="8">
        <v>5</v>
      </c>
      <c r="C134" s="8" t="s">
        <v>15</v>
      </c>
      <c r="D134" s="23" t="s">
        <v>63</v>
      </c>
      <c r="E134" s="72" t="s">
        <v>405</v>
      </c>
      <c r="G134" s="21" t="s">
        <v>136</v>
      </c>
      <c r="H134" s="21">
        <v>240</v>
      </c>
      <c r="I134" s="7"/>
    </row>
    <row r="135" spans="1:9" x14ac:dyDescent="0.15">
      <c r="A135" s="8" t="s">
        <v>105</v>
      </c>
      <c r="B135" s="21">
        <v>10</v>
      </c>
      <c r="C135" s="8" t="s">
        <v>41</v>
      </c>
      <c r="D135" s="23" t="s">
        <v>78</v>
      </c>
      <c r="E135" s="72" t="s">
        <v>405</v>
      </c>
      <c r="G135" s="21" t="s">
        <v>123</v>
      </c>
      <c r="H135" s="21">
        <v>150</v>
      </c>
      <c r="I135" s="7"/>
    </row>
    <row r="136" spans="1:9" x14ac:dyDescent="0.15">
      <c r="A136" s="8" t="s">
        <v>123</v>
      </c>
      <c r="B136" s="21">
        <v>5</v>
      </c>
      <c r="C136" s="8" t="s">
        <v>47</v>
      </c>
      <c r="D136" s="23" t="s">
        <v>86</v>
      </c>
      <c r="E136" s="72" t="s">
        <v>404</v>
      </c>
      <c r="G136" s="21" t="s">
        <v>158</v>
      </c>
      <c r="H136" s="21">
        <v>30</v>
      </c>
      <c r="I136" s="7"/>
    </row>
    <row r="137" spans="1:9" x14ac:dyDescent="0.15">
      <c r="A137" s="8" t="s">
        <v>124</v>
      </c>
      <c r="B137" s="39">
        <v>5</v>
      </c>
      <c r="C137" s="8" t="s">
        <v>16</v>
      </c>
      <c r="D137" s="23" t="s">
        <v>71</v>
      </c>
      <c r="E137" s="72" t="s">
        <v>404</v>
      </c>
      <c r="G137" s="21" t="s">
        <v>159</v>
      </c>
      <c r="H137" s="21">
        <v>30</v>
      </c>
      <c r="I137" s="7"/>
    </row>
    <row r="138" spans="1:9" x14ac:dyDescent="0.15">
      <c r="A138" s="8" t="s">
        <v>151</v>
      </c>
      <c r="B138" s="40">
        <v>6</v>
      </c>
      <c r="C138" s="8" t="s">
        <v>41</v>
      </c>
      <c r="D138" s="23" t="s">
        <v>49</v>
      </c>
      <c r="E138" s="72" t="s">
        <v>405</v>
      </c>
      <c r="G138" s="21" t="s">
        <v>88</v>
      </c>
      <c r="H138" s="21">
        <v>60</v>
      </c>
      <c r="I138" s="7"/>
    </row>
    <row r="139" spans="1:9" x14ac:dyDescent="0.15">
      <c r="A139" s="21" t="s">
        <v>152</v>
      </c>
      <c r="B139" s="38">
        <v>3</v>
      </c>
      <c r="C139" s="8" t="s">
        <v>134</v>
      </c>
      <c r="D139" s="23" t="s">
        <v>135</v>
      </c>
      <c r="E139" s="72" t="s">
        <v>405</v>
      </c>
      <c r="G139" s="21" t="s">
        <v>75</v>
      </c>
      <c r="H139" s="21">
        <v>30</v>
      </c>
      <c r="I139" s="7"/>
    </row>
    <row r="140" spans="1:9" x14ac:dyDescent="0.15">
      <c r="A140" s="21" t="s">
        <v>153</v>
      </c>
      <c r="B140" s="21">
        <v>5</v>
      </c>
      <c r="C140" s="8" t="s">
        <v>16</v>
      </c>
      <c r="D140" s="23" t="s">
        <v>21</v>
      </c>
      <c r="E140" s="72" t="s">
        <v>416</v>
      </c>
      <c r="G140" s="21" t="s">
        <v>136</v>
      </c>
      <c r="H140" s="21">
        <v>210</v>
      </c>
      <c r="I140" s="7"/>
    </row>
    <row r="141" spans="1:9" x14ac:dyDescent="0.15">
      <c r="A141" s="39" t="s">
        <v>154</v>
      </c>
      <c r="B141" s="21">
        <v>5</v>
      </c>
      <c r="C141" s="8" t="s">
        <v>134</v>
      </c>
      <c r="D141" s="23" t="s">
        <v>155</v>
      </c>
      <c r="E141" s="72" t="s">
        <v>416</v>
      </c>
      <c r="G141" s="21" t="s">
        <v>160</v>
      </c>
      <c r="H141" s="21">
        <v>30</v>
      </c>
      <c r="I141" s="7"/>
    </row>
    <row r="142" spans="1:9" x14ac:dyDescent="0.15">
      <c r="A142" s="8" t="s">
        <v>241</v>
      </c>
      <c r="B142" s="42">
        <v>5</v>
      </c>
      <c r="C142" s="8" t="s">
        <v>134</v>
      </c>
      <c r="D142" s="23" t="s">
        <v>155</v>
      </c>
      <c r="E142" s="72" t="s">
        <v>416</v>
      </c>
      <c r="G142" s="21" t="s">
        <v>153</v>
      </c>
      <c r="H142" s="21">
        <v>30</v>
      </c>
      <c r="I142" s="7"/>
    </row>
    <row r="143" spans="1:9" x14ac:dyDescent="0.15">
      <c r="A143" s="41" t="s">
        <v>242</v>
      </c>
      <c r="B143" s="21">
        <v>0</v>
      </c>
      <c r="C143" s="8" t="s">
        <v>134</v>
      </c>
      <c r="D143" s="23" t="s">
        <v>155</v>
      </c>
      <c r="E143" s="72" t="s">
        <v>413</v>
      </c>
      <c r="G143" s="21" t="s">
        <v>161</v>
      </c>
      <c r="H143" s="21">
        <v>60</v>
      </c>
      <c r="I143" s="7"/>
    </row>
    <row r="144" spans="1:9" x14ac:dyDescent="0.15">
      <c r="A144" s="21" t="s">
        <v>156</v>
      </c>
      <c r="B144" s="21">
        <v>5</v>
      </c>
      <c r="C144" s="8" t="s">
        <v>134</v>
      </c>
      <c r="D144" s="23" t="s">
        <v>155</v>
      </c>
      <c r="E144" s="72" t="s">
        <v>416</v>
      </c>
      <c r="G144" s="21" t="s">
        <v>162</v>
      </c>
      <c r="H144" s="21">
        <v>30</v>
      </c>
      <c r="I144" s="7"/>
    </row>
    <row r="145" spans="1:9" x14ac:dyDescent="0.15">
      <c r="A145" s="38" t="s">
        <v>157</v>
      </c>
      <c r="B145" s="21">
        <v>5</v>
      </c>
      <c r="C145" s="8" t="s">
        <v>41</v>
      </c>
      <c r="D145" s="23" t="s">
        <v>49</v>
      </c>
      <c r="E145" s="72" t="s">
        <v>416</v>
      </c>
      <c r="G145" s="21" t="s">
        <v>163</v>
      </c>
      <c r="H145" s="21">
        <v>30</v>
      </c>
      <c r="I145" s="7"/>
    </row>
    <row r="146" spans="1:9" hidden="1" x14ac:dyDescent="0.15">
      <c r="A146" s="30"/>
      <c r="B146" s="21"/>
      <c r="C146" s="30"/>
      <c r="D146" s="106"/>
      <c r="E146" s="72"/>
      <c r="G146" s="21" t="s">
        <v>98</v>
      </c>
      <c r="H146" s="21">
        <v>30</v>
      </c>
      <c r="I146" s="7"/>
    </row>
    <row r="147" spans="1:9" x14ac:dyDescent="0.15">
      <c r="A147" s="8" t="s">
        <v>50</v>
      </c>
      <c r="B147" s="21">
        <v>5</v>
      </c>
      <c r="C147" s="8" t="s">
        <v>16</v>
      </c>
      <c r="D147" s="23" t="s">
        <v>60</v>
      </c>
      <c r="E147" s="72" t="s">
        <v>405</v>
      </c>
      <c r="G147" s="21" t="s">
        <v>50</v>
      </c>
      <c r="H147" s="21">
        <v>120</v>
      </c>
      <c r="I147" s="7"/>
    </row>
    <row r="148" spans="1:9" x14ac:dyDescent="0.15">
      <c r="A148" s="8" t="s">
        <v>136</v>
      </c>
      <c r="B148" s="21">
        <v>10</v>
      </c>
      <c r="C148" s="8" t="s">
        <v>47</v>
      </c>
      <c r="D148" s="23" t="s">
        <v>86</v>
      </c>
      <c r="E148" s="72" t="s">
        <v>404</v>
      </c>
      <c r="G148" s="21" t="s">
        <v>165</v>
      </c>
      <c r="H148" s="21">
        <v>60</v>
      </c>
      <c r="I148" s="7"/>
    </row>
    <row r="149" spans="1:9" x14ac:dyDescent="0.15">
      <c r="A149" s="8" t="s">
        <v>136</v>
      </c>
      <c r="B149" s="21">
        <v>5</v>
      </c>
      <c r="C149" s="8" t="s">
        <v>16</v>
      </c>
      <c r="D149" s="23" t="s">
        <v>44</v>
      </c>
      <c r="E149" s="72" t="s">
        <v>405</v>
      </c>
      <c r="G149" s="21" t="s">
        <v>111</v>
      </c>
      <c r="H149" s="21">
        <v>30</v>
      </c>
      <c r="I149" s="7"/>
    </row>
    <row r="150" spans="1:9" x14ac:dyDescent="0.15">
      <c r="A150" s="8" t="s">
        <v>158</v>
      </c>
      <c r="B150" s="21">
        <v>5</v>
      </c>
      <c r="C150" s="8" t="s">
        <v>15</v>
      </c>
      <c r="D150" s="23" t="s">
        <v>43</v>
      </c>
      <c r="E150" s="72" t="s">
        <v>416</v>
      </c>
      <c r="G150" s="21" t="s">
        <v>164</v>
      </c>
      <c r="H150" s="21">
        <v>60</v>
      </c>
      <c r="I150" s="7"/>
    </row>
    <row r="151" spans="1:9" x14ac:dyDescent="0.15">
      <c r="A151" s="8" t="s">
        <v>159</v>
      </c>
      <c r="B151" s="21">
        <v>30</v>
      </c>
      <c r="C151" s="8" t="s">
        <v>15</v>
      </c>
      <c r="D151" s="23" t="s">
        <v>43</v>
      </c>
      <c r="E151" s="72" t="s">
        <v>416</v>
      </c>
      <c r="G151" s="21" t="s">
        <v>167</v>
      </c>
      <c r="H151" s="21">
        <v>60</v>
      </c>
      <c r="I151" s="7"/>
    </row>
    <row r="152" spans="1:9" x14ac:dyDescent="0.15">
      <c r="A152" s="8" t="s">
        <v>75</v>
      </c>
      <c r="B152" s="21">
        <v>5</v>
      </c>
      <c r="C152" s="8" t="s">
        <v>16</v>
      </c>
      <c r="D152" s="23" t="s">
        <v>78</v>
      </c>
      <c r="E152" s="72" t="s">
        <v>405</v>
      </c>
      <c r="G152" s="21" t="s">
        <v>128</v>
      </c>
      <c r="H152" s="21">
        <v>60</v>
      </c>
      <c r="I152" s="7"/>
    </row>
    <row r="153" spans="1:9" x14ac:dyDescent="0.15">
      <c r="A153" s="8" t="s">
        <v>123</v>
      </c>
      <c r="B153" s="21">
        <v>0</v>
      </c>
      <c r="C153" s="8" t="s">
        <v>16</v>
      </c>
      <c r="D153" s="23" t="s">
        <v>71</v>
      </c>
      <c r="E153" s="72" t="s">
        <v>404</v>
      </c>
      <c r="G153" s="21" t="s">
        <v>136</v>
      </c>
      <c r="H153" s="21">
        <v>60</v>
      </c>
      <c r="I153" s="7"/>
    </row>
    <row r="154" spans="1:9" x14ac:dyDescent="0.15">
      <c r="A154" s="8" t="s">
        <v>88</v>
      </c>
      <c r="B154" s="21">
        <v>10</v>
      </c>
      <c r="C154" s="8" t="s">
        <v>15</v>
      </c>
      <c r="D154" s="23" t="s">
        <v>21</v>
      </c>
      <c r="E154" s="72" t="s">
        <v>416</v>
      </c>
      <c r="G154" s="21" t="s">
        <v>170</v>
      </c>
      <c r="H154" s="21">
        <v>10</v>
      </c>
      <c r="I154" s="7"/>
    </row>
    <row r="155" spans="1:9" x14ac:dyDescent="0.15">
      <c r="A155" s="8" t="s">
        <v>160</v>
      </c>
      <c r="B155" s="21">
        <v>15</v>
      </c>
      <c r="C155" s="8" t="s">
        <v>47</v>
      </c>
      <c r="D155" s="23" t="s">
        <v>86</v>
      </c>
      <c r="E155" s="72" t="s">
        <v>405</v>
      </c>
      <c r="G155" s="21" t="s">
        <v>173</v>
      </c>
      <c r="H155" s="21">
        <v>60</v>
      </c>
      <c r="I155" s="7"/>
    </row>
    <row r="156" spans="1:9" x14ac:dyDescent="0.15">
      <c r="A156" s="8" t="s">
        <v>153</v>
      </c>
      <c r="B156" s="21">
        <v>5</v>
      </c>
      <c r="C156" s="8" t="s">
        <v>47</v>
      </c>
      <c r="D156" s="23" t="s">
        <v>86</v>
      </c>
      <c r="E156" s="72" t="s">
        <v>404</v>
      </c>
      <c r="G156" s="21" t="s">
        <v>124</v>
      </c>
      <c r="H156" s="21">
        <v>55</v>
      </c>
      <c r="I156" s="7"/>
    </row>
    <row r="157" spans="1:9" x14ac:dyDescent="0.15">
      <c r="A157" s="8" t="s">
        <v>161</v>
      </c>
      <c r="B157" s="21">
        <v>5</v>
      </c>
      <c r="C157" s="8" t="s">
        <v>41</v>
      </c>
      <c r="D157" s="23" t="s">
        <v>91</v>
      </c>
      <c r="E157" s="72" t="s">
        <v>416</v>
      </c>
      <c r="G157" s="21" t="s">
        <v>123</v>
      </c>
      <c r="H157" s="21">
        <v>61</v>
      </c>
      <c r="I157" s="7"/>
    </row>
    <row r="158" spans="1:9" x14ac:dyDescent="0.15">
      <c r="A158" s="8" t="s">
        <v>162</v>
      </c>
      <c r="B158" s="21">
        <v>60</v>
      </c>
      <c r="C158" s="8" t="s">
        <v>41</v>
      </c>
      <c r="D158" s="23" t="s">
        <v>49</v>
      </c>
      <c r="E158" s="72" t="s">
        <v>416</v>
      </c>
      <c r="G158" s="21" t="s">
        <v>119</v>
      </c>
      <c r="H158" s="21">
        <v>120</v>
      </c>
      <c r="I158" s="7"/>
    </row>
    <row r="159" spans="1:9" x14ac:dyDescent="0.15">
      <c r="A159" s="8" t="s">
        <v>163</v>
      </c>
      <c r="B159" s="21">
        <v>30</v>
      </c>
      <c r="C159" s="8" t="s">
        <v>41</v>
      </c>
      <c r="D159" s="23" t="s">
        <v>49</v>
      </c>
      <c r="E159" s="72" t="s">
        <v>416</v>
      </c>
      <c r="G159" s="21" t="s">
        <v>121</v>
      </c>
      <c r="H159" s="21">
        <v>60</v>
      </c>
      <c r="I159" s="7"/>
    </row>
    <row r="160" spans="1:9" x14ac:dyDescent="0.15">
      <c r="A160" s="8" t="s">
        <v>98</v>
      </c>
      <c r="B160" s="21">
        <v>5</v>
      </c>
      <c r="C160" s="8" t="s">
        <v>41</v>
      </c>
      <c r="D160" s="23" t="s">
        <v>93</v>
      </c>
      <c r="E160" s="72" t="s">
        <v>405</v>
      </c>
      <c r="G160" s="21" t="s">
        <v>172</v>
      </c>
      <c r="H160" s="21">
        <v>58</v>
      </c>
      <c r="I160" s="7"/>
    </row>
    <row r="161" spans="1:9" hidden="1" x14ac:dyDescent="0.15">
      <c r="A161" s="30"/>
      <c r="B161" s="21"/>
      <c r="C161" s="30"/>
      <c r="D161" s="106"/>
      <c r="E161" s="72"/>
      <c r="G161" s="21" t="s">
        <v>264</v>
      </c>
      <c r="H161" s="21">
        <v>56</v>
      </c>
      <c r="I161" s="7"/>
    </row>
    <row r="162" spans="1:9" x14ac:dyDescent="0.15">
      <c r="A162" s="8" t="s">
        <v>50</v>
      </c>
      <c r="B162" s="21">
        <v>10</v>
      </c>
      <c r="C162" s="8" t="s">
        <v>16</v>
      </c>
      <c r="D162" s="23" t="s">
        <v>78</v>
      </c>
      <c r="E162" s="72" t="s">
        <v>405</v>
      </c>
      <c r="G162" s="21" t="s">
        <v>174</v>
      </c>
      <c r="H162" s="21">
        <v>31</v>
      </c>
      <c r="I162" s="7"/>
    </row>
    <row r="163" spans="1:9" x14ac:dyDescent="0.15">
      <c r="A163" s="8" t="s">
        <v>164</v>
      </c>
      <c r="B163" s="28">
        <v>14</v>
      </c>
      <c r="C163" s="8" t="s">
        <v>15</v>
      </c>
      <c r="D163" s="23" t="s">
        <v>43</v>
      </c>
      <c r="E163" s="72" t="s">
        <v>408</v>
      </c>
      <c r="G163" s="21" t="s">
        <v>119</v>
      </c>
      <c r="H163" s="21">
        <v>61</v>
      </c>
      <c r="I163" s="7"/>
    </row>
    <row r="164" spans="1:9" x14ac:dyDescent="0.15">
      <c r="A164" s="8" t="s">
        <v>165</v>
      </c>
      <c r="B164" s="21">
        <v>10</v>
      </c>
      <c r="C164" s="8" t="s">
        <v>41</v>
      </c>
      <c r="D164" s="23" t="s">
        <v>145</v>
      </c>
      <c r="E164" s="72" t="s">
        <v>416</v>
      </c>
      <c r="G164" s="21" t="s">
        <v>153</v>
      </c>
      <c r="H164" s="21">
        <v>63</v>
      </c>
      <c r="I164" s="7"/>
    </row>
    <row r="165" spans="1:9" x14ac:dyDescent="0.15">
      <c r="A165" s="8" t="s">
        <v>111</v>
      </c>
      <c r="B165" s="28">
        <v>10</v>
      </c>
      <c r="C165" s="8" t="s">
        <v>15</v>
      </c>
      <c r="D165" s="23" t="s">
        <v>166</v>
      </c>
      <c r="E165" s="72" t="s">
        <v>405</v>
      </c>
      <c r="G165" s="21" t="s">
        <v>175</v>
      </c>
      <c r="H165" s="21">
        <v>32</v>
      </c>
      <c r="I165" s="7"/>
    </row>
    <row r="166" spans="1:9" x14ac:dyDescent="0.15">
      <c r="A166" s="8" t="s">
        <v>167</v>
      </c>
      <c r="B166" s="21">
        <v>10</v>
      </c>
      <c r="C166" s="8" t="s">
        <v>16</v>
      </c>
      <c r="D166" s="23" t="s">
        <v>168</v>
      </c>
      <c r="E166" s="72" t="s">
        <v>405</v>
      </c>
      <c r="G166" s="21" t="s">
        <v>176</v>
      </c>
      <c r="H166" s="21">
        <v>28</v>
      </c>
      <c r="I166" s="7"/>
    </row>
    <row r="167" spans="1:9" hidden="1" x14ac:dyDescent="0.15">
      <c r="A167" s="30"/>
      <c r="B167" s="21"/>
      <c r="C167" s="30"/>
      <c r="D167" s="106"/>
      <c r="E167" s="72"/>
      <c r="G167" s="21" t="s">
        <v>177</v>
      </c>
      <c r="H167" s="21">
        <v>31</v>
      </c>
      <c r="I167" s="7"/>
    </row>
    <row r="168" spans="1:9" x14ac:dyDescent="0.15">
      <c r="A168" s="8" t="s">
        <v>128</v>
      </c>
      <c r="B168" s="21">
        <v>10</v>
      </c>
      <c r="C168" s="8" t="s">
        <v>15</v>
      </c>
      <c r="D168" s="23" t="s">
        <v>169</v>
      </c>
      <c r="E168" s="72" t="s">
        <v>405</v>
      </c>
      <c r="G168" s="21" t="s">
        <v>170</v>
      </c>
      <c r="H168" s="21">
        <v>12</v>
      </c>
      <c r="I168" s="7"/>
    </row>
    <row r="169" spans="1:9" hidden="1" x14ac:dyDescent="0.15">
      <c r="A169" s="30"/>
      <c r="B169" s="21"/>
      <c r="C169" s="30"/>
      <c r="D169" s="106"/>
      <c r="E169" s="72"/>
      <c r="G169" s="21" t="s">
        <v>173</v>
      </c>
      <c r="H169" s="21">
        <v>62</v>
      </c>
      <c r="I169" s="7"/>
    </row>
    <row r="170" spans="1:9" x14ac:dyDescent="0.15">
      <c r="A170" s="8" t="s">
        <v>124</v>
      </c>
      <c r="B170" s="21">
        <v>5</v>
      </c>
      <c r="C170" s="8" t="s">
        <v>16</v>
      </c>
      <c r="D170" s="23" t="s">
        <v>78</v>
      </c>
      <c r="E170" s="72" t="s">
        <v>405</v>
      </c>
      <c r="G170" s="21" t="s">
        <v>50</v>
      </c>
      <c r="H170" s="21">
        <v>60</v>
      </c>
      <c r="I170" s="7"/>
    </row>
    <row r="171" spans="1:9" x14ac:dyDescent="0.15">
      <c r="A171" s="8" t="s">
        <v>136</v>
      </c>
      <c r="B171" s="21">
        <v>10</v>
      </c>
      <c r="C171" s="8" t="s">
        <v>15</v>
      </c>
      <c r="D171" s="23" t="s">
        <v>60</v>
      </c>
      <c r="E171" s="72" t="s">
        <v>404</v>
      </c>
      <c r="G171" s="21" t="s">
        <v>102</v>
      </c>
      <c r="H171" s="21">
        <v>60</v>
      </c>
      <c r="I171" s="7"/>
    </row>
    <row r="172" spans="1:9" x14ac:dyDescent="0.15">
      <c r="A172" s="8" t="s">
        <v>170</v>
      </c>
      <c r="B172" s="21">
        <v>30</v>
      </c>
      <c r="C172" s="8" t="s">
        <v>15</v>
      </c>
      <c r="D172" s="23" t="s">
        <v>171</v>
      </c>
      <c r="E172" s="72" t="s">
        <v>415</v>
      </c>
      <c r="G172" s="21" t="s">
        <v>164</v>
      </c>
      <c r="H172" s="21">
        <v>30</v>
      </c>
      <c r="I172" s="7"/>
    </row>
    <row r="173" spans="1:9" x14ac:dyDescent="0.15">
      <c r="A173" s="8" t="s">
        <v>123</v>
      </c>
      <c r="B173" s="21">
        <v>62</v>
      </c>
      <c r="C173" s="8" t="s">
        <v>16</v>
      </c>
      <c r="D173" s="23" t="s">
        <v>78</v>
      </c>
      <c r="E173" s="72" t="s">
        <v>405</v>
      </c>
      <c r="G173" s="21" t="s">
        <v>176</v>
      </c>
      <c r="H173" s="21">
        <v>46</v>
      </c>
      <c r="I173" s="7"/>
    </row>
    <row r="174" spans="1:9" x14ac:dyDescent="0.15">
      <c r="A174" s="8" t="s">
        <v>172</v>
      </c>
      <c r="B174" s="21">
        <v>20</v>
      </c>
      <c r="C174" s="8" t="s">
        <v>16</v>
      </c>
      <c r="D174" s="23" t="s">
        <v>62</v>
      </c>
      <c r="E174" s="72" t="s">
        <v>416</v>
      </c>
      <c r="G174" s="21" t="s">
        <v>164</v>
      </c>
      <c r="H174" s="21">
        <v>10</v>
      </c>
      <c r="I174" s="7"/>
    </row>
    <row r="175" spans="1:9" x14ac:dyDescent="0.15">
      <c r="A175" s="8" t="s">
        <v>173</v>
      </c>
      <c r="B175" s="21">
        <v>10</v>
      </c>
      <c r="C175" s="8" t="s">
        <v>15</v>
      </c>
      <c r="D175" s="23" t="s">
        <v>62</v>
      </c>
      <c r="E175" s="72" t="s">
        <v>416</v>
      </c>
      <c r="G175" s="21" t="s">
        <v>175</v>
      </c>
      <c r="H175" s="21">
        <v>31</v>
      </c>
      <c r="I175" s="7"/>
    </row>
    <row r="176" spans="1:9" x14ac:dyDescent="0.15">
      <c r="A176" s="8" t="s">
        <v>119</v>
      </c>
      <c r="B176" s="21">
        <v>10</v>
      </c>
      <c r="C176" s="8" t="s">
        <v>16</v>
      </c>
      <c r="D176" s="23" t="s">
        <v>78</v>
      </c>
      <c r="E176" s="72" t="s">
        <v>405</v>
      </c>
      <c r="G176" s="21" t="s">
        <v>57</v>
      </c>
      <c r="H176" s="21">
        <v>31</v>
      </c>
      <c r="I176" s="7"/>
    </row>
    <row r="177" spans="1:9" x14ac:dyDescent="0.15">
      <c r="A177" s="8" t="s">
        <v>121</v>
      </c>
      <c r="B177" s="28">
        <v>26</v>
      </c>
      <c r="C177" s="8" t="s">
        <v>16</v>
      </c>
      <c r="D177" s="23" t="s">
        <v>49</v>
      </c>
      <c r="E177" s="72" t="s">
        <v>408</v>
      </c>
      <c r="G177" s="21" t="s">
        <v>174</v>
      </c>
      <c r="H177" s="21">
        <v>30</v>
      </c>
      <c r="I177" s="7"/>
    </row>
    <row r="178" spans="1:9" hidden="1" x14ac:dyDescent="0.15">
      <c r="A178" s="30"/>
      <c r="B178" s="21"/>
      <c r="C178" s="30"/>
      <c r="D178" s="106"/>
      <c r="E178" s="72"/>
      <c r="G178" s="21" t="s">
        <v>179</v>
      </c>
      <c r="H178" s="21">
        <v>20</v>
      </c>
      <c r="I178" s="7"/>
    </row>
    <row r="179" spans="1:9" x14ac:dyDescent="0.15">
      <c r="A179" s="21" t="s">
        <v>119</v>
      </c>
      <c r="B179" s="21">
        <v>10</v>
      </c>
      <c r="C179" s="8" t="s">
        <v>16</v>
      </c>
      <c r="D179" s="23" t="s">
        <v>64</v>
      </c>
      <c r="E179" s="72" t="s">
        <v>416</v>
      </c>
      <c r="G179" s="21" t="s">
        <v>180</v>
      </c>
      <c r="H179" s="21">
        <v>15</v>
      </c>
      <c r="I179" s="7"/>
    </row>
    <row r="180" spans="1:9" x14ac:dyDescent="0.15">
      <c r="A180" s="21" t="s">
        <v>240</v>
      </c>
      <c r="B180" s="21">
        <v>3</v>
      </c>
      <c r="C180" s="8" t="s">
        <v>134</v>
      </c>
      <c r="D180" s="23" t="s">
        <v>155</v>
      </c>
      <c r="E180" s="72" t="s">
        <v>417</v>
      </c>
      <c r="G180" s="21" t="s">
        <v>181</v>
      </c>
      <c r="H180" s="21">
        <v>15</v>
      </c>
      <c r="I180" s="7"/>
    </row>
    <row r="181" spans="1:9" x14ac:dyDescent="0.15">
      <c r="A181" s="21" t="s">
        <v>153</v>
      </c>
      <c r="B181" s="21">
        <v>3</v>
      </c>
      <c r="C181" s="8" t="s">
        <v>16</v>
      </c>
      <c r="D181" s="23" t="s">
        <v>71</v>
      </c>
      <c r="E181" s="72" t="s">
        <v>405</v>
      </c>
      <c r="G181" s="21" t="s">
        <v>271</v>
      </c>
      <c r="H181" s="21">
        <v>15</v>
      </c>
      <c r="I181" s="7"/>
    </row>
    <row r="182" spans="1:9" x14ac:dyDescent="0.15">
      <c r="A182" s="21" t="s">
        <v>174</v>
      </c>
      <c r="B182" s="21">
        <v>15</v>
      </c>
      <c r="C182" s="8" t="s">
        <v>134</v>
      </c>
      <c r="D182" s="23" t="s">
        <v>135</v>
      </c>
      <c r="E182" s="72" t="s">
        <v>416</v>
      </c>
      <c r="G182" s="21" t="s">
        <v>183</v>
      </c>
      <c r="H182" s="21">
        <v>15</v>
      </c>
      <c r="I182" s="7"/>
    </row>
    <row r="183" spans="1:9" x14ac:dyDescent="0.15">
      <c r="A183" s="21" t="s">
        <v>175</v>
      </c>
      <c r="B183" s="28">
        <v>0</v>
      </c>
      <c r="C183" s="8" t="s">
        <v>16</v>
      </c>
      <c r="D183" s="23" t="s">
        <v>43</v>
      </c>
      <c r="E183" s="72" t="s">
        <v>413</v>
      </c>
      <c r="G183" s="21" t="s">
        <v>184</v>
      </c>
      <c r="H183" s="21">
        <v>30</v>
      </c>
      <c r="I183" s="7"/>
    </row>
    <row r="184" spans="1:9" hidden="1" x14ac:dyDescent="0.15">
      <c r="A184" s="30"/>
      <c r="B184" s="21"/>
      <c r="C184" s="30"/>
      <c r="D184" s="106"/>
      <c r="E184" s="72"/>
      <c r="G184" s="21" t="s">
        <v>182</v>
      </c>
      <c r="H184" s="21">
        <v>30</v>
      </c>
      <c r="I184" s="7"/>
    </row>
    <row r="185" spans="1:9" x14ac:dyDescent="0.15">
      <c r="A185" s="8" t="s">
        <v>176</v>
      </c>
      <c r="B185" s="21">
        <v>4</v>
      </c>
      <c r="C185" s="8" t="s">
        <v>15</v>
      </c>
      <c r="D185" s="23" t="s">
        <v>43</v>
      </c>
      <c r="E185" s="72" t="s">
        <v>416</v>
      </c>
      <c r="G185" s="21" t="s">
        <v>38</v>
      </c>
      <c r="H185" s="21">
        <v>60</v>
      </c>
      <c r="I185" s="7"/>
    </row>
    <row r="186" spans="1:9" x14ac:dyDescent="0.15">
      <c r="A186" s="8" t="s">
        <v>50</v>
      </c>
      <c r="B186" s="21">
        <v>4</v>
      </c>
      <c r="C186" s="8" t="s">
        <v>16</v>
      </c>
      <c r="D186" s="23" t="s">
        <v>21</v>
      </c>
      <c r="E186" s="72" t="s">
        <v>416</v>
      </c>
      <c r="G186" s="21" t="s">
        <v>185</v>
      </c>
      <c r="H186" s="21">
        <v>120</v>
      </c>
      <c r="I186" s="7"/>
    </row>
    <row r="187" spans="1:9" x14ac:dyDescent="0.15">
      <c r="A187" s="8" t="s">
        <v>177</v>
      </c>
      <c r="B187" s="21">
        <v>5</v>
      </c>
      <c r="C187" s="8" t="s">
        <v>15</v>
      </c>
      <c r="D187" s="23" t="s">
        <v>21</v>
      </c>
      <c r="E187" s="72" t="s">
        <v>416</v>
      </c>
      <c r="G187" s="21" t="s">
        <v>88</v>
      </c>
      <c r="H187" s="21">
        <v>15</v>
      </c>
      <c r="I187" s="7"/>
    </row>
    <row r="188" spans="1:9" x14ac:dyDescent="0.15">
      <c r="A188" s="8" t="s">
        <v>164</v>
      </c>
      <c r="B188" s="21">
        <v>31</v>
      </c>
      <c r="C188" s="8" t="s">
        <v>46</v>
      </c>
      <c r="D188" s="23" t="s">
        <v>122</v>
      </c>
      <c r="E188" s="72" t="s">
        <v>404</v>
      </c>
      <c r="G188" s="21" t="s">
        <v>186</v>
      </c>
      <c r="H188" s="21">
        <v>30</v>
      </c>
      <c r="I188" s="7"/>
    </row>
    <row r="189" spans="1:9" x14ac:dyDescent="0.15">
      <c r="A189" s="8" t="s">
        <v>170</v>
      </c>
      <c r="B189" s="21">
        <v>10</v>
      </c>
      <c r="C189" s="8" t="s">
        <v>15</v>
      </c>
      <c r="D189" s="23" t="s">
        <v>140</v>
      </c>
      <c r="E189" s="72" t="s">
        <v>415</v>
      </c>
      <c r="G189" s="21" t="s">
        <v>188</v>
      </c>
      <c r="H189" s="21">
        <v>30</v>
      </c>
      <c r="I189" s="7"/>
    </row>
    <row r="190" spans="1:9" x14ac:dyDescent="0.15">
      <c r="A190" s="8" t="s">
        <v>173</v>
      </c>
      <c r="B190" s="21">
        <v>11</v>
      </c>
      <c r="C190" s="8" t="s">
        <v>15</v>
      </c>
      <c r="D190" s="23" t="s">
        <v>178</v>
      </c>
      <c r="E190" s="72" t="s">
        <v>416</v>
      </c>
      <c r="G190" s="21" t="s">
        <v>175</v>
      </c>
      <c r="H190" s="21">
        <v>30</v>
      </c>
      <c r="I190" s="7"/>
    </row>
    <row r="191" spans="1:9" x14ac:dyDescent="0.15">
      <c r="A191" s="8" t="s">
        <v>102</v>
      </c>
      <c r="B191" s="21">
        <v>5</v>
      </c>
      <c r="C191" s="8" t="s">
        <v>16</v>
      </c>
      <c r="D191" s="23" t="s">
        <v>78</v>
      </c>
      <c r="E191" s="72" t="s">
        <v>405</v>
      </c>
      <c r="G191" s="39" t="s">
        <v>190</v>
      </c>
      <c r="H191" s="39">
        <v>15</v>
      </c>
      <c r="I191" s="7"/>
    </row>
    <row r="192" spans="1:9" hidden="1" x14ac:dyDescent="0.15">
      <c r="A192" s="30"/>
      <c r="B192" s="21"/>
      <c r="C192" s="30"/>
      <c r="D192" s="106"/>
      <c r="E192" s="72"/>
      <c r="G192" s="21" t="s">
        <v>183</v>
      </c>
      <c r="H192" s="21">
        <v>15</v>
      </c>
      <c r="I192" s="7"/>
    </row>
    <row r="193" spans="1:9" x14ac:dyDescent="0.15">
      <c r="A193" s="8" t="s">
        <v>176</v>
      </c>
      <c r="B193" s="21">
        <v>2</v>
      </c>
      <c r="C193" s="8" t="s">
        <v>47</v>
      </c>
      <c r="D193" s="23" t="s">
        <v>86</v>
      </c>
      <c r="E193" s="72" t="s">
        <v>405</v>
      </c>
      <c r="G193" s="21" t="s">
        <v>154</v>
      </c>
      <c r="H193" s="21">
        <v>10</v>
      </c>
      <c r="I193" s="7"/>
    </row>
    <row r="194" spans="1:9" x14ac:dyDescent="0.15">
      <c r="A194" s="8" t="s">
        <v>164</v>
      </c>
      <c r="B194" s="21">
        <v>11</v>
      </c>
      <c r="C194" s="8" t="s">
        <v>16</v>
      </c>
      <c r="D194" s="23" t="s">
        <v>21</v>
      </c>
      <c r="E194" s="72" t="s">
        <v>404</v>
      </c>
      <c r="G194" s="21" t="s">
        <v>191</v>
      </c>
      <c r="H194" s="21">
        <v>15</v>
      </c>
      <c r="I194" s="7"/>
    </row>
    <row r="195" spans="1:9" x14ac:dyDescent="0.15">
      <c r="A195" s="8" t="s">
        <v>175</v>
      </c>
      <c r="B195" s="21">
        <v>12</v>
      </c>
      <c r="C195" s="8" t="s">
        <v>16</v>
      </c>
      <c r="D195" s="23" t="s">
        <v>43</v>
      </c>
      <c r="E195" s="72" t="s">
        <v>416</v>
      </c>
      <c r="G195" s="21" t="s">
        <v>192</v>
      </c>
      <c r="H195" s="21">
        <v>60</v>
      </c>
      <c r="I195" s="7"/>
    </row>
    <row r="196" spans="1:9" x14ac:dyDescent="0.15">
      <c r="A196" s="8" t="s">
        <v>57</v>
      </c>
      <c r="B196" s="21">
        <v>13</v>
      </c>
      <c r="C196" s="8" t="s">
        <v>15</v>
      </c>
      <c r="D196" s="23" t="s">
        <v>140</v>
      </c>
      <c r="E196" s="72" t="s">
        <v>415</v>
      </c>
      <c r="G196" s="21" t="s">
        <v>193</v>
      </c>
      <c r="H196" s="21">
        <v>15</v>
      </c>
      <c r="I196" s="7"/>
    </row>
    <row r="197" spans="1:9" x14ac:dyDescent="0.15">
      <c r="A197" s="8" t="s">
        <v>174</v>
      </c>
      <c r="B197" s="21">
        <v>4</v>
      </c>
      <c r="C197" s="8" t="s">
        <v>134</v>
      </c>
      <c r="D197" s="23" t="s">
        <v>155</v>
      </c>
      <c r="E197" s="72" t="s">
        <v>417</v>
      </c>
      <c r="G197" s="21" t="s">
        <v>194</v>
      </c>
      <c r="H197" s="21">
        <v>15</v>
      </c>
      <c r="I197" s="7"/>
    </row>
    <row r="198" spans="1:9" x14ac:dyDescent="0.15">
      <c r="A198" s="8" t="s">
        <v>179</v>
      </c>
      <c r="B198" s="21">
        <v>15</v>
      </c>
      <c r="C198" s="8" t="s">
        <v>134</v>
      </c>
      <c r="D198" s="23" t="s">
        <v>155</v>
      </c>
      <c r="E198" s="72" t="s">
        <v>416</v>
      </c>
      <c r="G198" s="21" t="s">
        <v>195</v>
      </c>
      <c r="H198" s="21">
        <v>60</v>
      </c>
      <c r="I198" s="7"/>
    </row>
    <row r="199" spans="1:9" x14ac:dyDescent="0.15">
      <c r="A199" s="8" t="s">
        <v>180</v>
      </c>
      <c r="B199" s="21">
        <v>26</v>
      </c>
      <c r="C199" s="8" t="s">
        <v>134</v>
      </c>
      <c r="D199" s="23" t="s">
        <v>155</v>
      </c>
      <c r="E199" s="72" t="s">
        <v>408</v>
      </c>
      <c r="G199" s="21" t="s">
        <v>176</v>
      </c>
      <c r="H199" s="21">
        <v>30</v>
      </c>
      <c r="I199" s="7"/>
    </row>
    <row r="200" spans="1:9" ht="15" x14ac:dyDescent="0.15">
      <c r="A200" s="8" t="s">
        <v>181</v>
      </c>
      <c r="B200" s="21">
        <v>10</v>
      </c>
      <c r="C200" s="8" t="s">
        <v>134</v>
      </c>
      <c r="D200" s="23" t="s">
        <v>155</v>
      </c>
      <c r="E200" s="72" t="s">
        <v>416</v>
      </c>
      <c r="G200" s="27" t="s">
        <v>40</v>
      </c>
      <c r="H200" s="21">
        <v>30</v>
      </c>
      <c r="I200" s="7"/>
    </row>
    <row r="201" spans="1:9" x14ac:dyDescent="0.15">
      <c r="A201" s="8" t="s">
        <v>243</v>
      </c>
      <c r="B201" s="21">
        <v>10</v>
      </c>
      <c r="C201" s="8" t="s">
        <v>134</v>
      </c>
      <c r="D201" s="23" t="s">
        <v>155</v>
      </c>
      <c r="E201" s="72" t="s">
        <v>416</v>
      </c>
      <c r="G201" s="21" t="s">
        <v>198</v>
      </c>
      <c r="H201" s="21">
        <v>30</v>
      </c>
      <c r="I201" s="7"/>
    </row>
    <row r="202" spans="1:9" x14ac:dyDescent="0.15">
      <c r="A202" s="8" t="s">
        <v>182</v>
      </c>
      <c r="B202" s="21">
        <v>12</v>
      </c>
      <c r="C202" s="8" t="s">
        <v>134</v>
      </c>
      <c r="D202" s="23" t="s">
        <v>135</v>
      </c>
      <c r="E202" s="72" t="s">
        <v>416</v>
      </c>
      <c r="G202" s="21" t="s">
        <v>160</v>
      </c>
      <c r="H202" s="21">
        <v>60</v>
      </c>
      <c r="I202" s="7"/>
    </row>
    <row r="203" spans="1:9" x14ac:dyDescent="0.15">
      <c r="A203" s="8" t="s">
        <v>183</v>
      </c>
      <c r="B203" s="28">
        <v>22</v>
      </c>
      <c r="C203" s="8" t="s">
        <v>134</v>
      </c>
      <c r="D203" s="23" t="s">
        <v>135</v>
      </c>
      <c r="E203" s="72" t="s">
        <v>408</v>
      </c>
      <c r="G203" s="21" t="s">
        <v>200</v>
      </c>
      <c r="H203" s="21">
        <v>45</v>
      </c>
      <c r="I203" s="7"/>
    </row>
    <row r="204" spans="1:9" x14ac:dyDescent="0.15">
      <c r="A204" s="8" t="s">
        <v>184</v>
      </c>
      <c r="B204" s="21">
        <v>11</v>
      </c>
      <c r="C204" s="8" t="s">
        <v>134</v>
      </c>
      <c r="D204" s="23" t="s">
        <v>135</v>
      </c>
      <c r="E204" s="72" t="s">
        <v>416</v>
      </c>
      <c r="G204" s="21" t="s">
        <v>273</v>
      </c>
      <c r="H204" s="21">
        <v>60</v>
      </c>
      <c r="I204" s="7"/>
    </row>
    <row r="205" spans="1:9" hidden="1" x14ac:dyDescent="0.15">
      <c r="A205" s="30"/>
      <c r="B205" s="21"/>
      <c r="C205" s="30"/>
      <c r="D205" s="106"/>
      <c r="E205" s="72"/>
      <c r="G205" s="21" t="s">
        <v>88</v>
      </c>
      <c r="H205" s="21">
        <v>30</v>
      </c>
      <c r="I205" s="7"/>
    </row>
    <row r="206" spans="1:9" x14ac:dyDescent="0.15">
      <c r="A206" s="8" t="s">
        <v>38</v>
      </c>
      <c r="B206" s="21">
        <v>14</v>
      </c>
      <c r="C206" s="8" t="s">
        <v>16</v>
      </c>
      <c r="D206" s="23" t="s">
        <v>101</v>
      </c>
      <c r="E206" s="72" t="s">
        <v>404</v>
      </c>
      <c r="G206" s="21" t="s">
        <v>202</v>
      </c>
      <c r="H206" s="21">
        <v>90</v>
      </c>
      <c r="I206" s="7"/>
    </row>
    <row r="207" spans="1:9" x14ac:dyDescent="0.15">
      <c r="A207" s="8" t="s">
        <v>185</v>
      </c>
      <c r="B207" s="21">
        <v>60</v>
      </c>
      <c r="C207" s="8" t="s">
        <v>15</v>
      </c>
      <c r="D207" s="23" t="s">
        <v>63</v>
      </c>
      <c r="E207" s="72" t="s">
        <v>405</v>
      </c>
      <c r="G207" s="21" t="s">
        <v>88</v>
      </c>
      <c r="H207" s="21">
        <v>75</v>
      </c>
      <c r="I207" s="7"/>
    </row>
    <row r="208" spans="1:9" x14ac:dyDescent="0.15">
      <c r="A208" s="8" t="s">
        <v>186</v>
      </c>
      <c r="B208" s="28">
        <v>20</v>
      </c>
      <c r="C208" s="8" t="s">
        <v>16</v>
      </c>
      <c r="D208" s="23" t="s">
        <v>187</v>
      </c>
      <c r="E208" s="72" t="s">
        <v>405</v>
      </c>
      <c r="G208" s="103" t="s">
        <v>205</v>
      </c>
      <c r="H208" s="38">
        <v>10</v>
      </c>
      <c r="I208" s="7"/>
    </row>
    <row r="209" spans="1:9" x14ac:dyDescent="0.15">
      <c r="A209" s="8" t="s">
        <v>88</v>
      </c>
      <c r="B209" s="21">
        <v>10</v>
      </c>
      <c r="C209" s="8" t="s">
        <v>15</v>
      </c>
      <c r="D209" s="23" t="s">
        <v>166</v>
      </c>
      <c r="E209" s="72" t="s">
        <v>405</v>
      </c>
      <c r="G209" s="99" t="s">
        <v>121</v>
      </c>
      <c r="H209" s="21">
        <v>40</v>
      </c>
      <c r="I209" s="7"/>
    </row>
    <row r="210" spans="1:9" x14ac:dyDescent="0.15">
      <c r="A210" s="8" t="s">
        <v>188</v>
      </c>
      <c r="B210" s="21">
        <v>11</v>
      </c>
      <c r="C210" s="8" t="s">
        <v>16</v>
      </c>
      <c r="D210" s="23" t="s">
        <v>189</v>
      </c>
      <c r="E210" s="72" t="s">
        <v>416</v>
      </c>
      <c r="G210" s="99" t="s">
        <v>210</v>
      </c>
      <c r="H210" s="21">
        <v>15</v>
      </c>
      <c r="I210" s="7"/>
    </row>
    <row r="211" spans="1:9" hidden="1" x14ac:dyDescent="0.15">
      <c r="A211" s="30"/>
      <c r="B211" s="21"/>
      <c r="C211" s="30"/>
      <c r="D211" s="106"/>
      <c r="E211" s="72"/>
      <c r="G211" s="99" t="s">
        <v>212</v>
      </c>
      <c r="H211" s="21">
        <v>30</v>
      </c>
      <c r="I211" s="7"/>
    </row>
    <row r="212" spans="1:9" x14ac:dyDescent="0.15">
      <c r="A212" s="8" t="s">
        <v>175</v>
      </c>
      <c r="B212" s="21">
        <v>10</v>
      </c>
      <c r="C212" s="8" t="s">
        <v>16</v>
      </c>
      <c r="D212" s="23" t="s">
        <v>49</v>
      </c>
      <c r="E212" s="72" t="s">
        <v>405</v>
      </c>
      <c r="G212" s="99" t="s">
        <v>38</v>
      </c>
      <c r="H212" s="21">
        <v>30</v>
      </c>
      <c r="I212" s="7"/>
    </row>
    <row r="213" spans="1:9" x14ac:dyDescent="0.15">
      <c r="A213" s="8" t="s">
        <v>190</v>
      </c>
      <c r="B213" s="39">
        <v>5</v>
      </c>
      <c r="C213" s="8" t="s">
        <v>134</v>
      </c>
      <c r="D213" s="23" t="s">
        <v>155</v>
      </c>
      <c r="E213" s="72" t="s">
        <v>417</v>
      </c>
      <c r="G213" s="99" t="s">
        <v>215</v>
      </c>
      <c r="H213" s="21">
        <v>20</v>
      </c>
      <c r="I213" s="7"/>
    </row>
    <row r="214" spans="1:9" x14ac:dyDescent="0.15">
      <c r="A214" s="8" t="s">
        <v>183</v>
      </c>
      <c r="B214" s="21">
        <v>3</v>
      </c>
      <c r="C214" s="8" t="s">
        <v>134</v>
      </c>
      <c r="D214" s="23" t="s">
        <v>17</v>
      </c>
      <c r="E214" s="72" t="s">
        <v>416</v>
      </c>
      <c r="G214" s="99" t="s">
        <v>50</v>
      </c>
      <c r="H214" s="21">
        <v>11</v>
      </c>
      <c r="I214" s="7"/>
    </row>
    <row r="215" spans="1:9" x14ac:dyDescent="0.15">
      <c r="A215" s="8" t="s">
        <v>154</v>
      </c>
      <c r="B215" s="21">
        <v>6</v>
      </c>
      <c r="C215" s="8" t="s">
        <v>134</v>
      </c>
      <c r="D215" s="23" t="s">
        <v>155</v>
      </c>
      <c r="E215" s="72" t="s">
        <v>416</v>
      </c>
      <c r="G215" s="100" t="s">
        <v>207</v>
      </c>
      <c r="H215" s="21">
        <v>5</v>
      </c>
      <c r="I215" s="7"/>
    </row>
    <row r="216" spans="1:9" x14ac:dyDescent="0.15">
      <c r="A216" s="8" t="s">
        <v>191</v>
      </c>
      <c r="B216" s="21">
        <v>8</v>
      </c>
      <c r="C216" s="8" t="s">
        <v>134</v>
      </c>
      <c r="D216" s="23" t="s">
        <v>155</v>
      </c>
      <c r="E216" s="72" t="s">
        <v>416</v>
      </c>
      <c r="G216" s="99" t="s">
        <v>274</v>
      </c>
      <c r="H216" s="21">
        <v>31</v>
      </c>
      <c r="I216" s="7"/>
    </row>
    <row r="217" spans="1:9" x14ac:dyDescent="0.15">
      <c r="A217" s="8" t="s">
        <v>192</v>
      </c>
      <c r="B217" s="21">
        <v>3</v>
      </c>
      <c r="C217" s="8" t="s">
        <v>134</v>
      </c>
      <c r="D217" s="23" t="s">
        <v>155</v>
      </c>
      <c r="E217" s="72" t="s">
        <v>416</v>
      </c>
      <c r="G217" s="99" t="s">
        <v>222</v>
      </c>
      <c r="H217" s="21">
        <v>35</v>
      </c>
      <c r="I217" s="7"/>
    </row>
    <row r="218" spans="1:9" x14ac:dyDescent="0.15">
      <c r="A218" s="8" t="s">
        <v>193</v>
      </c>
      <c r="B218" s="31">
        <v>25</v>
      </c>
      <c r="C218" s="8" t="s">
        <v>134</v>
      </c>
      <c r="D218" s="23" t="s">
        <v>155</v>
      </c>
      <c r="E218" s="72" t="s">
        <v>408</v>
      </c>
      <c r="G218" s="99" t="s">
        <v>88</v>
      </c>
      <c r="H218" s="21">
        <v>4</v>
      </c>
      <c r="I218" s="7"/>
    </row>
    <row r="219" spans="1:9" x14ac:dyDescent="0.15">
      <c r="A219" s="8" t="s">
        <v>194</v>
      </c>
      <c r="B219" s="21">
        <v>5</v>
      </c>
      <c r="C219" s="8" t="s">
        <v>134</v>
      </c>
      <c r="D219" s="23" t="s">
        <v>21</v>
      </c>
      <c r="E219" s="72" t="s">
        <v>416</v>
      </c>
      <c r="G219" s="99" t="s">
        <v>226</v>
      </c>
      <c r="H219" s="95">
        <v>121</v>
      </c>
    </row>
    <row r="220" spans="1:9" x14ac:dyDescent="0.15">
      <c r="A220" s="8" t="s">
        <v>195</v>
      </c>
      <c r="B220" s="21">
        <v>10</v>
      </c>
      <c r="C220" s="8" t="s">
        <v>16</v>
      </c>
      <c r="D220" s="23" t="s">
        <v>196</v>
      </c>
      <c r="E220" s="72" t="s">
        <v>416</v>
      </c>
      <c r="G220" s="99" t="s">
        <v>37</v>
      </c>
      <c r="H220" s="21">
        <v>132</v>
      </c>
    </row>
    <row r="221" spans="1:9" hidden="1" x14ac:dyDescent="0.15">
      <c r="A221" s="30"/>
      <c r="B221" s="21"/>
      <c r="C221" s="30"/>
      <c r="D221" s="106"/>
      <c r="E221" s="72"/>
      <c r="G221" s="99" t="s">
        <v>231</v>
      </c>
      <c r="H221" s="21">
        <v>30</v>
      </c>
    </row>
    <row r="222" spans="1:9" x14ac:dyDescent="0.15">
      <c r="A222" s="8" t="s">
        <v>176</v>
      </c>
      <c r="B222" s="21">
        <v>5</v>
      </c>
      <c r="C222" s="8" t="s">
        <v>47</v>
      </c>
      <c r="D222" s="23" t="s">
        <v>197</v>
      </c>
      <c r="E222" s="72" t="s">
        <v>405</v>
      </c>
      <c r="G222" s="104" t="s">
        <v>232</v>
      </c>
      <c r="H222" s="21">
        <v>30</v>
      </c>
    </row>
    <row r="223" spans="1:9" ht="15" x14ac:dyDescent="0.15">
      <c r="A223" s="25" t="s">
        <v>40</v>
      </c>
      <c r="B223" s="21">
        <v>5</v>
      </c>
      <c r="C223" s="8" t="s">
        <v>47</v>
      </c>
      <c r="D223" s="23" t="s">
        <v>86</v>
      </c>
      <c r="E223" s="72" t="s">
        <v>405</v>
      </c>
      <c r="G223" s="52" t="s">
        <v>88</v>
      </c>
      <c r="H223" s="52">
        <v>62</v>
      </c>
    </row>
    <row r="224" spans="1:9" x14ac:dyDescent="0.15">
      <c r="A224" s="8" t="s">
        <v>160</v>
      </c>
      <c r="B224" s="21">
        <v>5</v>
      </c>
      <c r="C224" s="8" t="s">
        <v>16</v>
      </c>
      <c r="D224" s="23" t="s">
        <v>143</v>
      </c>
      <c r="E224" s="72" t="s">
        <v>404</v>
      </c>
      <c r="G224" s="55" t="s">
        <v>233</v>
      </c>
      <c r="H224" s="55">
        <v>32</v>
      </c>
    </row>
    <row r="225" spans="1:8" s="7" customFormat="1" x14ac:dyDescent="0.15">
      <c r="A225" s="8" t="s">
        <v>198</v>
      </c>
      <c r="B225" s="21">
        <v>5</v>
      </c>
      <c r="C225" s="8" t="s">
        <v>15</v>
      </c>
      <c r="D225" s="23" t="s">
        <v>199</v>
      </c>
      <c r="E225" s="72" t="s">
        <v>416</v>
      </c>
      <c r="G225" s="40" t="s">
        <v>40</v>
      </c>
      <c r="H225" s="40">
        <v>65</v>
      </c>
    </row>
    <row r="226" spans="1:8" s="7" customFormat="1" x14ac:dyDescent="0.15">
      <c r="A226" s="8" t="s">
        <v>200</v>
      </c>
      <c r="B226" s="21">
        <v>5</v>
      </c>
      <c r="C226" s="8" t="s">
        <v>15</v>
      </c>
      <c r="D226" s="23" t="s">
        <v>49</v>
      </c>
      <c r="E226" s="72" t="s">
        <v>416</v>
      </c>
      <c r="G226" s="40" t="s">
        <v>235</v>
      </c>
      <c r="H226" s="40">
        <v>45</v>
      </c>
    </row>
    <row r="227" spans="1:8" s="7" customFormat="1" x14ac:dyDescent="0.15">
      <c r="A227" s="8" t="s">
        <v>88</v>
      </c>
      <c r="B227" s="21">
        <v>10</v>
      </c>
      <c r="C227" s="8" t="s">
        <v>16</v>
      </c>
      <c r="D227" s="23" t="s">
        <v>201</v>
      </c>
      <c r="E227" s="72" t="s">
        <v>405</v>
      </c>
      <c r="G227" s="68"/>
      <c r="H227" s="68"/>
    </row>
    <row r="228" spans="1:8" s="7" customFormat="1" x14ac:dyDescent="0.15">
      <c r="A228" s="8" t="s">
        <v>202</v>
      </c>
      <c r="B228" s="21">
        <v>5</v>
      </c>
      <c r="C228" s="8" t="s">
        <v>16</v>
      </c>
      <c r="D228" s="23" t="s">
        <v>45</v>
      </c>
      <c r="E228" s="72" t="s">
        <v>416</v>
      </c>
      <c r="G228" s="68"/>
      <c r="H228" s="68"/>
    </row>
    <row r="229" spans="1:8" s="7" customFormat="1" x14ac:dyDescent="0.15">
      <c r="A229" s="8" t="s">
        <v>244</v>
      </c>
      <c r="B229" s="28">
        <v>20</v>
      </c>
      <c r="C229" s="8" t="s">
        <v>15</v>
      </c>
      <c r="D229" s="23" t="s">
        <v>203</v>
      </c>
      <c r="E229" s="72" t="s">
        <v>416</v>
      </c>
      <c r="G229" s="68"/>
      <c r="H229" s="68"/>
    </row>
    <row r="230" spans="1:8" s="7" customFormat="1" x14ac:dyDescent="0.15">
      <c r="A230" s="8" t="s">
        <v>88</v>
      </c>
      <c r="B230" s="21">
        <v>20</v>
      </c>
      <c r="C230" s="8" t="s">
        <v>15</v>
      </c>
      <c r="D230" s="23" t="s">
        <v>204</v>
      </c>
      <c r="E230" s="72" t="s">
        <v>405</v>
      </c>
      <c r="G230" s="68"/>
      <c r="H230" s="68"/>
    </row>
    <row r="231" spans="1:8" s="7" customFormat="1" x14ac:dyDescent="0.15">
      <c r="A231" s="8" t="s">
        <v>240</v>
      </c>
      <c r="B231" s="38">
        <v>10</v>
      </c>
      <c r="C231" s="47" t="s">
        <v>207</v>
      </c>
      <c r="D231" s="23" t="s">
        <v>208</v>
      </c>
      <c r="E231" s="72" t="s">
        <v>415</v>
      </c>
      <c r="G231" s="68"/>
      <c r="H231" s="68"/>
    </row>
    <row r="232" spans="1:8" s="7" customFormat="1" x14ac:dyDescent="0.15">
      <c r="A232" s="8" t="s">
        <v>121</v>
      </c>
      <c r="B232" s="21">
        <v>5</v>
      </c>
      <c r="C232" s="8" t="s">
        <v>16</v>
      </c>
      <c r="D232" s="23" t="s">
        <v>69</v>
      </c>
      <c r="E232" s="72" t="s">
        <v>416</v>
      </c>
      <c r="G232" s="68"/>
      <c r="H232" s="68"/>
    </row>
    <row r="233" spans="1:8" s="7" customFormat="1" x14ac:dyDescent="0.15">
      <c r="A233" s="8" t="s">
        <v>210</v>
      </c>
      <c r="B233" s="21">
        <v>15</v>
      </c>
      <c r="C233" s="8" t="s">
        <v>16</v>
      </c>
      <c r="D233" s="23" t="s">
        <v>110</v>
      </c>
      <c r="E233" s="72" t="s">
        <v>416</v>
      </c>
      <c r="G233" s="68"/>
      <c r="H233" s="68"/>
    </row>
    <row r="234" spans="1:8" s="7" customFormat="1" x14ac:dyDescent="0.15">
      <c r="A234" s="8" t="s">
        <v>212</v>
      </c>
      <c r="B234" s="21">
        <v>5</v>
      </c>
      <c r="C234" s="8" t="s">
        <v>15</v>
      </c>
      <c r="D234" s="23" t="s">
        <v>214</v>
      </c>
      <c r="E234" s="72" t="s">
        <v>416</v>
      </c>
      <c r="G234" s="68"/>
      <c r="H234" s="68"/>
    </row>
    <row r="235" spans="1:8" s="7" customFormat="1" hidden="1" x14ac:dyDescent="0.15">
      <c r="A235" s="30"/>
      <c r="B235" s="21"/>
      <c r="C235" s="30"/>
      <c r="D235" s="106"/>
      <c r="E235" s="72"/>
      <c r="G235" s="68"/>
      <c r="H235" s="68"/>
    </row>
    <row r="236" spans="1:8" s="7" customFormat="1" x14ac:dyDescent="0.15">
      <c r="A236" s="8" t="s">
        <v>38</v>
      </c>
      <c r="B236" s="21">
        <v>5</v>
      </c>
      <c r="C236" s="8" t="s">
        <v>16</v>
      </c>
      <c r="D236" s="23" t="s">
        <v>49</v>
      </c>
      <c r="E236" s="72" t="s">
        <v>405</v>
      </c>
      <c r="G236" s="68"/>
      <c r="H236" s="68"/>
    </row>
    <row r="237" spans="1:8" s="7" customFormat="1" x14ac:dyDescent="0.15">
      <c r="A237" s="8" t="s">
        <v>215</v>
      </c>
      <c r="B237" s="21">
        <v>50</v>
      </c>
      <c r="C237" s="8" t="s">
        <v>15</v>
      </c>
      <c r="D237" s="23" t="s">
        <v>217</v>
      </c>
      <c r="E237" s="72" t="s">
        <v>405</v>
      </c>
      <c r="G237" s="68"/>
      <c r="H237" s="68"/>
    </row>
    <row r="238" spans="1:8" s="7" customFormat="1" x14ac:dyDescent="0.15">
      <c r="A238" s="8" t="s">
        <v>50</v>
      </c>
      <c r="B238" s="21">
        <v>26</v>
      </c>
      <c r="C238" s="8" t="s">
        <v>15</v>
      </c>
      <c r="D238" s="23" t="s">
        <v>219</v>
      </c>
      <c r="E238" s="72" t="s">
        <v>404</v>
      </c>
      <c r="G238" s="68"/>
      <c r="H238" s="68"/>
    </row>
    <row r="239" spans="1:8" s="7" customFormat="1" x14ac:dyDescent="0.15">
      <c r="A239" s="35" t="s">
        <v>207</v>
      </c>
      <c r="B239" s="21">
        <v>4</v>
      </c>
      <c r="C239" s="8" t="s">
        <v>16</v>
      </c>
      <c r="D239" s="23" t="s">
        <v>221</v>
      </c>
      <c r="E239" s="72" t="s">
        <v>405</v>
      </c>
      <c r="G239" s="68"/>
      <c r="H239" s="68"/>
    </row>
    <row r="240" spans="1:8" s="7" customFormat="1" x14ac:dyDescent="0.15">
      <c r="A240" s="21" t="s">
        <v>222</v>
      </c>
      <c r="B240" s="21">
        <v>15</v>
      </c>
      <c r="C240" s="8" t="s">
        <v>223</v>
      </c>
      <c r="D240" s="23" t="s">
        <v>122</v>
      </c>
      <c r="E240" s="72" t="s">
        <v>416</v>
      </c>
      <c r="G240" s="68"/>
      <c r="H240" s="68"/>
    </row>
    <row r="241" spans="1:5" s="7" customFormat="1" x14ac:dyDescent="0.15">
      <c r="A241" s="21" t="s">
        <v>153</v>
      </c>
      <c r="B241" s="28">
        <v>22</v>
      </c>
      <c r="C241" s="8" t="s">
        <v>16</v>
      </c>
      <c r="D241" s="23" t="s">
        <v>78</v>
      </c>
      <c r="E241" s="72" t="s">
        <v>405</v>
      </c>
    </row>
    <row r="242" spans="1:5" s="7" customFormat="1" x14ac:dyDescent="0.15">
      <c r="A242" s="21" t="s">
        <v>88</v>
      </c>
      <c r="B242" s="21">
        <v>9</v>
      </c>
      <c r="C242" s="8" t="s">
        <v>15</v>
      </c>
      <c r="D242" s="23" t="s">
        <v>21</v>
      </c>
      <c r="E242" s="72" t="s">
        <v>416</v>
      </c>
    </row>
    <row r="243" spans="1:5" s="7" customFormat="1" x14ac:dyDescent="0.15">
      <c r="A243" s="21" t="s">
        <v>226</v>
      </c>
      <c r="B243" s="21">
        <v>23</v>
      </c>
      <c r="C243" s="8" t="s">
        <v>227</v>
      </c>
      <c r="D243" s="23" t="s">
        <v>228</v>
      </c>
      <c r="E243" s="72" t="s">
        <v>405</v>
      </c>
    </row>
    <row r="244" spans="1:5" s="7" customFormat="1" hidden="1" x14ac:dyDescent="0.15">
      <c r="A244" s="30"/>
      <c r="B244" s="21"/>
      <c r="C244" s="30"/>
      <c r="D244" s="106"/>
      <c r="E244" s="72"/>
    </row>
    <row r="245" spans="1:5" s="7" customFormat="1" x14ac:dyDescent="0.15">
      <c r="A245" s="8" t="s">
        <v>37</v>
      </c>
      <c r="B245" s="21">
        <v>15</v>
      </c>
      <c r="C245" s="8" t="s">
        <v>15</v>
      </c>
      <c r="D245" s="23" t="s">
        <v>230</v>
      </c>
      <c r="E245" s="72" t="s">
        <v>405</v>
      </c>
    </row>
    <row r="246" spans="1:5" s="7" customFormat="1" x14ac:dyDescent="0.15">
      <c r="A246" s="8" t="s">
        <v>414</v>
      </c>
      <c r="B246" s="28">
        <v>6</v>
      </c>
      <c r="C246" s="8" t="s">
        <v>134</v>
      </c>
      <c r="D246" s="23" t="s">
        <v>155</v>
      </c>
      <c r="E246" s="72" t="s">
        <v>417</v>
      </c>
    </row>
    <row r="247" spans="1:5" s="7" customFormat="1" x14ac:dyDescent="0.15">
      <c r="A247" s="8" t="s">
        <v>232</v>
      </c>
      <c r="B247" s="21">
        <v>5</v>
      </c>
      <c r="C247" s="8" t="s">
        <v>16</v>
      </c>
      <c r="D247" s="23" t="s">
        <v>49</v>
      </c>
      <c r="E247" s="72" t="s">
        <v>416</v>
      </c>
    </row>
    <row r="248" spans="1:5" s="7" customFormat="1" hidden="1" x14ac:dyDescent="0.15">
      <c r="A248" s="30"/>
      <c r="B248" s="42"/>
      <c r="C248" s="30"/>
      <c r="D248" s="106"/>
      <c r="E248" s="72"/>
    </row>
    <row r="249" spans="1:5" s="7" customFormat="1" x14ac:dyDescent="0.15">
      <c r="A249" s="50" t="s">
        <v>233</v>
      </c>
      <c r="B249" s="54">
        <v>3</v>
      </c>
      <c r="C249" s="50" t="s">
        <v>47</v>
      </c>
      <c r="D249" s="108" t="s">
        <v>86</v>
      </c>
      <c r="E249" s="72" t="s">
        <v>405</v>
      </c>
    </row>
    <row r="250" spans="1:5" s="7" customFormat="1" x14ac:dyDescent="0.15">
      <c r="A250" s="40" t="s">
        <v>40</v>
      </c>
      <c r="B250" s="40">
        <v>1</v>
      </c>
      <c r="C250" s="50" t="s">
        <v>16</v>
      </c>
      <c r="D250" s="56" t="s">
        <v>49</v>
      </c>
      <c r="E250" s="72" t="s">
        <v>404</v>
      </c>
    </row>
    <row r="251" spans="1:5" s="7" customFormat="1" x14ac:dyDescent="0.15">
      <c r="A251" s="50" t="s">
        <v>88</v>
      </c>
      <c r="B251" s="58">
        <v>7</v>
      </c>
      <c r="C251" s="50" t="s">
        <v>16</v>
      </c>
      <c r="D251" s="59" t="s">
        <v>234</v>
      </c>
      <c r="E251" s="72" t="s">
        <v>405</v>
      </c>
    </row>
    <row r="252" spans="1:5" s="7" customFormat="1" x14ac:dyDescent="0.15">
      <c r="A252" s="50" t="s">
        <v>88</v>
      </c>
      <c r="B252" s="40">
        <v>10</v>
      </c>
      <c r="C252" s="50" t="s">
        <v>47</v>
      </c>
      <c r="D252" s="56" t="s">
        <v>86</v>
      </c>
      <c r="E252" s="72" t="s">
        <v>404</v>
      </c>
    </row>
    <row r="253" spans="1:5" s="7" customFormat="1" x14ac:dyDescent="0.15">
      <c r="A253" s="40" t="s">
        <v>235</v>
      </c>
      <c r="B253" s="40">
        <v>4</v>
      </c>
      <c r="C253" s="50" t="s">
        <v>15</v>
      </c>
      <c r="D253" s="40" t="s">
        <v>236</v>
      </c>
      <c r="E253" s="72" t="s">
        <v>416</v>
      </c>
    </row>
    <row r="254" spans="1:5" s="7" customFormat="1" x14ac:dyDescent="0.15">
      <c r="A254" s="109"/>
      <c r="B254" s="68"/>
      <c r="C254" s="109"/>
      <c r="D254" s="110"/>
      <c r="E254" s="70"/>
    </row>
    <row r="255" spans="1:5" s="7" customFormat="1" x14ac:dyDescent="0.15">
      <c r="B255" s="68"/>
      <c r="E255" s="70">
        <f>9/226</f>
        <v>3.9823008849557522E-2</v>
      </c>
    </row>
    <row r="256" spans="1:5" s="7" customFormat="1" x14ac:dyDescent="0.15">
      <c r="B256" s="68"/>
      <c r="E256" s="70"/>
    </row>
    <row r="257" spans="2:5" s="7" customFormat="1" x14ac:dyDescent="0.15">
      <c r="B257" s="68"/>
      <c r="E257" s="70"/>
    </row>
    <row r="258" spans="2:5" s="7" customFormat="1" x14ac:dyDescent="0.15">
      <c r="B258" s="68"/>
      <c r="E258" s="70"/>
    </row>
    <row r="259" spans="2:5" s="7" customFormat="1" x14ac:dyDescent="0.15">
      <c r="B259" s="68"/>
      <c r="E259" s="70"/>
    </row>
    <row r="260" spans="2:5" s="7" customFormat="1" x14ac:dyDescent="0.15">
      <c r="B260" s="68"/>
      <c r="E260" s="70"/>
    </row>
    <row r="261" spans="2:5" s="7" customFormat="1" x14ac:dyDescent="0.15">
      <c r="B261" s="68"/>
      <c r="E261" s="70"/>
    </row>
    <row r="262" spans="2:5" s="7" customFormat="1" x14ac:dyDescent="0.15">
      <c r="B262" s="68"/>
      <c r="E262" s="70"/>
    </row>
    <row r="263" spans="2:5" s="7" customFormat="1" x14ac:dyDescent="0.15">
      <c r="B263" s="68"/>
      <c r="E263" s="70"/>
    </row>
    <row r="264" spans="2:5" s="7" customFormat="1" x14ac:dyDescent="0.15">
      <c r="B264" s="68"/>
      <c r="E264" s="70"/>
    </row>
    <row r="265" spans="2:5" s="7" customFormat="1" x14ac:dyDescent="0.15">
      <c r="B265" s="68"/>
      <c r="E265" s="70"/>
    </row>
    <row r="266" spans="2:5" s="7" customFormat="1" x14ac:dyDescent="0.15">
      <c r="B266" s="68"/>
      <c r="E266" s="70"/>
    </row>
  </sheetData>
  <autoFilter ref="A1:E253" xr:uid="{00000000-0009-0000-0000-00000C000000}">
    <filterColumn colId="4">
      <customFilters>
        <customFilter operator="notEqual" val=" "/>
      </customFilters>
    </filterColumn>
  </autoFilter>
  <mergeCells count="2">
    <mergeCell ref="J9:O10"/>
    <mergeCell ref="J8:L8"/>
  </mergeCell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
  <sheetViews>
    <sheetView workbookViewId="0">
      <selection activeCell="D23" sqref="D23"/>
    </sheetView>
  </sheetViews>
  <sheetFormatPr baseColWidth="10" defaultColWidth="8.83203125" defaultRowHeight="15" x14ac:dyDescent="0.2"/>
  <sheetData/>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Q2:T7"/>
  <sheetViews>
    <sheetView workbookViewId="0">
      <selection activeCell="P1" sqref="P1"/>
    </sheetView>
  </sheetViews>
  <sheetFormatPr baseColWidth="10" defaultColWidth="8.83203125" defaultRowHeight="15" x14ac:dyDescent="0.2"/>
  <cols>
    <col min="17" max="17" width="19.33203125" bestFit="1" customWidth="1"/>
    <col min="20" max="20" width="15" bestFit="1" customWidth="1"/>
  </cols>
  <sheetData>
    <row r="2" spans="17:20" ht="20" x14ac:dyDescent="0.25">
      <c r="Q2" s="143" t="s">
        <v>10</v>
      </c>
      <c r="R2" s="144" t="s">
        <v>551</v>
      </c>
      <c r="S2" s="144" t="s">
        <v>552</v>
      </c>
      <c r="T2" s="143" t="s">
        <v>548</v>
      </c>
    </row>
    <row r="3" spans="17:20" ht="18" x14ac:dyDescent="0.25">
      <c r="Q3" s="8" t="s">
        <v>21</v>
      </c>
      <c r="R3" s="8">
        <v>-1.0398000000000001</v>
      </c>
      <c r="S3" s="8">
        <v>1.7170000000000001</v>
      </c>
      <c r="T3" s="8" t="s">
        <v>549</v>
      </c>
    </row>
    <row r="4" spans="17:20" ht="18" x14ac:dyDescent="0.25">
      <c r="Q4" s="8" t="s">
        <v>43</v>
      </c>
      <c r="R4" s="8">
        <v>1.6211</v>
      </c>
      <c r="S4" s="8">
        <v>1.796</v>
      </c>
      <c r="T4" s="8" t="s">
        <v>549</v>
      </c>
    </row>
    <row r="5" spans="17:20" ht="18" x14ac:dyDescent="0.25">
      <c r="Q5" s="8" t="s">
        <v>78</v>
      </c>
      <c r="R5" s="8">
        <v>0.68640000000000001</v>
      </c>
      <c r="S5" s="8">
        <v>1.7290000000000001</v>
      </c>
      <c r="T5" s="8" t="s">
        <v>549</v>
      </c>
    </row>
    <row r="6" spans="17:20" ht="18" x14ac:dyDescent="0.25">
      <c r="Q6" s="8" t="s">
        <v>49</v>
      </c>
      <c r="R6" s="8">
        <v>2.0609000000000002</v>
      </c>
      <c r="S6" s="8">
        <v>1.782</v>
      </c>
      <c r="T6" s="8" t="s">
        <v>550</v>
      </c>
    </row>
    <row r="7" spans="17:20" ht="18" x14ac:dyDescent="0.25">
      <c r="Q7" s="8" t="s">
        <v>86</v>
      </c>
      <c r="R7" s="8">
        <v>0.61499999999999999</v>
      </c>
      <c r="S7" s="8">
        <v>1.734</v>
      </c>
      <c r="T7" s="8" t="s">
        <v>549</v>
      </c>
    </row>
  </sheetData>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X93"/>
  <sheetViews>
    <sheetView workbookViewId="0">
      <selection activeCell="R21" sqref="R21"/>
    </sheetView>
  </sheetViews>
  <sheetFormatPr baseColWidth="10" defaultColWidth="8.83203125" defaultRowHeight="15" x14ac:dyDescent="0.2"/>
  <cols>
    <col min="1" max="1" width="20.5" bestFit="1" customWidth="1"/>
    <col min="10" max="10" width="33.1640625" bestFit="1" customWidth="1"/>
    <col min="11" max="11" width="12" bestFit="1" customWidth="1"/>
    <col min="12" max="12" width="5.5" bestFit="1" customWidth="1"/>
    <col min="13" max="13" width="12" bestFit="1" customWidth="1"/>
  </cols>
  <sheetData>
    <row r="1" spans="1:24" x14ac:dyDescent="0.2">
      <c r="A1" s="186" t="s">
        <v>477</v>
      </c>
      <c r="B1" s="186"/>
      <c r="C1" s="186"/>
      <c r="D1" s="186"/>
      <c r="E1" s="115"/>
      <c r="F1" s="115"/>
      <c r="J1" s="186" t="s">
        <v>477</v>
      </c>
      <c r="K1" s="186"/>
      <c r="L1" s="186"/>
      <c r="M1" s="186"/>
      <c r="N1" s="115"/>
      <c r="O1" s="115"/>
    </row>
    <row r="2" spans="1:24" x14ac:dyDescent="0.2">
      <c r="A2" s="115"/>
      <c r="B2" s="115"/>
      <c r="C2" s="115"/>
      <c r="D2" s="115"/>
      <c r="E2" s="115"/>
      <c r="F2" s="115"/>
      <c r="J2" s="115"/>
      <c r="K2" s="115"/>
      <c r="L2" s="115"/>
      <c r="M2" s="115"/>
      <c r="N2" s="115"/>
      <c r="O2" s="115"/>
    </row>
    <row r="3" spans="1:24" x14ac:dyDescent="0.2">
      <c r="A3" s="116" t="s">
        <v>478</v>
      </c>
      <c r="B3" s="195" t="s">
        <v>391</v>
      </c>
      <c r="C3" s="195"/>
      <c r="D3" s="195"/>
      <c r="E3" s="115"/>
      <c r="F3" s="115"/>
      <c r="J3" s="116" t="s">
        <v>478</v>
      </c>
      <c r="K3" s="195" t="s">
        <v>394</v>
      </c>
      <c r="L3" s="195"/>
      <c r="M3" s="195"/>
      <c r="N3" s="115"/>
      <c r="O3" s="115"/>
    </row>
    <row r="4" spans="1:24" x14ac:dyDescent="0.2">
      <c r="A4" s="115"/>
      <c r="B4" s="115"/>
      <c r="C4" s="115"/>
      <c r="D4" s="115"/>
      <c r="E4" s="115"/>
      <c r="F4" s="115"/>
      <c r="J4" s="115"/>
      <c r="K4" s="115"/>
      <c r="L4" s="115"/>
      <c r="M4" s="115"/>
      <c r="N4" s="115"/>
      <c r="O4" s="115"/>
    </row>
    <row r="5" spans="1:24" x14ac:dyDescent="0.2">
      <c r="A5" s="199" t="s">
        <v>479</v>
      </c>
      <c r="B5" s="173" t="s">
        <v>480</v>
      </c>
      <c r="C5" s="173"/>
      <c r="D5" s="173"/>
      <c r="E5" s="173"/>
      <c r="F5" s="173"/>
      <c r="G5" s="173"/>
      <c r="H5" s="173"/>
      <c r="I5" s="117"/>
      <c r="J5" s="173" t="s">
        <v>479</v>
      </c>
      <c r="K5" s="173" t="s">
        <v>481</v>
      </c>
      <c r="L5" s="173"/>
      <c r="M5" s="173"/>
      <c r="N5" s="173"/>
      <c r="O5" s="173"/>
      <c r="P5" s="173"/>
      <c r="Q5" s="173"/>
      <c r="R5" s="173"/>
      <c r="S5" s="173"/>
      <c r="T5" s="173"/>
      <c r="U5" s="173"/>
      <c r="V5" s="173"/>
      <c r="W5" s="173"/>
      <c r="X5" s="173"/>
    </row>
    <row r="6" spans="1:24" x14ac:dyDescent="0.2">
      <c r="A6" s="199"/>
      <c r="B6" s="173"/>
      <c r="C6" s="173"/>
      <c r="D6" s="173"/>
      <c r="E6" s="173"/>
      <c r="F6" s="173"/>
      <c r="G6" s="173"/>
      <c r="H6" s="173"/>
      <c r="I6" s="117"/>
      <c r="J6" s="173"/>
      <c r="K6" s="173"/>
      <c r="L6" s="173"/>
      <c r="M6" s="173"/>
      <c r="N6" s="173"/>
      <c r="O6" s="173"/>
      <c r="P6" s="173"/>
      <c r="Q6" s="173"/>
      <c r="R6" s="173"/>
      <c r="S6" s="173"/>
      <c r="T6" s="173"/>
      <c r="U6" s="173"/>
      <c r="V6" s="173"/>
      <c r="W6" s="173"/>
      <c r="X6" s="173"/>
    </row>
    <row r="7" spans="1:24" x14ac:dyDescent="0.2">
      <c r="A7" s="118" t="s">
        <v>482</v>
      </c>
      <c r="B7" s="10">
        <v>31</v>
      </c>
      <c r="C7" s="10">
        <v>33</v>
      </c>
      <c r="D7" s="10">
        <v>30</v>
      </c>
      <c r="E7" s="10">
        <v>30</v>
      </c>
      <c r="F7" s="10">
        <v>60</v>
      </c>
      <c r="G7" s="10">
        <v>28</v>
      </c>
      <c r="H7" s="10">
        <v>24</v>
      </c>
      <c r="J7" s="119" t="s">
        <v>482</v>
      </c>
      <c r="K7" s="10">
        <v>90</v>
      </c>
      <c r="L7" s="10">
        <v>30</v>
      </c>
      <c r="M7" s="10"/>
      <c r="N7" s="10"/>
      <c r="O7" s="10"/>
      <c r="P7" s="10"/>
      <c r="Q7" s="10"/>
      <c r="R7" s="4"/>
      <c r="S7" s="4"/>
      <c r="T7" s="4"/>
      <c r="U7" s="4"/>
      <c r="V7" s="4"/>
      <c r="W7" s="4"/>
      <c r="X7" s="4"/>
    </row>
    <row r="8" spans="1:24" x14ac:dyDescent="0.2">
      <c r="A8" s="118" t="s">
        <v>483</v>
      </c>
      <c r="B8" s="10">
        <v>32</v>
      </c>
      <c r="C8" s="10">
        <v>31</v>
      </c>
      <c r="D8" s="10">
        <v>15</v>
      </c>
      <c r="E8" s="6"/>
      <c r="F8" s="10"/>
      <c r="G8" s="10"/>
      <c r="H8" s="10"/>
      <c r="I8" s="1"/>
      <c r="J8" s="119" t="s">
        <v>483</v>
      </c>
      <c r="K8" s="10">
        <v>60</v>
      </c>
      <c r="L8" s="10">
        <v>30</v>
      </c>
      <c r="M8" s="10">
        <v>113</v>
      </c>
      <c r="N8" s="6">
        <v>71</v>
      </c>
      <c r="O8" s="10">
        <v>30</v>
      </c>
      <c r="P8" s="10">
        <v>120</v>
      </c>
      <c r="Q8" s="10">
        <v>55</v>
      </c>
      <c r="R8" s="10">
        <v>61</v>
      </c>
      <c r="S8" s="10">
        <v>120</v>
      </c>
      <c r="T8" s="10">
        <v>60</v>
      </c>
      <c r="U8" s="10">
        <v>31</v>
      </c>
      <c r="V8" s="10">
        <v>30</v>
      </c>
      <c r="W8" s="10">
        <v>30</v>
      </c>
      <c r="X8" s="10">
        <v>330</v>
      </c>
    </row>
    <row r="9" spans="1:24" x14ac:dyDescent="0.2">
      <c r="A9" s="118" t="s">
        <v>484</v>
      </c>
      <c r="B9" s="10">
        <v>35</v>
      </c>
      <c r="C9" s="10"/>
      <c r="D9" s="10"/>
      <c r="E9" s="10"/>
      <c r="F9" s="10"/>
      <c r="G9" s="4"/>
      <c r="H9" s="4"/>
      <c r="J9" s="119" t="s">
        <v>484</v>
      </c>
      <c r="K9" s="10">
        <v>60</v>
      </c>
      <c r="L9" s="10">
        <v>30</v>
      </c>
      <c r="M9" s="10">
        <v>30</v>
      </c>
      <c r="N9" s="10">
        <v>30</v>
      </c>
      <c r="O9" s="10"/>
      <c r="P9" s="4"/>
      <c r="Q9" s="4"/>
      <c r="R9" s="4"/>
      <c r="S9" s="4"/>
      <c r="T9" s="4"/>
      <c r="U9" s="4"/>
      <c r="V9" s="4"/>
      <c r="W9" s="4"/>
      <c r="X9" s="4"/>
    </row>
    <row r="10" spans="1:24" x14ac:dyDescent="0.2">
      <c r="J10" s="183"/>
      <c r="K10" s="183"/>
      <c r="L10" s="183"/>
      <c r="M10" s="183"/>
      <c r="N10" s="183"/>
      <c r="O10" s="183"/>
    </row>
    <row r="11" spans="1:24" x14ac:dyDescent="0.2">
      <c r="A11" t="s">
        <v>485</v>
      </c>
    </row>
    <row r="12" spans="1:24" x14ac:dyDescent="0.2">
      <c r="J12" s="200" t="s">
        <v>486</v>
      </c>
      <c r="K12" s="196"/>
      <c r="L12" s="120" t="s">
        <v>487</v>
      </c>
      <c r="M12" s="120" t="s">
        <v>488</v>
      </c>
    </row>
    <row r="13" spans="1:24" ht="16" thickBot="1" x14ac:dyDescent="0.25">
      <c r="A13" t="s">
        <v>489</v>
      </c>
    </row>
    <row r="14" spans="1:24" x14ac:dyDescent="0.2">
      <c r="A14" s="121" t="s">
        <v>490</v>
      </c>
      <c r="B14" s="121" t="s">
        <v>302</v>
      </c>
      <c r="C14" s="121" t="s">
        <v>491</v>
      </c>
      <c r="D14" s="121" t="s">
        <v>492</v>
      </c>
      <c r="E14" s="121" t="s">
        <v>493</v>
      </c>
      <c r="J14" t="s">
        <v>485</v>
      </c>
    </row>
    <row r="15" spans="1:24" x14ac:dyDescent="0.2">
      <c r="A15" t="s">
        <v>482</v>
      </c>
      <c r="B15">
        <v>7</v>
      </c>
      <c r="C15">
        <v>236</v>
      </c>
      <c r="D15">
        <v>33.714285714285715</v>
      </c>
      <c r="E15">
        <v>142.23809523809527</v>
      </c>
    </row>
    <row r="16" spans="1:24" ht="16" thickBot="1" x14ac:dyDescent="0.25">
      <c r="A16" t="s">
        <v>483</v>
      </c>
      <c r="B16">
        <v>3</v>
      </c>
      <c r="C16">
        <v>78</v>
      </c>
      <c r="D16">
        <v>26</v>
      </c>
      <c r="E16">
        <v>91</v>
      </c>
      <c r="J16" t="s">
        <v>489</v>
      </c>
    </row>
    <row r="17" spans="1:17" ht="16" thickBot="1" x14ac:dyDescent="0.25">
      <c r="A17" s="122" t="s">
        <v>484</v>
      </c>
      <c r="B17" s="122">
        <v>1</v>
      </c>
      <c r="C17" s="122">
        <v>35</v>
      </c>
      <c r="D17" s="122">
        <v>35</v>
      </c>
      <c r="E17" s="122" t="e">
        <v>#DIV/0!</v>
      </c>
      <c r="J17" s="121" t="s">
        <v>490</v>
      </c>
      <c r="K17" s="121" t="s">
        <v>302</v>
      </c>
      <c r="L17" s="121" t="s">
        <v>491</v>
      </c>
      <c r="M17" s="121" t="s">
        <v>492</v>
      </c>
      <c r="N17" s="121" t="s">
        <v>493</v>
      </c>
    </row>
    <row r="18" spans="1:17" x14ac:dyDescent="0.2">
      <c r="J18" t="s">
        <v>482</v>
      </c>
      <c r="K18">
        <v>2</v>
      </c>
      <c r="L18">
        <v>120</v>
      </c>
      <c r="M18">
        <v>60</v>
      </c>
      <c r="N18">
        <v>1800</v>
      </c>
    </row>
    <row r="19" spans="1:17" x14ac:dyDescent="0.2">
      <c r="J19" t="s">
        <v>483</v>
      </c>
      <c r="K19">
        <v>14</v>
      </c>
      <c r="L19">
        <v>1141</v>
      </c>
      <c r="M19">
        <v>81.5</v>
      </c>
      <c r="N19">
        <v>6232.7307692307695</v>
      </c>
    </row>
    <row r="20" spans="1:17" ht="16" thickBot="1" x14ac:dyDescent="0.25">
      <c r="A20" t="s">
        <v>494</v>
      </c>
      <c r="J20" s="122" t="s">
        <v>484</v>
      </c>
      <c r="K20" s="122">
        <v>4</v>
      </c>
      <c r="L20" s="122">
        <v>150</v>
      </c>
      <c r="M20" s="122">
        <v>37.5</v>
      </c>
      <c r="N20" s="122">
        <v>225</v>
      </c>
    </row>
    <row r="21" spans="1:17" x14ac:dyDescent="0.2">
      <c r="A21" s="121" t="s">
        <v>495</v>
      </c>
      <c r="B21" s="121" t="s">
        <v>496</v>
      </c>
      <c r="C21" s="121" t="s">
        <v>497</v>
      </c>
      <c r="D21" s="121" t="s">
        <v>498</v>
      </c>
      <c r="E21" s="121" t="s">
        <v>11</v>
      </c>
      <c r="F21" s="121" t="s">
        <v>499</v>
      </c>
      <c r="G21" s="121" t="s">
        <v>500</v>
      </c>
    </row>
    <row r="22" spans="1:17" x14ac:dyDescent="0.2">
      <c r="A22" t="s">
        <v>501</v>
      </c>
      <c r="B22">
        <v>136.75324675324691</v>
      </c>
      <c r="C22">
        <v>2</v>
      </c>
      <c r="D22">
        <v>68.376623376623456</v>
      </c>
      <c r="E22">
        <v>0.52829620710415481</v>
      </c>
      <c r="F22">
        <v>0.60883646505593603</v>
      </c>
      <c r="G22">
        <v>4.4589701075245118</v>
      </c>
    </row>
    <row r="23" spans="1:17" ht="16" thickBot="1" x14ac:dyDescent="0.25">
      <c r="A23" t="s">
        <v>502</v>
      </c>
      <c r="B23">
        <v>1035.4285714285713</v>
      </c>
      <c r="C23">
        <v>8</v>
      </c>
      <c r="D23">
        <v>129.42857142857142</v>
      </c>
      <c r="J23" t="s">
        <v>494</v>
      </c>
    </row>
    <row r="24" spans="1:17" x14ac:dyDescent="0.2">
      <c r="J24" s="121" t="s">
        <v>495</v>
      </c>
      <c r="K24" s="121" t="s">
        <v>496</v>
      </c>
      <c r="L24" s="121" t="s">
        <v>497</v>
      </c>
      <c r="M24" s="121" t="s">
        <v>498</v>
      </c>
      <c r="N24" s="121" t="s">
        <v>11</v>
      </c>
      <c r="O24" s="121" t="s">
        <v>499</v>
      </c>
      <c r="P24" s="121" t="s">
        <v>500</v>
      </c>
    </row>
    <row r="25" spans="1:17" ht="16" thickBot="1" x14ac:dyDescent="0.25">
      <c r="A25" s="122" t="s">
        <v>503</v>
      </c>
      <c r="B25" s="122">
        <v>1172.1818181818182</v>
      </c>
      <c r="C25" s="122">
        <v>10</v>
      </c>
      <c r="D25" s="122"/>
      <c r="E25" s="122"/>
      <c r="F25" s="122"/>
      <c r="G25" s="122"/>
      <c r="J25" t="s">
        <v>501</v>
      </c>
      <c r="K25">
        <v>6270.4500000000116</v>
      </c>
      <c r="L25">
        <v>2</v>
      </c>
      <c r="M25">
        <v>3135.2250000000058</v>
      </c>
      <c r="N25">
        <v>0.63830545924874826</v>
      </c>
      <c r="O25">
        <v>0.5403842303168821</v>
      </c>
      <c r="P25">
        <v>3.5915305684750827</v>
      </c>
    </row>
    <row r="26" spans="1:17" x14ac:dyDescent="0.2">
      <c r="J26" t="s">
        <v>502</v>
      </c>
      <c r="K26">
        <v>83500.5</v>
      </c>
      <c r="L26">
        <v>17</v>
      </c>
      <c r="M26">
        <v>4911.7941176470586</v>
      </c>
    </row>
    <row r="27" spans="1:17" x14ac:dyDescent="0.2">
      <c r="A27" s="170" t="s">
        <v>504</v>
      </c>
      <c r="B27" s="170"/>
      <c r="C27" s="170"/>
      <c r="D27" s="170"/>
      <c r="E27" s="170"/>
      <c r="F27" s="170"/>
      <c r="G27" s="170"/>
    </row>
    <row r="28" spans="1:17" ht="16" thickBot="1" x14ac:dyDescent="0.25">
      <c r="J28" s="122" t="s">
        <v>503</v>
      </c>
      <c r="K28" s="122">
        <v>89770.950000000012</v>
      </c>
      <c r="L28" s="122">
        <v>19</v>
      </c>
      <c r="M28" s="122"/>
      <c r="N28" s="122"/>
      <c r="O28" s="122"/>
      <c r="P28" s="122"/>
    </row>
    <row r="29" spans="1:17" x14ac:dyDescent="0.2">
      <c r="A29" s="186" t="s">
        <v>477</v>
      </c>
      <c r="B29" s="186"/>
      <c r="C29" s="186"/>
      <c r="D29" s="186"/>
      <c r="E29" s="115"/>
      <c r="F29" s="115"/>
      <c r="G29" s="115"/>
    </row>
    <row r="30" spans="1:17" x14ac:dyDescent="0.2">
      <c r="A30" s="115"/>
      <c r="B30" s="115"/>
      <c r="C30" s="115"/>
      <c r="D30" s="115"/>
      <c r="E30" s="115"/>
      <c r="F30" s="115"/>
      <c r="G30" s="115"/>
      <c r="J30" s="170" t="s">
        <v>504</v>
      </c>
      <c r="K30" s="170"/>
      <c r="L30" s="170"/>
      <c r="M30" s="170"/>
      <c r="N30" s="170"/>
      <c r="O30" s="170"/>
      <c r="P30" s="170"/>
    </row>
    <row r="31" spans="1:17" x14ac:dyDescent="0.2">
      <c r="A31" s="116" t="s">
        <v>478</v>
      </c>
      <c r="B31" s="195" t="s">
        <v>505</v>
      </c>
      <c r="C31" s="195"/>
      <c r="D31" s="195"/>
      <c r="E31" s="115"/>
      <c r="F31" s="115"/>
      <c r="G31" s="115"/>
    </row>
    <row r="32" spans="1:17" x14ac:dyDescent="0.2">
      <c r="A32" s="115"/>
      <c r="B32" s="115"/>
      <c r="C32" s="115"/>
      <c r="D32" s="115"/>
      <c r="E32" s="115"/>
      <c r="F32" s="115"/>
      <c r="G32" s="115"/>
      <c r="J32" s="186" t="s">
        <v>477</v>
      </c>
      <c r="K32" s="186"/>
      <c r="L32" s="186"/>
      <c r="M32" s="186"/>
      <c r="N32" s="115"/>
      <c r="O32" s="115"/>
      <c r="P32" s="115"/>
      <c r="Q32" s="115"/>
    </row>
    <row r="33" spans="1:17" x14ac:dyDescent="0.2">
      <c r="A33" s="173" t="s">
        <v>479</v>
      </c>
      <c r="B33" s="173" t="s">
        <v>506</v>
      </c>
      <c r="C33" s="173"/>
      <c r="D33" s="173"/>
      <c r="E33" s="173"/>
      <c r="F33" s="117"/>
      <c r="G33" s="117"/>
      <c r="J33" s="115"/>
      <c r="K33" s="115"/>
      <c r="L33" s="115"/>
      <c r="M33" s="115"/>
      <c r="N33" s="115"/>
      <c r="O33" s="115"/>
      <c r="P33" s="115"/>
      <c r="Q33" s="115"/>
    </row>
    <row r="34" spans="1:17" x14ac:dyDescent="0.2">
      <c r="A34" s="173"/>
      <c r="B34" s="173"/>
      <c r="C34" s="173"/>
      <c r="D34" s="173"/>
      <c r="E34" s="173"/>
      <c r="F34" s="117"/>
      <c r="G34" s="117"/>
      <c r="J34" s="116" t="s">
        <v>478</v>
      </c>
      <c r="K34" s="195" t="s">
        <v>397</v>
      </c>
      <c r="L34" s="195"/>
      <c r="M34" s="195"/>
      <c r="N34" s="115"/>
      <c r="O34" s="115"/>
      <c r="P34" s="115"/>
      <c r="Q34" s="115"/>
    </row>
    <row r="35" spans="1:17" x14ac:dyDescent="0.2">
      <c r="A35" s="119" t="s">
        <v>482</v>
      </c>
      <c r="B35" s="10">
        <v>60</v>
      </c>
      <c r="C35" s="10">
        <v>45</v>
      </c>
      <c r="D35" s="10">
        <v>60</v>
      </c>
      <c r="E35" s="10">
        <v>60</v>
      </c>
      <c r="F35" s="1"/>
      <c r="G35" s="1"/>
      <c r="J35" s="115"/>
      <c r="K35" s="115"/>
      <c r="L35" s="115"/>
      <c r="M35" s="115"/>
      <c r="N35" s="115"/>
      <c r="O35" s="115"/>
      <c r="P35" s="115"/>
      <c r="Q35" s="115"/>
    </row>
    <row r="36" spans="1:17" x14ac:dyDescent="0.2">
      <c r="A36" s="119" t="s">
        <v>483</v>
      </c>
      <c r="B36" s="10">
        <v>122</v>
      </c>
      <c r="C36" s="10">
        <v>145</v>
      </c>
      <c r="D36" s="10">
        <v>90</v>
      </c>
      <c r="E36" s="10"/>
      <c r="F36" s="1"/>
      <c r="G36" s="1"/>
      <c r="J36" s="199" t="s">
        <v>479</v>
      </c>
      <c r="K36" s="173" t="s">
        <v>507</v>
      </c>
      <c r="L36" s="173"/>
      <c r="M36" s="173"/>
      <c r="N36" s="173"/>
      <c r="O36" s="173"/>
      <c r="P36" s="173"/>
      <c r="Q36" s="173"/>
    </row>
    <row r="37" spans="1:17" x14ac:dyDescent="0.2">
      <c r="A37" s="119" t="s">
        <v>484</v>
      </c>
      <c r="B37" s="10">
        <v>35</v>
      </c>
      <c r="C37" s="5">
        <v>45</v>
      </c>
      <c r="D37" s="10">
        <v>25</v>
      </c>
      <c r="E37" s="10">
        <v>45</v>
      </c>
      <c r="F37" s="1"/>
      <c r="G37" s="123"/>
      <c r="J37" s="199"/>
      <c r="K37" s="173"/>
      <c r="L37" s="173"/>
      <c r="M37" s="173"/>
      <c r="N37" s="173"/>
      <c r="O37" s="173"/>
      <c r="P37" s="173"/>
      <c r="Q37" s="173"/>
    </row>
    <row r="38" spans="1:17" x14ac:dyDescent="0.2">
      <c r="G38" s="124"/>
      <c r="J38" s="118" t="s">
        <v>482</v>
      </c>
      <c r="K38" s="120">
        <v>45</v>
      </c>
      <c r="L38" s="10"/>
      <c r="M38" s="10"/>
      <c r="N38" s="10"/>
      <c r="O38" s="10"/>
      <c r="P38" s="10"/>
      <c r="Q38" s="10"/>
    </row>
    <row r="39" spans="1:17" x14ac:dyDescent="0.2">
      <c r="A39" t="s">
        <v>485</v>
      </c>
      <c r="J39" s="118" t="s">
        <v>483</v>
      </c>
      <c r="K39" s="10">
        <v>30</v>
      </c>
      <c r="L39" s="10">
        <v>26</v>
      </c>
      <c r="M39" s="10">
        <v>60</v>
      </c>
      <c r="N39" s="10">
        <v>30</v>
      </c>
      <c r="O39" s="10">
        <v>30</v>
      </c>
      <c r="P39" s="10">
        <v>30</v>
      </c>
      <c r="Q39" s="2">
        <v>65</v>
      </c>
    </row>
    <row r="40" spans="1:17" x14ac:dyDescent="0.2">
      <c r="J40" s="118" t="s">
        <v>484</v>
      </c>
      <c r="K40" s="5">
        <v>33</v>
      </c>
      <c r="L40" s="10">
        <v>30</v>
      </c>
      <c r="M40" s="10">
        <v>45</v>
      </c>
      <c r="N40" s="10">
        <v>30</v>
      </c>
      <c r="O40" s="10">
        <v>30</v>
      </c>
      <c r="P40" s="120"/>
      <c r="Q40" s="120"/>
    </row>
    <row r="41" spans="1:17" ht="16" thickBot="1" x14ac:dyDescent="0.25">
      <c r="A41" t="s">
        <v>489</v>
      </c>
      <c r="J41" s="183"/>
      <c r="K41" s="183"/>
      <c r="L41" s="183"/>
      <c r="M41" s="183"/>
      <c r="N41" s="183"/>
      <c r="O41" s="183"/>
      <c r="P41" s="124"/>
      <c r="Q41" s="124"/>
    </row>
    <row r="42" spans="1:17" x14ac:dyDescent="0.2">
      <c r="A42" s="121" t="s">
        <v>490</v>
      </c>
      <c r="B42" s="121" t="s">
        <v>302</v>
      </c>
      <c r="C42" s="121" t="s">
        <v>491</v>
      </c>
      <c r="D42" s="121" t="s">
        <v>492</v>
      </c>
      <c r="E42" s="121" t="s">
        <v>493</v>
      </c>
    </row>
    <row r="43" spans="1:17" x14ac:dyDescent="0.2">
      <c r="A43" t="s">
        <v>482</v>
      </c>
      <c r="B43">
        <v>4</v>
      </c>
      <c r="C43">
        <v>225</v>
      </c>
      <c r="D43">
        <v>56.25</v>
      </c>
      <c r="E43">
        <v>56.25</v>
      </c>
      <c r="J43" s="196" t="s">
        <v>486</v>
      </c>
      <c r="K43" s="196"/>
      <c r="L43" s="120" t="s">
        <v>487</v>
      </c>
      <c r="M43" s="120" t="s">
        <v>488</v>
      </c>
    </row>
    <row r="44" spans="1:17" x14ac:dyDescent="0.2">
      <c r="A44" t="s">
        <v>483</v>
      </c>
      <c r="B44">
        <v>3</v>
      </c>
      <c r="C44">
        <v>357</v>
      </c>
      <c r="D44">
        <v>119</v>
      </c>
      <c r="E44">
        <v>763</v>
      </c>
    </row>
    <row r="45" spans="1:17" ht="16" thickBot="1" x14ac:dyDescent="0.25">
      <c r="A45" s="122" t="s">
        <v>484</v>
      </c>
      <c r="B45" s="122">
        <v>4</v>
      </c>
      <c r="C45" s="122">
        <v>150</v>
      </c>
      <c r="D45" s="122">
        <v>37.5</v>
      </c>
      <c r="E45" s="122">
        <v>91.666666666666671</v>
      </c>
      <c r="J45" t="s">
        <v>485</v>
      </c>
    </row>
    <row r="47" spans="1:17" ht="16" thickBot="1" x14ac:dyDescent="0.25">
      <c r="J47" t="s">
        <v>489</v>
      </c>
    </row>
    <row r="48" spans="1:17" ht="16" thickBot="1" x14ac:dyDescent="0.25">
      <c r="A48" t="s">
        <v>494</v>
      </c>
      <c r="J48" s="121" t="s">
        <v>490</v>
      </c>
      <c r="K48" s="121" t="s">
        <v>302</v>
      </c>
      <c r="L48" s="121" t="s">
        <v>491</v>
      </c>
      <c r="M48" s="121" t="s">
        <v>492</v>
      </c>
      <c r="N48" s="121" t="s">
        <v>493</v>
      </c>
    </row>
    <row r="49" spans="1:18" x14ac:dyDescent="0.2">
      <c r="A49" s="121" t="s">
        <v>495</v>
      </c>
      <c r="B49" s="121" t="s">
        <v>496</v>
      </c>
      <c r="C49" s="121" t="s">
        <v>497</v>
      </c>
      <c r="D49" s="121" t="s">
        <v>498</v>
      </c>
      <c r="E49" s="121" t="s">
        <v>11</v>
      </c>
      <c r="F49" s="121" t="s">
        <v>499</v>
      </c>
      <c r="G49" s="121" t="s">
        <v>500</v>
      </c>
      <c r="J49" t="s">
        <v>482</v>
      </c>
      <c r="K49">
        <v>1</v>
      </c>
      <c r="L49">
        <v>45</v>
      </c>
      <c r="M49">
        <v>45</v>
      </c>
      <c r="N49" t="e">
        <v>#DIV/0!</v>
      </c>
    </row>
    <row r="50" spans="1:18" x14ac:dyDescent="0.2">
      <c r="A50" t="s">
        <v>501</v>
      </c>
      <c r="B50">
        <v>12052.97727272727</v>
      </c>
      <c r="C50">
        <v>2</v>
      </c>
      <c r="D50">
        <v>6026.4886363636351</v>
      </c>
      <c r="E50">
        <v>24.476156411173541</v>
      </c>
      <c r="F50">
        <v>3.8932696695624062E-4</v>
      </c>
      <c r="G50">
        <v>4.4589701075245118</v>
      </c>
      <c r="J50" t="s">
        <v>483</v>
      </c>
      <c r="K50">
        <v>7</v>
      </c>
      <c r="L50">
        <v>271</v>
      </c>
      <c r="M50">
        <v>38.714285714285715</v>
      </c>
      <c r="N50">
        <v>268.23809523809513</v>
      </c>
    </row>
    <row r="51" spans="1:18" ht="16" thickBot="1" x14ac:dyDescent="0.25">
      <c r="A51" t="s">
        <v>502</v>
      </c>
      <c r="B51">
        <v>1969.75</v>
      </c>
      <c r="C51">
        <v>8</v>
      </c>
      <c r="D51">
        <v>246.21875</v>
      </c>
      <c r="J51" s="122" t="s">
        <v>484</v>
      </c>
      <c r="K51" s="122">
        <v>5</v>
      </c>
      <c r="L51" s="122">
        <v>168</v>
      </c>
      <c r="M51" s="122">
        <v>33.6</v>
      </c>
      <c r="N51" s="122">
        <v>42.299999999999955</v>
      </c>
    </row>
    <row r="53" spans="1:18" ht="16" thickBot="1" x14ac:dyDescent="0.25">
      <c r="A53" s="122" t="s">
        <v>503</v>
      </c>
      <c r="B53" s="122">
        <v>14022.72727272727</v>
      </c>
      <c r="C53" s="122">
        <v>10</v>
      </c>
      <c r="D53" s="122"/>
      <c r="E53" s="122"/>
      <c r="F53" s="122"/>
      <c r="G53" s="122"/>
    </row>
    <row r="54" spans="1:18" ht="16" thickBot="1" x14ac:dyDescent="0.25">
      <c r="J54" t="s">
        <v>494</v>
      </c>
    </row>
    <row r="55" spans="1:18" x14ac:dyDescent="0.2">
      <c r="A55" s="197" t="s">
        <v>508</v>
      </c>
      <c r="B55" s="197"/>
      <c r="C55" s="197"/>
      <c r="D55" s="197"/>
      <c r="E55" s="197"/>
      <c r="F55" s="197"/>
      <c r="G55" s="197"/>
      <c r="J55" s="121" t="s">
        <v>495</v>
      </c>
      <c r="K55" s="121" t="s">
        <v>496</v>
      </c>
      <c r="L55" s="121" t="s">
        <v>497</v>
      </c>
      <c r="M55" s="121" t="s">
        <v>498</v>
      </c>
      <c r="N55" s="121" t="s">
        <v>11</v>
      </c>
      <c r="O55" s="121" t="s">
        <v>499</v>
      </c>
      <c r="P55" s="121" t="s">
        <v>500</v>
      </c>
    </row>
    <row r="56" spans="1:18" x14ac:dyDescent="0.2">
      <c r="J56" t="s">
        <v>501</v>
      </c>
      <c r="K56">
        <v>141.67912087912055</v>
      </c>
      <c r="L56">
        <v>2</v>
      </c>
      <c r="M56">
        <v>70.839560439560273</v>
      </c>
      <c r="N56">
        <v>0.39828192112455973</v>
      </c>
      <c r="O56">
        <v>0.68166691233174004</v>
      </c>
      <c r="P56">
        <v>4.1028210151304032</v>
      </c>
    </row>
    <row r="57" spans="1:18" x14ac:dyDescent="0.2">
      <c r="A57" s="170" t="s">
        <v>509</v>
      </c>
      <c r="B57" s="170"/>
      <c r="C57" s="170"/>
      <c r="D57" s="170"/>
      <c r="E57" s="170"/>
      <c r="F57" s="170"/>
      <c r="G57" s="170"/>
      <c r="J57" t="s">
        <v>502</v>
      </c>
      <c r="K57">
        <v>1778.6285714285716</v>
      </c>
      <c r="L57">
        <v>10</v>
      </c>
      <c r="M57">
        <v>177.86285714285717</v>
      </c>
    </row>
    <row r="59" spans="1:18" ht="16" thickBot="1" x14ac:dyDescent="0.25">
      <c r="A59" s="125" t="s">
        <v>510</v>
      </c>
      <c r="J59" s="122" t="s">
        <v>503</v>
      </c>
      <c r="K59" s="122">
        <v>1920.3076923076922</v>
      </c>
      <c r="L59" s="122">
        <v>12</v>
      </c>
      <c r="M59" s="122"/>
      <c r="N59" s="122"/>
      <c r="O59" s="122"/>
      <c r="P59" s="122"/>
    </row>
    <row r="60" spans="1:18" ht="16" x14ac:dyDescent="0.2">
      <c r="A60" s="126"/>
    </row>
    <row r="61" spans="1:18" x14ac:dyDescent="0.2">
      <c r="A61" s="198" t="s">
        <v>511</v>
      </c>
      <c r="B61" s="198"/>
      <c r="C61" s="198"/>
      <c r="D61" s="198"/>
      <c r="E61" s="198"/>
      <c r="F61" s="198"/>
      <c r="G61" s="198"/>
      <c r="J61" s="170" t="s">
        <v>504</v>
      </c>
      <c r="K61" s="170"/>
      <c r="L61" s="170"/>
      <c r="M61" s="170"/>
      <c r="N61" s="170"/>
      <c r="O61" s="170"/>
      <c r="P61" s="170"/>
    </row>
    <row r="62" spans="1:18" x14ac:dyDescent="0.2">
      <c r="A62" s="184" t="s">
        <v>512</v>
      </c>
      <c r="B62" s="184"/>
      <c r="C62" s="184"/>
      <c r="D62" s="184"/>
      <c r="E62" s="184"/>
      <c r="F62" s="184"/>
      <c r="G62" s="184"/>
    </row>
    <row r="63" spans="1:18" ht="16" thickBot="1" x14ac:dyDescent="0.25">
      <c r="A63" s="185" t="s">
        <v>513</v>
      </c>
      <c r="B63" s="185"/>
      <c r="C63" s="185"/>
      <c r="D63" s="185"/>
      <c r="E63" s="185"/>
      <c r="F63" s="185"/>
      <c r="G63" s="185"/>
      <c r="J63" s="186" t="s">
        <v>477</v>
      </c>
      <c r="K63" s="186"/>
      <c r="L63" s="186"/>
      <c r="M63" s="186"/>
      <c r="N63" s="115"/>
      <c r="O63" s="115"/>
      <c r="P63" s="115"/>
      <c r="Q63" s="115"/>
      <c r="R63" s="115"/>
    </row>
    <row r="64" spans="1:18" ht="17" thickTop="1" thickBot="1" x14ac:dyDescent="0.25">
      <c r="A64" s="171" t="s">
        <v>514</v>
      </c>
      <c r="B64" s="187" t="s">
        <v>515</v>
      </c>
      <c r="C64" s="189" t="s">
        <v>516</v>
      </c>
      <c r="D64" s="191" t="s">
        <v>517</v>
      </c>
      <c r="E64" s="191" t="s">
        <v>518</v>
      </c>
      <c r="F64" s="193" t="s">
        <v>519</v>
      </c>
      <c r="G64" s="194"/>
      <c r="J64" s="115"/>
      <c r="K64" s="115"/>
      <c r="L64" s="115"/>
      <c r="M64" s="115"/>
      <c r="N64" s="115"/>
      <c r="O64" s="115"/>
      <c r="P64" s="115"/>
      <c r="Q64" s="115"/>
      <c r="R64" s="115"/>
    </row>
    <row r="65" spans="1:20" ht="27" thickBot="1" x14ac:dyDescent="0.25">
      <c r="A65" s="181"/>
      <c r="B65" s="188"/>
      <c r="C65" s="190"/>
      <c r="D65" s="192"/>
      <c r="E65" s="192"/>
      <c r="F65" s="127" t="s">
        <v>520</v>
      </c>
      <c r="G65" s="128" t="s">
        <v>521</v>
      </c>
      <c r="J65" s="116" t="s">
        <v>478</v>
      </c>
      <c r="K65" s="195" t="s">
        <v>393</v>
      </c>
      <c r="L65" s="195"/>
      <c r="M65" s="195"/>
      <c r="N65" s="115"/>
      <c r="O65" s="115"/>
      <c r="P65" s="115"/>
      <c r="Q65" s="115"/>
      <c r="R65" s="115"/>
    </row>
    <row r="66" spans="1:20" ht="16" thickTop="1" x14ac:dyDescent="0.2">
      <c r="A66" s="171">
        <v>1</v>
      </c>
      <c r="B66" s="129">
        <v>2</v>
      </c>
      <c r="C66" s="130" t="s">
        <v>522</v>
      </c>
      <c r="D66" s="130">
        <v>11.98447</v>
      </c>
      <c r="E66" s="130">
        <v>2E-3</v>
      </c>
      <c r="F66" s="130">
        <v>-96.995000000000005</v>
      </c>
      <c r="G66" s="131">
        <v>-28.504999999999999</v>
      </c>
      <c r="J66" s="115"/>
      <c r="K66" s="115"/>
      <c r="L66" s="115"/>
      <c r="M66" s="115"/>
      <c r="N66" s="115"/>
      <c r="O66" s="115"/>
      <c r="P66" s="115"/>
      <c r="Q66" s="115"/>
      <c r="R66" s="115"/>
    </row>
    <row r="67" spans="1:20" ht="16" thickBot="1" x14ac:dyDescent="0.25">
      <c r="A67" s="172"/>
      <c r="B67" s="132">
        <v>3</v>
      </c>
      <c r="C67" s="133">
        <v>18.75</v>
      </c>
      <c r="D67" s="133">
        <v>11.095470000000001</v>
      </c>
      <c r="E67" s="133">
        <v>0.26700000000000002</v>
      </c>
      <c r="F67" s="133">
        <v>-12.954700000000001</v>
      </c>
      <c r="G67" s="134">
        <v>50.454700000000003</v>
      </c>
      <c r="J67" s="173" t="s">
        <v>479</v>
      </c>
      <c r="K67" s="174" t="s">
        <v>523</v>
      </c>
      <c r="L67" s="175"/>
      <c r="M67" s="175"/>
      <c r="N67" s="175"/>
      <c r="O67" s="175"/>
      <c r="P67" s="175"/>
      <c r="Q67" s="175"/>
      <c r="R67" s="175"/>
      <c r="S67" s="175"/>
      <c r="T67" s="176"/>
    </row>
    <row r="68" spans="1:20" x14ac:dyDescent="0.2">
      <c r="A68" s="180">
        <v>2</v>
      </c>
      <c r="B68" s="135">
        <v>1</v>
      </c>
      <c r="C68" s="130" t="s">
        <v>524</v>
      </c>
      <c r="D68" s="130">
        <v>11.98447</v>
      </c>
      <c r="E68" s="130">
        <v>2E-3</v>
      </c>
      <c r="F68" s="130">
        <v>28.504999999999999</v>
      </c>
      <c r="G68" s="131">
        <v>96.995000000000005</v>
      </c>
      <c r="J68" s="173"/>
      <c r="K68" s="177"/>
      <c r="L68" s="178"/>
      <c r="M68" s="178"/>
      <c r="N68" s="178"/>
      <c r="O68" s="178"/>
      <c r="P68" s="178"/>
      <c r="Q68" s="178"/>
      <c r="R68" s="178"/>
      <c r="S68" s="178"/>
      <c r="T68" s="179"/>
    </row>
    <row r="69" spans="1:20" ht="16" thickBot="1" x14ac:dyDescent="0.25">
      <c r="A69" s="172"/>
      <c r="B69" s="132">
        <v>3</v>
      </c>
      <c r="C69" s="133" t="s">
        <v>525</v>
      </c>
      <c r="D69" s="133">
        <v>11.98447</v>
      </c>
      <c r="E69" s="133">
        <v>0</v>
      </c>
      <c r="F69" s="133">
        <v>47.255000000000003</v>
      </c>
      <c r="G69" s="134">
        <v>115.745</v>
      </c>
      <c r="J69" s="119" t="s">
        <v>482</v>
      </c>
      <c r="K69" s="10">
        <v>22</v>
      </c>
      <c r="L69" s="10">
        <v>17</v>
      </c>
      <c r="M69" s="10">
        <v>10</v>
      </c>
      <c r="N69" s="10">
        <v>36</v>
      </c>
      <c r="O69" s="10">
        <v>26</v>
      </c>
      <c r="P69" s="10">
        <v>15</v>
      </c>
      <c r="Q69" s="10">
        <v>33</v>
      </c>
      <c r="R69" s="10">
        <v>60</v>
      </c>
      <c r="S69" s="10">
        <v>31</v>
      </c>
      <c r="T69" s="2">
        <v>21</v>
      </c>
    </row>
    <row r="70" spans="1:20" x14ac:dyDescent="0.2">
      <c r="A70" s="180">
        <v>3</v>
      </c>
      <c r="B70" s="135">
        <v>1</v>
      </c>
      <c r="C70" s="130">
        <v>-18.75</v>
      </c>
      <c r="D70" s="130">
        <v>11.095470000000001</v>
      </c>
      <c r="E70" s="130">
        <v>0.26700000000000002</v>
      </c>
      <c r="F70" s="130">
        <v>-50.454700000000003</v>
      </c>
      <c r="G70" s="131">
        <v>12.954700000000001</v>
      </c>
      <c r="J70" s="119" t="s">
        <v>483</v>
      </c>
      <c r="K70" s="10">
        <v>15</v>
      </c>
      <c r="L70" s="10">
        <v>30</v>
      </c>
      <c r="M70" s="10">
        <v>25</v>
      </c>
      <c r="N70" s="10">
        <v>30</v>
      </c>
      <c r="O70" s="10">
        <v>60</v>
      </c>
      <c r="P70" s="10">
        <v>10</v>
      </c>
      <c r="Q70" s="120"/>
      <c r="R70" s="120"/>
      <c r="S70" s="4"/>
      <c r="T70" s="4"/>
    </row>
    <row r="71" spans="1:20" ht="16" thickBot="1" x14ac:dyDescent="0.25">
      <c r="A71" s="181"/>
      <c r="B71" s="136">
        <v>2</v>
      </c>
      <c r="C71" s="137" t="s">
        <v>526</v>
      </c>
      <c r="D71" s="137">
        <v>11.98447</v>
      </c>
      <c r="E71" s="137">
        <v>0</v>
      </c>
      <c r="F71" s="137">
        <v>-115.745</v>
      </c>
      <c r="G71" s="138">
        <v>-47.255000000000003</v>
      </c>
      <c r="J71" s="119" t="s">
        <v>484</v>
      </c>
      <c r="K71" s="10">
        <v>33</v>
      </c>
      <c r="L71" s="10">
        <v>20</v>
      </c>
      <c r="M71" s="10">
        <v>30</v>
      </c>
      <c r="N71" s="10">
        <v>30</v>
      </c>
      <c r="O71" s="10">
        <v>31</v>
      </c>
      <c r="P71" s="120"/>
      <c r="Q71" s="120"/>
      <c r="R71" s="120"/>
      <c r="S71" s="4"/>
      <c r="T71" s="4"/>
    </row>
    <row r="72" spans="1:20" ht="16" thickTop="1" x14ac:dyDescent="0.2">
      <c r="A72" s="182" t="s">
        <v>527</v>
      </c>
      <c r="B72" s="182"/>
      <c r="C72" s="182"/>
      <c r="D72" s="182"/>
      <c r="E72" s="182"/>
      <c r="F72" s="182"/>
      <c r="G72" s="182"/>
      <c r="J72" s="183"/>
      <c r="K72" s="183"/>
      <c r="L72" s="183"/>
      <c r="M72" s="183"/>
      <c r="N72" s="183"/>
      <c r="O72" s="183"/>
      <c r="P72" s="124"/>
      <c r="Q72" s="124"/>
      <c r="R72" s="124"/>
    </row>
    <row r="73" spans="1:20" ht="16" x14ac:dyDescent="0.2">
      <c r="A73" s="126"/>
    </row>
    <row r="74" spans="1:20" x14ac:dyDescent="0.2">
      <c r="A74" s="169" t="s">
        <v>528</v>
      </c>
      <c r="B74" s="169"/>
      <c r="C74" s="169"/>
      <c r="D74" s="169"/>
      <c r="E74" s="169"/>
      <c r="F74" s="169"/>
      <c r="G74" s="169"/>
      <c r="J74" s="120" t="s">
        <v>486</v>
      </c>
      <c r="K74" s="120"/>
      <c r="L74" s="120" t="s">
        <v>487</v>
      </c>
      <c r="M74" s="120" t="s">
        <v>488</v>
      </c>
    </row>
    <row r="76" spans="1:20" x14ac:dyDescent="0.2">
      <c r="J76" t="s">
        <v>485</v>
      </c>
    </row>
    <row r="78" spans="1:20" ht="16" thickBot="1" x14ac:dyDescent="0.25">
      <c r="J78" t="s">
        <v>489</v>
      </c>
    </row>
    <row r="79" spans="1:20" x14ac:dyDescent="0.2">
      <c r="J79" s="121" t="s">
        <v>490</v>
      </c>
      <c r="K79" s="121" t="s">
        <v>302</v>
      </c>
      <c r="L79" s="121" t="s">
        <v>491</v>
      </c>
      <c r="M79" s="121" t="s">
        <v>492</v>
      </c>
      <c r="N79" s="121" t="s">
        <v>493</v>
      </c>
    </row>
    <row r="80" spans="1:20" x14ac:dyDescent="0.2">
      <c r="J80" t="s">
        <v>482</v>
      </c>
      <c r="K80">
        <v>10</v>
      </c>
      <c r="L80">
        <v>271</v>
      </c>
      <c r="M80">
        <v>27.1</v>
      </c>
      <c r="N80">
        <v>201.87777777777774</v>
      </c>
    </row>
    <row r="81" spans="10:16" x14ac:dyDescent="0.2">
      <c r="J81" t="s">
        <v>483</v>
      </c>
      <c r="K81">
        <v>6</v>
      </c>
      <c r="L81">
        <v>170</v>
      </c>
      <c r="M81">
        <v>28.333333333333332</v>
      </c>
      <c r="N81">
        <v>306.66666666666663</v>
      </c>
    </row>
    <row r="82" spans="10:16" ht="16" thickBot="1" x14ac:dyDescent="0.25">
      <c r="J82" s="122" t="s">
        <v>484</v>
      </c>
      <c r="K82" s="122">
        <v>5</v>
      </c>
      <c r="L82" s="122">
        <v>144</v>
      </c>
      <c r="M82" s="122">
        <v>28.8</v>
      </c>
      <c r="N82" s="122">
        <v>25.700000000000045</v>
      </c>
    </row>
    <row r="85" spans="10:16" ht="16" thickBot="1" x14ac:dyDescent="0.25">
      <c r="J85" t="s">
        <v>494</v>
      </c>
    </row>
    <row r="86" spans="10:16" x14ac:dyDescent="0.2">
      <c r="J86" s="121" t="s">
        <v>495</v>
      </c>
      <c r="K86" s="121" t="s">
        <v>496</v>
      </c>
      <c r="L86" s="121" t="s">
        <v>497</v>
      </c>
      <c r="M86" s="121" t="s">
        <v>498</v>
      </c>
      <c r="N86" s="121" t="s">
        <v>11</v>
      </c>
      <c r="O86" s="121" t="s">
        <v>499</v>
      </c>
      <c r="P86" s="121" t="s">
        <v>500</v>
      </c>
    </row>
    <row r="87" spans="10:16" x14ac:dyDescent="0.2">
      <c r="J87" t="s">
        <v>501</v>
      </c>
      <c r="K87">
        <v>11.538095238094684</v>
      </c>
      <c r="L87">
        <v>2</v>
      </c>
      <c r="M87">
        <v>5.7690476190473419</v>
      </c>
      <c r="N87">
        <v>3.0072937941380665E-2</v>
      </c>
      <c r="O87">
        <v>0.97042340166174346</v>
      </c>
      <c r="P87">
        <v>3.5545571456617879</v>
      </c>
    </row>
    <row r="88" spans="10:16" x14ac:dyDescent="0.2">
      <c r="J88" t="s">
        <v>502</v>
      </c>
      <c r="K88">
        <v>3453.0333333333333</v>
      </c>
      <c r="L88">
        <v>18</v>
      </c>
      <c r="M88">
        <v>191.8351851851852</v>
      </c>
    </row>
    <row r="90" spans="10:16" ht="16" thickBot="1" x14ac:dyDescent="0.25">
      <c r="J90" s="122" t="s">
        <v>503</v>
      </c>
      <c r="K90" s="122">
        <v>3464.571428571428</v>
      </c>
      <c r="L90" s="122">
        <v>20</v>
      </c>
      <c r="M90" s="122"/>
      <c r="N90" s="122"/>
      <c r="O90" s="122"/>
      <c r="P90" s="122"/>
    </row>
    <row r="92" spans="10:16" x14ac:dyDescent="0.2">
      <c r="J92" s="170" t="s">
        <v>504</v>
      </c>
      <c r="K92" s="170"/>
      <c r="L92" s="170"/>
      <c r="M92" s="170"/>
      <c r="N92" s="170"/>
      <c r="O92" s="170"/>
      <c r="P92" s="170"/>
    </row>
    <row r="93" spans="10:16" x14ac:dyDescent="0.2">
      <c r="J93" s="139"/>
      <c r="K93" s="139"/>
      <c r="L93" s="139"/>
      <c r="M93" s="139"/>
      <c r="N93" s="139"/>
      <c r="O93" s="139"/>
      <c r="P93" s="139"/>
    </row>
  </sheetData>
  <mergeCells count="45">
    <mergeCell ref="B31:D31"/>
    <mergeCell ref="A1:D1"/>
    <mergeCell ref="J1:M1"/>
    <mergeCell ref="B3:D3"/>
    <mergeCell ref="K3:M3"/>
    <mergeCell ref="A5:A6"/>
    <mergeCell ref="B5:H6"/>
    <mergeCell ref="J5:J6"/>
    <mergeCell ref="K5:X6"/>
    <mergeCell ref="J10:O10"/>
    <mergeCell ref="J12:K12"/>
    <mergeCell ref="A27:G27"/>
    <mergeCell ref="A29:D29"/>
    <mergeCell ref="J30:P30"/>
    <mergeCell ref="J32:M32"/>
    <mergeCell ref="A33:A34"/>
    <mergeCell ref="B33:E34"/>
    <mergeCell ref="K34:M34"/>
    <mergeCell ref="J36:J37"/>
    <mergeCell ref="K36:Q37"/>
    <mergeCell ref="J41:O41"/>
    <mergeCell ref="J43:K43"/>
    <mergeCell ref="A55:G55"/>
    <mergeCell ref="A57:G57"/>
    <mergeCell ref="A61:G61"/>
    <mergeCell ref="J61:P61"/>
    <mergeCell ref="A62:G62"/>
    <mergeCell ref="A63:G63"/>
    <mergeCell ref="J63:M63"/>
    <mergeCell ref="A64:A65"/>
    <mergeCell ref="B64:B65"/>
    <mergeCell ref="C64:C65"/>
    <mergeCell ref="D64:D65"/>
    <mergeCell ref="E64:E65"/>
    <mergeCell ref="F64:G64"/>
    <mergeCell ref="K65:M65"/>
    <mergeCell ref="A74:G74"/>
    <mergeCell ref="J92:P92"/>
    <mergeCell ref="A66:A67"/>
    <mergeCell ref="J67:J68"/>
    <mergeCell ref="K67:T68"/>
    <mergeCell ref="A68:A69"/>
    <mergeCell ref="A70:A71"/>
    <mergeCell ref="A72:G72"/>
    <mergeCell ref="J72:O72"/>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B2:K2"/>
  <sheetViews>
    <sheetView workbookViewId="0">
      <selection activeCell="O18" sqref="O18"/>
    </sheetView>
  </sheetViews>
  <sheetFormatPr baseColWidth="10" defaultColWidth="8.83203125" defaultRowHeight="15" x14ac:dyDescent="0.2"/>
  <sheetData>
    <row r="2" spans="2:11" x14ac:dyDescent="0.2">
      <c r="B2" s="159" t="s">
        <v>529</v>
      </c>
      <c r="C2" s="159"/>
      <c r="D2" s="159"/>
      <c r="E2" s="159"/>
      <c r="F2" s="159"/>
      <c r="G2" s="159"/>
      <c r="H2" s="159"/>
      <c r="I2" s="159"/>
      <c r="J2" s="159"/>
      <c r="K2" s="159"/>
    </row>
  </sheetData>
  <mergeCells count="1">
    <mergeCell ref="B2:K2"/>
  </mergeCells>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Q28"/>
  <sheetViews>
    <sheetView workbookViewId="0">
      <selection activeCell="J17" sqref="J17"/>
    </sheetView>
  </sheetViews>
  <sheetFormatPr baseColWidth="10" defaultColWidth="9.1640625" defaultRowHeight="14" x14ac:dyDescent="0.15"/>
  <cols>
    <col min="1" max="1" width="9.1640625" style="152"/>
    <col min="2" max="2" width="24" style="152" bestFit="1" customWidth="1"/>
    <col min="3" max="3" width="9.1640625" style="152"/>
    <col min="4" max="4" width="10.1640625" style="152" bestFit="1" customWidth="1"/>
    <col min="5" max="5" width="20.5" style="152" bestFit="1" customWidth="1"/>
    <col min="6" max="6" width="13.5" style="152" customWidth="1"/>
    <col min="7" max="7" width="15.1640625" style="152" customWidth="1"/>
    <col min="8" max="8" width="16.5" style="152" customWidth="1"/>
    <col min="9" max="9" width="11.6640625" style="152" customWidth="1"/>
    <col min="10" max="10" width="17.5" style="152" customWidth="1"/>
    <col min="11" max="11" width="21.5" style="152" customWidth="1"/>
    <col min="12" max="12" width="14.6640625" style="152" customWidth="1"/>
    <col min="13" max="13" width="16.5" style="152" customWidth="1"/>
    <col min="14" max="14" width="9.1640625" style="152"/>
    <col min="15" max="15" width="47.33203125" style="152" bestFit="1" customWidth="1"/>
    <col min="16" max="16" width="17.6640625" style="152" bestFit="1" customWidth="1"/>
    <col min="17" max="17" width="23.33203125" style="152" bestFit="1" customWidth="1"/>
    <col min="18" max="16384" width="9.1640625" style="152"/>
  </cols>
  <sheetData>
    <row r="1" spans="1:17" x14ac:dyDescent="0.15">
      <c r="A1" s="150"/>
      <c r="B1" s="150"/>
      <c r="C1" s="150"/>
      <c r="D1" s="150"/>
      <c r="E1" s="150"/>
      <c r="F1" s="202" t="s">
        <v>558</v>
      </c>
      <c r="G1" s="202"/>
      <c r="H1" s="202"/>
      <c r="I1" s="202"/>
      <c r="J1" s="202"/>
      <c r="K1" s="202"/>
      <c r="L1" s="202"/>
      <c r="M1" s="202"/>
      <c r="N1" s="202"/>
      <c r="O1" s="151"/>
      <c r="P1" s="151"/>
      <c r="Q1" s="151"/>
    </row>
    <row r="2" spans="1:17" x14ac:dyDescent="0.15">
      <c r="A2" s="203" t="s">
        <v>0</v>
      </c>
      <c r="B2" s="203" t="s">
        <v>399</v>
      </c>
      <c r="C2" s="203" t="s">
        <v>4</v>
      </c>
      <c r="D2" s="203" t="s">
        <v>5</v>
      </c>
      <c r="E2" s="203" t="s">
        <v>559</v>
      </c>
      <c r="F2" s="204" t="s">
        <v>560</v>
      </c>
      <c r="G2" s="204" t="s">
        <v>561</v>
      </c>
      <c r="H2" s="205" t="s">
        <v>562</v>
      </c>
      <c r="I2" s="204" t="s">
        <v>563</v>
      </c>
      <c r="J2" s="205" t="s">
        <v>564</v>
      </c>
      <c r="K2" s="205" t="s">
        <v>565</v>
      </c>
      <c r="L2" s="205" t="s">
        <v>566</v>
      </c>
      <c r="M2" s="206" t="s">
        <v>567</v>
      </c>
      <c r="N2" s="207" t="s">
        <v>568</v>
      </c>
      <c r="O2" s="151" t="s">
        <v>569</v>
      </c>
      <c r="P2" s="151" t="s">
        <v>570</v>
      </c>
      <c r="Q2" s="151" t="s">
        <v>571</v>
      </c>
    </row>
    <row r="3" spans="1:17" ht="27.75" customHeight="1" x14ac:dyDescent="0.15">
      <c r="A3" s="203"/>
      <c r="B3" s="203"/>
      <c r="C3" s="203"/>
      <c r="D3" s="203"/>
      <c r="E3" s="203"/>
      <c r="F3" s="204"/>
      <c r="G3" s="204"/>
      <c r="H3" s="205"/>
      <c r="I3" s="204"/>
      <c r="J3" s="205"/>
      <c r="K3" s="205"/>
      <c r="L3" s="205"/>
      <c r="M3" s="206"/>
      <c r="N3" s="207"/>
      <c r="O3" s="151"/>
      <c r="P3" s="151"/>
      <c r="Q3" s="151"/>
    </row>
    <row r="4" spans="1:17" x14ac:dyDescent="0.15">
      <c r="A4" s="50">
        <v>1</v>
      </c>
      <c r="B4" s="50" t="s">
        <v>235</v>
      </c>
      <c r="C4" s="50">
        <v>50</v>
      </c>
      <c r="D4" s="50" t="s">
        <v>572</v>
      </c>
      <c r="E4" s="50" t="s">
        <v>573</v>
      </c>
      <c r="F4" s="50">
        <v>5</v>
      </c>
      <c r="G4" s="50">
        <v>5</v>
      </c>
      <c r="H4" s="50">
        <v>5</v>
      </c>
      <c r="I4" s="50">
        <v>5</v>
      </c>
      <c r="J4" s="50">
        <v>5</v>
      </c>
      <c r="K4" s="50">
        <v>4</v>
      </c>
      <c r="L4" s="50">
        <v>5</v>
      </c>
      <c r="M4" s="50">
        <v>5</v>
      </c>
      <c r="N4" s="50">
        <v>3</v>
      </c>
      <c r="O4" s="50" t="s">
        <v>574</v>
      </c>
      <c r="P4" s="50">
        <v>30</v>
      </c>
      <c r="Q4" s="50">
        <v>10</v>
      </c>
    </row>
    <row r="5" spans="1:17" x14ac:dyDescent="0.15">
      <c r="A5" s="50">
        <v>2</v>
      </c>
      <c r="B5" s="50" t="s">
        <v>575</v>
      </c>
      <c r="C5" s="50">
        <v>64</v>
      </c>
      <c r="D5" s="50" t="s">
        <v>572</v>
      </c>
      <c r="E5" s="50" t="s">
        <v>573</v>
      </c>
      <c r="F5" s="50">
        <v>5</v>
      </c>
      <c r="G5" s="50">
        <v>5</v>
      </c>
      <c r="H5" s="50">
        <v>3</v>
      </c>
      <c r="I5" s="50">
        <v>5</v>
      </c>
      <c r="J5" s="50">
        <v>4</v>
      </c>
      <c r="K5" s="50">
        <v>3</v>
      </c>
      <c r="L5" s="50">
        <v>3</v>
      </c>
      <c r="M5" s="50">
        <v>4</v>
      </c>
      <c r="N5" s="50">
        <v>3</v>
      </c>
      <c r="O5" s="50" t="s">
        <v>207</v>
      </c>
      <c r="P5" s="50">
        <v>20</v>
      </c>
      <c r="Q5" s="50">
        <v>10</v>
      </c>
    </row>
    <row r="6" spans="1:17" x14ac:dyDescent="0.15">
      <c r="A6" s="50">
        <v>3</v>
      </c>
      <c r="B6" s="50" t="s">
        <v>88</v>
      </c>
      <c r="C6" s="50">
        <v>54</v>
      </c>
      <c r="D6" s="50" t="s">
        <v>576</v>
      </c>
      <c r="E6" s="50" t="s">
        <v>577</v>
      </c>
      <c r="F6" s="50">
        <v>5</v>
      </c>
      <c r="G6" s="50">
        <v>5</v>
      </c>
      <c r="H6" s="50">
        <v>5</v>
      </c>
      <c r="I6" s="50">
        <v>4</v>
      </c>
      <c r="J6" s="50">
        <v>5</v>
      </c>
      <c r="K6" s="50">
        <v>5</v>
      </c>
      <c r="L6" s="50">
        <v>5</v>
      </c>
      <c r="M6" s="50">
        <v>5</v>
      </c>
      <c r="N6" s="50">
        <v>4</v>
      </c>
      <c r="O6" s="50" t="s">
        <v>578</v>
      </c>
      <c r="P6" s="153">
        <v>15</v>
      </c>
      <c r="Q6" s="153">
        <v>10</v>
      </c>
    </row>
    <row r="7" spans="1:17" x14ac:dyDescent="0.15">
      <c r="A7" s="50">
        <v>4</v>
      </c>
      <c r="B7" s="50" t="s">
        <v>579</v>
      </c>
      <c r="C7" s="50">
        <v>22</v>
      </c>
      <c r="D7" s="50" t="s">
        <v>576</v>
      </c>
      <c r="E7" s="50" t="s">
        <v>577</v>
      </c>
      <c r="F7" s="50">
        <v>4</v>
      </c>
      <c r="G7" s="50">
        <v>5</v>
      </c>
      <c r="H7" s="50">
        <v>1</v>
      </c>
      <c r="I7" s="50">
        <v>5</v>
      </c>
      <c r="J7" s="50">
        <v>5</v>
      </c>
      <c r="K7" s="50">
        <v>5</v>
      </c>
      <c r="L7" s="50">
        <v>5</v>
      </c>
      <c r="M7" s="50">
        <v>5</v>
      </c>
      <c r="N7" s="50">
        <v>2</v>
      </c>
      <c r="O7" s="50" t="s">
        <v>207</v>
      </c>
      <c r="P7" s="50">
        <v>10</v>
      </c>
      <c r="Q7" s="50">
        <v>5</v>
      </c>
    </row>
    <row r="8" spans="1:17" x14ac:dyDescent="0.15">
      <c r="A8" s="50">
        <v>5</v>
      </c>
      <c r="B8" s="50" t="s">
        <v>580</v>
      </c>
      <c r="C8" s="50">
        <v>47</v>
      </c>
      <c r="D8" s="50" t="s">
        <v>576</v>
      </c>
      <c r="E8" s="50" t="s">
        <v>577</v>
      </c>
      <c r="F8" s="50">
        <v>5</v>
      </c>
      <c r="G8" s="50">
        <v>5</v>
      </c>
      <c r="H8" s="50">
        <v>5</v>
      </c>
      <c r="I8" s="50">
        <v>5</v>
      </c>
      <c r="J8" s="50">
        <v>5</v>
      </c>
      <c r="K8" s="50">
        <v>5</v>
      </c>
      <c r="L8" s="50">
        <v>5</v>
      </c>
      <c r="M8" s="50">
        <v>5</v>
      </c>
      <c r="N8" s="50">
        <v>4</v>
      </c>
      <c r="O8" s="50" t="s">
        <v>207</v>
      </c>
      <c r="P8" s="50">
        <v>0</v>
      </c>
      <c r="Q8" s="50">
        <v>15</v>
      </c>
    </row>
    <row r="9" spans="1:17" x14ac:dyDescent="0.15">
      <c r="A9" s="50">
        <v>6</v>
      </c>
      <c r="B9" s="50" t="s">
        <v>215</v>
      </c>
      <c r="C9" s="50">
        <v>52</v>
      </c>
      <c r="D9" s="50" t="s">
        <v>576</v>
      </c>
      <c r="E9" s="50" t="s">
        <v>573</v>
      </c>
      <c r="F9" s="50">
        <v>4</v>
      </c>
      <c r="G9" s="50">
        <v>5</v>
      </c>
      <c r="H9" s="50">
        <v>4</v>
      </c>
      <c r="I9" s="50">
        <v>5</v>
      </c>
      <c r="J9" s="50">
        <v>5</v>
      </c>
      <c r="K9" s="50">
        <v>5</v>
      </c>
      <c r="L9" s="50">
        <v>5</v>
      </c>
      <c r="M9" s="50">
        <v>5</v>
      </c>
      <c r="N9" s="50">
        <v>4</v>
      </c>
      <c r="O9" s="50" t="s">
        <v>581</v>
      </c>
      <c r="P9" s="50">
        <v>15</v>
      </c>
      <c r="Q9" s="50">
        <v>10</v>
      </c>
    </row>
    <row r="10" spans="1:17" x14ac:dyDescent="0.15">
      <c r="A10" s="50">
        <v>7</v>
      </c>
      <c r="B10" s="50" t="s">
        <v>270</v>
      </c>
      <c r="C10" s="50">
        <v>19</v>
      </c>
      <c r="D10" s="50" t="s">
        <v>576</v>
      </c>
      <c r="E10" s="50" t="s">
        <v>582</v>
      </c>
      <c r="F10" s="50">
        <v>5</v>
      </c>
      <c r="G10" s="50">
        <v>5</v>
      </c>
      <c r="H10" s="50">
        <v>3</v>
      </c>
      <c r="I10" s="50">
        <v>5</v>
      </c>
      <c r="J10" s="50">
        <v>5</v>
      </c>
      <c r="K10" s="50">
        <v>5</v>
      </c>
      <c r="L10" s="50">
        <v>5</v>
      </c>
      <c r="M10" s="50">
        <v>5</v>
      </c>
      <c r="N10" s="50">
        <v>5</v>
      </c>
      <c r="O10" s="50" t="s">
        <v>583</v>
      </c>
      <c r="P10" s="50">
        <v>15</v>
      </c>
      <c r="Q10" s="50">
        <v>5</v>
      </c>
    </row>
    <row r="11" spans="1:17" x14ac:dyDescent="0.15">
      <c r="A11" s="50">
        <v>8</v>
      </c>
      <c r="B11" s="50" t="s">
        <v>584</v>
      </c>
      <c r="C11" s="50">
        <v>43</v>
      </c>
      <c r="D11" s="50" t="s">
        <v>576</v>
      </c>
      <c r="E11" s="50" t="s">
        <v>577</v>
      </c>
      <c r="F11" s="50">
        <v>5</v>
      </c>
      <c r="G11" s="50">
        <v>4</v>
      </c>
      <c r="H11" s="50">
        <v>4</v>
      </c>
      <c r="I11" s="50">
        <v>5</v>
      </c>
      <c r="J11" s="50">
        <v>5</v>
      </c>
      <c r="K11" s="50">
        <v>5</v>
      </c>
      <c r="L11" s="50">
        <v>5</v>
      </c>
      <c r="M11" s="50">
        <v>5</v>
      </c>
      <c r="N11" s="50">
        <v>3</v>
      </c>
      <c r="O11" s="50" t="s">
        <v>585</v>
      </c>
      <c r="P11" s="50">
        <v>10</v>
      </c>
      <c r="Q11" s="50">
        <v>10</v>
      </c>
    </row>
    <row r="12" spans="1:17" x14ac:dyDescent="0.15">
      <c r="A12" s="50">
        <v>9</v>
      </c>
      <c r="B12" s="50" t="s">
        <v>586</v>
      </c>
      <c r="C12" s="50">
        <v>58</v>
      </c>
      <c r="D12" s="50" t="s">
        <v>572</v>
      </c>
      <c r="E12" s="50" t="s">
        <v>577</v>
      </c>
      <c r="F12" s="50">
        <v>5</v>
      </c>
      <c r="G12" s="50">
        <v>4</v>
      </c>
      <c r="H12" s="50">
        <v>5</v>
      </c>
      <c r="I12" s="50">
        <v>5</v>
      </c>
      <c r="J12" s="50">
        <v>5</v>
      </c>
      <c r="K12" s="50">
        <v>5</v>
      </c>
      <c r="L12" s="50">
        <v>5</v>
      </c>
      <c r="M12" s="50">
        <v>5</v>
      </c>
      <c r="N12" s="50">
        <v>5</v>
      </c>
      <c r="O12" s="50" t="s">
        <v>587</v>
      </c>
      <c r="P12" s="50">
        <v>10</v>
      </c>
      <c r="Q12" s="50">
        <v>5</v>
      </c>
    </row>
    <row r="13" spans="1:17" x14ac:dyDescent="0.15">
      <c r="A13" s="50">
        <v>10</v>
      </c>
      <c r="B13" s="50" t="s">
        <v>588</v>
      </c>
      <c r="C13" s="50">
        <v>62</v>
      </c>
      <c r="D13" s="50" t="s">
        <v>576</v>
      </c>
      <c r="E13" s="50" t="s">
        <v>589</v>
      </c>
      <c r="F13" s="50">
        <v>4</v>
      </c>
      <c r="G13" s="50">
        <v>4</v>
      </c>
      <c r="H13" s="50">
        <v>4</v>
      </c>
      <c r="I13" s="50">
        <v>5</v>
      </c>
      <c r="J13" s="50">
        <v>5</v>
      </c>
      <c r="K13" s="50">
        <v>5</v>
      </c>
      <c r="L13" s="50">
        <v>4</v>
      </c>
      <c r="M13" s="50">
        <v>5</v>
      </c>
      <c r="N13" s="50">
        <v>4</v>
      </c>
      <c r="O13" s="50" t="s">
        <v>590</v>
      </c>
      <c r="P13" s="50">
        <v>20</v>
      </c>
      <c r="Q13" s="50">
        <v>15</v>
      </c>
    </row>
    <row r="14" spans="1:17" x14ac:dyDescent="0.15">
      <c r="A14" s="50">
        <v>11</v>
      </c>
      <c r="B14" s="50" t="s">
        <v>591</v>
      </c>
      <c r="C14" s="50">
        <v>76</v>
      </c>
      <c r="D14" s="50" t="s">
        <v>576</v>
      </c>
      <c r="E14" s="50" t="s">
        <v>582</v>
      </c>
      <c r="F14" s="50">
        <v>4</v>
      </c>
      <c r="G14" s="50">
        <v>4</v>
      </c>
      <c r="H14" s="50">
        <v>4</v>
      </c>
      <c r="I14" s="50">
        <v>4</v>
      </c>
      <c r="J14" s="50">
        <v>5</v>
      </c>
      <c r="K14" s="50">
        <v>4</v>
      </c>
      <c r="L14" s="50">
        <v>4</v>
      </c>
      <c r="M14" s="50">
        <v>2</v>
      </c>
      <c r="N14" s="50">
        <v>4</v>
      </c>
      <c r="O14" s="50" t="s">
        <v>592</v>
      </c>
      <c r="P14" s="50">
        <v>10</v>
      </c>
      <c r="Q14" s="50">
        <v>10</v>
      </c>
    </row>
    <row r="15" spans="1:17" x14ac:dyDescent="0.15">
      <c r="A15" s="50">
        <v>12</v>
      </c>
      <c r="B15" s="40" t="s">
        <v>68</v>
      </c>
      <c r="C15" s="50">
        <v>45</v>
      </c>
      <c r="D15" s="50" t="s">
        <v>572</v>
      </c>
      <c r="E15" s="50" t="s">
        <v>573</v>
      </c>
      <c r="F15" s="50">
        <v>5</v>
      </c>
      <c r="G15" s="50">
        <v>5</v>
      </c>
      <c r="H15" s="50">
        <v>2</v>
      </c>
      <c r="I15" s="50">
        <v>5</v>
      </c>
      <c r="J15" s="50">
        <v>5</v>
      </c>
      <c r="K15" s="50">
        <v>5</v>
      </c>
      <c r="L15" s="50">
        <v>5</v>
      </c>
      <c r="M15" s="50">
        <v>5</v>
      </c>
      <c r="N15" s="50">
        <v>4</v>
      </c>
      <c r="O15" s="50" t="s">
        <v>593</v>
      </c>
      <c r="P15" s="50">
        <v>10</v>
      </c>
      <c r="Q15" s="50">
        <v>5</v>
      </c>
    </row>
    <row r="16" spans="1:17" x14ac:dyDescent="0.15">
      <c r="A16" s="50">
        <v>13</v>
      </c>
      <c r="B16" s="40" t="s">
        <v>238</v>
      </c>
      <c r="C16" s="50">
        <v>32</v>
      </c>
      <c r="D16" s="50" t="s">
        <v>576</v>
      </c>
      <c r="E16" s="50" t="s">
        <v>573</v>
      </c>
      <c r="F16" s="50">
        <v>4</v>
      </c>
      <c r="G16" s="50">
        <v>5</v>
      </c>
      <c r="H16" s="50">
        <v>4</v>
      </c>
      <c r="I16" s="50">
        <v>5</v>
      </c>
      <c r="J16" s="50">
        <v>5</v>
      </c>
      <c r="K16" s="50">
        <v>5</v>
      </c>
      <c r="L16" s="50">
        <v>3</v>
      </c>
      <c r="M16" s="50">
        <v>5</v>
      </c>
      <c r="N16" s="50">
        <v>1</v>
      </c>
      <c r="O16" s="50" t="s">
        <v>207</v>
      </c>
      <c r="P16" s="50">
        <v>10</v>
      </c>
      <c r="Q16" s="50">
        <v>5</v>
      </c>
    </row>
    <row r="17" spans="1:17" x14ac:dyDescent="0.15">
      <c r="A17" s="50">
        <v>14</v>
      </c>
      <c r="B17" s="40" t="s">
        <v>34</v>
      </c>
      <c r="C17" s="50">
        <v>22</v>
      </c>
      <c r="D17" s="50" t="s">
        <v>572</v>
      </c>
      <c r="E17" s="50" t="s">
        <v>577</v>
      </c>
      <c r="F17" s="50">
        <v>5</v>
      </c>
      <c r="G17" s="50">
        <v>4</v>
      </c>
      <c r="H17" s="50">
        <v>4</v>
      </c>
      <c r="I17" s="50">
        <v>5</v>
      </c>
      <c r="J17" s="50">
        <v>5</v>
      </c>
      <c r="K17" s="50">
        <v>5</v>
      </c>
      <c r="L17" s="50">
        <v>5</v>
      </c>
      <c r="M17" s="50">
        <v>4</v>
      </c>
      <c r="N17" s="50">
        <v>3</v>
      </c>
      <c r="O17" s="50" t="s">
        <v>594</v>
      </c>
      <c r="P17" s="50">
        <v>20</v>
      </c>
      <c r="Q17" s="50">
        <v>10</v>
      </c>
    </row>
    <row r="18" spans="1:17" x14ac:dyDescent="0.15">
      <c r="A18" s="50">
        <v>15</v>
      </c>
      <c r="B18" s="40" t="s">
        <v>72</v>
      </c>
      <c r="C18" s="50">
        <v>35</v>
      </c>
      <c r="D18" s="50" t="s">
        <v>576</v>
      </c>
      <c r="E18" s="50" t="s">
        <v>573</v>
      </c>
      <c r="F18" s="50">
        <v>5</v>
      </c>
      <c r="G18" s="50">
        <v>5</v>
      </c>
      <c r="H18" s="50">
        <v>1</v>
      </c>
      <c r="I18" s="50">
        <v>4</v>
      </c>
      <c r="J18" s="50">
        <v>4</v>
      </c>
      <c r="K18" s="50">
        <v>5</v>
      </c>
      <c r="L18" s="50">
        <v>5</v>
      </c>
      <c r="M18" s="50">
        <v>5</v>
      </c>
      <c r="N18" s="50">
        <v>4</v>
      </c>
      <c r="O18" s="50" t="s">
        <v>595</v>
      </c>
      <c r="P18" s="50">
        <v>0</v>
      </c>
      <c r="Q18" s="50">
        <v>10</v>
      </c>
    </row>
    <row r="19" spans="1:17" x14ac:dyDescent="0.15">
      <c r="A19" s="50">
        <v>16</v>
      </c>
      <c r="B19" s="40" t="s">
        <v>73</v>
      </c>
      <c r="C19" s="50">
        <v>41</v>
      </c>
      <c r="D19" s="50" t="s">
        <v>576</v>
      </c>
      <c r="E19" s="50" t="s">
        <v>577</v>
      </c>
      <c r="F19" s="50">
        <v>4</v>
      </c>
      <c r="G19" s="50">
        <v>5</v>
      </c>
      <c r="H19" s="50">
        <v>5</v>
      </c>
      <c r="I19" s="50">
        <v>5</v>
      </c>
      <c r="J19" s="50">
        <v>5</v>
      </c>
      <c r="K19" s="50">
        <v>5</v>
      </c>
      <c r="L19" s="50">
        <v>5</v>
      </c>
      <c r="M19" s="50">
        <v>5</v>
      </c>
      <c r="N19" s="50">
        <v>4</v>
      </c>
      <c r="O19" s="50" t="s">
        <v>596</v>
      </c>
      <c r="P19" s="50">
        <v>15</v>
      </c>
      <c r="Q19" s="50">
        <v>10</v>
      </c>
    </row>
    <row r="20" spans="1:17" x14ac:dyDescent="0.15">
      <c r="A20" s="50">
        <v>17</v>
      </c>
      <c r="B20" s="40" t="s">
        <v>75</v>
      </c>
      <c r="C20" s="50">
        <v>48</v>
      </c>
      <c r="D20" s="50" t="s">
        <v>572</v>
      </c>
      <c r="E20" s="50" t="s">
        <v>582</v>
      </c>
      <c r="F20" s="50">
        <v>5</v>
      </c>
      <c r="G20" s="50">
        <v>4</v>
      </c>
      <c r="H20" s="50">
        <v>4</v>
      </c>
      <c r="I20" s="50">
        <v>5</v>
      </c>
      <c r="J20" s="50">
        <v>5</v>
      </c>
      <c r="K20" s="50">
        <v>4</v>
      </c>
      <c r="L20" s="50">
        <v>4</v>
      </c>
      <c r="M20" s="50">
        <v>5</v>
      </c>
      <c r="N20" s="50">
        <v>5</v>
      </c>
      <c r="O20" s="50" t="s">
        <v>597</v>
      </c>
      <c r="P20" s="50">
        <v>20</v>
      </c>
      <c r="Q20" s="50">
        <v>10</v>
      </c>
    </row>
    <row r="21" spans="1:17" x14ac:dyDescent="0.15">
      <c r="A21" s="50">
        <v>18</v>
      </c>
      <c r="B21" s="40" t="s">
        <v>76</v>
      </c>
      <c r="C21" s="50">
        <v>55</v>
      </c>
      <c r="D21" s="50" t="s">
        <v>576</v>
      </c>
      <c r="E21" s="50" t="s">
        <v>577</v>
      </c>
      <c r="F21" s="50">
        <v>5</v>
      </c>
      <c r="G21" s="50">
        <v>5</v>
      </c>
      <c r="H21" s="50">
        <v>4</v>
      </c>
      <c r="I21" s="50">
        <v>4</v>
      </c>
      <c r="J21" s="50">
        <v>4</v>
      </c>
      <c r="K21" s="50">
        <v>5</v>
      </c>
      <c r="L21" s="50">
        <v>5</v>
      </c>
      <c r="M21" s="50">
        <v>5</v>
      </c>
      <c r="N21" s="50">
        <v>3</v>
      </c>
      <c r="O21" s="50" t="s">
        <v>598</v>
      </c>
      <c r="P21" s="50">
        <v>20</v>
      </c>
      <c r="Q21" s="50">
        <v>15</v>
      </c>
    </row>
    <row r="22" spans="1:17" x14ac:dyDescent="0.15">
      <c r="A22" s="50">
        <v>19</v>
      </c>
      <c r="B22" s="40" t="s">
        <v>239</v>
      </c>
      <c r="C22" s="50">
        <v>49</v>
      </c>
      <c r="D22" s="50" t="s">
        <v>572</v>
      </c>
      <c r="E22" s="50" t="s">
        <v>577</v>
      </c>
      <c r="F22" s="50">
        <v>4</v>
      </c>
      <c r="G22" s="50">
        <v>5</v>
      </c>
      <c r="H22" s="50">
        <v>5</v>
      </c>
      <c r="I22" s="50">
        <v>5</v>
      </c>
      <c r="J22" s="50">
        <v>5</v>
      </c>
      <c r="K22" s="50">
        <v>5</v>
      </c>
      <c r="L22" s="50">
        <v>5</v>
      </c>
      <c r="M22" s="50">
        <v>5</v>
      </c>
      <c r="N22" s="50">
        <v>4</v>
      </c>
      <c r="O22" s="50" t="s">
        <v>207</v>
      </c>
      <c r="P22" s="50">
        <v>20</v>
      </c>
      <c r="Q22" s="50">
        <v>15</v>
      </c>
    </row>
    <row r="23" spans="1:17" x14ac:dyDescent="0.15">
      <c r="A23" s="50">
        <v>20</v>
      </c>
      <c r="B23" s="40" t="s">
        <v>80</v>
      </c>
      <c r="C23" s="50">
        <v>61</v>
      </c>
      <c r="D23" s="50" t="s">
        <v>576</v>
      </c>
      <c r="E23" s="50" t="s">
        <v>573</v>
      </c>
      <c r="F23" s="50">
        <v>5</v>
      </c>
      <c r="G23" s="50">
        <v>5</v>
      </c>
      <c r="H23" s="50">
        <v>5</v>
      </c>
      <c r="I23" s="50">
        <v>5</v>
      </c>
      <c r="J23" s="50">
        <v>5</v>
      </c>
      <c r="K23" s="50">
        <v>5</v>
      </c>
      <c r="L23" s="50">
        <v>5</v>
      </c>
      <c r="M23" s="50">
        <v>5</v>
      </c>
      <c r="N23" s="50">
        <v>5</v>
      </c>
      <c r="O23" s="50" t="s">
        <v>599</v>
      </c>
      <c r="P23" s="50">
        <v>30</v>
      </c>
      <c r="Q23" s="50">
        <v>5</v>
      </c>
    </row>
    <row r="24" spans="1:17" ht="15" x14ac:dyDescent="0.15">
      <c r="A24" s="50">
        <v>21</v>
      </c>
      <c r="B24" s="154" t="s">
        <v>40</v>
      </c>
      <c r="C24" s="50">
        <v>33</v>
      </c>
      <c r="D24" s="50" t="s">
        <v>572</v>
      </c>
      <c r="E24" s="50" t="s">
        <v>577</v>
      </c>
      <c r="F24" s="50">
        <v>5</v>
      </c>
      <c r="G24" s="50">
        <v>4</v>
      </c>
      <c r="H24" s="50">
        <v>4</v>
      </c>
      <c r="I24" s="50">
        <v>4</v>
      </c>
      <c r="J24" s="50">
        <v>5</v>
      </c>
      <c r="K24" s="50">
        <v>5</v>
      </c>
      <c r="L24" s="50">
        <v>3</v>
      </c>
      <c r="M24" s="50">
        <v>1</v>
      </c>
      <c r="N24" s="50">
        <v>4</v>
      </c>
      <c r="O24" s="50" t="s">
        <v>207</v>
      </c>
      <c r="P24" s="50">
        <v>10</v>
      </c>
      <c r="Q24" s="50">
        <v>5</v>
      </c>
    </row>
    <row r="25" spans="1:17" x14ac:dyDescent="0.15">
      <c r="A25" s="50">
        <v>22</v>
      </c>
      <c r="B25" s="40" t="s">
        <v>79</v>
      </c>
      <c r="C25" s="50">
        <v>29</v>
      </c>
      <c r="D25" s="50" t="s">
        <v>576</v>
      </c>
      <c r="E25" s="50" t="s">
        <v>577</v>
      </c>
      <c r="F25" s="50">
        <v>5</v>
      </c>
      <c r="G25" s="50">
        <v>5</v>
      </c>
      <c r="H25" s="50">
        <v>5</v>
      </c>
      <c r="I25" s="50">
        <v>5</v>
      </c>
      <c r="J25" s="50">
        <v>4</v>
      </c>
      <c r="K25" s="50">
        <v>4</v>
      </c>
      <c r="L25" s="50">
        <v>5</v>
      </c>
      <c r="M25" s="50">
        <v>5</v>
      </c>
      <c r="N25" s="50">
        <v>2</v>
      </c>
      <c r="O25" s="50" t="s">
        <v>207</v>
      </c>
      <c r="P25" s="50">
        <v>10</v>
      </c>
      <c r="Q25" s="50">
        <v>15</v>
      </c>
    </row>
    <row r="26" spans="1:17" x14ac:dyDescent="0.15">
      <c r="A26" s="109"/>
      <c r="B26" s="201" t="s">
        <v>600</v>
      </c>
      <c r="C26" s="201"/>
      <c r="D26" s="201"/>
      <c r="E26" s="201"/>
      <c r="F26" s="155">
        <f t="shared" ref="F26:N26" si="0">AVERAGE(F4:F25)</f>
        <v>4.6818181818181817</v>
      </c>
      <c r="G26" s="155">
        <f t="shared" si="0"/>
        <v>4.6818181818181817</v>
      </c>
      <c r="H26" s="155">
        <f t="shared" si="0"/>
        <v>3.9090909090909092</v>
      </c>
      <c r="I26" s="155">
        <f t="shared" si="0"/>
        <v>4.7727272727272725</v>
      </c>
      <c r="J26" s="155">
        <f t="shared" si="0"/>
        <v>4.8181818181818183</v>
      </c>
      <c r="K26" s="155">
        <f t="shared" si="0"/>
        <v>4.7272727272727275</v>
      </c>
      <c r="L26" s="155">
        <f t="shared" si="0"/>
        <v>4.5909090909090908</v>
      </c>
      <c r="M26" s="155">
        <f t="shared" si="0"/>
        <v>4.5909090909090908</v>
      </c>
      <c r="N26" s="155">
        <f t="shared" si="0"/>
        <v>3.6363636363636362</v>
      </c>
      <c r="O26" s="155"/>
      <c r="P26" s="155">
        <f>AVERAGE(P4:P25)</f>
        <v>14.545454545454545</v>
      </c>
      <c r="Q26" s="155">
        <f>AVERAGE(Q4:Q25)</f>
        <v>9.545454545454545</v>
      </c>
    </row>
    <row r="27" spans="1:17" x14ac:dyDescent="0.15">
      <c r="B27" s="152" t="s">
        <v>601</v>
      </c>
      <c r="F27" s="152">
        <f>COUNTIF(F4:F25,  "&lt; 4")</f>
        <v>0</v>
      </c>
      <c r="G27" s="152">
        <f t="shared" ref="G27:N27" si="1">COUNTIF(G4:G25,  "&lt; 4")</f>
        <v>0</v>
      </c>
      <c r="H27" s="152">
        <f t="shared" si="1"/>
        <v>5</v>
      </c>
      <c r="I27" s="152">
        <f t="shared" si="1"/>
        <v>0</v>
      </c>
      <c r="J27" s="152">
        <f t="shared" si="1"/>
        <v>0</v>
      </c>
      <c r="K27" s="152">
        <f t="shared" si="1"/>
        <v>1</v>
      </c>
      <c r="L27" s="152">
        <f t="shared" si="1"/>
        <v>3</v>
      </c>
      <c r="M27" s="152">
        <f t="shared" si="1"/>
        <v>2</v>
      </c>
      <c r="N27" s="152">
        <f t="shared" si="1"/>
        <v>8</v>
      </c>
      <c r="P27" s="152">
        <f t="array" ref="P27">SUM(IF(P4:P25 &gt; Q4:Q25, 1, 0))</f>
        <v>17</v>
      </c>
    </row>
    <row r="28" spans="1:17" x14ac:dyDescent="0.15">
      <c r="B28" s="152" t="s">
        <v>602</v>
      </c>
      <c r="F28" s="156">
        <f>F27/22</f>
        <v>0</v>
      </c>
      <c r="G28" s="156">
        <f t="shared" ref="G28:N28" si="2">G27/22</f>
        <v>0</v>
      </c>
      <c r="H28" s="156">
        <f t="shared" si="2"/>
        <v>0.22727272727272727</v>
      </c>
      <c r="I28" s="156">
        <f t="shared" si="2"/>
        <v>0</v>
      </c>
      <c r="J28" s="156">
        <f t="shared" si="2"/>
        <v>0</v>
      </c>
      <c r="K28" s="156">
        <f t="shared" si="2"/>
        <v>4.5454545454545456E-2</v>
      </c>
      <c r="L28" s="156">
        <f t="shared" si="2"/>
        <v>0.13636363636363635</v>
      </c>
      <c r="M28" s="156">
        <f t="shared" si="2"/>
        <v>9.0909090909090912E-2</v>
      </c>
      <c r="N28" s="156">
        <f t="shared" si="2"/>
        <v>0.36363636363636365</v>
      </c>
      <c r="P28" s="156">
        <f>P27/22</f>
        <v>0.77272727272727271</v>
      </c>
    </row>
  </sheetData>
  <mergeCells count="16">
    <mergeCell ref="B26:E26"/>
    <mergeCell ref="F1:N1"/>
    <mergeCell ref="A2:A3"/>
    <mergeCell ref="B2:B3"/>
    <mergeCell ref="C2:C3"/>
    <mergeCell ref="D2:D3"/>
    <mergeCell ref="E2:E3"/>
    <mergeCell ref="F2:F3"/>
    <mergeCell ref="G2:G3"/>
    <mergeCell ref="H2:H3"/>
    <mergeCell ref="I2:I3"/>
    <mergeCell ref="J2:J3"/>
    <mergeCell ref="K2:K3"/>
    <mergeCell ref="L2:L3"/>
    <mergeCell ref="M2:M3"/>
    <mergeCell ref="N2:N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18</vt:i4>
      </vt:variant>
    </vt:vector>
  </HeadingPairs>
  <TitlesOfParts>
    <vt:vector size="18" baseType="lpstr">
      <vt:lpstr>FINAL DATA</vt:lpstr>
      <vt:lpstr>WAIT_TIME_VAR</vt:lpstr>
      <vt:lpstr>SERV_TIME_VAR</vt:lpstr>
      <vt:lpstr>DAILY_SUMMARY</vt:lpstr>
      <vt:lpstr>REV_BREAKDOWN</vt:lpstr>
      <vt:lpstr>STAFF_ABSENT_WAIT_TIME</vt:lpstr>
      <vt:lpstr>FINANCIAL_IMPACT</vt:lpstr>
      <vt:lpstr>AGE_SERVICE_TIME</vt:lpstr>
      <vt:lpstr>CONTROL_CHARTS</vt:lpstr>
      <vt:lpstr>VOP</vt:lpstr>
      <vt:lpstr>SPECIALISTS</vt:lpstr>
      <vt:lpstr>UNIQUE_TREATMENT_DATA</vt:lpstr>
      <vt:lpstr>CAUSES OF WAITING TIME</vt:lpstr>
      <vt:lpstr>SCALING_BRAIN</vt:lpstr>
      <vt:lpstr>t-test</vt:lpstr>
      <vt:lpstr>ANOVA</vt:lpstr>
      <vt:lpstr>PARETO_CHART</vt:lpstr>
      <vt:lpstr>CUSTOMER_FEEDBACKS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Rhea Mirchandani</dc:creator>
  <cp:lastModifiedBy>Microsoft Office User</cp:lastModifiedBy>
  <dcterms:created xsi:type="dcterms:W3CDTF">2018-09-04T19:14:02Z</dcterms:created>
  <dcterms:modified xsi:type="dcterms:W3CDTF">2023-04-13T01:26:36Z</dcterms:modified>
</cp:coreProperties>
</file>