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560" yWindow="-80" windowWidth="15620" windowHeight="14380" tabRatio="500"/>
  </bookViews>
  <sheets>
    <sheet name="Sheet1" sheetId="1" r:id="rId1"/>
  </sheets>
  <definedNames>
    <definedName name="amtPaid">Sheet1!$F$2:$F$12</definedName>
    <definedName name="bed">Sheet1!$H$2:$H$11</definedName>
    <definedName name="buddies">Sheet1!$C$20</definedName>
    <definedName name="camping">Sheet1!$I$16</definedName>
    <definedName name="continTotal">Sheet1!$N$14</definedName>
    <definedName name="distance">Sheet1!$C$2:$C$12</definedName>
    <definedName name="estTotal">Sheet1!$P$6</definedName>
    <definedName name="expenses">Sheet1!$P$2:$P$4</definedName>
    <definedName name="fuelCost">Sheet1!$G$14</definedName>
    <definedName name="fuelPrice">Sheet1!$E$2:$E$12</definedName>
    <definedName name="justInCase">Sheet1!$N$2:$N$3</definedName>
    <definedName name="lodgeExpense">Sheet1!$K$2:$K$11</definedName>
    <definedName name="lodgePrice">Sheet1!$J$2:$J$11</definedName>
    <definedName name="lodgeTotal">Sheet1!$K$14</definedName>
    <definedName name="mpg">Sheet1!$C$17</definedName>
    <definedName name="mpl">Sheet1!$C$18</definedName>
    <definedName name="occupancy">Sheet1!$I$2:$I$11</definedName>
    <definedName name="ppContin">Sheet1!$N$15</definedName>
    <definedName name="ppFuel">Sheet1!$G$15</definedName>
    <definedName name="ppLodge">Sheet1!$K$15</definedName>
    <definedName name="priceSrc">Sheet1!$D$2:$D$12</definedName>
    <definedName name="xchRate">Sheet1!$C$19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I11" i="1"/>
  <c r="I8" i="1"/>
  <c r="I3" i="1"/>
  <c r="I4" i="1"/>
  <c r="I5" i="1"/>
  <c r="I2" i="1"/>
  <c r="C18" i="1"/>
  <c r="N14" i="1"/>
  <c r="N15" i="1"/>
  <c r="K2" i="1"/>
  <c r="K3" i="1"/>
  <c r="K4" i="1"/>
  <c r="K5" i="1"/>
  <c r="K8" i="1"/>
  <c r="K9" i="1"/>
  <c r="K10" i="1"/>
  <c r="K11" i="1"/>
  <c r="K6" i="1"/>
  <c r="K7" i="1"/>
  <c r="K14" i="1"/>
  <c r="K15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G14" i="1"/>
  <c r="G15" i="1"/>
  <c r="P3" i="1"/>
  <c r="P2" i="1"/>
  <c r="P4" i="1"/>
  <c r="P6" i="1"/>
</calcChain>
</file>

<file path=xl/comments1.xml><?xml version="1.0" encoding="utf-8"?>
<comments xmlns="http://schemas.openxmlformats.org/spreadsheetml/2006/main">
  <authors>
    <author>Larry Snyder</author>
  </authors>
  <commentList>
    <comment ref="A1" authorId="0">
      <text>
        <r>
          <rPr>
            <b/>
            <sz val="9"/>
            <color indexed="81"/>
            <rFont val="Verdana"/>
          </rPr>
          <t>Alex: Longer than ave days are shown in bold</t>
        </r>
      </text>
    </comment>
    <comment ref="C1" authorId="0">
      <text>
        <r>
          <rPr>
            <b/>
            <sz val="9"/>
            <color indexed="81"/>
            <rFont val="Verdana"/>
          </rPr>
          <t>Pat:</t>
        </r>
        <r>
          <rPr>
            <sz val="9"/>
            <color indexed="81"/>
            <rFont val="Verdana"/>
          </rPr>
          <t>All distances in miles, both US &amp; CA</t>
        </r>
      </text>
    </comment>
    <comment ref="D1" authorId="0">
      <text>
        <r>
          <rPr>
            <b/>
            <sz val="9"/>
            <color indexed="81"/>
            <rFont val="Verdana"/>
          </rPr>
          <t>Pat &amp; Alex: Source is www.gasbuddy.com</t>
        </r>
      </text>
    </comment>
    <comment ref="E1" authorId="0">
      <text>
        <r>
          <rPr>
            <b/>
            <sz val="9"/>
            <color indexed="81"/>
            <rFont val="Verdana"/>
          </rPr>
          <t>Pat: US prices in gallons or CA prices in liters (italic); each in local currency.</t>
        </r>
      </text>
    </comment>
    <comment ref="F1" authorId="0">
      <text>
        <r>
          <rPr>
            <b/>
            <sz val="9"/>
            <color indexed="81"/>
            <rFont val="Verdana"/>
          </rPr>
          <t>Alex: Assuming 22mpg and price estimate OK</t>
        </r>
      </text>
    </comment>
  </commentList>
</comments>
</file>

<file path=xl/sharedStrings.xml><?xml version="1.0" encoding="utf-8"?>
<sst xmlns="http://schemas.openxmlformats.org/spreadsheetml/2006/main" count="64" uniqueCount="52">
  <si>
    <t>Chicago to Carrington ND</t>
    <phoneticPr fontId="1" type="noConversion"/>
  </si>
  <si>
    <t>Carrington to Battleford SK</t>
    <phoneticPr fontId="1" type="noConversion"/>
  </si>
  <si>
    <t>Fort St. John to Watson Lake YK</t>
    <phoneticPr fontId="1" type="noConversion"/>
  </si>
  <si>
    <t>Watson Lake to Dawson YK</t>
    <phoneticPr fontId="1" type="noConversion"/>
  </si>
  <si>
    <t>Dawson to Dawson via AC</t>
    <phoneticPr fontId="1" type="noConversion"/>
  </si>
  <si>
    <t>US Chicago</t>
    <phoneticPr fontId="1" type="noConversion"/>
  </si>
  <si>
    <t>US Moorehead MN</t>
    <phoneticPr fontId="1" type="noConversion"/>
  </si>
  <si>
    <t>CA Moose Jaw SK</t>
    <phoneticPr fontId="1" type="noConversion"/>
  </si>
  <si>
    <t>CA Medicine Hat AB</t>
    <phoneticPr fontId="1" type="noConversion"/>
  </si>
  <si>
    <t>CA Mi 54 AK Hiway BC</t>
    <phoneticPr fontId="1" type="noConversion"/>
  </si>
  <si>
    <t>Battleford to Fort St. John BC</t>
    <phoneticPr fontId="1" type="noConversion"/>
  </si>
  <si>
    <t>Segment</t>
    <phoneticPr fontId="1" type="noConversion"/>
  </si>
  <si>
    <t xml:space="preserve">Time Est. </t>
    <phoneticPr fontId="1" type="noConversion"/>
  </si>
  <si>
    <t>Miles</t>
    <phoneticPr fontId="1" type="noConversion"/>
  </si>
  <si>
    <t>Fuel Price Report</t>
    <phoneticPr fontId="1" type="noConversion"/>
  </si>
  <si>
    <t>Fuel Price</t>
    <phoneticPr fontId="1" type="noConversion"/>
  </si>
  <si>
    <t>Amount Paid</t>
    <phoneticPr fontId="1" type="noConversion"/>
  </si>
  <si>
    <t>Cost</t>
    <phoneticPr fontId="1" type="noConversion"/>
  </si>
  <si>
    <t>Total:</t>
    <phoneticPr fontId="1" type="noConversion"/>
  </si>
  <si>
    <t>Dawson to Watson Lake YK</t>
    <phoneticPr fontId="1" type="noConversion"/>
  </si>
  <si>
    <t>Watson Lake to Fort St. John BC</t>
    <phoneticPr fontId="1" type="noConversion"/>
  </si>
  <si>
    <t>Fort St. John to Battleford SK</t>
    <phoneticPr fontId="1" type="noConversion"/>
  </si>
  <si>
    <t>Battleford to Carrington ND</t>
    <phoneticPr fontId="1" type="noConversion"/>
  </si>
  <si>
    <t>Carrington to Chicago IL</t>
    <phoneticPr fontId="1" type="noConversion"/>
  </si>
  <si>
    <t>Assumptions:</t>
    <phoneticPr fontId="1" type="noConversion"/>
  </si>
  <si>
    <t>Miles per gallon:</t>
    <phoneticPr fontId="1" type="noConversion"/>
  </si>
  <si>
    <t>Miles per liter:</t>
    <phoneticPr fontId="1" type="noConversion"/>
  </si>
  <si>
    <t>US-Canadian Exchange Rate:</t>
    <phoneticPr fontId="1" type="noConversion"/>
  </si>
  <si>
    <t>Travelers</t>
    <phoneticPr fontId="1" type="noConversion"/>
  </si>
  <si>
    <t>Cost Each:</t>
    <phoneticPr fontId="1" type="noConversion"/>
  </si>
  <si>
    <t>Lodging</t>
    <phoneticPr fontId="1" type="noConversion"/>
  </si>
  <si>
    <t>Occupancy</t>
    <phoneticPr fontId="1" type="noConversion"/>
  </si>
  <si>
    <t>Price</t>
    <phoneticPr fontId="1" type="noConversion"/>
  </si>
  <si>
    <t>Lodging Expense</t>
    <phoneticPr fontId="1" type="noConversion"/>
  </si>
  <si>
    <t>Contin-gencies</t>
    <phoneticPr fontId="1" type="noConversion"/>
  </si>
  <si>
    <t>Just In Case</t>
    <phoneticPr fontId="1" type="noConversion"/>
  </si>
  <si>
    <t>Campground</t>
    <phoneticPr fontId="1" type="noConversion"/>
  </si>
  <si>
    <t>Provincial Park</t>
    <phoneticPr fontId="1" type="noConversion"/>
  </si>
  <si>
    <t>Wilderness</t>
    <phoneticPr fontId="1" type="noConversion"/>
  </si>
  <si>
    <t>Hostel@$20</t>
    <phoneticPr fontId="1" type="noConversion"/>
  </si>
  <si>
    <t>Total:</t>
    <phoneticPr fontId="1" type="noConversion"/>
  </si>
  <si>
    <t>Total Per Person</t>
    <phoneticPr fontId="1" type="noConversion"/>
  </si>
  <si>
    <t>Base Cost</t>
    <phoneticPr fontId="1" type="noConversion"/>
  </si>
  <si>
    <t>Tires</t>
    <phoneticPr fontId="1" type="noConversion"/>
  </si>
  <si>
    <t>Costs</t>
    <phoneticPr fontId="1" type="noConversion"/>
  </si>
  <si>
    <t>Amount Per Person</t>
    <phoneticPr fontId="1" type="noConversion"/>
  </si>
  <si>
    <t>Fuel</t>
    <phoneticPr fontId="1" type="noConversion"/>
  </si>
  <si>
    <t>Lodging</t>
    <phoneticPr fontId="1" type="noConversion"/>
  </si>
  <si>
    <t>Contingency</t>
    <phoneticPr fontId="1" type="noConversion"/>
  </si>
  <si>
    <t>Total</t>
    <phoneticPr fontId="1" type="noConversion"/>
  </si>
  <si>
    <t>Camping</t>
    <phoneticPr fontId="1" type="noConversion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</si>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</sst>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0"/>
      <name val="Verdana"/>
    </font>
    <font>
      <sz val="8"/>
      <name val="Verdana"/>
    </font>
    <font>
      <b/>
      <sz val="11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49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20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49" fontId="2" fillId="4" borderId="0" xfId="0" applyNumberFormat="1" applyFont="1" applyFill="1" applyAlignment="1">
      <alignment horizontal="center" vertical="center" wrapText="1"/>
    </xf>
    <xf numFmtId="6" fontId="0" fillId="0" borderId="0" xfId="0" applyNumberFormat="1"/>
    <xf numFmtId="164" fontId="0" fillId="0" borderId="0" xfId="0" applyNumberFormat="1"/>
    <xf numFmtId="49" fontId="2" fillId="5" borderId="0" xfId="0" applyNumberFormat="1" applyFont="1" applyFill="1" applyAlignment="1">
      <alignment horizontal="center" vertical="center" wrapText="1"/>
    </xf>
    <xf numFmtId="164" fontId="0" fillId="5" borderId="0" xfId="0" applyNumberFormat="1" applyFill="1"/>
  </cellXfs>
  <cellStyles count="1">
    <cellStyle name="Normal" xfId="0" builtinId="0"/>
  </cellStyles>
  <dxfs count="3"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abSelected="1" showRuler="0" view="pageLayout" topLeftCell="C1" zoomScale="150" workbookViewId="0">
      <selection activeCell="H16" sqref="H16"/>
    </sheetView>
  </sheetViews>
  <sheetFormatPr baseColWidth="10" defaultRowHeight="13" x14ac:dyDescent="0"/>
  <cols>
    <col min="1" max="1" width="24" customWidth="1"/>
    <col min="2" max="2" width="6.28515625" hidden="1" customWidth="1"/>
    <col min="3" max="3" width="5.42578125" customWidth="1"/>
    <col min="4" max="4" width="17" customWidth="1"/>
    <col min="5" max="5" width="6" customWidth="1"/>
    <col min="6" max="6" width="9.140625" customWidth="1"/>
    <col min="7" max="7" width="10.28515625" customWidth="1"/>
    <col min="8" max="8" width="11.7109375" customWidth="1"/>
    <col min="12" max="12" width="2.85546875" customWidth="1"/>
  </cols>
  <sheetData>
    <row r="1" spans="1:16" s="3" customFormat="1" ht="28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9" t="s">
        <v>30</v>
      </c>
      <c r="I1" s="9" t="s">
        <v>31</v>
      </c>
      <c r="J1" s="9" t="s">
        <v>32</v>
      </c>
      <c r="K1" s="9" t="s">
        <v>33</v>
      </c>
      <c r="L1" s="9"/>
      <c r="M1" s="9" t="s">
        <v>34</v>
      </c>
      <c r="N1" s="9" t="s">
        <v>35</v>
      </c>
      <c r="O1" s="12" t="s">
        <v>44</v>
      </c>
      <c r="P1" s="12" t="s">
        <v>45</v>
      </c>
    </row>
    <row r="2" spans="1:16">
      <c r="A2" t="s">
        <v>0</v>
      </c>
      <c r="B2" s="4">
        <v>0.50138888888888888</v>
      </c>
      <c r="C2">
        <v>778</v>
      </c>
      <c r="D2" t="s">
        <v>5</v>
      </c>
      <c r="E2" s="1">
        <v>3.59</v>
      </c>
      <c r="F2" s="5">
        <f>IF(LEFT(priceSrc,2)="US", fuelPrice*distance/mpg, fuelPrice*distance/mpl)</f>
        <v>126.95545454545454</v>
      </c>
      <c r="G2" s="5">
        <f>IF(LEFT(priceSrc,2)="CA", amtPaid*xchRate,amtPaid)</f>
        <v>126.95545454545454</v>
      </c>
      <c r="H2" s="8" t="s">
        <v>36</v>
      </c>
      <c r="I2">
        <f>IF(camping="Yes", buddies, 1)</f>
        <v>2</v>
      </c>
      <c r="J2">
        <v>25</v>
      </c>
      <c r="K2">
        <f>lodgePrice*buddies/occupancy</f>
        <v>25</v>
      </c>
      <c r="M2" t="s">
        <v>42</v>
      </c>
      <c r="N2" s="10">
        <v>100</v>
      </c>
      <c r="O2" t="s">
        <v>46</v>
      </c>
      <c r="P2" s="11">
        <f>ppFuel</f>
        <v>583.66058116363627</v>
      </c>
    </row>
    <row r="3" spans="1:16">
      <c r="A3" t="s">
        <v>1</v>
      </c>
      <c r="B3" s="4">
        <v>0.46249999999999997</v>
      </c>
      <c r="C3">
        <v>620</v>
      </c>
      <c r="D3" t="s">
        <v>6</v>
      </c>
      <c r="E3" s="1">
        <v>2.96</v>
      </c>
      <c r="F3" s="5">
        <f t="shared" ref="F3:F12" si="0">IF(LEFT(priceSrc,2)="US", fuelPrice*distance/mpg, fuelPrice*distance/mpl)</f>
        <v>83.418181818181822</v>
      </c>
      <c r="G3" s="5">
        <f t="shared" ref="G3:G12" si="1">IF(LEFT(priceSrc,2)="CA", amtPaid*xchRate,amtPaid)</f>
        <v>83.418181818181822</v>
      </c>
      <c r="H3" t="s">
        <v>37</v>
      </c>
      <c r="I3">
        <f t="shared" ref="I3:I5" si="2">IF(camping="Yes", buddies, 1)</f>
        <v>2</v>
      </c>
      <c r="J3">
        <v>20</v>
      </c>
      <c r="K3">
        <f t="shared" ref="K3:K11" si="3">lodgePrice*buddies/occupancy</f>
        <v>20</v>
      </c>
      <c r="M3" t="s">
        <v>43</v>
      </c>
      <c r="N3" s="10">
        <v>160</v>
      </c>
      <c r="O3" t="s">
        <v>47</v>
      </c>
      <c r="P3" s="11">
        <f>ppLodge</f>
        <v>105</v>
      </c>
    </row>
    <row r="4" spans="1:16">
      <c r="A4" t="s">
        <v>10</v>
      </c>
      <c r="B4" s="4">
        <v>0.47638888888888892</v>
      </c>
      <c r="C4">
        <v>648</v>
      </c>
      <c r="D4" t="s">
        <v>7</v>
      </c>
      <c r="E4" s="1">
        <v>1.0900000000000001</v>
      </c>
      <c r="F4" s="5">
        <f t="shared" si="0"/>
        <v>121.61546181818183</v>
      </c>
      <c r="G4" s="5">
        <f t="shared" si="1"/>
        <v>115.29145780363636</v>
      </c>
      <c r="H4" t="s">
        <v>37</v>
      </c>
      <c r="I4">
        <f t="shared" si="2"/>
        <v>2</v>
      </c>
      <c r="J4">
        <v>20</v>
      </c>
      <c r="K4">
        <f t="shared" si="3"/>
        <v>20</v>
      </c>
      <c r="O4" t="s">
        <v>48</v>
      </c>
      <c r="P4" s="11">
        <f>ppContin</f>
        <v>130</v>
      </c>
    </row>
    <row r="5" spans="1:16">
      <c r="A5" t="s">
        <v>2</v>
      </c>
      <c r="B5" s="4">
        <v>0.4284722222222222</v>
      </c>
      <c r="C5">
        <v>555</v>
      </c>
      <c r="D5" t="s">
        <v>8</v>
      </c>
      <c r="E5" s="1">
        <v>1.01</v>
      </c>
      <c r="F5" s="5">
        <f t="shared" si="0"/>
        <v>96.516518181818171</v>
      </c>
      <c r="G5" s="5">
        <f t="shared" si="1"/>
        <v>91.497659236363617</v>
      </c>
      <c r="H5" t="s">
        <v>38</v>
      </c>
      <c r="I5">
        <f t="shared" si="2"/>
        <v>2</v>
      </c>
      <c r="J5">
        <v>0</v>
      </c>
      <c r="K5">
        <f t="shared" si="3"/>
        <v>0</v>
      </c>
      <c r="P5" s="11"/>
    </row>
    <row r="6" spans="1:16">
      <c r="A6" t="s">
        <v>3</v>
      </c>
      <c r="B6" s="4">
        <v>0.49652777777777773</v>
      </c>
      <c r="C6">
        <v>601</v>
      </c>
      <c r="D6" t="s">
        <v>9</v>
      </c>
      <c r="E6" s="1">
        <v>1.21</v>
      </c>
      <c r="F6" s="5">
        <f t="shared" si="0"/>
        <v>125.21233999999998</v>
      </c>
      <c r="G6" s="5">
        <f t="shared" si="1"/>
        <v>118.70129831999998</v>
      </c>
      <c r="H6" t="s">
        <v>39</v>
      </c>
      <c r="I6">
        <v>1</v>
      </c>
      <c r="J6">
        <v>20</v>
      </c>
      <c r="K6">
        <f t="shared" si="3"/>
        <v>40</v>
      </c>
      <c r="O6" t="s">
        <v>49</v>
      </c>
      <c r="P6" s="13">
        <f>SUM(expenses)</f>
        <v>818.66058116363627</v>
      </c>
    </row>
    <row r="7" spans="1:16">
      <c r="A7" t="s">
        <v>4</v>
      </c>
      <c r="B7" s="4">
        <v>0.58333333333333337</v>
      </c>
      <c r="C7">
        <v>484</v>
      </c>
      <c r="D7" t="s">
        <v>9</v>
      </c>
      <c r="E7" s="1">
        <v>1.21</v>
      </c>
      <c r="F7" s="5">
        <f t="shared" si="0"/>
        <v>100.83655999999999</v>
      </c>
      <c r="G7" s="5">
        <f t="shared" si="1"/>
        <v>95.593058879999987</v>
      </c>
      <c r="H7" t="s">
        <v>39</v>
      </c>
      <c r="I7">
        <v>1</v>
      </c>
      <c r="J7">
        <v>20</v>
      </c>
      <c r="K7">
        <f t="shared" si="3"/>
        <v>40</v>
      </c>
    </row>
    <row r="8" spans="1:16">
      <c r="A8" t="s">
        <v>19</v>
      </c>
      <c r="B8" s="4">
        <v>0.49652777777777773</v>
      </c>
      <c r="C8">
        <v>601</v>
      </c>
      <c r="D8" t="s">
        <v>9</v>
      </c>
      <c r="E8" s="1">
        <v>1.21</v>
      </c>
      <c r="F8" s="5">
        <f t="shared" si="0"/>
        <v>125.21233999999998</v>
      </c>
      <c r="G8" s="5">
        <f t="shared" si="1"/>
        <v>118.70129831999998</v>
      </c>
      <c r="H8" t="s">
        <v>38</v>
      </c>
      <c r="I8">
        <f>IF(camping="Yes", buddies, 1)</f>
        <v>2</v>
      </c>
      <c r="J8">
        <v>0</v>
      </c>
      <c r="K8">
        <f t="shared" si="3"/>
        <v>0</v>
      </c>
    </row>
    <row r="9" spans="1:16">
      <c r="A9" t="s">
        <v>20</v>
      </c>
      <c r="B9" s="4">
        <v>0.4284722222222222</v>
      </c>
      <c r="C9">
        <v>555</v>
      </c>
      <c r="D9" t="s">
        <v>8</v>
      </c>
      <c r="E9" s="1">
        <v>1.01</v>
      </c>
      <c r="F9" s="5">
        <f t="shared" si="0"/>
        <v>96.516518181818171</v>
      </c>
      <c r="G9" s="5">
        <f t="shared" si="1"/>
        <v>91.497659236363617</v>
      </c>
      <c r="H9" t="s">
        <v>37</v>
      </c>
      <c r="I9">
        <f t="shared" ref="I9:I11" si="4">IF(camping="Yes", buddies, 1)</f>
        <v>2</v>
      </c>
      <c r="J9">
        <v>20</v>
      </c>
      <c r="K9">
        <f t="shared" si="3"/>
        <v>20</v>
      </c>
    </row>
    <row r="10" spans="1:16">
      <c r="A10" t="s">
        <v>21</v>
      </c>
      <c r="B10" s="4">
        <v>0.47638888888888892</v>
      </c>
      <c r="C10">
        <v>648</v>
      </c>
      <c r="D10" t="s">
        <v>7</v>
      </c>
      <c r="E10" s="1">
        <v>1.0900000000000001</v>
      </c>
      <c r="F10" s="5">
        <f t="shared" si="0"/>
        <v>121.61546181818183</v>
      </c>
      <c r="G10" s="5">
        <f t="shared" si="1"/>
        <v>115.29145780363636</v>
      </c>
      <c r="H10" t="s">
        <v>37</v>
      </c>
      <c r="I10">
        <f t="shared" si="4"/>
        <v>2</v>
      </c>
      <c r="J10">
        <v>20</v>
      </c>
      <c r="K10">
        <f t="shared" si="3"/>
        <v>20</v>
      </c>
    </row>
    <row r="11" spans="1:16">
      <c r="A11" t="s">
        <v>22</v>
      </c>
      <c r="B11" s="4">
        <v>0.46249999999999997</v>
      </c>
      <c r="C11">
        <v>620</v>
      </c>
      <c r="D11" t="s">
        <v>6</v>
      </c>
      <c r="E11" s="1">
        <v>2.96</v>
      </c>
      <c r="F11" s="5">
        <f t="shared" si="0"/>
        <v>83.418181818181822</v>
      </c>
      <c r="G11" s="5">
        <f t="shared" si="1"/>
        <v>83.418181818181822</v>
      </c>
      <c r="H11" t="s">
        <v>36</v>
      </c>
      <c r="I11">
        <f t="shared" si="4"/>
        <v>2</v>
      </c>
      <c r="J11">
        <v>25</v>
      </c>
      <c r="K11">
        <f t="shared" si="3"/>
        <v>25</v>
      </c>
    </row>
    <row r="12" spans="1:16">
      <c r="A12" t="s">
        <v>23</v>
      </c>
      <c r="B12" s="4">
        <v>0.50138888888888888</v>
      </c>
      <c r="C12">
        <v>778</v>
      </c>
      <c r="D12" t="s">
        <v>5</v>
      </c>
      <c r="E12" s="1">
        <v>3.59</v>
      </c>
      <c r="F12" s="5">
        <f t="shared" si="0"/>
        <v>126.95545454545454</v>
      </c>
      <c r="G12" s="5">
        <f t="shared" si="1"/>
        <v>126.95545454545454</v>
      </c>
    </row>
    <row r="14" spans="1:16">
      <c r="F14" t="s">
        <v>18</v>
      </c>
      <c r="G14" s="5">
        <f>SUM(G2:G12)</f>
        <v>1167.3211623272725</v>
      </c>
      <c r="H14" t="s">
        <v>40</v>
      </c>
      <c r="K14">
        <f>SUM(lodgeExpense)</f>
        <v>210</v>
      </c>
      <c r="N14">
        <f>SUM(justInCase)</f>
        <v>260</v>
      </c>
    </row>
    <row r="15" spans="1:16">
      <c r="F15" t="s">
        <v>29</v>
      </c>
      <c r="G15" s="8">
        <f>fuelCost/buddies</f>
        <v>583.66058116363627</v>
      </c>
      <c r="H15" t="s">
        <v>41</v>
      </c>
      <c r="K15">
        <f>lodgeTotal/buddies</f>
        <v>105</v>
      </c>
      <c r="N15">
        <f>N14/buddies</f>
        <v>130</v>
      </c>
    </row>
    <row r="16" spans="1:16">
      <c r="A16" t="s">
        <v>24</v>
      </c>
      <c r="H16" t="s">
        <v>50</v>
      </c>
      <c r="I16" t="s">
        <v>51</v>
      </c>
    </row>
    <row r="17" spans="1:3">
      <c r="A17" s="6" t="s">
        <v>25</v>
      </c>
      <c r="C17">
        <v>22</v>
      </c>
    </row>
    <row r="18" spans="1:3">
      <c r="A18" s="6" t="s">
        <v>26</v>
      </c>
      <c r="C18" s="7">
        <f>C17/3.788</f>
        <v>5.8078141499472018</v>
      </c>
    </row>
    <row r="19" spans="1:3">
      <c r="A19" s="6" t="s">
        <v>27</v>
      </c>
      <c r="C19">
        <v>0.94799999999999995</v>
      </c>
    </row>
    <row r="20" spans="1:3">
      <c r="A20" s="6" t="s">
        <v>28</v>
      </c>
      <c r="C20">
        <v>2</v>
      </c>
    </row>
  </sheetData>
  <scenarios current="2" sqref="P6">
    <scenario name="1 Extra" locked="1" count="2" user="Larry Snyder" comment="Created by Pat 23 June 2009_x000d_">
      <inputCells r="C17" val="21"/>
      <inputCells r="C20" val="3"/>
    </scenario>
    <scenario name="2 Extra" locked="1" count="2" user="Larry Snyder" comment="Created by Pat 23 June 2009">
      <inputCells r="C17" val="20"/>
      <inputCells r="C20" val="4"/>
    </scenario>
    <scenario name="Hostel Upgrade" locked="1" count="13" user="Larry Snyder" comment="Created by Alex 23 June 2009">
      <inputCells r="C17" val="20"/>
      <inputCells r="C20" val="4"/>
      <inputCells r="J2" val="18"/>
      <inputCells r="J3" val="18"/>
      <inputCells r="J4" val="18"/>
      <inputCells r="J5" val="18"/>
      <inputCells r="J6" val="18"/>
      <inputCells r="J7" val="18"/>
      <inputCells r="J8" val="18"/>
      <inputCells r="J9" val="18"/>
      <inputCells r="J10" val="18"/>
      <inputCells r="J11" val="18"/>
      <inputCells r="I16" val="No"/>
    </scenario>
  </scenarios>
  <phoneticPr fontId="1" type="noConversion"/>
  <conditionalFormatting sqref="A2:A12 A16:A20">
    <cfRule type="expression" dxfId="2" priority="0" stopIfTrue="1">
      <formula>IF(B2&gt;AVERAGE(B$2:B$7), TRUE, FALSE)</formula>
    </cfRule>
  </conditionalFormatting>
  <conditionalFormatting sqref="E2:E12">
    <cfRule type="expression" dxfId="1" priority="1" stopIfTrue="1">
      <formula>IF(LEFT(D2,2)="CA", TRUE, FALSE)</formula>
    </cfRule>
  </conditionalFormatting>
  <conditionalFormatting sqref="F2:H2 F3:G12">
    <cfRule type="expression" dxfId="0" priority="2" stopIfTrue="1">
      <formula>IF(LEFT(D2,2)="CA", TRUE, FALSE)</formula>
    </cfRule>
  </conditionalFormatting>
  <pageMargins left="0.75" right="0.75" top="1" bottom="1" header="0.5" footer="0.5"/>
  <pageSetup orientation="portrait" horizontalDpi="4294967292" verticalDpi="4294967292"/>
  <headerFooter>
    <oddHeader>&amp;L&amp;"Verdana,Bold"&amp;14Trip to the Arctic Circle&amp;"Verdana,Regular"&amp;10_x000D_by Pat and Alex; completed 23. June.2009_x000D_</oddHeader>
  </headerFooter>
  <legacy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Snyder</dc:creator>
  <cp:lastModifiedBy>Larry Snyder</cp:lastModifiedBy>
  <dcterms:created xsi:type="dcterms:W3CDTF">2009-05-01T10:28:19Z</dcterms:created>
  <dcterms:modified xsi:type="dcterms:W3CDTF">2011-10-14T15:45:06Z</dcterms:modified>
</cp:coreProperties>
</file>