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resnick\Documents\WorkSpace\rs_algo\algo_ivcam2\docs\"/>
    </mc:Choice>
  </mc:AlternateContent>
  <bookViews>
    <workbookView xWindow="0" yWindow="0" windowWidth="22770" windowHeight="9090"/>
  </bookViews>
  <sheets>
    <sheet name="Performance tables" sheetId="4" r:id="rId1"/>
    <sheet name="CONSTA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4" l="1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K65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G67" i="4"/>
  <c r="G66" i="4"/>
  <c r="G64" i="4"/>
  <c r="G63" i="4"/>
  <c r="G62" i="4"/>
  <c r="G61" i="4"/>
  <c r="F67" i="4"/>
  <c r="F66" i="4"/>
  <c r="F64" i="4"/>
  <c r="F63" i="4"/>
  <c r="F62" i="4"/>
  <c r="F61" i="4"/>
  <c r="G4" i="4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J18" i="4" l="1"/>
  <c r="AK18" i="4"/>
  <c r="AK17" i="4" l="1"/>
  <c r="G49" i="4" l="1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D16" i="4"/>
  <c r="E16" i="4"/>
  <c r="AJ49" i="4"/>
  <c r="AK19" i="4" l="1"/>
  <c r="AK20" i="4"/>
  <c r="AK35" i="4"/>
  <c r="AK34" i="4"/>
  <c r="AJ53" i="4" l="1"/>
  <c r="AJ35" i="4"/>
  <c r="AJ34" i="4"/>
  <c r="AJ33" i="4"/>
  <c r="AJ23" i="4"/>
  <c r="AJ65" i="4" l="1"/>
  <c r="AJ32" i="4"/>
  <c r="AJ54" i="4" s="1"/>
  <c r="AJ48" i="4"/>
  <c r="AJ50" i="4"/>
  <c r="F23" i="4"/>
  <c r="F33" i="4"/>
  <c r="F34" i="4"/>
  <c r="F53" i="4"/>
  <c r="F65" i="4" l="1"/>
  <c r="AJ17" i="4"/>
  <c r="F48" i="4"/>
  <c r="F32" i="4"/>
  <c r="AJ46" i="4"/>
  <c r="D5" i="4"/>
  <c r="D6" i="4"/>
  <c r="D7" i="4"/>
  <c r="E5" i="4"/>
  <c r="E6" i="4"/>
  <c r="E7" i="4"/>
  <c r="D8" i="4"/>
  <c r="E8" i="4"/>
  <c r="D9" i="4"/>
  <c r="E9" i="4"/>
  <c r="D11" i="4"/>
  <c r="E11" i="4"/>
  <c r="D12" i="4"/>
  <c r="E12" i="4"/>
  <c r="D13" i="4"/>
  <c r="E13" i="4"/>
  <c r="D14" i="4"/>
  <c r="E14" i="4"/>
  <c r="D15" i="4"/>
  <c r="E15" i="4"/>
  <c r="E10" i="4"/>
  <c r="D10" i="4"/>
  <c r="F39" i="4" l="1"/>
  <c r="F18" i="4" s="1"/>
  <c r="F17" i="4"/>
  <c r="F55" i="4"/>
  <c r="F46" i="4"/>
  <c r="F56" i="4"/>
  <c r="F54" i="4"/>
  <c r="F49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F40" i="4" l="1"/>
  <c r="E53" i="4"/>
  <c r="D53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G20" i="4"/>
  <c r="G26" i="4" s="1"/>
  <c r="H20" i="4"/>
  <c r="H26" i="4" s="1"/>
  <c r="I20" i="4"/>
  <c r="I26" i="4" s="1"/>
  <c r="J20" i="4"/>
  <c r="J26" i="4" s="1"/>
  <c r="K20" i="4"/>
  <c r="K26" i="4" s="1"/>
  <c r="L20" i="4"/>
  <c r="L26" i="4" s="1"/>
  <c r="M20" i="4"/>
  <c r="M26" i="4" s="1"/>
  <c r="N20" i="4"/>
  <c r="N26" i="4" s="1"/>
  <c r="O20" i="4"/>
  <c r="O26" i="4" s="1"/>
  <c r="P20" i="4"/>
  <c r="P26" i="4" s="1"/>
  <c r="Q20" i="4"/>
  <c r="Q26" i="4" s="1"/>
  <c r="R20" i="4"/>
  <c r="R26" i="4" s="1"/>
  <c r="S20" i="4"/>
  <c r="S26" i="4" s="1"/>
  <c r="T20" i="4"/>
  <c r="T26" i="4" s="1"/>
  <c r="U20" i="4"/>
  <c r="U26" i="4" s="1"/>
  <c r="V20" i="4"/>
  <c r="V26" i="4" s="1"/>
  <c r="W20" i="4"/>
  <c r="W26" i="4" s="1"/>
  <c r="X20" i="4"/>
  <c r="X26" i="4" s="1"/>
  <c r="Y20" i="4"/>
  <c r="Y26" i="4" s="1"/>
  <c r="Z20" i="4"/>
  <c r="Z26" i="4" s="1"/>
  <c r="AA20" i="4"/>
  <c r="AA26" i="4" s="1"/>
  <c r="AB20" i="4"/>
  <c r="AB26" i="4" s="1"/>
  <c r="AC20" i="4"/>
  <c r="AC26" i="4" s="1"/>
  <c r="AD20" i="4"/>
  <c r="AD26" i="4" s="1"/>
  <c r="AE20" i="4"/>
  <c r="AE26" i="4" s="1"/>
  <c r="AF20" i="4"/>
  <c r="AF26" i="4" s="1"/>
  <c r="AG20" i="4"/>
  <c r="AG26" i="4" s="1"/>
  <c r="AH20" i="4"/>
  <c r="AH26" i="4" s="1"/>
  <c r="AI20" i="4"/>
  <c r="AI26" i="4" s="1"/>
  <c r="F20" i="4"/>
  <c r="F26" i="4" s="1"/>
  <c r="F19" i="4"/>
  <c r="E26" i="4" l="1"/>
  <c r="D26" i="4"/>
  <c r="D19" i="4"/>
  <c r="E19" i="4"/>
  <c r="D20" i="4"/>
  <c r="E20" i="4"/>
  <c r="J50" i="4"/>
  <c r="J34" i="4"/>
  <c r="J33" i="4"/>
  <c r="J23" i="4"/>
  <c r="J21" i="4"/>
  <c r="J65" i="4" l="1"/>
  <c r="J24" i="4"/>
  <c r="J32" i="4"/>
  <c r="J59" i="4" s="1"/>
  <c r="J48" i="4"/>
  <c r="J30" i="4"/>
  <c r="J22" i="4"/>
  <c r="J25" i="4" s="1"/>
  <c r="J27" i="4" s="1"/>
  <c r="J51" i="4"/>
  <c r="J52" i="4" s="1"/>
  <c r="G23" i="4"/>
  <c r="H23" i="4"/>
  <c r="I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G65" i="4" l="1"/>
  <c r="Y65" i="4"/>
  <c r="Q65" i="4"/>
  <c r="H65" i="4"/>
  <c r="AC65" i="4"/>
  <c r="U65" i="4"/>
  <c r="M65" i="4"/>
  <c r="G65" i="4"/>
  <c r="AF65" i="4"/>
  <c r="AB65" i="4"/>
  <c r="X65" i="4"/>
  <c r="T65" i="4"/>
  <c r="P65" i="4"/>
  <c r="L65" i="4"/>
  <c r="AI65" i="4"/>
  <c r="AE65" i="4"/>
  <c r="AA65" i="4"/>
  <c r="W65" i="4"/>
  <c r="S65" i="4"/>
  <c r="O65" i="4"/>
  <c r="K65" i="4"/>
  <c r="J46" i="4"/>
  <c r="J47" i="4" s="1"/>
  <c r="J55" i="4"/>
  <c r="AH65" i="4"/>
  <c r="AD65" i="4"/>
  <c r="Z65" i="4"/>
  <c r="V65" i="4"/>
  <c r="R65" i="4"/>
  <c r="N65" i="4"/>
  <c r="I65" i="4"/>
  <c r="J56" i="4"/>
  <c r="J57" i="4" s="1"/>
  <c r="J58" i="4" s="1"/>
  <c r="J54" i="4"/>
  <c r="J60" i="4" s="1"/>
  <c r="J39" i="4"/>
  <c r="J18" i="4" s="1"/>
  <c r="J17" i="4"/>
  <c r="T32" i="4"/>
  <c r="T48" i="4"/>
  <c r="AA32" i="4"/>
  <c r="AA48" i="4"/>
  <c r="L32" i="4"/>
  <c r="L48" i="4"/>
  <c r="AI32" i="4"/>
  <c r="AI48" i="4"/>
  <c r="K32" i="4"/>
  <c r="K48" i="4"/>
  <c r="Z32" i="4"/>
  <c r="Z48" i="4"/>
  <c r="I32" i="4"/>
  <c r="I48" i="4"/>
  <c r="Y32" i="4"/>
  <c r="Y48" i="4"/>
  <c r="Q32" i="4"/>
  <c r="Q48" i="4"/>
  <c r="X32" i="4"/>
  <c r="X48" i="4"/>
  <c r="AB32" i="4"/>
  <c r="AB48" i="4"/>
  <c r="S32" i="4"/>
  <c r="S48" i="4"/>
  <c r="AH32" i="4"/>
  <c r="AH48" i="4"/>
  <c r="R32" i="4"/>
  <c r="R48" i="4"/>
  <c r="AG32" i="4"/>
  <c r="AG48" i="4"/>
  <c r="H32" i="4"/>
  <c r="H48" i="4"/>
  <c r="AF32" i="4"/>
  <c r="AF48" i="4"/>
  <c r="P32" i="4"/>
  <c r="P48" i="4"/>
  <c r="G32" i="4"/>
  <c r="G48" i="4"/>
  <c r="AE32" i="4"/>
  <c r="AE48" i="4"/>
  <c r="W32" i="4"/>
  <c r="W48" i="4"/>
  <c r="O32" i="4"/>
  <c r="O48" i="4"/>
  <c r="AD32" i="4"/>
  <c r="AD48" i="4"/>
  <c r="V32" i="4"/>
  <c r="V48" i="4"/>
  <c r="N32" i="4"/>
  <c r="N48" i="4"/>
  <c r="AC32" i="4"/>
  <c r="AC48" i="4"/>
  <c r="U32" i="4"/>
  <c r="U48" i="4"/>
  <c r="M32" i="4"/>
  <c r="M48" i="4"/>
  <c r="E23" i="4"/>
  <c r="D23" i="4"/>
  <c r="J36" i="4"/>
  <c r="J35" i="4" s="1"/>
  <c r="J29" i="4"/>
  <c r="J28" i="4"/>
  <c r="AE39" i="4" l="1"/>
  <c r="AE18" i="4" s="1"/>
  <c r="AC39" i="4"/>
  <c r="AC18" i="4" s="1"/>
  <c r="AC17" i="4"/>
  <c r="U39" i="4"/>
  <c r="U18" i="4" s="1"/>
  <c r="U17" i="4"/>
  <c r="AD39" i="4"/>
  <c r="AD18" i="4" s="1"/>
  <c r="AD17" i="4"/>
  <c r="G39" i="4"/>
  <c r="G18" i="4" s="1"/>
  <c r="G17" i="4"/>
  <c r="AG39" i="4"/>
  <c r="AG18" i="4" s="1"/>
  <c r="AG17" i="4"/>
  <c r="AB39" i="4"/>
  <c r="AB18" i="4" s="1"/>
  <c r="AB17" i="4"/>
  <c r="I39" i="4"/>
  <c r="I18" i="4" s="1"/>
  <c r="I17" i="4"/>
  <c r="L39" i="4"/>
  <c r="L18" i="4" s="1"/>
  <c r="L17" i="4"/>
  <c r="R39" i="4"/>
  <c r="R18" i="4" s="1"/>
  <c r="R17" i="4"/>
  <c r="AA39" i="4"/>
  <c r="AA18" i="4" s="1"/>
  <c r="AA17" i="4"/>
  <c r="N39" i="4"/>
  <c r="N18" i="4" s="1"/>
  <c r="N17" i="4"/>
  <c r="W39" i="4"/>
  <c r="W18" i="4" s="1"/>
  <c r="W17" i="4"/>
  <c r="AF39" i="4"/>
  <c r="AF18" i="4" s="1"/>
  <c r="AF17" i="4"/>
  <c r="AH39" i="4"/>
  <c r="AH18" i="4" s="1"/>
  <c r="AH17" i="4"/>
  <c r="Q39" i="4"/>
  <c r="Q18" i="4" s="1"/>
  <c r="Q17" i="4"/>
  <c r="K39" i="4"/>
  <c r="K18" i="4" s="1"/>
  <c r="K17" i="4"/>
  <c r="T39" i="4"/>
  <c r="T18" i="4" s="1"/>
  <c r="T17" i="4"/>
  <c r="P39" i="4"/>
  <c r="P18" i="4" s="1"/>
  <c r="P17" i="4"/>
  <c r="J40" i="4"/>
  <c r="O39" i="4"/>
  <c r="O18" i="4" s="1"/>
  <c r="O17" i="4"/>
  <c r="X39" i="4"/>
  <c r="X18" i="4" s="1"/>
  <c r="X17" i="4"/>
  <c r="Z39" i="4"/>
  <c r="Z18" i="4" s="1"/>
  <c r="Z17" i="4"/>
  <c r="M39" i="4"/>
  <c r="M18" i="4" s="1"/>
  <c r="M17" i="4"/>
  <c r="V39" i="4"/>
  <c r="V18" i="4" s="1"/>
  <c r="V17" i="4"/>
  <c r="H39" i="4"/>
  <c r="H18" i="4" s="1"/>
  <c r="H17" i="4"/>
  <c r="S39" i="4"/>
  <c r="S18" i="4" s="1"/>
  <c r="S17" i="4"/>
  <c r="Y39" i="4"/>
  <c r="Y18" i="4" s="1"/>
  <c r="Y17" i="4"/>
  <c r="AI39" i="4"/>
  <c r="AI18" i="4" s="1"/>
  <c r="AI17" i="4"/>
  <c r="AE17" i="4"/>
  <c r="AE40" i="4"/>
  <c r="J31" i="4"/>
  <c r="J37" i="4" s="1"/>
  <c r="E32" i="4"/>
  <c r="D32" i="4"/>
  <c r="R40" i="4" l="1"/>
  <c r="AI40" i="4"/>
  <c r="M40" i="4"/>
  <c r="H40" i="4"/>
  <c r="S40" i="4"/>
  <c r="Q40" i="4"/>
  <c r="G40" i="4"/>
  <c r="W40" i="4"/>
  <c r="AG40" i="4"/>
  <c r="P40" i="4"/>
  <c r="V40" i="4"/>
  <c r="X40" i="4"/>
  <c r="T40" i="4"/>
  <c r="I40" i="4"/>
  <c r="AC40" i="4"/>
  <c r="Z40" i="4"/>
  <c r="K40" i="4"/>
  <c r="AF40" i="4"/>
  <c r="L40" i="4"/>
  <c r="Y40" i="4"/>
  <c r="U40" i="4"/>
  <c r="AA40" i="4"/>
  <c r="O40" i="4"/>
  <c r="AH40" i="4"/>
  <c r="N40" i="4"/>
  <c r="AB40" i="4"/>
  <c r="AD40" i="4"/>
  <c r="D39" i="4"/>
  <c r="E39" i="4"/>
  <c r="J41" i="4"/>
  <c r="J38" i="4"/>
  <c r="J45" i="4"/>
  <c r="AI51" i="4"/>
  <c r="AI52" i="4" s="1"/>
  <c r="AH51" i="4"/>
  <c r="AH52" i="4" s="1"/>
  <c r="AI34" i="4"/>
  <c r="AH34" i="4"/>
  <c r="AI33" i="4"/>
  <c r="AH33" i="4"/>
  <c r="AH46" i="4"/>
  <c r="AI21" i="4"/>
  <c r="AH21" i="4"/>
  <c r="AG51" i="4"/>
  <c r="AG52" i="4" s="1"/>
  <c r="AF51" i="4"/>
  <c r="AF52" i="4" s="1"/>
  <c r="AE51" i="4"/>
  <c r="AE52" i="4" s="1"/>
  <c r="AD51" i="4"/>
  <c r="AD52" i="4" s="1"/>
  <c r="AG34" i="4"/>
  <c r="AF34" i="4"/>
  <c r="AE34" i="4"/>
  <c r="AD34" i="4"/>
  <c r="AG33" i="4"/>
  <c r="AF33" i="4"/>
  <c r="AE33" i="4"/>
  <c r="AD33" i="4"/>
  <c r="AE59" i="4"/>
  <c r="AG21" i="4"/>
  <c r="AF21" i="4"/>
  <c r="AE21" i="4"/>
  <c r="AD21" i="4"/>
  <c r="AC51" i="4"/>
  <c r="AC52" i="4" s="1"/>
  <c r="AB51" i="4"/>
  <c r="AB52" i="4" s="1"/>
  <c r="AA51" i="4"/>
  <c r="AA52" i="4" s="1"/>
  <c r="Z51" i="4"/>
  <c r="Z52" i="4" s="1"/>
  <c r="AC34" i="4"/>
  <c r="AB34" i="4"/>
  <c r="AA34" i="4"/>
  <c r="Z34" i="4"/>
  <c r="AC33" i="4"/>
  <c r="AB33" i="4"/>
  <c r="AA33" i="4"/>
  <c r="Z33" i="4"/>
  <c r="AC59" i="4"/>
  <c r="AB59" i="4"/>
  <c r="Z59" i="4"/>
  <c r="AC21" i="4"/>
  <c r="AB21" i="4"/>
  <c r="AA21" i="4"/>
  <c r="Z21" i="4"/>
  <c r="Y51" i="4"/>
  <c r="Y52" i="4" s="1"/>
  <c r="X51" i="4"/>
  <c r="X52" i="4" s="1"/>
  <c r="Y34" i="4"/>
  <c r="X34" i="4"/>
  <c r="Y33" i="4"/>
  <c r="X33" i="4"/>
  <c r="Y46" i="4"/>
  <c r="X46" i="4"/>
  <c r="Y21" i="4"/>
  <c r="X21" i="4"/>
  <c r="W51" i="4"/>
  <c r="W52" i="4" s="1"/>
  <c r="W34" i="4"/>
  <c r="W33" i="4"/>
  <c r="W21" i="4"/>
  <c r="V51" i="4"/>
  <c r="V52" i="4" s="1"/>
  <c r="V34" i="4"/>
  <c r="V33" i="4"/>
  <c r="V21" i="4"/>
  <c r="D40" i="4" l="1"/>
  <c r="E40" i="4"/>
  <c r="AE24" i="4"/>
  <c r="AH24" i="4"/>
  <c r="AF24" i="4"/>
  <c r="Z24" i="4"/>
  <c r="AA24" i="4"/>
  <c r="AI24" i="4"/>
  <c r="AG24" i="4"/>
  <c r="W24" i="4"/>
  <c r="AB24" i="4"/>
  <c r="V24" i="4"/>
  <c r="Y24" i="4"/>
  <c r="AC24" i="4"/>
  <c r="AD24" i="4"/>
  <c r="X22" i="4"/>
  <c r="X25" i="4" s="1"/>
  <c r="X27" i="4" s="1"/>
  <c r="X24" i="4"/>
  <c r="X28" i="4" s="1"/>
  <c r="J42" i="4"/>
  <c r="J44" i="4" s="1"/>
  <c r="AB30" i="4"/>
  <c r="AB22" i="4"/>
  <c r="AB25" i="4" s="1"/>
  <c r="AB27" i="4" s="1"/>
  <c r="AC30" i="4"/>
  <c r="AC22" i="4"/>
  <c r="AC25" i="4" s="1"/>
  <c r="AC27" i="4" s="1"/>
  <c r="AD30" i="4"/>
  <c r="AD22" i="4"/>
  <c r="AD25" i="4" s="1"/>
  <c r="AD27" i="4" s="1"/>
  <c r="AE30" i="4"/>
  <c r="AE22" i="4"/>
  <c r="AE25" i="4" s="1"/>
  <c r="AE27" i="4" s="1"/>
  <c r="AH30" i="4"/>
  <c r="AH22" i="4"/>
  <c r="AH25" i="4" s="1"/>
  <c r="AH27" i="4" s="1"/>
  <c r="AF30" i="4"/>
  <c r="AF22" i="4"/>
  <c r="AF25" i="4" s="1"/>
  <c r="AF27" i="4" s="1"/>
  <c r="AI30" i="4"/>
  <c r="AI22" i="4"/>
  <c r="AI25" i="4" s="1"/>
  <c r="Z30" i="4"/>
  <c r="Z22" i="4"/>
  <c r="Z25" i="4" s="1"/>
  <c r="Z27" i="4" s="1"/>
  <c r="AA30" i="4"/>
  <c r="AA22" i="4"/>
  <c r="AA25" i="4" s="1"/>
  <c r="AA27" i="4" s="1"/>
  <c r="AG30" i="4"/>
  <c r="AG22" i="4"/>
  <c r="AG25" i="4" s="1"/>
  <c r="AG27" i="4" s="1"/>
  <c r="W30" i="4"/>
  <c r="W22" i="4"/>
  <c r="W25" i="4" s="1"/>
  <c r="W27" i="4" s="1"/>
  <c r="V30" i="4"/>
  <c r="V22" i="4"/>
  <c r="V25" i="4" s="1"/>
  <c r="V27" i="4" s="1"/>
  <c r="Y22" i="4"/>
  <c r="Y25" i="4" s="1"/>
  <c r="Y27" i="4" s="1"/>
  <c r="AF59" i="4"/>
  <c r="AG59" i="4"/>
  <c r="AA59" i="4"/>
  <c r="AI59" i="4"/>
  <c r="AI46" i="4"/>
  <c r="AI50" i="4"/>
  <c r="AI54" i="4"/>
  <c r="AI55" i="4"/>
  <c r="AI56" i="4"/>
  <c r="AI57" i="4" s="1"/>
  <c r="AI58" i="4" s="1"/>
  <c r="AH50" i="4"/>
  <c r="AH54" i="4"/>
  <c r="AH56" i="4"/>
  <c r="AH57" i="4" s="1"/>
  <c r="AH58" i="4" s="1"/>
  <c r="AH59" i="4"/>
  <c r="AH55" i="4"/>
  <c r="AD59" i="4"/>
  <c r="AD56" i="4"/>
  <c r="AD57" i="4" s="1"/>
  <c r="AD58" i="4" s="1"/>
  <c r="AD54" i="4"/>
  <c r="AD46" i="4"/>
  <c r="AD50" i="4"/>
  <c r="AD55" i="4"/>
  <c r="AE46" i="4"/>
  <c r="AE50" i="4"/>
  <c r="AE54" i="4"/>
  <c r="AE55" i="4"/>
  <c r="AE56" i="4"/>
  <c r="AE57" i="4" s="1"/>
  <c r="AE58" i="4" s="1"/>
  <c r="AF46" i="4"/>
  <c r="AF50" i="4"/>
  <c r="AF54" i="4"/>
  <c r="AF55" i="4"/>
  <c r="AF56" i="4"/>
  <c r="AF57" i="4" s="1"/>
  <c r="AF58" i="4" s="1"/>
  <c r="AG46" i="4"/>
  <c r="AG50" i="4"/>
  <c r="AG54" i="4"/>
  <c r="AG55" i="4"/>
  <c r="AG56" i="4"/>
  <c r="AG57" i="4" s="1"/>
  <c r="AG58" i="4" s="1"/>
  <c r="X50" i="4"/>
  <c r="AA46" i="4"/>
  <c r="AA50" i="4"/>
  <c r="AA54" i="4"/>
  <c r="AA55" i="4"/>
  <c r="AA56" i="4"/>
  <c r="AA57" i="4" s="1"/>
  <c r="AA58" i="4" s="1"/>
  <c r="AB46" i="4"/>
  <c r="AB50" i="4"/>
  <c r="AB54" i="4"/>
  <c r="AB55" i="4"/>
  <c r="AB56" i="4"/>
  <c r="AB57" i="4" s="1"/>
  <c r="AB58" i="4" s="1"/>
  <c r="Y30" i="4"/>
  <c r="Z46" i="4"/>
  <c r="Z50" i="4"/>
  <c r="Z54" i="4"/>
  <c r="Z55" i="4"/>
  <c r="Z56" i="4"/>
  <c r="Z57" i="4" s="1"/>
  <c r="Z58" i="4" s="1"/>
  <c r="X30" i="4"/>
  <c r="AC46" i="4"/>
  <c r="AC50" i="4"/>
  <c r="AC54" i="4"/>
  <c r="AC55" i="4"/>
  <c r="AC56" i="4"/>
  <c r="AC57" i="4" s="1"/>
  <c r="AC58" i="4" s="1"/>
  <c r="Y50" i="4"/>
  <c r="X54" i="4"/>
  <c r="X56" i="4"/>
  <c r="X57" i="4" s="1"/>
  <c r="X58" i="4" s="1"/>
  <c r="X59" i="4"/>
  <c r="Y54" i="4"/>
  <c r="Y56" i="4"/>
  <c r="Y57" i="4" s="1"/>
  <c r="Y58" i="4" s="1"/>
  <c r="Y59" i="4"/>
  <c r="X55" i="4"/>
  <c r="Y55" i="4"/>
  <c r="W50" i="4"/>
  <c r="W54" i="4"/>
  <c r="W59" i="4"/>
  <c r="W56" i="4"/>
  <c r="W57" i="4" s="1"/>
  <c r="W58" i="4" s="1"/>
  <c r="W46" i="4"/>
  <c r="W55" i="4"/>
  <c r="V46" i="4"/>
  <c r="V56" i="4"/>
  <c r="V57" i="4" s="1"/>
  <c r="V58" i="4" s="1"/>
  <c r="V50" i="4"/>
  <c r="V54" i="4"/>
  <c r="V59" i="4"/>
  <c r="V55" i="4"/>
  <c r="X47" i="4" l="1"/>
  <c r="X36" i="4"/>
  <c r="X35" i="4" s="1"/>
  <c r="X29" i="4"/>
  <c r="X31" i="4" s="1"/>
  <c r="X37" i="4" s="1"/>
  <c r="X38" i="4" s="1"/>
  <c r="X60" i="4"/>
  <c r="J43" i="4"/>
  <c r="Y47" i="4"/>
  <c r="Y29" i="4"/>
  <c r="Y31" i="4" s="1"/>
  <c r="Y37" i="4" s="1"/>
  <c r="Y45" i="4" s="1"/>
  <c r="Y36" i="4"/>
  <c r="Y35" i="4" s="1"/>
  <c r="Y28" i="4"/>
  <c r="Y60" i="4"/>
  <c r="Z60" i="4"/>
  <c r="W36" i="4"/>
  <c r="W35" i="4" s="1"/>
  <c r="W28" i="4"/>
  <c r="W29" i="4"/>
  <c r="AC36" i="4"/>
  <c r="AC35" i="4" s="1"/>
  <c r="AC28" i="4"/>
  <c r="AC29" i="4"/>
  <c r="AC31" i="4" s="1"/>
  <c r="AD36" i="4"/>
  <c r="AD35" i="4" s="1"/>
  <c r="AD28" i="4"/>
  <c r="AD29" i="4"/>
  <c r="AI36" i="4"/>
  <c r="AI35" i="4" s="1"/>
  <c r="AI28" i="4"/>
  <c r="AI29" i="4"/>
  <c r="Z36" i="4"/>
  <c r="Z35" i="4" s="1"/>
  <c r="Z28" i="4"/>
  <c r="Z29" i="4"/>
  <c r="AA36" i="4"/>
  <c r="AA35" i="4" s="1"/>
  <c r="AA28" i="4"/>
  <c r="AA29" i="4"/>
  <c r="AA31" i="4" s="1"/>
  <c r="AF36" i="4"/>
  <c r="AF35" i="4" s="1"/>
  <c r="AF29" i="4"/>
  <c r="AF28" i="4"/>
  <c r="AB36" i="4"/>
  <c r="AB35" i="4" s="1"/>
  <c r="AB28" i="4"/>
  <c r="AB29" i="4"/>
  <c r="AE36" i="4"/>
  <c r="AE35" i="4" s="1"/>
  <c r="AE28" i="4"/>
  <c r="AE29" i="4"/>
  <c r="AH36" i="4"/>
  <c r="AH35" i="4" s="1"/>
  <c r="AH29" i="4"/>
  <c r="AH28" i="4"/>
  <c r="V36" i="4"/>
  <c r="V35" i="4" s="1"/>
  <c r="V28" i="4"/>
  <c r="V29" i="4"/>
  <c r="AG36" i="4"/>
  <c r="AG35" i="4" s="1"/>
  <c r="AG29" i="4"/>
  <c r="AG28" i="4"/>
  <c r="AD60" i="4"/>
  <c r="AH60" i="4"/>
  <c r="AD47" i="4"/>
  <c r="AI60" i="4"/>
  <c r="AB47" i="4"/>
  <c r="AF47" i="4"/>
  <c r="AB60" i="4"/>
  <c r="AF60" i="4"/>
  <c r="AE47" i="4"/>
  <c r="AE60" i="4"/>
  <c r="AG60" i="4"/>
  <c r="AI47" i="4"/>
  <c r="AH47" i="4"/>
  <c r="AC47" i="4"/>
  <c r="AG47" i="4"/>
  <c r="AC60" i="4"/>
  <c r="AA47" i="4"/>
  <c r="Z47" i="4"/>
  <c r="AA60" i="4"/>
  <c r="W47" i="4"/>
  <c r="W60" i="4"/>
  <c r="V60" i="4"/>
  <c r="V47" i="4"/>
  <c r="X41" i="4" l="1"/>
  <c r="X42" i="4" s="1"/>
  <c r="X43" i="4" s="1"/>
  <c r="X45" i="4"/>
  <c r="Y38" i="4"/>
  <c r="Y41" i="4"/>
  <c r="Z31" i="4"/>
  <c r="Z37" i="4" s="1"/>
  <c r="AF31" i="4"/>
  <c r="AF37" i="4" s="1"/>
  <c r="AI31" i="4"/>
  <c r="AI37" i="4" s="1"/>
  <c r="AH31" i="4"/>
  <c r="AH37" i="4" s="1"/>
  <c r="AH38" i="4" s="1"/>
  <c r="AG31" i="4"/>
  <c r="AG37" i="4" s="1"/>
  <c r="AE31" i="4"/>
  <c r="AE37" i="4" s="1"/>
  <c r="W31" i="4"/>
  <c r="W37" i="4" s="1"/>
  <c r="V31" i="4"/>
  <c r="V37" i="4" s="1"/>
  <c r="AD31" i="4"/>
  <c r="AD37" i="4" s="1"/>
  <c r="AB31" i="4"/>
  <c r="AB37" i="4" s="1"/>
  <c r="AC37" i="4"/>
  <c r="AA37" i="4"/>
  <c r="X44" i="4"/>
  <c r="Y42" i="4" l="1"/>
  <c r="Y43" i="4" s="1"/>
  <c r="V45" i="4"/>
  <c r="V41" i="4"/>
  <c r="AE38" i="4"/>
  <c r="AE45" i="4"/>
  <c r="AE41" i="4"/>
  <c r="AD45" i="4"/>
  <c r="AD38" i="4"/>
  <c r="AD41" i="4"/>
  <c r="AG38" i="4"/>
  <c r="AG45" i="4"/>
  <c r="AG41" i="4"/>
  <c r="AF45" i="4"/>
  <c r="AF38" i="4"/>
  <c r="AF41" i="4"/>
  <c r="W38" i="4"/>
  <c r="W41" i="4"/>
  <c r="W45" i="4"/>
  <c r="AB41" i="4"/>
  <c r="AB38" i="4"/>
  <c r="AB45" i="4"/>
  <c r="AI38" i="4"/>
  <c r="AI45" i="4"/>
  <c r="AI41" i="4"/>
  <c r="Z45" i="4"/>
  <c r="Z41" i="4"/>
  <c r="Z38" i="4"/>
  <c r="V38" i="4"/>
  <c r="AH45" i="4"/>
  <c r="AH41" i="4"/>
  <c r="AH42" i="4" s="1"/>
  <c r="AA38" i="4"/>
  <c r="AA45" i="4"/>
  <c r="AA41" i="4"/>
  <c r="AC45" i="4"/>
  <c r="AC38" i="4"/>
  <c r="AC41" i="4"/>
  <c r="Y44" i="4"/>
  <c r="U51" i="4"/>
  <c r="U52" i="4" s="1"/>
  <c r="U34" i="4"/>
  <c r="U33" i="4"/>
  <c r="U46" i="4"/>
  <c r="U21" i="4"/>
  <c r="S51" i="4"/>
  <c r="S52" i="4" s="1"/>
  <c r="S34" i="4"/>
  <c r="S33" i="4"/>
  <c r="S46" i="4"/>
  <c r="S21" i="4"/>
  <c r="O50" i="4"/>
  <c r="O34" i="4"/>
  <c r="O33" i="4"/>
  <c r="O46" i="4"/>
  <c r="O21" i="4"/>
  <c r="N51" i="4"/>
  <c r="N52" i="4" s="1"/>
  <c r="N34" i="4"/>
  <c r="N33" i="4"/>
  <c r="N21" i="4"/>
  <c r="S24" i="4" l="1"/>
  <c r="O24" i="4"/>
  <c r="U24" i="4"/>
  <c r="N24" i="4"/>
  <c r="AD42" i="4"/>
  <c r="AD43" i="4" s="1"/>
  <c r="S22" i="4"/>
  <c r="S25" i="4" s="1"/>
  <c r="S27" i="4" s="1"/>
  <c r="O22" i="4"/>
  <c r="O25" i="4" s="1"/>
  <c r="O27" i="4" s="1"/>
  <c r="N22" i="4"/>
  <c r="N25" i="4" s="1"/>
  <c r="N27" i="4" s="1"/>
  <c r="U22" i="4"/>
  <c r="U25" i="4" s="1"/>
  <c r="U27" i="4" s="1"/>
  <c r="AE42" i="4"/>
  <c r="AE43" i="4" s="1"/>
  <c r="V42" i="4"/>
  <c r="V44" i="4" s="1"/>
  <c r="AF42" i="4"/>
  <c r="AF44" i="4" s="1"/>
  <c r="AC42" i="4"/>
  <c r="AC43" i="4" s="1"/>
  <c r="AI42" i="4"/>
  <c r="AI43" i="4" s="1"/>
  <c r="Z42" i="4"/>
  <c r="Z43" i="4" s="1"/>
  <c r="AB42" i="4"/>
  <c r="AB43" i="4" s="1"/>
  <c r="W42" i="4"/>
  <c r="W44" i="4" s="1"/>
  <c r="AG42" i="4"/>
  <c r="AG44" i="4" s="1"/>
  <c r="AA42" i="4"/>
  <c r="AH43" i="4"/>
  <c r="AH44" i="4"/>
  <c r="S30" i="4"/>
  <c r="N30" i="4"/>
  <c r="U30" i="4"/>
  <c r="O30" i="4"/>
  <c r="N59" i="4"/>
  <c r="U59" i="4"/>
  <c r="U54" i="4"/>
  <c r="U50" i="4"/>
  <c r="U55" i="4"/>
  <c r="U56" i="4"/>
  <c r="U57" i="4" s="1"/>
  <c r="U58" i="4" s="1"/>
  <c r="S59" i="4"/>
  <c r="S54" i="4"/>
  <c r="S50" i="4"/>
  <c r="S55" i="4"/>
  <c r="S56" i="4"/>
  <c r="S57" i="4" s="1"/>
  <c r="S58" i="4" s="1"/>
  <c r="O54" i="4"/>
  <c r="O55" i="4"/>
  <c r="O51" i="4"/>
  <c r="O52" i="4" s="1"/>
  <c r="O59" i="4"/>
  <c r="O56" i="4"/>
  <c r="N54" i="4"/>
  <c r="N56" i="4"/>
  <c r="N57" i="4" s="1"/>
  <c r="N58" i="4" s="1"/>
  <c r="N46" i="4"/>
  <c r="N50" i="4"/>
  <c r="N55" i="4"/>
  <c r="M34" i="4"/>
  <c r="M33" i="4"/>
  <c r="M21" i="4"/>
  <c r="T21" i="4"/>
  <c r="T33" i="4"/>
  <c r="T34" i="4"/>
  <c r="T50" i="4"/>
  <c r="K51" i="4"/>
  <c r="K52" i="4" s="1"/>
  <c r="K34" i="4"/>
  <c r="K33" i="4"/>
  <c r="K21" i="4"/>
  <c r="AD44" i="4" l="1"/>
  <c r="M24" i="4"/>
  <c r="N36" i="4"/>
  <c r="N35" i="4" s="1"/>
  <c r="K24" i="4"/>
  <c r="T22" i="4"/>
  <c r="T25" i="4" s="1"/>
  <c r="T27" i="4" s="1"/>
  <c r="T24" i="4"/>
  <c r="T36" i="4" s="1"/>
  <c r="T35" i="4" s="1"/>
  <c r="O28" i="4"/>
  <c r="O47" i="4"/>
  <c r="O36" i="4"/>
  <c r="O35" i="4" s="1"/>
  <c r="AF43" i="4"/>
  <c r="AE44" i="4"/>
  <c r="O29" i="4"/>
  <c r="O31" i="4" s="1"/>
  <c r="O37" i="4" s="1"/>
  <c r="O38" i="4" s="1"/>
  <c r="M22" i="4"/>
  <c r="M25" i="4" s="1"/>
  <c r="M27" i="4" s="1"/>
  <c r="K22" i="4"/>
  <c r="K25" i="4" s="1"/>
  <c r="K27" i="4" s="1"/>
  <c r="V43" i="4"/>
  <c r="AC44" i="4"/>
  <c r="AB44" i="4"/>
  <c r="Z44" i="4"/>
  <c r="AI44" i="4"/>
  <c r="AG43" i="4"/>
  <c r="W43" i="4"/>
  <c r="AA44" i="4"/>
  <c r="AA43" i="4"/>
  <c r="S36" i="4"/>
  <c r="S35" i="4" s="1"/>
  <c r="S28" i="4"/>
  <c r="S29" i="4"/>
  <c r="U36" i="4"/>
  <c r="U35" i="4" s="1"/>
  <c r="U29" i="4"/>
  <c r="U28" i="4"/>
  <c r="N28" i="4"/>
  <c r="N29" i="4"/>
  <c r="K30" i="4"/>
  <c r="N47" i="4"/>
  <c r="S47" i="4"/>
  <c r="U47" i="4"/>
  <c r="O60" i="4"/>
  <c r="U60" i="4"/>
  <c r="S60" i="4"/>
  <c r="O57" i="4"/>
  <c r="O58" i="4" s="1"/>
  <c r="N60" i="4"/>
  <c r="M59" i="4"/>
  <c r="M55" i="4"/>
  <c r="M56" i="4"/>
  <c r="M46" i="4"/>
  <c r="M54" i="4"/>
  <c r="T55" i="4"/>
  <c r="M30" i="4"/>
  <c r="M50" i="4"/>
  <c r="M51" i="4"/>
  <c r="M52" i="4" s="1"/>
  <c r="T51" i="4"/>
  <c r="T52" i="4" s="1"/>
  <c r="T46" i="4"/>
  <c r="T54" i="4"/>
  <c r="T59" i="4"/>
  <c r="T30" i="4"/>
  <c r="T56" i="4"/>
  <c r="K46" i="4"/>
  <c r="K54" i="4"/>
  <c r="K59" i="4"/>
  <c r="K50" i="4"/>
  <c r="K55" i="4"/>
  <c r="K56" i="4"/>
  <c r="K57" i="4" s="1"/>
  <c r="K58" i="4" s="1"/>
  <c r="G51" i="4"/>
  <c r="G52" i="4" s="1"/>
  <c r="G34" i="4"/>
  <c r="G33" i="4"/>
  <c r="G21" i="4"/>
  <c r="T47" i="4" l="1"/>
  <c r="T29" i="4"/>
  <c r="T31" i="4" s="1"/>
  <c r="T37" i="4" s="1"/>
  <c r="T41" i="4" s="1"/>
  <c r="T28" i="4"/>
  <c r="G24" i="4"/>
  <c r="M28" i="4"/>
  <c r="M29" i="4"/>
  <c r="M31" i="4" s="1"/>
  <c r="M37" i="4" s="1"/>
  <c r="M38" i="4" s="1"/>
  <c r="M36" i="4"/>
  <c r="M35" i="4" s="1"/>
  <c r="M47" i="4"/>
  <c r="G22" i="4"/>
  <c r="G25" i="4" s="1"/>
  <c r="G27" i="4" s="1"/>
  <c r="N31" i="4"/>
  <c r="N37" i="4" s="1"/>
  <c r="S31" i="4"/>
  <c r="S37" i="4" s="1"/>
  <c r="U31" i="4"/>
  <c r="U37" i="4" s="1"/>
  <c r="O41" i="4"/>
  <c r="O42" i="4" s="1"/>
  <c r="O44" i="4" s="1"/>
  <c r="O45" i="4"/>
  <c r="K36" i="4"/>
  <c r="K35" i="4" s="1"/>
  <c r="K28" i="4"/>
  <c r="K29" i="4"/>
  <c r="G30" i="4"/>
  <c r="M57" i="4"/>
  <c r="M58" i="4" s="1"/>
  <c r="M60" i="4"/>
  <c r="T57" i="4"/>
  <c r="T58" i="4" s="1"/>
  <c r="T60" i="4"/>
  <c r="G56" i="4"/>
  <c r="G57" i="4" s="1"/>
  <c r="G58" i="4" s="1"/>
  <c r="K60" i="4"/>
  <c r="K47" i="4"/>
  <c r="G46" i="4"/>
  <c r="G50" i="4"/>
  <c r="G54" i="4"/>
  <c r="G59" i="4"/>
  <c r="G55" i="4"/>
  <c r="Q54" i="4"/>
  <c r="R54" i="4"/>
  <c r="L54" i="4"/>
  <c r="Q56" i="4"/>
  <c r="R55" i="4"/>
  <c r="L56" i="4"/>
  <c r="Q51" i="4"/>
  <c r="Q52" i="4" s="1"/>
  <c r="R51" i="4"/>
  <c r="R52" i="4" s="1"/>
  <c r="I51" i="4"/>
  <c r="I52" i="4" s="1"/>
  <c r="P51" i="4"/>
  <c r="P52" i="4" s="1"/>
  <c r="L51" i="4"/>
  <c r="L52" i="4" s="1"/>
  <c r="H51" i="4"/>
  <c r="H52" i="4" s="1"/>
  <c r="Q46" i="4"/>
  <c r="R46" i="4"/>
  <c r="P46" i="4"/>
  <c r="L46" i="4"/>
  <c r="Q34" i="4"/>
  <c r="R34" i="4"/>
  <c r="I34" i="4"/>
  <c r="P34" i="4"/>
  <c r="L34" i="4"/>
  <c r="H34" i="4"/>
  <c r="Q33" i="4"/>
  <c r="R33" i="4"/>
  <c r="I33" i="4"/>
  <c r="P33" i="4"/>
  <c r="L33" i="4"/>
  <c r="H33" i="4"/>
  <c r="I46" i="4"/>
  <c r="Q21" i="4"/>
  <c r="R21" i="4"/>
  <c r="I21" i="4"/>
  <c r="P21" i="4"/>
  <c r="L21" i="4"/>
  <c r="H21" i="4"/>
  <c r="F21" i="4"/>
  <c r="R24" i="4" l="1"/>
  <c r="Q24" i="4"/>
  <c r="F24" i="4"/>
  <c r="H24" i="4"/>
  <c r="L24" i="4"/>
  <c r="I24" i="4"/>
  <c r="P22" i="4"/>
  <c r="P25" i="4" s="1"/>
  <c r="P27" i="4" s="1"/>
  <c r="P24" i="4"/>
  <c r="P29" i="4" s="1"/>
  <c r="P31" i="4" s="1"/>
  <c r="R22" i="4"/>
  <c r="R25" i="4" s="1"/>
  <c r="R27" i="4" s="1"/>
  <c r="Q22" i="4"/>
  <c r="Q25" i="4" s="1"/>
  <c r="Q27" i="4" s="1"/>
  <c r="L22" i="4"/>
  <c r="I22" i="4"/>
  <c r="I25" i="4" s="1"/>
  <c r="I27" i="4" s="1"/>
  <c r="F22" i="4"/>
  <c r="F25" i="4" s="1"/>
  <c r="F27" i="4" s="1"/>
  <c r="F30" i="4"/>
  <c r="H22" i="4"/>
  <c r="H25" i="4" s="1"/>
  <c r="H27" i="4" s="1"/>
  <c r="O43" i="4"/>
  <c r="M45" i="4"/>
  <c r="U45" i="4"/>
  <c r="U38" i="4"/>
  <c r="U41" i="4"/>
  <c r="S38" i="4"/>
  <c r="S45" i="4"/>
  <c r="S41" i="4"/>
  <c r="N45" i="4"/>
  <c r="N38" i="4"/>
  <c r="N41" i="4"/>
  <c r="K31" i="4"/>
  <c r="K37" i="4" s="1"/>
  <c r="D21" i="4"/>
  <c r="E21" i="4"/>
  <c r="E33" i="4"/>
  <c r="D33" i="4"/>
  <c r="D34" i="4"/>
  <c r="E34" i="4"/>
  <c r="M41" i="4"/>
  <c r="M42" i="4" s="1"/>
  <c r="M43" i="4" s="1"/>
  <c r="T38" i="4"/>
  <c r="T42" i="4" s="1"/>
  <c r="T44" i="4" s="1"/>
  <c r="T45" i="4"/>
  <c r="G36" i="4"/>
  <c r="G35" i="4" s="1"/>
  <c r="G28" i="4"/>
  <c r="G29" i="4"/>
  <c r="G47" i="4"/>
  <c r="I30" i="4"/>
  <c r="R30" i="4"/>
  <c r="H30" i="4"/>
  <c r="Q30" i="4"/>
  <c r="Q55" i="4"/>
  <c r="R56" i="4"/>
  <c r="R57" i="4" s="1"/>
  <c r="R58" i="4" s="1"/>
  <c r="H55" i="4"/>
  <c r="G60" i="4"/>
  <c r="Q59" i="4"/>
  <c r="L57" i="4"/>
  <c r="L58" i="4" s="1"/>
  <c r="R59" i="4"/>
  <c r="Q57" i="4"/>
  <c r="Q58" i="4" s="1"/>
  <c r="L59" i="4"/>
  <c r="Q50" i="4"/>
  <c r="P30" i="4"/>
  <c r="P50" i="4"/>
  <c r="L50" i="4"/>
  <c r="I55" i="4"/>
  <c r="L30" i="4"/>
  <c r="P54" i="4"/>
  <c r="H50" i="4"/>
  <c r="R50" i="4"/>
  <c r="H56" i="4"/>
  <c r="H57" i="4" s="1"/>
  <c r="H58" i="4" s="1"/>
  <c r="I50" i="4"/>
  <c r="I54" i="4"/>
  <c r="I59" i="4"/>
  <c r="H46" i="4"/>
  <c r="P56" i="4"/>
  <c r="P57" i="4" s="1"/>
  <c r="P58" i="4" s="1"/>
  <c r="H54" i="4"/>
  <c r="H59" i="4"/>
  <c r="P55" i="4"/>
  <c r="L55" i="4"/>
  <c r="I56" i="4"/>
  <c r="I57" i="4" s="1"/>
  <c r="I58" i="4" s="1"/>
  <c r="P59" i="4"/>
  <c r="P36" i="4" l="1"/>
  <c r="P35" i="4" s="1"/>
  <c r="L28" i="4"/>
  <c r="P47" i="4"/>
  <c r="P28" i="4"/>
  <c r="L25" i="4"/>
  <c r="F59" i="4"/>
  <c r="E59" i="4" s="1"/>
  <c r="F50" i="4"/>
  <c r="E50" i="4" s="1"/>
  <c r="D49" i="4"/>
  <c r="E49" i="4"/>
  <c r="F51" i="4"/>
  <c r="F52" i="4" s="1"/>
  <c r="F57" i="4" s="1"/>
  <c r="F58" i="4" s="1"/>
  <c r="L36" i="4"/>
  <c r="L35" i="4" s="1"/>
  <c r="L29" i="4"/>
  <c r="L31" i="4" s="1"/>
  <c r="L37" i="4" s="1"/>
  <c r="L38" i="4" s="1"/>
  <c r="L60" i="4"/>
  <c r="L47" i="4"/>
  <c r="D22" i="4"/>
  <c r="E22" i="4"/>
  <c r="E24" i="4"/>
  <c r="U42" i="4"/>
  <c r="N42" i="4"/>
  <c r="N43" i="4" s="1"/>
  <c r="K45" i="4"/>
  <c r="K38" i="4"/>
  <c r="K41" i="4"/>
  <c r="S42" i="4"/>
  <c r="G31" i="4"/>
  <c r="G37" i="4" s="1"/>
  <c r="D30" i="4"/>
  <c r="E30" i="4"/>
  <c r="M44" i="4"/>
  <c r="D55" i="4"/>
  <c r="E55" i="4"/>
  <c r="E54" i="4"/>
  <c r="D54" i="4"/>
  <c r="E48" i="4"/>
  <c r="D48" i="4"/>
  <c r="E46" i="4"/>
  <c r="D46" i="4"/>
  <c r="E56" i="4"/>
  <c r="D56" i="4"/>
  <c r="P37" i="4"/>
  <c r="P38" i="4" s="1"/>
  <c r="T43" i="4"/>
  <c r="Q36" i="4"/>
  <c r="Q35" i="4" s="1"/>
  <c r="Q29" i="4"/>
  <c r="Q28" i="4"/>
  <c r="H36" i="4"/>
  <c r="H35" i="4" s="1"/>
  <c r="H29" i="4"/>
  <c r="H31" i="4" s="1"/>
  <c r="H28" i="4"/>
  <c r="R36" i="4"/>
  <c r="R35" i="4" s="1"/>
  <c r="R29" i="4"/>
  <c r="R28" i="4"/>
  <c r="I36" i="4"/>
  <c r="I35" i="4" s="1"/>
  <c r="I29" i="4"/>
  <c r="I28" i="4"/>
  <c r="H47" i="4"/>
  <c r="R47" i="4"/>
  <c r="P60" i="4"/>
  <c r="Q47" i="4"/>
  <c r="R60" i="4"/>
  <c r="Q60" i="4"/>
  <c r="H60" i="4"/>
  <c r="I47" i="4"/>
  <c r="I60" i="4"/>
  <c r="D25" i="4" l="1"/>
  <c r="L27" i="4"/>
  <c r="D59" i="4"/>
  <c r="E25" i="4"/>
  <c r="E51" i="4"/>
  <c r="D51" i="4"/>
  <c r="D50" i="4"/>
  <c r="D24" i="4"/>
  <c r="F28" i="4"/>
  <c r="E28" i="4" s="1"/>
  <c r="F36" i="4"/>
  <c r="F35" i="4" s="1"/>
  <c r="F29" i="4"/>
  <c r="F31" i="4" s="1"/>
  <c r="F37" i="4" s="1"/>
  <c r="F47" i="4"/>
  <c r="E47" i="4" s="1"/>
  <c r="F60" i="4"/>
  <c r="E60" i="4" s="1"/>
  <c r="N44" i="4"/>
  <c r="U43" i="4"/>
  <c r="U44" i="4"/>
  <c r="L45" i="4"/>
  <c r="G41" i="4"/>
  <c r="G38" i="4"/>
  <c r="G45" i="4"/>
  <c r="L41" i="4"/>
  <c r="L42" i="4" s="1"/>
  <c r="L43" i="4" s="1"/>
  <c r="R31" i="4"/>
  <c r="R37" i="4" s="1"/>
  <c r="Q31" i="4"/>
  <c r="Q37" i="4" s="1"/>
  <c r="S44" i="4"/>
  <c r="S43" i="4"/>
  <c r="I31" i="4"/>
  <c r="I37" i="4" s="1"/>
  <c r="K42" i="4"/>
  <c r="P41" i="4"/>
  <c r="P42" i="4" s="1"/>
  <c r="P44" i="4" s="1"/>
  <c r="E52" i="4"/>
  <c r="D52" i="4"/>
  <c r="P45" i="4"/>
  <c r="H37" i="4"/>
  <c r="E27" i="4" l="1"/>
  <c r="D27" i="4"/>
  <c r="D28" i="4"/>
  <c r="D36" i="4"/>
  <c r="E36" i="4"/>
  <c r="D47" i="4"/>
  <c r="E29" i="4"/>
  <c r="D29" i="4"/>
  <c r="F41" i="4"/>
  <c r="F38" i="4"/>
  <c r="F45" i="4"/>
  <c r="D60" i="4"/>
  <c r="P43" i="4"/>
  <c r="L44" i="4"/>
  <c r="G42" i="4"/>
  <c r="G44" i="4" s="1"/>
  <c r="Q41" i="4"/>
  <c r="Q45" i="4"/>
  <c r="Q38" i="4"/>
  <c r="R38" i="4"/>
  <c r="R45" i="4"/>
  <c r="R41" i="4"/>
  <c r="I38" i="4"/>
  <c r="I45" i="4"/>
  <c r="I41" i="4"/>
  <c r="K44" i="4"/>
  <c r="K43" i="4"/>
  <c r="E31" i="4"/>
  <c r="D31" i="4"/>
  <c r="E35" i="4"/>
  <c r="D35" i="4"/>
  <c r="E57" i="4"/>
  <c r="D57" i="4"/>
  <c r="H41" i="4"/>
  <c r="H38" i="4"/>
  <c r="H45" i="4"/>
  <c r="F42" i="4" l="1"/>
  <c r="F43" i="4" s="1"/>
  <c r="Q42" i="4"/>
  <c r="Q43" i="4" s="1"/>
  <c r="R42" i="4"/>
  <c r="R43" i="4" s="1"/>
  <c r="G43" i="4"/>
  <c r="I42" i="4"/>
  <c r="E41" i="4"/>
  <c r="D41" i="4"/>
  <c r="E37" i="4"/>
  <c r="D37" i="4"/>
  <c r="E58" i="4"/>
  <c r="D58" i="4"/>
  <c r="H42" i="4"/>
  <c r="H43" i="4" s="1"/>
  <c r="F44" i="4" l="1"/>
  <c r="R44" i="4"/>
  <c r="Q44" i="4"/>
  <c r="I43" i="4"/>
  <c r="I44" i="4"/>
  <c r="E42" i="4"/>
  <c r="D42" i="4"/>
  <c r="D38" i="4"/>
  <c r="E38" i="4"/>
  <c r="E45" i="4"/>
  <c r="D45" i="4"/>
  <c r="H44" i="4"/>
  <c r="D43" i="4" l="1"/>
  <c r="E43" i="4"/>
  <c r="E44" i="4"/>
  <c r="D44" i="4"/>
</calcChain>
</file>

<file path=xl/sharedStrings.xml><?xml version="1.0" encoding="utf-8"?>
<sst xmlns="http://schemas.openxmlformats.org/spreadsheetml/2006/main" count="631" uniqueCount="184">
  <si>
    <t>Name</t>
  </si>
  <si>
    <t>HD30</t>
  </si>
  <si>
    <t>VGA60</t>
  </si>
  <si>
    <t>QVGA60</t>
  </si>
  <si>
    <t>#</t>
  </si>
  <si>
    <t>FPS</t>
  </si>
  <si>
    <t>1/s</t>
  </si>
  <si>
    <t xml:space="preserve">Code length </t>
  </si>
  <si>
    <t>nsec</t>
  </si>
  <si>
    <t>Sampling rate</t>
  </si>
  <si>
    <t>CMA bin size</t>
  </si>
  <si>
    <t>bit</t>
  </si>
  <si>
    <t>Sampled template size</t>
  </si>
  <si>
    <t>Gs/s</t>
  </si>
  <si>
    <t>Fast axis frequency</t>
  </si>
  <si>
    <t>PCQ read data multiplyer</t>
  </si>
  <si>
    <t>GENERAL</t>
  </si>
  <si>
    <t>CMAC output BW</t>
  </si>
  <si>
    <t>CMAC memory  size</t>
  </si>
  <si>
    <t>CMAC input BW</t>
  </si>
  <si>
    <t>CMA denomenator packet size</t>
  </si>
  <si>
    <t>Hz</t>
  </si>
  <si>
    <t>%/100</t>
  </si>
  <si>
    <t>DCOR</t>
  </si>
  <si>
    <t>template bank size</t>
  </si>
  <si>
    <t>GENRAL</t>
  </si>
  <si>
    <t>template dynamic range</t>
  </si>
  <si>
    <t>CMA accumulation extra bits</t>
  </si>
  <si>
    <t>TX bit length</t>
  </si>
  <si>
    <t>Fine addition operations</t>
  </si>
  <si>
    <t>Coarse input dynamic range</t>
  </si>
  <si>
    <t>fine input dynamic range</t>
  </si>
  <si>
    <t>DEST</t>
  </si>
  <si>
    <t>Kbit</t>
  </si>
  <si>
    <t>Normalized CMA output size</t>
  </si>
  <si>
    <t>Normlized CMA # bits</t>
  </si>
  <si>
    <t>msec</t>
  </si>
  <si>
    <t>Frame illumination time</t>
  </si>
  <si>
    <t># spatial window size</t>
  </si>
  <si>
    <t>CMA numerator size</t>
  </si>
  <si>
    <t>CMA denominator size</t>
  </si>
  <si>
    <t>CMA total size</t>
  </si>
  <si>
    <t>Average scan lines per pixel</t>
  </si>
  <si>
    <t>Coarse correlation bin size</t>
  </si>
  <si>
    <t>Coarse correlation size</t>
  </si>
  <si>
    <t>Fine correlation bin size</t>
  </si>
  <si>
    <t>RAST</t>
  </si>
  <si>
    <t>IR adjusted sample rate</t>
  </si>
  <si>
    <t>Ms/s</t>
  </si>
  <si>
    <t>IR sample size</t>
  </si>
  <si>
    <t>IR numertor length</t>
  </si>
  <si>
    <t>IR denominator length</t>
  </si>
  <si>
    <t>Fine correlation segment size</t>
  </si>
  <si>
    <t>Decimation  ratio</t>
  </si>
  <si>
    <t>Coarse add/mul operations per pixel</t>
  </si>
  <si>
    <t>Total template bank size</t>
  </si>
  <si>
    <t>DCOR output bandwidth</t>
  </si>
  <si>
    <t>Gb/s</t>
  </si>
  <si>
    <t>PCQ output bandwidth</t>
  </si>
  <si>
    <t>TX symbol rate</t>
  </si>
  <si>
    <t>Fine MAC Gops</t>
  </si>
  <si>
    <t>Coarse MAC Gops</t>
  </si>
  <si>
    <t>Symbols</t>
  </si>
  <si>
    <t>Gbit/s</t>
  </si>
  <si>
    <t>QVGA30</t>
  </si>
  <si>
    <t>Max allowed codes per pixel</t>
  </si>
  <si>
    <t>HD45</t>
  </si>
  <si>
    <t>HHD45</t>
  </si>
  <si>
    <t>SXVGA30</t>
  </si>
  <si>
    <t>CMA filter FIFO size</t>
  </si>
  <si>
    <t>kbit</t>
  </si>
  <si>
    <t>VGA5</t>
  </si>
  <si>
    <t>Gss</t>
  </si>
  <si>
    <t>VGA30</t>
  </si>
  <si>
    <t>VGA15</t>
  </si>
  <si>
    <t>QVGA15</t>
  </si>
  <si>
    <t>QVGA5</t>
  </si>
  <si>
    <t>HD5</t>
  </si>
  <si>
    <t>MAX</t>
  </si>
  <si>
    <t>Gsps</t>
  </si>
  <si>
    <t>Sampling frequency</t>
  </si>
  <si>
    <t>Ratio</t>
  </si>
  <si>
    <t>Total MAC GOPS</t>
  </si>
  <si>
    <t>Gops</t>
  </si>
  <si>
    <t>SXVGA30F</t>
  </si>
  <si>
    <t>MIN</t>
  </si>
  <si>
    <t>X RAST resolution</t>
  </si>
  <si>
    <t>Y RAST resolution</t>
  </si>
  <si>
    <t>X output resolution</t>
  </si>
  <si>
    <t>Y output resolution</t>
  </si>
  <si>
    <t>upsample X</t>
  </si>
  <si>
    <t>upsample Y</t>
  </si>
  <si>
    <t>range finder</t>
  </si>
  <si>
    <t>CMA denumerator shared bins</t>
  </si>
  <si>
    <t>QVGA30S.5_8</t>
  </si>
  <si>
    <t>QVGA5S.5_8</t>
  </si>
  <si>
    <t>QVGA30S.5_4</t>
  </si>
  <si>
    <t>QVGA5S.5_4</t>
  </si>
  <si>
    <t>QVGA30S.25_4_26</t>
  </si>
  <si>
    <t>QVGA5S.25_4_26</t>
  </si>
  <si>
    <t>QVGA30S.25_4_52</t>
  </si>
  <si>
    <t>QVGA5S.25_4_52</t>
  </si>
  <si>
    <t>QVGA30S.5_8_64</t>
  </si>
  <si>
    <t>QVGA5S.5_4_104</t>
  </si>
  <si>
    <t>QVGA30S.5_4_104</t>
  </si>
  <si>
    <t>QVGA5S.5_4_128</t>
  </si>
  <si>
    <t>QVGA30S.25_4_44</t>
  </si>
  <si>
    <t>QVGA5S.25_4_64</t>
  </si>
  <si>
    <t>IR only</t>
  </si>
  <si>
    <t>Total MAC Instantanous GOPS</t>
  </si>
  <si>
    <t>HVGA100</t>
  </si>
  <si>
    <t>Maximum pixel time(99% percentile)</t>
  </si>
  <si>
    <t>Minimum pixel time(&lt;1% percentile)</t>
  </si>
  <si>
    <t>INPUT</t>
  </si>
  <si>
    <t>wavelength</t>
  </si>
  <si>
    <t>nm</t>
  </si>
  <si>
    <t>CPC muliplayer</t>
  </si>
  <si>
    <t>TIA noise</t>
  </si>
  <si>
    <t>pA/rHz</t>
  </si>
  <si>
    <t>mirror return time</t>
  </si>
  <si>
    <t>scan edge blank time</t>
  </si>
  <si>
    <t>usec</t>
  </si>
  <si>
    <t># scan lines</t>
  </si>
  <si>
    <t>CMA # denumerator counters</t>
  </si>
  <si>
    <t>Coarse sampling Rate</t>
  </si>
  <si>
    <t>Average pixel time (total)</t>
  </si>
  <si>
    <t xml:space="preserve">Average pixel scan time </t>
  </si>
  <si>
    <t>Template length check</t>
  </si>
  <si>
    <t># of CMA denumerators</t>
  </si>
  <si>
    <t>max # of denumerators</t>
  </si>
  <si>
    <t>QVGA100</t>
  </si>
  <si>
    <t>max codeLength in pixels</t>
  </si>
  <si>
    <t>GEN2</t>
  </si>
  <si>
    <t>Mode</t>
  </si>
  <si>
    <t>uints</t>
  </si>
  <si>
    <t>A0</t>
  </si>
  <si>
    <t>Registers</t>
  </si>
  <si>
    <t>EPTGframeRate</t>
  </si>
  <si>
    <t>GNRLimgHsize</t>
  </si>
  <si>
    <t>GNRLimgVsize</t>
  </si>
  <si>
    <t>GNRLcodeLength</t>
  </si>
  <si>
    <t>GNRLsampleRate</t>
  </si>
  <si>
    <t>MTLBtxSymbolLength</t>
  </si>
  <si>
    <t>JFILupscalexyBypass</t>
  </si>
  <si>
    <t>Automated</t>
  </si>
  <si>
    <t>metric_data</t>
  </si>
  <si>
    <t>name</t>
  </si>
  <si>
    <t>metric</t>
  </si>
  <si>
    <t>target</t>
  </si>
  <si>
    <t>distance</t>
  </si>
  <si>
    <t>metrics</t>
  </si>
  <si>
    <t>minDistance</t>
  </si>
  <si>
    <t>fillRate</t>
  </si>
  <si>
    <t>wall_80Reflectivity</t>
  </si>
  <si>
    <t>20cm</t>
  </si>
  <si>
    <t>99.8:100</t>
  </si>
  <si>
    <t>fillRate_3m</t>
  </si>
  <si>
    <t>3m</t>
  </si>
  <si>
    <t>planeFit_1m</t>
  </si>
  <si>
    <t>planeFit</t>
  </si>
  <si>
    <t>1m</t>
  </si>
  <si>
    <t>0:0.5</t>
  </si>
  <si>
    <t>planeFit_3m</t>
  </si>
  <si>
    <t>0:1</t>
  </si>
  <si>
    <t>planeFit_7m</t>
  </si>
  <si>
    <t>7m</t>
  </si>
  <si>
    <t>zstd_1m</t>
  </si>
  <si>
    <t>zStd</t>
  </si>
  <si>
    <t>checkerboard_50</t>
  </si>
  <si>
    <t>0:0.1</t>
  </si>
  <si>
    <t>sztd_3m</t>
  </si>
  <si>
    <t>gridInterDist_1m</t>
  </si>
  <si>
    <t>gridInterDist</t>
  </si>
  <si>
    <t>0:0.7</t>
  </si>
  <si>
    <t>edgeSharpenes_1m</t>
  </si>
  <si>
    <t>gridEdgeSharp</t>
  </si>
  <si>
    <t>0:2.3</t>
  </si>
  <si>
    <t>mos_50cm</t>
  </si>
  <si>
    <t>mos</t>
  </si>
  <si>
    <t>50cm</t>
  </si>
  <si>
    <t>0:8.5</t>
  </si>
  <si>
    <t>mos_1m</t>
  </si>
  <si>
    <t>mos_70cm</t>
  </si>
  <si>
    <t>70cm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</si>
</sst>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0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9" applyNumberFormat="0" applyFont="0" applyAlignment="0" applyProtection="0"/>
    <xf numFmtId="0" fontId="7" fillId="7" borderId="0" applyNumberFormat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2" fontId="0" fillId="0" borderId="0" xfId="0" applyNumberFormat="1" applyFill="1" applyBorder="1"/>
    <xf numFmtId="2" fontId="0" fillId="0" borderId="6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64" fontId="0" fillId="0" borderId="6" xfId="0" applyNumberFormat="1" applyFill="1" applyBorder="1"/>
    <xf numFmtId="0" fontId="0" fillId="0" borderId="4" xfId="0" applyFill="1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horizontal="right" vertical="center"/>
    </xf>
    <xf numFmtId="0" fontId="0" fillId="0" borderId="7" xfId="0" applyFill="1" applyBorder="1"/>
    <xf numFmtId="0" fontId="0" fillId="2" borderId="9" xfId="1" applyFont="1" applyAlignment="1">
      <alignment wrapText="1"/>
    </xf>
    <xf numFmtId="0" fontId="0" fillId="2" borderId="9" xfId="1" applyFont="1"/>
    <xf numFmtId="0" fontId="0" fillId="2" borderId="10" xfId="1" applyFont="1" applyBorder="1" applyAlignment="1">
      <alignment wrapText="1"/>
    </xf>
    <xf numFmtId="0" fontId="0" fillId="2" borderId="10" xfId="1" applyFont="1" applyBorder="1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right" vertical="center"/>
    </xf>
    <xf numFmtId="164" fontId="0" fillId="0" borderId="8" xfId="0" applyNumberFormat="1" applyFill="1" applyBorder="1" applyAlignment="1">
      <alignment horizontal="right" vertical="center"/>
    </xf>
    <xf numFmtId="164" fontId="0" fillId="0" borderId="5" xfId="0" applyNumberFormat="1" applyFill="1" applyBorder="1" applyAlignment="1">
      <alignment horizontal="right" vertical="center"/>
    </xf>
    <xf numFmtId="0" fontId="4" fillId="2" borderId="9" xfId="1" applyFont="1"/>
    <xf numFmtId="1" fontId="0" fillId="0" borderId="6" xfId="0" applyNumberFormat="1" applyFill="1" applyBorder="1" applyAlignment="1">
      <alignment horizontal="right" vertical="center"/>
    </xf>
    <xf numFmtId="1" fontId="0" fillId="0" borderId="8" xfId="0" applyNumberFormat="1" applyFill="1" applyBorder="1" applyAlignment="1">
      <alignment horizontal="right" vertical="center"/>
    </xf>
    <xf numFmtId="1" fontId="0" fillId="0" borderId="5" xfId="0" applyNumberFormat="1" applyFill="1" applyBorder="1" applyAlignment="1">
      <alignment horizontal="right" vertical="center"/>
    </xf>
    <xf numFmtId="0" fontId="0" fillId="4" borderId="0" xfId="0" applyFill="1" applyBorder="1"/>
    <xf numFmtId="0" fontId="0" fillId="4" borderId="2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wrapText="1"/>
    </xf>
    <xf numFmtId="1" fontId="0" fillId="4" borderId="0" xfId="0" applyNumberFormat="1" applyFill="1" applyBorder="1"/>
    <xf numFmtId="2" fontId="0" fillId="4" borderId="0" xfId="0" applyNumberFormat="1" applyFill="1" applyBorder="1"/>
    <xf numFmtId="2" fontId="0" fillId="4" borderId="6" xfId="0" applyNumberFormat="1" applyFill="1" applyBorder="1"/>
    <xf numFmtId="1" fontId="0" fillId="4" borderId="6" xfId="0" applyNumberFormat="1" applyFill="1" applyBorder="1"/>
    <xf numFmtId="164" fontId="0" fillId="4" borderId="6" xfId="0" applyNumberFormat="1" applyFill="1" applyBorder="1" applyAlignment="1">
      <alignment horizontal="right" vertical="center"/>
    </xf>
    <xf numFmtId="0" fontId="0" fillId="4" borderId="6" xfId="0" applyFill="1" applyBorder="1"/>
    <xf numFmtId="0" fontId="0" fillId="4" borderId="7" xfId="0" applyFill="1" applyBorder="1"/>
    <xf numFmtId="0" fontId="0" fillId="4" borderId="3" xfId="0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right" vertical="center"/>
    </xf>
    <xf numFmtId="164" fontId="0" fillId="4" borderId="7" xfId="0" applyNumberFormat="1" applyFill="1" applyBorder="1"/>
    <xf numFmtId="164" fontId="0" fillId="4" borderId="8" xfId="0" applyNumberFormat="1" applyFill="1" applyBorder="1"/>
    <xf numFmtId="0" fontId="0" fillId="2" borderId="11" xfId="1" applyFont="1" applyBorder="1" applyAlignment="1">
      <alignment wrapText="1"/>
    </xf>
    <xf numFmtId="0" fontId="0" fillId="2" borderId="12" xfId="1" applyFont="1" applyBorder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2" borderId="0" xfId="1" applyFont="1" applyBorder="1"/>
    <xf numFmtId="0" fontId="6" fillId="3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0" fillId="6" borderId="2" xfId="0" applyFill="1" applyBorder="1"/>
    <xf numFmtId="0" fontId="0" fillId="6" borderId="6" xfId="0" applyFill="1" applyBorder="1"/>
    <xf numFmtId="0" fontId="5" fillId="5" borderId="0" xfId="0" applyFont="1" applyFill="1" applyBorder="1"/>
    <xf numFmtId="0" fontId="5" fillId="5" borderId="8" xfId="0" applyFont="1" applyFill="1" applyBorder="1"/>
    <xf numFmtId="0" fontId="1" fillId="0" borderId="2" xfId="0" applyFont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2" fontId="0" fillId="4" borderId="6" xfId="0" applyNumberFormat="1" applyFill="1" applyBorder="1" applyAlignment="1">
      <alignment horizontal="right" vertical="center"/>
    </xf>
    <xf numFmtId="165" fontId="0" fillId="4" borderId="0" xfId="0" applyNumberFormat="1" applyFill="1" applyBorder="1"/>
    <xf numFmtId="0" fontId="2" fillId="3" borderId="4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3" xfId="0" applyBorder="1"/>
    <xf numFmtId="0" fontId="0" fillId="0" borderId="13" xfId="0" applyBorder="1"/>
    <xf numFmtId="0" fontId="0" fillId="0" borderId="15" xfId="0" applyBorder="1"/>
    <xf numFmtId="0" fontId="0" fillId="0" borderId="15" xfId="0" applyBorder="1" applyAlignment="1">
      <alignment horizontal="center" vertical="center"/>
    </xf>
    <xf numFmtId="0" fontId="0" fillId="8" borderId="0" xfId="0" applyFill="1" applyBorder="1"/>
    <xf numFmtId="0" fontId="0" fillId="8" borderId="4" xfId="0" applyFill="1" applyBorder="1"/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/>
    <xf numFmtId="49" fontId="0" fillId="0" borderId="2" xfId="0" applyNumberFormat="1" applyBorder="1"/>
    <xf numFmtId="49" fontId="0" fillId="0" borderId="7" xfId="0" applyNumberFormat="1" applyBorder="1"/>
    <xf numFmtId="1" fontId="0" fillId="0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8" fillId="7" borderId="0" xfId="2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</cellXfs>
  <cellStyles count="3">
    <cellStyle name="Good" xfId="2" builtinId="26"/>
    <cellStyle name="Normal" xfId="0" builtinId="0"/>
    <cellStyle name="Note" xfId="1" builtinId="10"/>
  </cellStyles>
  <dxfs count="6">
    <dxf>
      <fill>
        <patternFill patternType="solid">
          <fgColor auto="1"/>
          <bgColor rgb="FFEDC5C5"/>
        </patternFill>
      </fill>
    </dxf>
    <dxf>
      <fill>
        <patternFill>
          <bgColor rgb="FFD2ECB6"/>
        </patternFill>
      </fill>
    </dxf>
    <dxf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ill>
        <patternFill patternType="solid">
          <fgColor auto="1"/>
          <bgColor rgb="FFEDC5C5"/>
        </patternFill>
      </fill>
    </dxf>
    <dxf>
      <fill>
        <patternFill>
          <bgColor rgb="FFD2ECB6"/>
        </patternFill>
      </fill>
    </dxf>
  </dxfs>
  <tableStyles count="0" defaultTableStyle="TableStyleMedium2" defaultPivotStyle="PivotStyleLight16"/>
  <colors>
    <mruColors>
      <color rgb="FFD2ECB6"/>
      <color rgb="FFED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showGridLines="0" tabSelected="1" topLeftCell="A49" zoomScaleNormal="100" workbookViewId="0">
      <selection activeCell="B66" sqref="A66:XFD66"/>
    </sheetView>
  </sheetViews>
  <sheetFormatPr defaultColWidth="9.1796875" defaultRowHeight="14.5" x14ac:dyDescent="0.35"/>
  <cols>
    <col min="1" max="1" width="3.453125" style="1" bestFit="1" customWidth="1"/>
    <col min="2" max="2" width="34.54296875" style="1" bestFit="1" customWidth="1"/>
    <col min="3" max="3" width="12.90625" style="5" bestFit="1" customWidth="1"/>
    <col min="4" max="4" width="16.26953125" style="5" bestFit="1" customWidth="1"/>
    <col min="5" max="5" width="7.7265625" style="21" bestFit="1" customWidth="1"/>
    <col min="6" max="37" width="7.453125" style="1" customWidth="1"/>
    <col min="38" max="16384" width="9.1796875" style="1"/>
  </cols>
  <sheetData>
    <row r="1" spans="1:37" ht="26.5" thickBot="1" x14ac:dyDescent="0.65">
      <c r="B1" s="107" t="s">
        <v>132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</row>
    <row r="2" spans="1:37" s="19" customFormat="1" ht="35.15" customHeight="1" x14ac:dyDescent="0.35">
      <c r="A2" s="108" t="s">
        <v>133</v>
      </c>
      <c r="B2" s="109"/>
      <c r="C2" s="69"/>
      <c r="D2" s="109"/>
      <c r="E2" s="109"/>
      <c r="F2" s="64" t="s">
        <v>1</v>
      </c>
      <c r="G2" s="64" t="s">
        <v>66</v>
      </c>
      <c r="H2" s="64" t="s">
        <v>77</v>
      </c>
      <c r="I2" s="64" t="s">
        <v>67</v>
      </c>
      <c r="J2" s="64" t="s">
        <v>68</v>
      </c>
      <c r="K2" s="57" t="s">
        <v>84</v>
      </c>
      <c r="L2" s="64" t="s">
        <v>2</v>
      </c>
      <c r="M2" s="64" t="s">
        <v>110</v>
      </c>
      <c r="N2" s="64" t="s">
        <v>73</v>
      </c>
      <c r="O2" s="64" t="s">
        <v>74</v>
      </c>
      <c r="P2" s="64" t="s">
        <v>71</v>
      </c>
      <c r="Q2" s="64" t="s">
        <v>130</v>
      </c>
      <c r="R2" s="64" t="s">
        <v>3</v>
      </c>
      <c r="S2" s="64" t="s">
        <v>64</v>
      </c>
      <c r="T2" s="64" t="s">
        <v>75</v>
      </c>
      <c r="U2" s="64" t="s">
        <v>76</v>
      </c>
      <c r="V2" s="64" t="s">
        <v>94</v>
      </c>
      <c r="W2" s="64" t="s">
        <v>95</v>
      </c>
      <c r="X2" s="64" t="s">
        <v>96</v>
      </c>
      <c r="Y2" s="64" t="s">
        <v>97</v>
      </c>
      <c r="Z2" s="64" t="s">
        <v>98</v>
      </c>
      <c r="AA2" s="64" t="s">
        <v>99</v>
      </c>
      <c r="AB2" s="64" t="s">
        <v>100</v>
      </c>
      <c r="AC2" s="64" t="s">
        <v>101</v>
      </c>
      <c r="AD2" s="64" t="s">
        <v>102</v>
      </c>
      <c r="AE2" s="64" t="s">
        <v>103</v>
      </c>
      <c r="AF2" s="64" t="s">
        <v>104</v>
      </c>
      <c r="AG2" s="64" t="s">
        <v>105</v>
      </c>
      <c r="AH2" s="64" t="s">
        <v>106</v>
      </c>
      <c r="AI2" s="64" t="s">
        <v>107</v>
      </c>
      <c r="AJ2" s="64" t="s">
        <v>92</v>
      </c>
      <c r="AK2" s="55" t="s">
        <v>108</v>
      </c>
    </row>
    <row r="3" spans="1:37" s="19" customFormat="1" ht="14.4" customHeight="1" thickBot="1" x14ac:dyDescent="0.4">
      <c r="A3" s="110" t="s">
        <v>0</v>
      </c>
      <c r="B3" s="111"/>
      <c r="C3" s="70" t="s">
        <v>134</v>
      </c>
      <c r="D3" s="112" t="s">
        <v>135</v>
      </c>
      <c r="E3" s="112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</row>
    <row r="4" spans="1:37" s="19" customFormat="1" ht="15" customHeight="1" thickBot="1" x14ac:dyDescent="0.4">
      <c r="A4" s="71"/>
      <c r="B4" s="72"/>
      <c r="C4" s="72"/>
      <c r="D4" s="73" t="s">
        <v>85</v>
      </c>
      <c r="E4" s="74" t="s">
        <v>78</v>
      </c>
      <c r="F4" s="65">
        <v>1</v>
      </c>
      <c r="G4" s="65">
        <f>F4+1</f>
        <v>2</v>
      </c>
      <c r="H4" s="65">
        <f>G4+1</f>
        <v>3</v>
      </c>
      <c r="I4" s="65">
        <f t="shared" ref="I4:AK4" si="0">H4+1</f>
        <v>4</v>
      </c>
      <c r="J4" s="65">
        <f t="shared" si="0"/>
        <v>5</v>
      </c>
      <c r="K4" s="65">
        <f t="shared" si="0"/>
        <v>6</v>
      </c>
      <c r="L4" s="65">
        <f t="shared" si="0"/>
        <v>7</v>
      </c>
      <c r="M4" s="65">
        <f t="shared" si="0"/>
        <v>8</v>
      </c>
      <c r="N4" s="65">
        <f t="shared" si="0"/>
        <v>9</v>
      </c>
      <c r="O4" s="65">
        <f t="shared" si="0"/>
        <v>10</v>
      </c>
      <c r="P4" s="65">
        <f t="shared" si="0"/>
        <v>11</v>
      </c>
      <c r="Q4" s="65">
        <f t="shared" si="0"/>
        <v>12</v>
      </c>
      <c r="R4" s="65">
        <f t="shared" si="0"/>
        <v>13</v>
      </c>
      <c r="S4" s="65">
        <f t="shared" si="0"/>
        <v>14</v>
      </c>
      <c r="T4" s="65">
        <f t="shared" si="0"/>
        <v>15</v>
      </c>
      <c r="U4" s="65">
        <f t="shared" si="0"/>
        <v>16</v>
      </c>
      <c r="V4" s="65">
        <f t="shared" si="0"/>
        <v>17</v>
      </c>
      <c r="W4" s="65">
        <f t="shared" si="0"/>
        <v>18</v>
      </c>
      <c r="X4" s="65">
        <f t="shared" si="0"/>
        <v>19</v>
      </c>
      <c r="Y4" s="65">
        <f t="shared" si="0"/>
        <v>20</v>
      </c>
      <c r="Z4" s="65">
        <f t="shared" si="0"/>
        <v>21</v>
      </c>
      <c r="AA4" s="65">
        <f t="shared" si="0"/>
        <v>22</v>
      </c>
      <c r="AB4" s="65">
        <f t="shared" si="0"/>
        <v>23</v>
      </c>
      <c r="AC4" s="65">
        <f t="shared" si="0"/>
        <v>24</v>
      </c>
      <c r="AD4" s="65">
        <f t="shared" si="0"/>
        <v>25</v>
      </c>
      <c r="AE4" s="65">
        <f t="shared" si="0"/>
        <v>26</v>
      </c>
      <c r="AF4" s="65">
        <f t="shared" si="0"/>
        <v>27</v>
      </c>
      <c r="AG4" s="65">
        <f t="shared" si="0"/>
        <v>28</v>
      </c>
      <c r="AH4" s="65">
        <f t="shared" si="0"/>
        <v>29</v>
      </c>
      <c r="AI4" s="65">
        <f t="shared" si="0"/>
        <v>30</v>
      </c>
      <c r="AJ4" s="65">
        <f t="shared" si="0"/>
        <v>31</v>
      </c>
      <c r="AK4" s="65">
        <f t="shared" si="0"/>
        <v>32</v>
      </c>
    </row>
    <row r="5" spans="1:37" s="20" customFormat="1" ht="15" customHeight="1" x14ac:dyDescent="0.35">
      <c r="A5" s="117" t="s">
        <v>113</v>
      </c>
      <c r="B5" s="2" t="s">
        <v>114</v>
      </c>
      <c r="C5" s="28" t="s">
        <v>115</v>
      </c>
      <c r="D5" s="92">
        <f t="shared" ref="D5:D7" si="1">MIN(F5:AK5)</f>
        <v>860</v>
      </c>
      <c r="E5" s="35">
        <f t="shared" ref="E5:E7" si="2">MAX(F5:AK5)</f>
        <v>940</v>
      </c>
      <c r="F5" s="53">
        <v>860</v>
      </c>
      <c r="G5" s="54">
        <v>860</v>
      </c>
      <c r="H5" s="54">
        <v>860</v>
      </c>
      <c r="I5" s="54">
        <v>860</v>
      </c>
      <c r="J5" s="54">
        <v>860</v>
      </c>
      <c r="K5" s="54">
        <v>860</v>
      </c>
      <c r="L5" s="54">
        <v>860</v>
      </c>
      <c r="M5" s="54">
        <v>860</v>
      </c>
      <c r="N5" s="54">
        <v>860</v>
      </c>
      <c r="O5" s="54">
        <v>860</v>
      </c>
      <c r="P5" s="54">
        <v>860</v>
      </c>
      <c r="Q5" s="54">
        <v>860</v>
      </c>
      <c r="R5" s="54">
        <v>860</v>
      </c>
      <c r="S5" s="54">
        <v>860</v>
      </c>
      <c r="T5" s="54">
        <v>860</v>
      </c>
      <c r="U5" s="54">
        <v>860</v>
      </c>
      <c r="V5" s="54">
        <v>860</v>
      </c>
      <c r="W5" s="54">
        <v>860</v>
      </c>
      <c r="X5" s="54">
        <v>860</v>
      </c>
      <c r="Y5" s="54">
        <v>860</v>
      </c>
      <c r="Z5" s="54">
        <v>860</v>
      </c>
      <c r="AA5" s="54">
        <v>860</v>
      </c>
      <c r="AB5" s="54">
        <v>860</v>
      </c>
      <c r="AC5" s="54">
        <v>860</v>
      </c>
      <c r="AD5" s="54">
        <v>940</v>
      </c>
      <c r="AE5" s="54">
        <v>940</v>
      </c>
      <c r="AF5" s="54">
        <v>940</v>
      </c>
      <c r="AG5" s="54">
        <v>940</v>
      </c>
      <c r="AH5" s="54">
        <v>940</v>
      </c>
      <c r="AI5" s="54">
        <v>940</v>
      </c>
      <c r="AJ5" s="54">
        <v>860</v>
      </c>
      <c r="AK5" s="54">
        <v>860</v>
      </c>
    </row>
    <row r="6" spans="1:37" s="20" customFormat="1" ht="15" customHeight="1" x14ac:dyDescent="0.35">
      <c r="A6" s="117"/>
      <c r="B6" s="2" t="s">
        <v>116</v>
      </c>
      <c r="C6" s="28" t="s">
        <v>4</v>
      </c>
      <c r="D6" s="92">
        <f t="shared" si="1"/>
        <v>4.5</v>
      </c>
      <c r="E6" s="35">
        <f t="shared" si="2"/>
        <v>16</v>
      </c>
      <c r="F6" s="25">
        <v>4.5</v>
      </c>
      <c r="G6" s="25">
        <v>4.5</v>
      </c>
      <c r="H6" s="25">
        <v>4.5</v>
      </c>
      <c r="I6" s="25">
        <v>4.5</v>
      </c>
      <c r="J6" s="25">
        <v>4.5</v>
      </c>
      <c r="K6" s="25">
        <v>4.5</v>
      </c>
      <c r="L6" s="25">
        <v>4.5</v>
      </c>
      <c r="M6" s="25">
        <v>4.5</v>
      </c>
      <c r="N6" s="25">
        <v>4.5</v>
      </c>
      <c r="O6" s="25">
        <v>4.5</v>
      </c>
      <c r="P6" s="25">
        <v>4.5</v>
      </c>
      <c r="Q6" s="25">
        <v>4.5</v>
      </c>
      <c r="R6" s="25">
        <v>4.5</v>
      </c>
      <c r="S6" s="25">
        <v>4.5</v>
      </c>
      <c r="T6" s="25">
        <v>4.5</v>
      </c>
      <c r="U6" s="25">
        <v>4.5</v>
      </c>
      <c r="V6" s="25">
        <v>4.5</v>
      </c>
      <c r="W6" s="25">
        <v>4.5</v>
      </c>
      <c r="X6" s="25">
        <v>4.5</v>
      </c>
      <c r="Y6" s="25">
        <v>4.5</v>
      </c>
      <c r="Z6" s="25">
        <v>4.5</v>
      </c>
      <c r="AA6" s="25">
        <v>4.5</v>
      </c>
      <c r="AB6" s="25">
        <v>4.5</v>
      </c>
      <c r="AC6" s="25">
        <v>4.5</v>
      </c>
      <c r="AD6" s="25">
        <v>4.5</v>
      </c>
      <c r="AE6" s="25">
        <v>4.5</v>
      </c>
      <c r="AF6" s="25">
        <v>4.5</v>
      </c>
      <c r="AG6" s="25">
        <v>4.5</v>
      </c>
      <c r="AH6" s="25">
        <v>4.5</v>
      </c>
      <c r="AI6" s="25">
        <v>4.5</v>
      </c>
      <c r="AJ6" s="25">
        <v>16</v>
      </c>
      <c r="AK6" s="25">
        <v>4.5</v>
      </c>
    </row>
    <row r="7" spans="1:37" s="20" customFormat="1" ht="15" customHeight="1" x14ac:dyDescent="0.35">
      <c r="A7" s="117"/>
      <c r="B7" s="2" t="s">
        <v>117</v>
      </c>
      <c r="C7" s="28" t="s">
        <v>118</v>
      </c>
      <c r="D7" s="92">
        <f t="shared" si="1"/>
        <v>3</v>
      </c>
      <c r="E7" s="35">
        <f t="shared" si="2"/>
        <v>6.3</v>
      </c>
      <c r="F7" s="25">
        <v>4.3</v>
      </c>
      <c r="G7" s="25">
        <v>4.3</v>
      </c>
      <c r="H7" s="25">
        <v>4.3</v>
      </c>
      <c r="I7" s="25">
        <v>4.3</v>
      </c>
      <c r="J7" s="25">
        <v>4.3</v>
      </c>
      <c r="K7" s="25">
        <v>4.3</v>
      </c>
      <c r="L7" s="25">
        <v>4.3</v>
      </c>
      <c r="M7" s="25">
        <v>4.3</v>
      </c>
      <c r="N7" s="25">
        <v>4.3</v>
      </c>
      <c r="O7" s="25">
        <v>4.3</v>
      </c>
      <c r="P7" s="25">
        <v>4.3</v>
      </c>
      <c r="Q7" s="25">
        <v>4.3</v>
      </c>
      <c r="R7" s="25">
        <v>4.3</v>
      </c>
      <c r="S7" s="25">
        <v>4.3</v>
      </c>
      <c r="T7" s="25">
        <v>4.3</v>
      </c>
      <c r="U7" s="25">
        <v>4.3</v>
      </c>
      <c r="V7" s="25">
        <v>4.3</v>
      </c>
      <c r="W7" s="25">
        <v>4.3</v>
      </c>
      <c r="X7" s="25">
        <v>3</v>
      </c>
      <c r="Y7" s="25">
        <v>4.3</v>
      </c>
      <c r="Z7" s="25">
        <v>4.3</v>
      </c>
      <c r="AA7" s="25">
        <v>4.3</v>
      </c>
      <c r="AB7" s="25">
        <v>3</v>
      </c>
      <c r="AC7" s="25">
        <v>3</v>
      </c>
      <c r="AD7" s="25">
        <v>6.3</v>
      </c>
      <c r="AE7" s="25">
        <v>6.3</v>
      </c>
      <c r="AF7" s="25">
        <v>6.3</v>
      </c>
      <c r="AG7" s="25">
        <v>6.3</v>
      </c>
      <c r="AH7" s="25">
        <v>4.2</v>
      </c>
      <c r="AI7" s="25">
        <v>4.2</v>
      </c>
      <c r="AJ7" s="25">
        <v>3</v>
      </c>
      <c r="AK7" s="25">
        <v>4.3</v>
      </c>
    </row>
    <row r="8" spans="1:37" s="20" customFormat="1" ht="15" customHeight="1" x14ac:dyDescent="0.35">
      <c r="A8" s="117"/>
      <c r="B8" s="2" t="s">
        <v>90</v>
      </c>
      <c r="C8" s="28" t="s">
        <v>4</v>
      </c>
      <c r="D8" s="92">
        <f>MIN(F8:AK8)</f>
        <v>1</v>
      </c>
      <c r="E8" s="35">
        <f>MAX(F8:AK8)</f>
        <v>2</v>
      </c>
      <c r="F8" s="25">
        <v>1</v>
      </c>
      <c r="G8" s="23">
        <v>1</v>
      </c>
      <c r="H8" s="23">
        <v>1</v>
      </c>
      <c r="I8" s="23">
        <v>2</v>
      </c>
      <c r="J8" s="23">
        <v>1</v>
      </c>
      <c r="K8" s="23">
        <v>1</v>
      </c>
      <c r="L8" s="23">
        <v>1</v>
      </c>
      <c r="M8" s="23">
        <v>2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1</v>
      </c>
      <c r="W8" s="23">
        <v>1</v>
      </c>
      <c r="X8" s="23">
        <v>1</v>
      </c>
      <c r="Y8" s="23">
        <v>1</v>
      </c>
      <c r="Z8" s="23">
        <v>1</v>
      </c>
      <c r="AA8" s="23">
        <v>1</v>
      </c>
      <c r="AB8" s="23">
        <v>1</v>
      </c>
      <c r="AC8" s="23">
        <v>1</v>
      </c>
      <c r="AD8" s="23">
        <v>1</v>
      </c>
      <c r="AE8" s="23">
        <v>1</v>
      </c>
      <c r="AF8" s="23">
        <v>1</v>
      </c>
      <c r="AG8" s="23">
        <v>1</v>
      </c>
      <c r="AH8" s="23">
        <v>1</v>
      </c>
      <c r="AI8" s="23">
        <v>1</v>
      </c>
      <c r="AJ8" s="23">
        <v>1</v>
      </c>
      <c r="AK8" s="23">
        <v>1</v>
      </c>
    </row>
    <row r="9" spans="1:37" s="20" customFormat="1" x14ac:dyDescent="0.35">
      <c r="A9" s="117"/>
      <c r="B9" s="2" t="s">
        <v>91</v>
      </c>
      <c r="C9" s="28" t="s">
        <v>4</v>
      </c>
      <c r="D9" s="92">
        <f t="shared" ref="D9" si="3">MIN(F9:AK9)</f>
        <v>1</v>
      </c>
      <c r="E9" s="35">
        <f t="shared" ref="E9" si="4">MAX(F9:AK9)</f>
        <v>1</v>
      </c>
      <c r="F9" s="25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23">
        <v>1</v>
      </c>
      <c r="O9" s="23">
        <v>1</v>
      </c>
      <c r="P9" s="23">
        <v>1</v>
      </c>
      <c r="Q9" s="23">
        <v>1</v>
      </c>
      <c r="R9" s="23">
        <v>1</v>
      </c>
      <c r="S9" s="23">
        <v>1</v>
      </c>
      <c r="T9" s="23">
        <v>1</v>
      </c>
      <c r="U9" s="23">
        <v>1</v>
      </c>
      <c r="V9" s="23">
        <v>1</v>
      </c>
      <c r="W9" s="23">
        <v>1</v>
      </c>
      <c r="X9" s="23">
        <v>1</v>
      </c>
      <c r="Y9" s="23">
        <v>1</v>
      </c>
      <c r="Z9" s="23">
        <v>1</v>
      </c>
      <c r="AA9" s="23">
        <v>1</v>
      </c>
      <c r="AB9" s="23">
        <v>1</v>
      </c>
      <c r="AC9" s="23">
        <v>1</v>
      </c>
      <c r="AD9" s="23">
        <v>1</v>
      </c>
      <c r="AE9" s="23">
        <v>1</v>
      </c>
      <c r="AF9" s="23">
        <v>1</v>
      </c>
      <c r="AG9" s="23">
        <v>1</v>
      </c>
      <c r="AH9" s="23">
        <v>1</v>
      </c>
      <c r="AI9" s="23">
        <v>1</v>
      </c>
      <c r="AJ9" s="23">
        <v>1</v>
      </c>
      <c r="AK9" s="23">
        <v>1</v>
      </c>
    </row>
    <row r="10" spans="1:37" ht="15.75" customHeight="1" x14ac:dyDescent="0.35">
      <c r="A10" s="117"/>
      <c r="B10" s="2" t="s">
        <v>86</v>
      </c>
      <c r="C10" s="28" t="s">
        <v>4</v>
      </c>
      <c r="D10" s="92">
        <f>MIN(F10:AK10)</f>
        <v>1</v>
      </c>
      <c r="E10" s="35">
        <f>MAX(F10:AK10)</f>
        <v>1280</v>
      </c>
      <c r="F10" s="26">
        <v>1280</v>
      </c>
      <c r="G10" s="24">
        <v>1280</v>
      </c>
      <c r="H10" s="24">
        <v>1280</v>
      </c>
      <c r="I10" s="24">
        <v>640</v>
      </c>
      <c r="J10" s="24">
        <v>1280</v>
      </c>
      <c r="K10" s="24">
        <v>1280</v>
      </c>
      <c r="L10" s="24">
        <v>640</v>
      </c>
      <c r="M10" s="24">
        <v>320</v>
      </c>
      <c r="N10" s="24">
        <v>640</v>
      </c>
      <c r="O10" s="24">
        <v>640</v>
      </c>
      <c r="P10" s="24">
        <v>640</v>
      </c>
      <c r="Q10" s="24">
        <v>320</v>
      </c>
      <c r="R10" s="24">
        <v>320</v>
      </c>
      <c r="S10" s="24">
        <v>320</v>
      </c>
      <c r="T10" s="24">
        <v>320</v>
      </c>
      <c r="U10" s="24">
        <v>320</v>
      </c>
      <c r="V10" s="24">
        <v>320</v>
      </c>
      <c r="W10" s="24">
        <v>320</v>
      </c>
      <c r="X10" s="24">
        <v>320</v>
      </c>
      <c r="Y10" s="24">
        <v>320</v>
      </c>
      <c r="Z10" s="24">
        <v>320</v>
      </c>
      <c r="AA10" s="24">
        <v>320</v>
      </c>
      <c r="AB10" s="24">
        <v>320</v>
      </c>
      <c r="AC10" s="24">
        <v>320</v>
      </c>
      <c r="AD10" s="24">
        <v>320</v>
      </c>
      <c r="AE10" s="24">
        <v>320</v>
      </c>
      <c r="AF10" s="24">
        <v>320</v>
      </c>
      <c r="AG10" s="24">
        <v>320</v>
      </c>
      <c r="AH10" s="24">
        <v>320</v>
      </c>
      <c r="AI10" s="24">
        <v>320</v>
      </c>
      <c r="AJ10" s="24">
        <v>1</v>
      </c>
      <c r="AK10" s="24">
        <v>340</v>
      </c>
    </row>
    <row r="11" spans="1:37" x14ac:dyDescent="0.35">
      <c r="A11" s="117"/>
      <c r="B11" s="2" t="s">
        <v>87</v>
      </c>
      <c r="C11" s="28" t="s">
        <v>4</v>
      </c>
      <c r="D11" s="92">
        <f t="shared" ref="D11:D16" si="5">MIN(F11:AK11)</f>
        <v>1</v>
      </c>
      <c r="E11" s="35">
        <f t="shared" ref="E11:E16" si="6">MAX(F11:AK11)</f>
        <v>960</v>
      </c>
      <c r="F11" s="26">
        <v>720</v>
      </c>
      <c r="G11" s="24">
        <v>720</v>
      </c>
      <c r="H11" s="24">
        <v>720</v>
      </c>
      <c r="I11" s="24">
        <v>720</v>
      </c>
      <c r="J11" s="24">
        <v>960</v>
      </c>
      <c r="K11" s="24">
        <v>960</v>
      </c>
      <c r="L11" s="24">
        <v>480</v>
      </c>
      <c r="M11" s="24">
        <v>480</v>
      </c>
      <c r="N11" s="24">
        <v>480</v>
      </c>
      <c r="O11" s="24">
        <v>480</v>
      </c>
      <c r="P11" s="24">
        <v>480</v>
      </c>
      <c r="Q11" s="24">
        <v>240</v>
      </c>
      <c r="R11" s="24">
        <v>240</v>
      </c>
      <c r="S11" s="24">
        <v>240</v>
      </c>
      <c r="T11" s="24">
        <v>240</v>
      </c>
      <c r="U11" s="24">
        <v>240</v>
      </c>
      <c r="V11" s="24">
        <v>240</v>
      </c>
      <c r="W11" s="24">
        <v>240</v>
      </c>
      <c r="X11" s="24">
        <v>240</v>
      </c>
      <c r="Y11" s="24">
        <v>240</v>
      </c>
      <c r="Z11" s="24">
        <v>240</v>
      </c>
      <c r="AA11" s="24">
        <v>240</v>
      </c>
      <c r="AB11" s="24">
        <v>240</v>
      </c>
      <c r="AC11" s="24">
        <v>240</v>
      </c>
      <c r="AD11" s="24">
        <v>240</v>
      </c>
      <c r="AE11" s="24">
        <v>240</v>
      </c>
      <c r="AF11" s="24">
        <v>240</v>
      </c>
      <c r="AG11" s="24">
        <v>240</v>
      </c>
      <c r="AH11" s="24">
        <v>240</v>
      </c>
      <c r="AI11" s="24">
        <v>240</v>
      </c>
      <c r="AJ11" s="24">
        <v>1</v>
      </c>
      <c r="AK11" s="24">
        <v>340</v>
      </c>
    </row>
    <row r="12" spans="1:37" x14ac:dyDescent="0.35">
      <c r="A12" s="117"/>
      <c r="B12" s="2" t="s">
        <v>5</v>
      </c>
      <c r="C12" s="28" t="s">
        <v>6</v>
      </c>
      <c r="D12" s="92">
        <f t="shared" si="5"/>
        <v>5</v>
      </c>
      <c r="E12" s="35">
        <f t="shared" si="6"/>
        <v>100</v>
      </c>
      <c r="F12" s="26">
        <v>30</v>
      </c>
      <c r="G12" s="24">
        <v>45</v>
      </c>
      <c r="H12" s="24">
        <v>5</v>
      </c>
      <c r="I12" s="24">
        <v>45</v>
      </c>
      <c r="J12" s="24">
        <v>30</v>
      </c>
      <c r="K12" s="24">
        <v>30</v>
      </c>
      <c r="L12" s="24">
        <v>60</v>
      </c>
      <c r="M12" s="24">
        <v>100</v>
      </c>
      <c r="N12" s="24">
        <v>30</v>
      </c>
      <c r="O12" s="24">
        <v>15</v>
      </c>
      <c r="P12" s="24">
        <v>5</v>
      </c>
      <c r="Q12" s="24">
        <v>100</v>
      </c>
      <c r="R12" s="24">
        <v>60</v>
      </c>
      <c r="S12" s="24">
        <v>30</v>
      </c>
      <c r="T12" s="24">
        <v>15</v>
      </c>
      <c r="U12" s="24">
        <v>5</v>
      </c>
      <c r="V12" s="24">
        <v>30</v>
      </c>
      <c r="W12" s="24">
        <v>5</v>
      </c>
      <c r="X12" s="24">
        <v>30</v>
      </c>
      <c r="Y12" s="24">
        <v>5</v>
      </c>
      <c r="Z12" s="24">
        <v>30</v>
      </c>
      <c r="AA12" s="24">
        <v>5</v>
      </c>
      <c r="AB12" s="24">
        <v>30</v>
      </c>
      <c r="AC12" s="24">
        <v>5</v>
      </c>
      <c r="AD12" s="24">
        <v>30</v>
      </c>
      <c r="AE12" s="24">
        <v>5</v>
      </c>
      <c r="AF12" s="24">
        <v>30</v>
      </c>
      <c r="AG12" s="24">
        <v>5</v>
      </c>
      <c r="AH12" s="24">
        <v>30</v>
      </c>
      <c r="AI12" s="24">
        <v>5</v>
      </c>
      <c r="AJ12" s="24"/>
      <c r="AK12" s="24">
        <v>30</v>
      </c>
    </row>
    <row r="13" spans="1:37" x14ac:dyDescent="0.35">
      <c r="A13" s="117"/>
      <c r="B13" s="1" t="s">
        <v>7</v>
      </c>
      <c r="C13" s="29" t="s">
        <v>62</v>
      </c>
      <c r="D13" s="92">
        <f t="shared" si="5"/>
        <v>2</v>
      </c>
      <c r="E13" s="35">
        <f t="shared" si="6"/>
        <v>128</v>
      </c>
      <c r="F13" s="26">
        <v>26</v>
      </c>
      <c r="G13" s="24">
        <v>26</v>
      </c>
      <c r="H13" s="24">
        <v>8</v>
      </c>
      <c r="I13" s="24">
        <v>26</v>
      </c>
      <c r="J13" s="24">
        <v>26</v>
      </c>
      <c r="K13" s="24">
        <v>8</v>
      </c>
      <c r="L13" s="24">
        <v>52</v>
      </c>
      <c r="M13" s="24">
        <v>52</v>
      </c>
      <c r="N13" s="24">
        <v>52</v>
      </c>
      <c r="O13" s="24">
        <v>62</v>
      </c>
      <c r="P13" s="24">
        <v>70</v>
      </c>
      <c r="Q13" s="24">
        <v>64</v>
      </c>
      <c r="R13" s="34">
        <v>64</v>
      </c>
      <c r="S13" s="34">
        <v>90</v>
      </c>
      <c r="T13" s="24">
        <v>106</v>
      </c>
      <c r="U13" s="24">
        <v>106</v>
      </c>
      <c r="V13" s="24">
        <v>52</v>
      </c>
      <c r="W13" s="24">
        <v>52</v>
      </c>
      <c r="X13" s="24">
        <v>106</v>
      </c>
      <c r="Y13" s="24">
        <v>106</v>
      </c>
      <c r="Z13" s="24">
        <v>26</v>
      </c>
      <c r="AA13" s="24">
        <v>26</v>
      </c>
      <c r="AB13" s="24">
        <v>52</v>
      </c>
      <c r="AC13" s="24">
        <v>52</v>
      </c>
      <c r="AD13" s="24">
        <v>64</v>
      </c>
      <c r="AE13" s="24">
        <v>106</v>
      </c>
      <c r="AF13" s="24">
        <v>106</v>
      </c>
      <c r="AG13" s="24">
        <v>128</v>
      </c>
      <c r="AH13" s="24">
        <v>62</v>
      </c>
      <c r="AI13" s="24">
        <v>64</v>
      </c>
      <c r="AJ13" s="24">
        <v>128</v>
      </c>
      <c r="AK13" s="24">
        <v>2</v>
      </c>
    </row>
    <row r="14" spans="1:37" x14ac:dyDescent="0.35">
      <c r="A14" s="117"/>
      <c r="B14" s="1" t="s">
        <v>59</v>
      </c>
      <c r="C14" s="29" t="s">
        <v>79</v>
      </c>
      <c r="D14" s="92">
        <f t="shared" si="5"/>
        <v>0.25</v>
      </c>
      <c r="E14" s="35">
        <f t="shared" si="6"/>
        <v>1</v>
      </c>
      <c r="F14" s="26">
        <v>1</v>
      </c>
      <c r="G14" s="24">
        <v>1</v>
      </c>
      <c r="H14" s="24">
        <v>1</v>
      </c>
      <c r="I14" s="24">
        <v>1</v>
      </c>
      <c r="J14" s="24">
        <v>1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1</v>
      </c>
      <c r="Q14" s="24">
        <v>1</v>
      </c>
      <c r="R14" s="24">
        <v>1</v>
      </c>
      <c r="S14" s="24">
        <v>1</v>
      </c>
      <c r="T14" s="24">
        <v>1</v>
      </c>
      <c r="U14" s="24">
        <v>1</v>
      </c>
      <c r="V14" s="24">
        <v>0.5</v>
      </c>
      <c r="W14" s="24">
        <v>0.5</v>
      </c>
      <c r="X14" s="24">
        <v>0.5</v>
      </c>
      <c r="Y14" s="24">
        <v>0.5</v>
      </c>
      <c r="Z14" s="24">
        <v>0.25</v>
      </c>
      <c r="AA14" s="24">
        <v>0.25</v>
      </c>
      <c r="AB14" s="24">
        <v>0.25</v>
      </c>
      <c r="AC14" s="24">
        <v>0.25</v>
      </c>
      <c r="AD14" s="24">
        <v>0.5</v>
      </c>
      <c r="AE14" s="24">
        <v>0.5</v>
      </c>
      <c r="AF14" s="24">
        <v>0.5</v>
      </c>
      <c r="AG14" s="24">
        <v>0.5</v>
      </c>
      <c r="AH14" s="24">
        <v>0.25</v>
      </c>
      <c r="AI14" s="24">
        <v>0.25</v>
      </c>
      <c r="AJ14" s="24">
        <v>0.25</v>
      </c>
      <c r="AK14" s="24">
        <v>0.25</v>
      </c>
    </row>
    <row r="15" spans="1:37" x14ac:dyDescent="0.35">
      <c r="A15" s="117"/>
      <c r="B15" s="1" t="s">
        <v>80</v>
      </c>
      <c r="C15" s="28" t="s">
        <v>72</v>
      </c>
      <c r="D15" s="92">
        <f t="shared" si="5"/>
        <v>4</v>
      </c>
      <c r="E15" s="35">
        <f t="shared" si="6"/>
        <v>16</v>
      </c>
      <c r="F15" s="26">
        <v>16</v>
      </c>
      <c r="G15" s="24">
        <v>16</v>
      </c>
      <c r="H15" s="24">
        <v>16</v>
      </c>
      <c r="I15" s="24">
        <v>16</v>
      </c>
      <c r="J15" s="24">
        <v>16</v>
      </c>
      <c r="K15" s="24">
        <v>16</v>
      </c>
      <c r="L15" s="24">
        <v>16</v>
      </c>
      <c r="M15" s="24">
        <v>16</v>
      </c>
      <c r="N15" s="24">
        <v>16</v>
      </c>
      <c r="O15" s="24">
        <v>8</v>
      </c>
      <c r="P15" s="24">
        <v>4</v>
      </c>
      <c r="Q15" s="24">
        <v>8</v>
      </c>
      <c r="R15" s="24">
        <v>16</v>
      </c>
      <c r="S15" s="24">
        <v>8</v>
      </c>
      <c r="T15" s="24">
        <v>8</v>
      </c>
      <c r="U15" s="24">
        <v>8</v>
      </c>
      <c r="V15" s="24">
        <v>8</v>
      </c>
      <c r="W15" s="24">
        <v>8</v>
      </c>
      <c r="X15" s="24">
        <v>4</v>
      </c>
      <c r="Y15" s="24">
        <v>4</v>
      </c>
      <c r="Z15" s="24">
        <v>4</v>
      </c>
      <c r="AA15" s="24">
        <v>4</v>
      </c>
      <c r="AB15" s="24">
        <v>4</v>
      </c>
      <c r="AC15" s="24">
        <v>4</v>
      </c>
      <c r="AD15" s="24">
        <v>8</v>
      </c>
      <c r="AE15" s="24">
        <v>4</v>
      </c>
      <c r="AF15" s="24">
        <v>4</v>
      </c>
      <c r="AG15" s="24">
        <v>4</v>
      </c>
      <c r="AH15" s="24">
        <v>4</v>
      </c>
      <c r="AI15" s="24">
        <v>4</v>
      </c>
      <c r="AJ15" s="24">
        <v>4</v>
      </c>
      <c r="AK15" s="24">
        <v>16</v>
      </c>
    </row>
    <row r="16" spans="1:37" x14ac:dyDescent="0.35">
      <c r="A16" s="117"/>
      <c r="B16" s="2" t="s">
        <v>124</v>
      </c>
      <c r="C16" s="29" t="s">
        <v>81</v>
      </c>
      <c r="D16" s="92">
        <f t="shared" si="5"/>
        <v>2</v>
      </c>
      <c r="E16" s="35">
        <f t="shared" si="6"/>
        <v>2</v>
      </c>
      <c r="F16" s="56">
        <v>2</v>
      </c>
      <c r="G16" s="24">
        <v>2</v>
      </c>
      <c r="H16" s="24">
        <v>2</v>
      </c>
      <c r="I16" s="24">
        <v>2</v>
      </c>
      <c r="J16" s="24">
        <v>2</v>
      </c>
      <c r="K16" s="24">
        <v>2</v>
      </c>
      <c r="L16" s="24">
        <v>2</v>
      </c>
      <c r="M16" s="24">
        <v>2</v>
      </c>
      <c r="N16" s="24">
        <v>2</v>
      </c>
      <c r="O16" s="24">
        <v>2</v>
      </c>
      <c r="P16" s="24">
        <v>2</v>
      </c>
      <c r="Q16" s="24">
        <v>2</v>
      </c>
      <c r="R16" s="24">
        <v>2</v>
      </c>
      <c r="S16" s="24">
        <v>2</v>
      </c>
      <c r="T16" s="24">
        <v>2</v>
      </c>
      <c r="U16" s="24">
        <v>2</v>
      </c>
      <c r="V16" s="24">
        <v>2</v>
      </c>
      <c r="W16" s="24">
        <v>2</v>
      </c>
      <c r="X16" s="24">
        <v>2</v>
      </c>
      <c r="Y16" s="24">
        <v>2</v>
      </c>
      <c r="Z16" s="24">
        <v>2</v>
      </c>
      <c r="AA16" s="24">
        <v>2</v>
      </c>
      <c r="AB16" s="24">
        <v>2</v>
      </c>
      <c r="AC16" s="24">
        <v>2</v>
      </c>
      <c r="AD16" s="24">
        <v>2</v>
      </c>
      <c r="AE16" s="24">
        <v>2</v>
      </c>
      <c r="AF16" s="24">
        <v>2</v>
      </c>
      <c r="AG16" s="24">
        <v>2</v>
      </c>
      <c r="AH16" s="24">
        <v>2</v>
      </c>
      <c r="AI16" s="24">
        <v>2</v>
      </c>
      <c r="AJ16" s="24">
        <v>2</v>
      </c>
      <c r="AK16" s="24">
        <v>2</v>
      </c>
    </row>
    <row r="17" spans="1:37" ht="14.5" customHeight="1" thickBot="1" x14ac:dyDescent="0.4">
      <c r="A17" s="63"/>
      <c r="B17" s="2" t="s">
        <v>127</v>
      </c>
      <c r="C17" s="59"/>
      <c r="D17" s="93"/>
      <c r="E17" s="60"/>
      <c r="F17" s="61" t="str">
        <f>IF(OR(F32=2048,F32&lt;=1024),"x","")</f>
        <v>x</v>
      </c>
      <c r="G17" s="61" t="str">
        <f t="shared" ref="G17:AK17" si="7">IF(OR(G32=2048,G32&lt;=1024),"x","")</f>
        <v>x</v>
      </c>
      <c r="H17" s="61" t="str">
        <f t="shared" si="7"/>
        <v>x</v>
      </c>
      <c r="I17" s="61" t="str">
        <f t="shared" si="7"/>
        <v>x</v>
      </c>
      <c r="J17" s="61" t="str">
        <f t="shared" si="7"/>
        <v>x</v>
      </c>
      <c r="K17" s="61" t="str">
        <f t="shared" si="7"/>
        <v>x</v>
      </c>
      <c r="L17" s="61" t="str">
        <f t="shared" si="7"/>
        <v>x</v>
      </c>
      <c r="M17" s="61" t="str">
        <f t="shared" si="7"/>
        <v>x</v>
      </c>
      <c r="N17" s="61" t="str">
        <f t="shared" si="7"/>
        <v>x</v>
      </c>
      <c r="O17" s="61" t="str">
        <f t="shared" si="7"/>
        <v>x</v>
      </c>
      <c r="P17" s="61" t="str">
        <f t="shared" si="7"/>
        <v>x</v>
      </c>
      <c r="Q17" s="61" t="str">
        <f t="shared" si="7"/>
        <v>x</v>
      </c>
      <c r="R17" s="61" t="str">
        <f t="shared" si="7"/>
        <v>x</v>
      </c>
      <c r="S17" s="61" t="str">
        <f t="shared" si="7"/>
        <v>x</v>
      </c>
      <c r="T17" s="61" t="str">
        <f t="shared" si="7"/>
        <v>x</v>
      </c>
      <c r="U17" s="61" t="str">
        <f t="shared" si="7"/>
        <v>x</v>
      </c>
      <c r="V17" s="61" t="str">
        <f t="shared" si="7"/>
        <v>x</v>
      </c>
      <c r="W17" s="61" t="str">
        <f t="shared" si="7"/>
        <v>x</v>
      </c>
      <c r="X17" s="61" t="str">
        <f t="shared" si="7"/>
        <v>x</v>
      </c>
      <c r="Y17" s="61" t="str">
        <f t="shared" si="7"/>
        <v>x</v>
      </c>
      <c r="Z17" s="61" t="str">
        <f t="shared" si="7"/>
        <v>x</v>
      </c>
      <c r="AA17" s="61" t="str">
        <f t="shared" si="7"/>
        <v>x</v>
      </c>
      <c r="AB17" s="61" t="str">
        <f t="shared" si="7"/>
        <v>x</v>
      </c>
      <c r="AC17" s="61" t="str">
        <f t="shared" si="7"/>
        <v>x</v>
      </c>
      <c r="AD17" s="61" t="str">
        <f t="shared" si="7"/>
        <v>x</v>
      </c>
      <c r="AE17" s="61" t="str">
        <f t="shared" si="7"/>
        <v>x</v>
      </c>
      <c r="AF17" s="61" t="str">
        <f t="shared" si="7"/>
        <v>x</v>
      </c>
      <c r="AG17" s="61" t="str">
        <f t="shared" si="7"/>
        <v>x</v>
      </c>
      <c r="AH17" s="61" t="str">
        <f t="shared" si="7"/>
        <v>x</v>
      </c>
      <c r="AI17" s="61" t="str">
        <f t="shared" si="7"/>
        <v>x</v>
      </c>
      <c r="AJ17" s="61" t="str">
        <f t="shared" si="7"/>
        <v>x</v>
      </c>
      <c r="AK17" s="62" t="str">
        <f t="shared" si="7"/>
        <v>x</v>
      </c>
    </row>
    <row r="18" spans="1:37" ht="14.5" customHeight="1" thickBot="1" x14ac:dyDescent="0.4">
      <c r="A18" s="58"/>
      <c r="B18" s="2" t="s">
        <v>128</v>
      </c>
      <c r="C18" s="59"/>
      <c r="D18" s="93"/>
      <c r="E18" s="60"/>
      <c r="F18" s="61" t="str">
        <f>IF(F39&lt;CONSTANTS!$C$14,"x","")</f>
        <v>x</v>
      </c>
      <c r="G18" s="61" t="str">
        <f>IF(G39&lt;CONSTANTS!$C$14,"x","")</f>
        <v>x</v>
      </c>
      <c r="H18" s="61" t="str">
        <f>IF(H39&lt;CONSTANTS!$C$14,"x","")</f>
        <v>x</v>
      </c>
      <c r="I18" s="61" t="str">
        <f>IF(I39&lt;CONSTANTS!$C$14,"x","")</f>
        <v>x</v>
      </c>
      <c r="J18" s="61" t="str">
        <f>IF(J39&lt;CONSTANTS!$C$14,"x","")</f>
        <v>x</v>
      </c>
      <c r="K18" s="61" t="str">
        <f>IF(K39&lt;CONSTANTS!$C$14,"x","")</f>
        <v>x</v>
      </c>
      <c r="L18" s="61" t="str">
        <f>IF(L39&lt;CONSTANTS!$C$14,"x","")</f>
        <v>x</v>
      </c>
      <c r="M18" s="61" t="str">
        <f>IF(M39&lt;CONSTANTS!$C$14,"x","")</f>
        <v>x</v>
      </c>
      <c r="N18" s="61" t="str">
        <f>IF(N39&lt;CONSTANTS!$C$14,"x","")</f>
        <v>x</v>
      </c>
      <c r="O18" s="61" t="str">
        <f>IF(O39&lt;CONSTANTS!$C$14,"x","")</f>
        <v>x</v>
      </c>
      <c r="P18" s="61" t="str">
        <f>IF(P39&lt;CONSTANTS!$C$14,"x","")</f>
        <v>x</v>
      </c>
      <c r="Q18" s="61" t="str">
        <f>IF(Q39&lt;CONSTANTS!$C$14,"x","")</f>
        <v>x</v>
      </c>
      <c r="R18" s="61" t="str">
        <f>IF(R39&lt;CONSTANTS!$C$14,"x","")</f>
        <v>x</v>
      </c>
      <c r="S18" s="61" t="str">
        <f>IF(S39&lt;CONSTANTS!$C$14,"x","")</f>
        <v>x</v>
      </c>
      <c r="T18" s="61" t="str">
        <f>IF(T39&lt;CONSTANTS!$C$14,"x","")</f>
        <v>x</v>
      </c>
      <c r="U18" s="61" t="str">
        <f>IF(U39&lt;CONSTANTS!$C$14,"x","")</f>
        <v>x</v>
      </c>
      <c r="V18" s="61" t="str">
        <f>IF(V39&lt;CONSTANTS!$C$14,"x","")</f>
        <v>x</v>
      </c>
      <c r="W18" s="61" t="str">
        <f>IF(W39&lt;CONSTANTS!$C$14,"x","")</f>
        <v>x</v>
      </c>
      <c r="X18" s="61" t="str">
        <f>IF(X39&lt;CONSTANTS!$C$14,"x","")</f>
        <v>x</v>
      </c>
      <c r="Y18" s="61" t="str">
        <f>IF(Y39&lt;CONSTANTS!$C$14,"x","")</f>
        <v>x</v>
      </c>
      <c r="Z18" s="61" t="str">
        <f>IF(Z39&lt;CONSTANTS!$C$14,"x","")</f>
        <v>x</v>
      </c>
      <c r="AA18" s="61" t="str">
        <f>IF(AA39&lt;CONSTANTS!$C$14,"x","")</f>
        <v>x</v>
      </c>
      <c r="AB18" s="61" t="str">
        <f>IF(AB39&lt;CONSTANTS!$C$14,"x","")</f>
        <v>x</v>
      </c>
      <c r="AC18" s="61" t="str">
        <f>IF(AC39&lt;CONSTANTS!$C$14,"x","")</f>
        <v>x</v>
      </c>
      <c r="AD18" s="61" t="str">
        <f>IF(AD39&lt;CONSTANTS!$C$14,"x","")</f>
        <v>x</v>
      </c>
      <c r="AE18" s="61" t="str">
        <f>IF(AE39&lt;CONSTANTS!$C$14,"x","")</f>
        <v>x</v>
      </c>
      <c r="AF18" s="61" t="str">
        <f>IF(AF39&lt;CONSTANTS!$C$14,"x","")</f>
        <v>x</v>
      </c>
      <c r="AG18" s="61" t="str">
        <f>IF(AG39&lt;CONSTANTS!$C$14,"x","")</f>
        <v>x</v>
      </c>
      <c r="AH18" s="61" t="str">
        <f>IF(AH39&lt;CONSTANTS!$C$14,"x","")</f>
        <v>x</v>
      </c>
      <c r="AI18" s="61" t="str">
        <f>IF(AI39&lt;CONSTANTS!$C$14,"x","")</f>
        <v>x</v>
      </c>
      <c r="AJ18" s="61" t="str">
        <f>IF(AJ39&lt;CONSTANTS!$C$14,"x","")</f>
        <v>x</v>
      </c>
      <c r="AK18" s="61" t="str">
        <f>IF(AK39&lt;CONSTANTS!$C$14,"x","")</f>
        <v>x</v>
      </c>
    </row>
    <row r="19" spans="1:37" s="15" customFormat="1" ht="14.5" customHeight="1" x14ac:dyDescent="0.35">
      <c r="A19" s="116" t="s">
        <v>16</v>
      </c>
      <c r="B19" s="6" t="s">
        <v>88</v>
      </c>
      <c r="C19" s="27" t="s">
        <v>4</v>
      </c>
      <c r="D19" s="94">
        <f>MIN(F19:AK19)</f>
        <v>320</v>
      </c>
      <c r="E19" s="37">
        <f>MAX(F19:AK19)</f>
        <v>1280</v>
      </c>
      <c r="F19" s="14">
        <f t="shared" ref="F19:AI19" si="8">F10*F8</f>
        <v>1280</v>
      </c>
      <c r="G19" s="14">
        <f t="shared" si="8"/>
        <v>1280</v>
      </c>
      <c r="H19" s="14">
        <f t="shared" si="8"/>
        <v>1280</v>
      </c>
      <c r="I19" s="14">
        <f t="shared" si="8"/>
        <v>1280</v>
      </c>
      <c r="J19" s="14">
        <f t="shared" si="8"/>
        <v>1280</v>
      </c>
      <c r="K19" s="14">
        <f t="shared" si="8"/>
        <v>1280</v>
      </c>
      <c r="L19" s="14">
        <f t="shared" si="8"/>
        <v>640</v>
      </c>
      <c r="M19" s="14">
        <f t="shared" si="8"/>
        <v>640</v>
      </c>
      <c r="N19" s="14">
        <f t="shared" si="8"/>
        <v>640</v>
      </c>
      <c r="O19" s="14">
        <f t="shared" si="8"/>
        <v>640</v>
      </c>
      <c r="P19" s="14">
        <f t="shared" si="8"/>
        <v>640</v>
      </c>
      <c r="Q19" s="14">
        <f t="shared" si="8"/>
        <v>320</v>
      </c>
      <c r="R19" s="14">
        <f t="shared" si="8"/>
        <v>320</v>
      </c>
      <c r="S19" s="14">
        <f t="shared" si="8"/>
        <v>320</v>
      </c>
      <c r="T19" s="14">
        <f t="shared" si="8"/>
        <v>320</v>
      </c>
      <c r="U19" s="14">
        <f t="shared" si="8"/>
        <v>320</v>
      </c>
      <c r="V19" s="14">
        <f t="shared" si="8"/>
        <v>320</v>
      </c>
      <c r="W19" s="14">
        <f t="shared" si="8"/>
        <v>320</v>
      </c>
      <c r="X19" s="14">
        <f t="shared" si="8"/>
        <v>320</v>
      </c>
      <c r="Y19" s="14">
        <f t="shared" si="8"/>
        <v>320</v>
      </c>
      <c r="Z19" s="14">
        <f t="shared" si="8"/>
        <v>320</v>
      </c>
      <c r="AA19" s="14">
        <f t="shared" si="8"/>
        <v>320</v>
      </c>
      <c r="AB19" s="14">
        <f t="shared" si="8"/>
        <v>320</v>
      </c>
      <c r="AC19" s="14">
        <f t="shared" si="8"/>
        <v>320</v>
      </c>
      <c r="AD19" s="14">
        <f t="shared" si="8"/>
        <v>320</v>
      </c>
      <c r="AE19" s="14">
        <f t="shared" si="8"/>
        <v>320</v>
      </c>
      <c r="AF19" s="14">
        <f t="shared" si="8"/>
        <v>320</v>
      </c>
      <c r="AG19" s="14">
        <f t="shared" si="8"/>
        <v>320</v>
      </c>
      <c r="AH19" s="14">
        <f t="shared" si="8"/>
        <v>320</v>
      </c>
      <c r="AI19" s="14">
        <f t="shared" si="8"/>
        <v>320</v>
      </c>
      <c r="AJ19" s="14"/>
      <c r="AK19" s="14">
        <f>AK10*AK8</f>
        <v>340</v>
      </c>
    </row>
    <row r="20" spans="1:37" s="15" customFormat="1" x14ac:dyDescent="0.35">
      <c r="A20" s="117"/>
      <c r="B20" s="38" t="s">
        <v>89</v>
      </c>
      <c r="C20" s="39" t="s">
        <v>4</v>
      </c>
      <c r="D20" s="95">
        <f t="shared" ref="D20" si="9">MIN(F20:AK20)</f>
        <v>240</v>
      </c>
      <c r="E20" s="40">
        <f t="shared" ref="E20" si="10">MAX(F20:AK20)</f>
        <v>960</v>
      </c>
      <c r="F20" s="41">
        <f t="shared" ref="F20:AI20" si="11">F11*F9</f>
        <v>720</v>
      </c>
      <c r="G20" s="41">
        <f t="shared" si="11"/>
        <v>720</v>
      </c>
      <c r="H20" s="41">
        <f t="shared" si="11"/>
        <v>720</v>
      </c>
      <c r="I20" s="41">
        <f t="shared" si="11"/>
        <v>720</v>
      </c>
      <c r="J20" s="41">
        <f t="shared" si="11"/>
        <v>960</v>
      </c>
      <c r="K20" s="41">
        <f t="shared" si="11"/>
        <v>960</v>
      </c>
      <c r="L20" s="41">
        <f t="shared" si="11"/>
        <v>480</v>
      </c>
      <c r="M20" s="41">
        <f t="shared" si="11"/>
        <v>480</v>
      </c>
      <c r="N20" s="41">
        <f t="shared" si="11"/>
        <v>480</v>
      </c>
      <c r="O20" s="41">
        <f t="shared" si="11"/>
        <v>480</v>
      </c>
      <c r="P20" s="41">
        <f t="shared" si="11"/>
        <v>480</v>
      </c>
      <c r="Q20" s="41">
        <f t="shared" si="11"/>
        <v>240</v>
      </c>
      <c r="R20" s="41">
        <f t="shared" si="11"/>
        <v>240</v>
      </c>
      <c r="S20" s="41">
        <f t="shared" si="11"/>
        <v>240</v>
      </c>
      <c r="T20" s="41">
        <f t="shared" si="11"/>
        <v>240</v>
      </c>
      <c r="U20" s="41">
        <f t="shared" si="11"/>
        <v>240</v>
      </c>
      <c r="V20" s="41">
        <f t="shared" si="11"/>
        <v>240</v>
      </c>
      <c r="W20" s="41">
        <f t="shared" si="11"/>
        <v>240</v>
      </c>
      <c r="X20" s="41">
        <f t="shared" si="11"/>
        <v>240</v>
      </c>
      <c r="Y20" s="41">
        <f t="shared" si="11"/>
        <v>240</v>
      </c>
      <c r="Z20" s="41">
        <f t="shared" si="11"/>
        <v>240</v>
      </c>
      <c r="AA20" s="41">
        <f t="shared" si="11"/>
        <v>240</v>
      </c>
      <c r="AB20" s="41">
        <f t="shared" si="11"/>
        <v>240</v>
      </c>
      <c r="AC20" s="41">
        <f t="shared" si="11"/>
        <v>240</v>
      </c>
      <c r="AD20" s="41">
        <f t="shared" si="11"/>
        <v>240</v>
      </c>
      <c r="AE20" s="41">
        <f t="shared" si="11"/>
        <v>240</v>
      </c>
      <c r="AF20" s="41">
        <f t="shared" si="11"/>
        <v>240</v>
      </c>
      <c r="AG20" s="41">
        <f t="shared" si="11"/>
        <v>240</v>
      </c>
      <c r="AH20" s="41">
        <f t="shared" si="11"/>
        <v>240</v>
      </c>
      <c r="AI20" s="41">
        <f t="shared" si="11"/>
        <v>240</v>
      </c>
      <c r="AJ20" s="41"/>
      <c r="AK20" s="41">
        <f>AK11*AK9</f>
        <v>340</v>
      </c>
    </row>
    <row r="21" spans="1:37" s="2" customFormat="1" x14ac:dyDescent="0.35">
      <c r="A21" s="117"/>
      <c r="B21" s="2" t="s">
        <v>37</v>
      </c>
      <c r="C21" s="28" t="s">
        <v>36</v>
      </c>
      <c r="D21" s="92">
        <f>MIN(F21:AK21)</f>
        <v>7.9</v>
      </c>
      <c r="E21" s="35">
        <f>MAX(F21:AK21)</f>
        <v>197.9</v>
      </c>
      <c r="F21" s="9">
        <f>1000/F12-CONSTANTS!$C$5</f>
        <v>31.233333333333334</v>
      </c>
      <c r="G21" s="9">
        <f>1000/G12-CONSTANTS!$C$5</f>
        <v>20.12222222222222</v>
      </c>
      <c r="H21" s="9">
        <f>1000/H12-CONSTANTS!$C$5</f>
        <v>197.9</v>
      </c>
      <c r="I21" s="9">
        <f>1000/I12-CONSTANTS!$C$5</f>
        <v>20.12222222222222</v>
      </c>
      <c r="J21" s="9">
        <f>1000/J12-CONSTANTS!$C$5</f>
        <v>31.233333333333334</v>
      </c>
      <c r="K21" s="9">
        <f>1000/K12-CONSTANTS!$C$5</f>
        <v>31.233333333333334</v>
      </c>
      <c r="L21" s="9">
        <f>1000/L12-CONSTANTS!$C$5</f>
        <v>14.566666666666668</v>
      </c>
      <c r="M21" s="9">
        <f>1000/M12-CONSTANTS!$C$5</f>
        <v>7.9</v>
      </c>
      <c r="N21" s="9">
        <f>1000/N12-CONSTANTS!$C$5</f>
        <v>31.233333333333334</v>
      </c>
      <c r="O21" s="9">
        <f>1000/O12-CONSTANTS!$C$5</f>
        <v>64.566666666666677</v>
      </c>
      <c r="P21" s="9">
        <f>1000/P12-CONSTANTS!$C$5</f>
        <v>197.9</v>
      </c>
      <c r="Q21" s="9">
        <f>1000/Q12-CONSTANTS!$C$5</f>
        <v>7.9</v>
      </c>
      <c r="R21" s="9">
        <f>1000/R12-CONSTANTS!$C$5</f>
        <v>14.566666666666668</v>
      </c>
      <c r="S21" s="9">
        <f>1000/S12-CONSTANTS!$C$5</f>
        <v>31.233333333333334</v>
      </c>
      <c r="T21" s="9">
        <f>1000/T12-CONSTANTS!$C$5</f>
        <v>64.566666666666677</v>
      </c>
      <c r="U21" s="9">
        <f>1000/U12-CONSTANTS!$C$5</f>
        <v>197.9</v>
      </c>
      <c r="V21" s="9">
        <f>1000/V12-CONSTANTS!$C$5</f>
        <v>31.233333333333334</v>
      </c>
      <c r="W21" s="9">
        <f>1000/W12-CONSTANTS!$C$5</f>
        <v>197.9</v>
      </c>
      <c r="X21" s="9">
        <f>1000/X12-CONSTANTS!$C$5</f>
        <v>31.233333333333334</v>
      </c>
      <c r="Y21" s="9">
        <f>1000/Y12-CONSTANTS!$C$5</f>
        <v>197.9</v>
      </c>
      <c r="Z21" s="9">
        <f>1000/Z12-CONSTANTS!$C$5</f>
        <v>31.233333333333334</v>
      </c>
      <c r="AA21" s="9">
        <f>1000/AA12-CONSTANTS!$C$5</f>
        <v>197.9</v>
      </c>
      <c r="AB21" s="9">
        <f>1000/AB12-CONSTANTS!$C$5</f>
        <v>31.233333333333334</v>
      </c>
      <c r="AC21" s="9">
        <f>1000/AC12-CONSTANTS!$C$5</f>
        <v>197.9</v>
      </c>
      <c r="AD21" s="9">
        <f>1000/AD12-CONSTANTS!$C$5</f>
        <v>31.233333333333334</v>
      </c>
      <c r="AE21" s="9">
        <f>1000/AE12-CONSTANTS!$C$5</f>
        <v>197.9</v>
      </c>
      <c r="AF21" s="9">
        <f>1000/AF12-CONSTANTS!$C$5</f>
        <v>31.233333333333334</v>
      </c>
      <c r="AG21" s="9">
        <f>1000/AG12-CONSTANTS!$C$5</f>
        <v>197.9</v>
      </c>
      <c r="AH21" s="9">
        <f>1000/AH12-CONSTANTS!$C$5</f>
        <v>31.233333333333334</v>
      </c>
      <c r="AI21" s="9">
        <f>1000/AI12-CONSTANTS!$C$5</f>
        <v>197.9</v>
      </c>
      <c r="AJ21" s="9"/>
      <c r="AK21" s="10"/>
    </row>
    <row r="22" spans="1:37" s="2" customFormat="1" x14ac:dyDescent="0.35">
      <c r="A22" s="117"/>
      <c r="B22" s="38" t="s">
        <v>122</v>
      </c>
      <c r="C22" s="39" t="s">
        <v>4</v>
      </c>
      <c r="D22" s="95">
        <f>MIN(F22:AK22)</f>
        <v>347</v>
      </c>
      <c r="E22" s="40">
        <f>MAX(F22:AK22)</f>
        <v>8707</v>
      </c>
      <c r="F22" s="42">
        <f>FLOOR(F21*CONSTANTS!$C$3*2/1000,1)</f>
        <v>1374</v>
      </c>
      <c r="G22" s="42">
        <f>FLOOR(G21*CONSTANTS!$C$3*2/1000,1)</f>
        <v>885</v>
      </c>
      <c r="H22" s="42">
        <f>FLOOR(H21*CONSTANTS!$C$3*2/1000,1)</f>
        <v>8707</v>
      </c>
      <c r="I22" s="42">
        <f>FLOOR(I21*CONSTANTS!$C$3*2/1000,1)</f>
        <v>885</v>
      </c>
      <c r="J22" s="42">
        <f>FLOOR(J21*CONSTANTS!$C$3*2/1000,1)</f>
        <v>1374</v>
      </c>
      <c r="K22" s="42">
        <f>FLOOR(K21*CONSTANTS!$C$3*2/1000,1)</f>
        <v>1374</v>
      </c>
      <c r="L22" s="42">
        <f>FLOOR(L21*CONSTANTS!$C$3*2/1000,1)</f>
        <v>640</v>
      </c>
      <c r="M22" s="42">
        <f>FLOOR(M21*CONSTANTS!$C$3*2/1000,1)</f>
        <v>347</v>
      </c>
      <c r="N22" s="42">
        <f>FLOOR(N21*CONSTANTS!$C$3*2/1000,1)</f>
        <v>1374</v>
      </c>
      <c r="O22" s="42">
        <f>FLOOR(O21*CONSTANTS!$C$3*2/1000,1)</f>
        <v>2840</v>
      </c>
      <c r="P22" s="42">
        <f>FLOOR(P21*CONSTANTS!$C$3*2/1000,1)</f>
        <v>8707</v>
      </c>
      <c r="Q22" s="42">
        <f>FLOOR(Q21*CONSTANTS!$C$3*2/1000,1)</f>
        <v>347</v>
      </c>
      <c r="R22" s="42">
        <f>FLOOR(R21*CONSTANTS!$C$3*2/1000,1)</f>
        <v>640</v>
      </c>
      <c r="S22" s="42">
        <f>FLOOR(S21*CONSTANTS!$C$3*2/1000,1)</f>
        <v>1374</v>
      </c>
      <c r="T22" s="42">
        <f>FLOOR(T21*CONSTANTS!$C$3*2/1000,1)</f>
        <v>2840</v>
      </c>
      <c r="U22" s="42">
        <f>FLOOR(U21*CONSTANTS!$C$3*2/1000,1)</f>
        <v>8707</v>
      </c>
      <c r="V22" s="42">
        <f>FLOOR(V21*CONSTANTS!$C$3*2/1000,1)</f>
        <v>1374</v>
      </c>
      <c r="W22" s="42">
        <f>FLOOR(W21*CONSTANTS!$C$3*2/1000,1)</f>
        <v>8707</v>
      </c>
      <c r="X22" s="42">
        <f>FLOOR(X21*CONSTANTS!$C$3*2/1000,1)</f>
        <v>1374</v>
      </c>
      <c r="Y22" s="42">
        <f>FLOOR(Y21*CONSTANTS!$C$3*2/1000,1)</f>
        <v>8707</v>
      </c>
      <c r="Z22" s="42">
        <f>FLOOR(Z21*CONSTANTS!$C$3*2/1000,1)</f>
        <v>1374</v>
      </c>
      <c r="AA22" s="42">
        <f>FLOOR(AA21*CONSTANTS!$C$3*2/1000,1)</f>
        <v>8707</v>
      </c>
      <c r="AB22" s="42">
        <f>FLOOR(AB21*CONSTANTS!$C$3*2/1000,1)</f>
        <v>1374</v>
      </c>
      <c r="AC22" s="42">
        <f>FLOOR(AC21*CONSTANTS!$C$3*2/1000,1)</f>
        <v>8707</v>
      </c>
      <c r="AD22" s="42">
        <f>FLOOR(AD21*CONSTANTS!$C$3*2/1000,1)</f>
        <v>1374</v>
      </c>
      <c r="AE22" s="42">
        <f>FLOOR(AE21*CONSTANTS!$C$3*2/1000,1)</f>
        <v>8707</v>
      </c>
      <c r="AF22" s="42">
        <f>FLOOR(AF21*CONSTANTS!$C$3*2/1000,1)</f>
        <v>1374</v>
      </c>
      <c r="AG22" s="42">
        <f>FLOOR(AG21*CONSTANTS!$C$3*2/1000,1)</f>
        <v>8707</v>
      </c>
      <c r="AH22" s="42">
        <f>FLOOR(AH21*CONSTANTS!$C$3*2/1000,1)</f>
        <v>1374</v>
      </c>
      <c r="AI22" s="42">
        <f>FLOOR(AI21*CONSTANTS!$C$3*2/1000,1)</f>
        <v>8707</v>
      </c>
      <c r="AJ22" s="43"/>
      <c r="AK22" s="44"/>
    </row>
    <row r="23" spans="1:37" s="2" customFormat="1" x14ac:dyDescent="0.35">
      <c r="A23" s="117"/>
      <c r="B23" s="2" t="s">
        <v>9</v>
      </c>
      <c r="C23" s="28" t="s">
        <v>81</v>
      </c>
      <c r="D23" s="92">
        <f t="shared" ref="D23:D24" si="12">MIN(F23:AK23)</f>
        <v>4</v>
      </c>
      <c r="E23" s="35">
        <f t="shared" ref="E23:E24" si="13">MAX(F23:AK23)</f>
        <v>16</v>
      </c>
      <c r="F23" s="2">
        <f t="shared" ref="F23:AJ23" si="14">F15/F14</f>
        <v>16</v>
      </c>
      <c r="G23" s="2">
        <f t="shared" si="14"/>
        <v>16</v>
      </c>
      <c r="H23" s="2">
        <f t="shared" si="14"/>
        <v>16</v>
      </c>
      <c r="I23" s="2">
        <f t="shared" si="14"/>
        <v>16</v>
      </c>
      <c r="J23" s="2">
        <f t="shared" si="14"/>
        <v>16</v>
      </c>
      <c r="K23" s="2">
        <f t="shared" si="14"/>
        <v>16</v>
      </c>
      <c r="L23" s="2">
        <f t="shared" si="14"/>
        <v>16</v>
      </c>
      <c r="M23" s="2">
        <f t="shared" si="14"/>
        <v>16</v>
      </c>
      <c r="N23" s="2">
        <f t="shared" si="14"/>
        <v>16</v>
      </c>
      <c r="O23" s="2">
        <f t="shared" si="14"/>
        <v>8</v>
      </c>
      <c r="P23" s="2">
        <f t="shared" si="14"/>
        <v>4</v>
      </c>
      <c r="Q23" s="2">
        <f t="shared" si="14"/>
        <v>8</v>
      </c>
      <c r="R23" s="2">
        <f t="shared" si="14"/>
        <v>16</v>
      </c>
      <c r="S23" s="2">
        <f t="shared" si="14"/>
        <v>8</v>
      </c>
      <c r="T23" s="2">
        <f t="shared" si="14"/>
        <v>8</v>
      </c>
      <c r="U23" s="2">
        <f t="shared" si="14"/>
        <v>8</v>
      </c>
      <c r="V23" s="2">
        <f t="shared" si="14"/>
        <v>16</v>
      </c>
      <c r="W23" s="2">
        <f t="shared" si="14"/>
        <v>16</v>
      </c>
      <c r="X23" s="2">
        <f t="shared" si="14"/>
        <v>8</v>
      </c>
      <c r="Y23" s="2">
        <f t="shared" si="14"/>
        <v>8</v>
      </c>
      <c r="Z23" s="2">
        <f t="shared" si="14"/>
        <v>16</v>
      </c>
      <c r="AA23" s="2">
        <f t="shared" si="14"/>
        <v>16</v>
      </c>
      <c r="AB23" s="2">
        <f t="shared" si="14"/>
        <v>16</v>
      </c>
      <c r="AC23" s="2">
        <f t="shared" si="14"/>
        <v>16</v>
      </c>
      <c r="AD23" s="2">
        <f t="shared" si="14"/>
        <v>16</v>
      </c>
      <c r="AE23" s="2">
        <f t="shared" si="14"/>
        <v>8</v>
      </c>
      <c r="AF23" s="2">
        <f t="shared" si="14"/>
        <v>8</v>
      </c>
      <c r="AG23" s="2">
        <f t="shared" si="14"/>
        <v>8</v>
      </c>
      <c r="AH23" s="2">
        <f t="shared" si="14"/>
        <v>16</v>
      </c>
      <c r="AI23" s="2">
        <f t="shared" si="14"/>
        <v>16</v>
      </c>
      <c r="AJ23" s="2">
        <f t="shared" si="14"/>
        <v>16</v>
      </c>
      <c r="AK23" s="8"/>
    </row>
    <row r="24" spans="1:37" s="2" customFormat="1" x14ac:dyDescent="0.35">
      <c r="A24" s="117"/>
      <c r="B24" s="38" t="s">
        <v>125</v>
      </c>
      <c r="C24" s="39" t="s">
        <v>8</v>
      </c>
      <c r="D24" s="95">
        <f t="shared" si="12"/>
        <v>21.834008487654319</v>
      </c>
      <c r="E24" s="40">
        <f t="shared" si="13"/>
        <v>2576.8229166666665</v>
      </c>
      <c r="F24" s="42">
        <f t="shared" ref="F24:AI24" si="15">(F21*1000000)/(F10*F11)</f>
        <v>33.890335648148152</v>
      </c>
      <c r="G24" s="42">
        <f t="shared" si="15"/>
        <v>21.834008487654319</v>
      </c>
      <c r="H24" s="42">
        <f t="shared" si="15"/>
        <v>214.73524305555554</v>
      </c>
      <c r="I24" s="42">
        <f t="shared" si="15"/>
        <v>43.668016975308639</v>
      </c>
      <c r="J24" s="42">
        <f t="shared" si="15"/>
        <v>25.417751736111114</v>
      </c>
      <c r="K24" s="42">
        <f t="shared" si="15"/>
        <v>25.417751736111114</v>
      </c>
      <c r="L24" s="42">
        <f t="shared" si="15"/>
        <v>47.417534722222229</v>
      </c>
      <c r="M24" s="42">
        <f t="shared" si="15"/>
        <v>51.432291666666664</v>
      </c>
      <c r="N24" s="42">
        <f t="shared" si="15"/>
        <v>101.67100694444446</v>
      </c>
      <c r="O24" s="42">
        <f t="shared" si="15"/>
        <v>210.17795138888894</v>
      </c>
      <c r="P24" s="42">
        <f t="shared" si="15"/>
        <v>644.20572916666663</v>
      </c>
      <c r="Q24" s="42">
        <f t="shared" si="15"/>
        <v>102.86458333333333</v>
      </c>
      <c r="R24" s="42">
        <f t="shared" si="15"/>
        <v>189.67013888888891</v>
      </c>
      <c r="S24" s="42">
        <f t="shared" si="15"/>
        <v>406.68402777777783</v>
      </c>
      <c r="T24" s="42">
        <f t="shared" si="15"/>
        <v>840.71180555555577</v>
      </c>
      <c r="U24" s="42">
        <f t="shared" si="15"/>
        <v>2576.8229166666665</v>
      </c>
      <c r="V24" s="42">
        <f t="shared" si="15"/>
        <v>406.68402777777783</v>
      </c>
      <c r="W24" s="42">
        <f t="shared" si="15"/>
        <v>2576.8229166666665</v>
      </c>
      <c r="X24" s="42">
        <f t="shared" si="15"/>
        <v>406.68402777777783</v>
      </c>
      <c r="Y24" s="42">
        <f t="shared" si="15"/>
        <v>2576.8229166666665</v>
      </c>
      <c r="Z24" s="42">
        <f t="shared" si="15"/>
        <v>406.68402777777783</v>
      </c>
      <c r="AA24" s="42">
        <f t="shared" si="15"/>
        <v>2576.8229166666665</v>
      </c>
      <c r="AB24" s="42">
        <f t="shared" si="15"/>
        <v>406.68402777777783</v>
      </c>
      <c r="AC24" s="42">
        <f t="shared" si="15"/>
        <v>2576.8229166666665</v>
      </c>
      <c r="AD24" s="42">
        <f t="shared" si="15"/>
        <v>406.68402777777783</v>
      </c>
      <c r="AE24" s="42">
        <f t="shared" si="15"/>
        <v>2576.8229166666665</v>
      </c>
      <c r="AF24" s="42">
        <f t="shared" si="15"/>
        <v>406.68402777777783</v>
      </c>
      <c r="AG24" s="42">
        <f t="shared" si="15"/>
        <v>2576.8229166666665</v>
      </c>
      <c r="AH24" s="42">
        <f t="shared" si="15"/>
        <v>406.68402777777783</v>
      </c>
      <c r="AI24" s="42">
        <f t="shared" si="15"/>
        <v>2576.8229166666665</v>
      </c>
      <c r="AJ24" s="42"/>
      <c r="AK24" s="45"/>
    </row>
    <row r="25" spans="1:37" s="2" customFormat="1" x14ac:dyDescent="0.35">
      <c r="A25" s="117"/>
      <c r="B25" s="38" t="s">
        <v>126</v>
      </c>
      <c r="C25" s="39" t="s">
        <v>8</v>
      </c>
      <c r="D25" s="95">
        <f t="shared" ref="D25:D26" si="16">MIN(F25:AK25)</f>
        <v>23.678837134077309</v>
      </c>
      <c r="E25" s="67">
        <f t="shared" ref="E25:E26" si="17">MAX(F25:AK25)</f>
        <v>94.860710854947172</v>
      </c>
      <c r="F25" s="42">
        <f t="shared" ref="F25:AI25" si="18">(F21/F22)*1000000/F11</f>
        <v>31.571782845436413</v>
      </c>
      <c r="G25" s="42">
        <f t="shared" si="18"/>
        <v>31.579130919997205</v>
      </c>
      <c r="H25" s="42">
        <f t="shared" si="18"/>
        <v>31.567831757334456</v>
      </c>
      <c r="I25" s="42">
        <f t="shared" si="18"/>
        <v>31.579130919997205</v>
      </c>
      <c r="J25" s="42">
        <f t="shared" si="18"/>
        <v>23.678837134077309</v>
      </c>
      <c r="K25" s="42">
        <f t="shared" si="18"/>
        <v>23.678837134077309</v>
      </c>
      <c r="L25" s="42">
        <f t="shared" si="18"/>
        <v>47.417534722222221</v>
      </c>
      <c r="M25" s="42">
        <f t="shared" si="18"/>
        <v>47.430355427473586</v>
      </c>
      <c r="N25" s="42">
        <f t="shared" si="18"/>
        <v>47.357674268154618</v>
      </c>
      <c r="O25" s="42">
        <f t="shared" si="18"/>
        <v>47.364045383411593</v>
      </c>
      <c r="P25" s="42">
        <f t="shared" si="18"/>
        <v>47.35174763600169</v>
      </c>
      <c r="Q25" s="42">
        <f t="shared" si="18"/>
        <v>94.860710854947172</v>
      </c>
      <c r="R25" s="42">
        <f t="shared" si="18"/>
        <v>94.835069444444443</v>
      </c>
      <c r="S25" s="42">
        <f t="shared" si="18"/>
        <v>94.715348536309236</v>
      </c>
      <c r="T25" s="42">
        <f t="shared" si="18"/>
        <v>94.728090766823186</v>
      </c>
      <c r="U25" s="42">
        <f t="shared" si="18"/>
        <v>94.70349527200338</v>
      </c>
      <c r="V25" s="42">
        <f t="shared" si="18"/>
        <v>94.715348536309236</v>
      </c>
      <c r="W25" s="42">
        <f t="shared" si="18"/>
        <v>94.70349527200338</v>
      </c>
      <c r="X25" s="42">
        <f t="shared" si="18"/>
        <v>94.715348536309236</v>
      </c>
      <c r="Y25" s="42">
        <f t="shared" si="18"/>
        <v>94.70349527200338</v>
      </c>
      <c r="Z25" s="42">
        <f t="shared" si="18"/>
        <v>94.715348536309236</v>
      </c>
      <c r="AA25" s="42">
        <f t="shared" si="18"/>
        <v>94.70349527200338</v>
      </c>
      <c r="AB25" s="42">
        <f t="shared" si="18"/>
        <v>94.715348536309236</v>
      </c>
      <c r="AC25" s="42">
        <f t="shared" si="18"/>
        <v>94.70349527200338</v>
      </c>
      <c r="AD25" s="42">
        <f t="shared" si="18"/>
        <v>94.715348536309236</v>
      </c>
      <c r="AE25" s="42">
        <f t="shared" si="18"/>
        <v>94.70349527200338</v>
      </c>
      <c r="AF25" s="42">
        <f t="shared" si="18"/>
        <v>94.715348536309236</v>
      </c>
      <c r="AG25" s="42">
        <f t="shared" si="18"/>
        <v>94.70349527200338</v>
      </c>
      <c r="AH25" s="42">
        <f t="shared" si="18"/>
        <v>94.715348536309236</v>
      </c>
      <c r="AI25" s="42">
        <f t="shared" si="18"/>
        <v>94.70349527200338</v>
      </c>
      <c r="AJ25" s="42"/>
      <c r="AK25" s="45"/>
    </row>
    <row r="26" spans="1:37" s="2" customFormat="1" x14ac:dyDescent="0.35">
      <c r="A26" s="117"/>
      <c r="B26" s="38"/>
      <c r="C26" s="39"/>
      <c r="D26" s="95">
        <f t="shared" si="16"/>
        <v>0.64984615384615385</v>
      </c>
      <c r="E26" s="67">
        <f t="shared" si="17"/>
        <v>6.931692307692308</v>
      </c>
      <c r="F26" s="68">
        <f>(F13/F14)/((1000000000/(CONSTANTS!$C$3)*0.5-CONSTANTS!$C$6*1000*2)*0.5/F20)</f>
        <v>2.1120000000000001</v>
      </c>
      <c r="G26" s="68">
        <f>(G13/G14)/((1000000000/(CONSTANTS!$C$3)*0.5-CONSTANTS!$C$6*1000*2)*0.5/G20)</f>
        <v>2.1120000000000001</v>
      </c>
      <c r="H26" s="68">
        <f>(H13/H14)/((1000000000/(CONSTANTS!$C$3)*0.5-CONSTANTS!$C$6*1000*2)*0.5/H20)</f>
        <v>0.64984615384615385</v>
      </c>
      <c r="I26" s="68">
        <f>(I13/I14)/((1000000000/(CONSTANTS!$C$3)*0.5-CONSTANTS!$C$6*1000*2)*0.5/I20)</f>
        <v>2.1120000000000001</v>
      </c>
      <c r="J26" s="68">
        <f>(J13/J14)/((1000000000/(CONSTANTS!$C$3)*0.5-CONSTANTS!$C$6*1000*2)*0.5/J20)</f>
        <v>2.8160000000000003</v>
      </c>
      <c r="K26" s="68">
        <f>(K13/K14)/((1000000000/(CONSTANTS!$C$3)*0.5-CONSTANTS!$C$6*1000*2)*0.5/K20)</f>
        <v>0.86646153846153851</v>
      </c>
      <c r="L26" s="68">
        <f>(L13/L14)/((1000000000/(CONSTANTS!$C$3)*0.5-CONSTANTS!$C$6*1000*2)*0.5/L20)</f>
        <v>2.8160000000000003</v>
      </c>
      <c r="M26" s="68">
        <f>(M13/M14)/((1000000000/(CONSTANTS!$C$3)*0.5-CONSTANTS!$C$6*1000*2)*0.5/M20)</f>
        <v>2.8160000000000003</v>
      </c>
      <c r="N26" s="68">
        <f>(N13/N14)/((1000000000/(CONSTANTS!$C$3)*0.5-CONSTANTS!$C$6*1000*2)*0.5/N20)</f>
        <v>2.8160000000000003</v>
      </c>
      <c r="O26" s="68">
        <f>(O13/O14)/((1000000000/(CONSTANTS!$C$3)*0.5-CONSTANTS!$C$6*1000*2)*0.5/O20)</f>
        <v>3.3575384615384616</v>
      </c>
      <c r="P26" s="68">
        <f>(P13/P14)/((1000000000/(CONSTANTS!$C$3)*0.5-CONSTANTS!$C$6*1000*2)*0.5/P20)</f>
        <v>3.7907692307692309</v>
      </c>
      <c r="Q26" s="68">
        <f>(Q13/Q14)/((1000000000/(CONSTANTS!$C$3)*0.5-CONSTANTS!$C$6*1000*2)*0.5/Q20)</f>
        <v>1.732923076923077</v>
      </c>
      <c r="R26" s="68">
        <f>(R13/R14)/((1000000000/(CONSTANTS!$C$3)*0.5-CONSTANTS!$C$6*1000*2)*0.5/R20)</f>
        <v>1.732923076923077</v>
      </c>
      <c r="S26" s="68">
        <f>(S13/S14)/((1000000000/(CONSTANTS!$C$3)*0.5-CONSTANTS!$C$6*1000*2)*0.5/S20)</f>
        <v>2.436923076923077</v>
      </c>
      <c r="T26" s="68">
        <f>(T13/T14)/((1000000000/(CONSTANTS!$C$3)*0.5-CONSTANTS!$C$6*1000*2)*0.5/T20)</f>
        <v>2.8701538461538463</v>
      </c>
      <c r="U26" s="68">
        <f>(U13/U14)/((1000000000/(CONSTANTS!$C$3)*0.5-CONSTANTS!$C$6*1000*2)*0.5/U20)</f>
        <v>2.8701538461538463</v>
      </c>
      <c r="V26" s="68">
        <f>(V13/V14)/((1000000000/(CONSTANTS!$C$3)*0.5-CONSTANTS!$C$6*1000*2)*0.5/V20)</f>
        <v>2.8160000000000003</v>
      </c>
      <c r="W26" s="68">
        <f>(W13/W14)/((1000000000/(CONSTANTS!$C$3)*0.5-CONSTANTS!$C$6*1000*2)*0.5/W20)</f>
        <v>2.8160000000000003</v>
      </c>
      <c r="X26" s="68">
        <f>(X13/X14)/((1000000000/(CONSTANTS!$C$3)*0.5-CONSTANTS!$C$6*1000*2)*0.5/X20)</f>
        <v>5.7403076923076926</v>
      </c>
      <c r="Y26" s="68">
        <f>(Y13/Y14)/((1000000000/(CONSTANTS!$C$3)*0.5-CONSTANTS!$C$6*1000*2)*0.5/Y20)</f>
        <v>5.7403076923076926</v>
      </c>
      <c r="Z26" s="68">
        <f>(Z13/Z14)/((1000000000/(CONSTANTS!$C$3)*0.5-CONSTANTS!$C$6*1000*2)*0.5/Z20)</f>
        <v>2.8160000000000003</v>
      </c>
      <c r="AA26" s="68">
        <f>(AA13/AA14)/((1000000000/(CONSTANTS!$C$3)*0.5-CONSTANTS!$C$6*1000*2)*0.5/AA20)</f>
        <v>2.8160000000000003</v>
      </c>
      <c r="AB26" s="68">
        <f>(AB13/AB14)/((1000000000/(CONSTANTS!$C$3)*0.5-CONSTANTS!$C$6*1000*2)*0.5/AB20)</f>
        <v>5.6320000000000006</v>
      </c>
      <c r="AC26" s="68">
        <f>(AC13/AC14)/((1000000000/(CONSTANTS!$C$3)*0.5-CONSTANTS!$C$6*1000*2)*0.5/AC20)</f>
        <v>5.6320000000000006</v>
      </c>
      <c r="AD26" s="68">
        <f>(AD13/AD14)/((1000000000/(CONSTANTS!$C$3)*0.5-CONSTANTS!$C$6*1000*2)*0.5/AD20)</f>
        <v>3.465846153846154</v>
      </c>
      <c r="AE26" s="68">
        <f>(AE13/AE14)/((1000000000/(CONSTANTS!$C$3)*0.5-CONSTANTS!$C$6*1000*2)*0.5/AE20)</f>
        <v>5.7403076923076926</v>
      </c>
      <c r="AF26" s="68">
        <f>(AF13/AF14)/((1000000000/(CONSTANTS!$C$3)*0.5-CONSTANTS!$C$6*1000*2)*0.5/AF20)</f>
        <v>5.7403076923076926</v>
      </c>
      <c r="AG26" s="68">
        <f>(AG13/AG14)/((1000000000/(CONSTANTS!$C$3)*0.5-CONSTANTS!$C$6*1000*2)*0.5/AG20)</f>
        <v>6.931692307692308</v>
      </c>
      <c r="AH26" s="68">
        <f>(AH13/AH14)/((1000000000/(CONSTANTS!$C$3)*0.5-CONSTANTS!$C$6*1000*2)*0.5/AH20)</f>
        <v>6.7150769230769232</v>
      </c>
      <c r="AI26" s="68">
        <f>(AI13/AI14)/((1000000000/(CONSTANTS!$C$3)*0.5-CONSTANTS!$C$6*1000*2)*0.5/AI20)</f>
        <v>6.931692307692308</v>
      </c>
      <c r="AJ26" s="42"/>
      <c r="AK26" s="45"/>
    </row>
    <row r="27" spans="1:37" s="2" customFormat="1" x14ac:dyDescent="0.35">
      <c r="A27" s="117"/>
      <c r="B27" s="38" t="s">
        <v>131</v>
      </c>
      <c r="C27" s="39" t="s">
        <v>4</v>
      </c>
      <c r="D27" s="96">
        <f t="shared" ref="D27" si="19">MIN(F27:AJ27)</f>
        <v>0.50684507326932793</v>
      </c>
      <c r="E27" s="67">
        <f t="shared" ref="E27" si="20">MAX(F27:AJ27)</f>
        <v>5.406347448206164</v>
      </c>
      <c r="F27" s="43">
        <f>(F13/F14)/(F25*0.5)</f>
        <v>1.6470403415154748</v>
      </c>
      <c r="G27" s="43">
        <f t="shared" ref="G27:AH27" si="21">(G13/G14)/(G25*0.5)</f>
        <v>1.6466570955273332</v>
      </c>
      <c r="H27" s="43">
        <f t="shared" si="21"/>
        <v>0.50684507326932793</v>
      </c>
      <c r="I27" s="43">
        <f t="shared" si="21"/>
        <v>1.6466570955273332</v>
      </c>
      <c r="J27" s="43">
        <f t="shared" si="21"/>
        <v>2.1960537886872999</v>
      </c>
      <c r="K27" s="43">
        <f t="shared" si="21"/>
        <v>0.6757088580576307</v>
      </c>
      <c r="L27" s="43">
        <f t="shared" si="21"/>
        <v>2.1932814645308927</v>
      </c>
      <c r="M27" s="43">
        <f t="shared" si="21"/>
        <v>2.1926886075949366</v>
      </c>
      <c r="N27" s="43">
        <f t="shared" si="21"/>
        <v>2.1960537886872999</v>
      </c>
      <c r="O27" s="43">
        <f t="shared" si="21"/>
        <v>2.6180196179659259</v>
      </c>
      <c r="P27" s="43">
        <f t="shared" si="21"/>
        <v>2.9565962607377458</v>
      </c>
      <c r="Q27" s="43">
        <f t="shared" si="21"/>
        <v>1.3493468354430378</v>
      </c>
      <c r="R27" s="43">
        <f t="shared" si="21"/>
        <v>1.3497116704805492</v>
      </c>
      <c r="S27" s="43">
        <f t="shared" si="21"/>
        <v>1.9004311632870865</v>
      </c>
      <c r="T27" s="43">
        <f t="shared" si="21"/>
        <v>2.2379845121321624</v>
      </c>
      <c r="U27" s="43">
        <f t="shared" si="21"/>
        <v>2.2385657402728647</v>
      </c>
      <c r="V27" s="43">
        <f t="shared" si="21"/>
        <v>2.1960537886872999</v>
      </c>
      <c r="W27" s="43">
        <f t="shared" si="21"/>
        <v>2.1963286508337543</v>
      </c>
      <c r="X27" s="43">
        <f t="shared" si="21"/>
        <v>4.4765711846318039</v>
      </c>
      <c r="Y27" s="43">
        <f t="shared" si="21"/>
        <v>4.4771314805457294</v>
      </c>
      <c r="Z27" s="43">
        <f t="shared" si="21"/>
        <v>2.1960537886872999</v>
      </c>
      <c r="AA27" s="43">
        <f t="shared" si="21"/>
        <v>2.1963286508337543</v>
      </c>
      <c r="AB27" s="43">
        <f t="shared" si="21"/>
        <v>4.3921075773745999</v>
      </c>
      <c r="AC27" s="43">
        <f t="shared" si="21"/>
        <v>4.3926573016675086</v>
      </c>
      <c r="AD27" s="43">
        <f t="shared" si="21"/>
        <v>2.7028354322305228</v>
      </c>
      <c r="AE27" s="43">
        <f t="shared" si="21"/>
        <v>4.4771314805457294</v>
      </c>
      <c r="AF27" s="43">
        <f t="shared" si="21"/>
        <v>4.4765711846318039</v>
      </c>
      <c r="AG27" s="43">
        <f t="shared" si="21"/>
        <v>5.406347448206164</v>
      </c>
      <c r="AH27" s="43">
        <f t="shared" si="21"/>
        <v>5.2367436499466384</v>
      </c>
      <c r="AI27" s="42"/>
      <c r="AJ27" s="45"/>
      <c r="AK27" s="45"/>
    </row>
    <row r="28" spans="1:37" s="2" customFormat="1" x14ac:dyDescent="0.35">
      <c r="A28" s="117"/>
      <c r="B28" s="2" t="s">
        <v>112</v>
      </c>
      <c r="C28" s="28" t="s">
        <v>8</v>
      </c>
      <c r="D28" s="97">
        <f>MIN(F28:AK28)</f>
        <v>10.91700424382716</v>
      </c>
      <c r="E28" s="31">
        <f>MAX(F28:AK28)</f>
        <v>1288.4114583333333</v>
      </c>
      <c r="F28" s="11">
        <f>F24/2</f>
        <v>16.945167824074076</v>
      </c>
      <c r="G28" s="11">
        <f t="shared" ref="G28:AI28" si="22">G24/2</f>
        <v>10.91700424382716</v>
      </c>
      <c r="H28" s="11">
        <f t="shared" si="22"/>
        <v>107.36762152777777</v>
      </c>
      <c r="I28" s="11">
        <f t="shared" si="22"/>
        <v>21.834008487654319</v>
      </c>
      <c r="J28" s="11">
        <f t="shared" si="22"/>
        <v>12.708875868055557</v>
      </c>
      <c r="K28" s="11">
        <f t="shared" si="22"/>
        <v>12.708875868055557</v>
      </c>
      <c r="L28" s="11">
        <f t="shared" si="22"/>
        <v>23.708767361111114</v>
      </c>
      <c r="M28" s="11">
        <f t="shared" si="22"/>
        <v>25.716145833333332</v>
      </c>
      <c r="N28" s="11">
        <f t="shared" si="22"/>
        <v>50.835503472222229</v>
      </c>
      <c r="O28" s="11">
        <f t="shared" si="22"/>
        <v>105.08897569444447</v>
      </c>
      <c r="P28" s="11">
        <f t="shared" si="22"/>
        <v>322.10286458333331</v>
      </c>
      <c r="Q28" s="11">
        <f t="shared" si="22"/>
        <v>51.432291666666664</v>
      </c>
      <c r="R28" s="11">
        <f t="shared" si="22"/>
        <v>94.835069444444457</v>
      </c>
      <c r="S28" s="11">
        <f t="shared" si="22"/>
        <v>203.34201388888891</v>
      </c>
      <c r="T28" s="11">
        <f t="shared" si="22"/>
        <v>420.35590277777789</v>
      </c>
      <c r="U28" s="11">
        <f t="shared" si="22"/>
        <v>1288.4114583333333</v>
      </c>
      <c r="V28" s="11">
        <f t="shared" si="22"/>
        <v>203.34201388888891</v>
      </c>
      <c r="W28" s="11">
        <f t="shared" si="22"/>
        <v>1288.4114583333333</v>
      </c>
      <c r="X28" s="11">
        <f t="shared" si="22"/>
        <v>203.34201388888891</v>
      </c>
      <c r="Y28" s="11">
        <f t="shared" si="22"/>
        <v>1288.4114583333333</v>
      </c>
      <c r="Z28" s="11">
        <f t="shared" si="22"/>
        <v>203.34201388888891</v>
      </c>
      <c r="AA28" s="11">
        <f t="shared" si="22"/>
        <v>1288.4114583333333</v>
      </c>
      <c r="AB28" s="11">
        <f t="shared" si="22"/>
        <v>203.34201388888891</v>
      </c>
      <c r="AC28" s="11">
        <f t="shared" si="22"/>
        <v>1288.4114583333333</v>
      </c>
      <c r="AD28" s="11">
        <f t="shared" si="22"/>
        <v>203.34201388888891</v>
      </c>
      <c r="AE28" s="11">
        <f t="shared" si="22"/>
        <v>1288.4114583333333</v>
      </c>
      <c r="AF28" s="11">
        <f t="shared" si="22"/>
        <v>203.34201388888891</v>
      </c>
      <c r="AG28" s="11">
        <f t="shared" si="22"/>
        <v>1288.4114583333333</v>
      </c>
      <c r="AH28" s="11">
        <f t="shared" si="22"/>
        <v>203.34201388888891</v>
      </c>
      <c r="AI28" s="11">
        <f t="shared" si="22"/>
        <v>1288.4114583333333</v>
      </c>
      <c r="AJ28" s="11"/>
      <c r="AK28" s="16"/>
    </row>
    <row r="29" spans="1:37" s="2" customFormat="1" x14ac:dyDescent="0.35">
      <c r="A29" s="117"/>
      <c r="B29" s="38" t="s">
        <v>111</v>
      </c>
      <c r="C29" s="39" t="s">
        <v>8</v>
      </c>
      <c r="D29" s="98">
        <f t="shared" ref="D29:D42" si="23">MIN(F29:AK29)</f>
        <v>43.668016975308639</v>
      </c>
      <c r="E29" s="46">
        <f t="shared" ref="E29:E42" si="24">MAX(F29:AK29)</f>
        <v>5153.645833333333</v>
      </c>
      <c r="F29" s="42">
        <f>F24*2</f>
        <v>67.780671296296305</v>
      </c>
      <c r="G29" s="42">
        <f t="shared" ref="G29:AI29" si="25">G24*2</f>
        <v>43.668016975308639</v>
      </c>
      <c r="H29" s="42">
        <f t="shared" si="25"/>
        <v>429.47048611111109</v>
      </c>
      <c r="I29" s="42">
        <f t="shared" si="25"/>
        <v>87.336033950617278</v>
      </c>
      <c r="J29" s="42">
        <f t="shared" si="25"/>
        <v>50.835503472222229</v>
      </c>
      <c r="K29" s="42">
        <f t="shared" si="25"/>
        <v>50.835503472222229</v>
      </c>
      <c r="L29" s="42">
        <f t="shared" si="25"/>
        <v>94.835069444444457</v>
      </c>
      <c r="M29" s="42">
        <f t="shared" si="25"/>
        <v>102.86458333333333</v>
      </c>
      <c r="N29" s="42">
        <f t="shared" si="25"/>
        <v>203.34201388888891</v>
      </c>
      <c r="O29" s="42">
        <f t="shared" si="25"/>
        <v>420.35590277777789</v>
      </c>
      <c r="P29" s="42">
        <f t="shared" si="25"/>
        <v>1288.4114583333333</v>
      </c>
      <c r="Q29" s="42">
        <f t="shared" si="25"/>
        <v>205.72916666666666</v>
      </c>
      <c r="R29" s="42">
        <f t="shared" si="25"/>
        <v>379.34027777777783</v>
      </c>
      <c r="S29" s="42">
        <f t="shared" si="25"/>
        <v>813.36805555555566</v>
      </c>
      <c r="T29" s="42">
        <f t="shared" si="25"/>
        <v>1681.4236111111115</v>
      </c>
      <c r="U29" s="42">
        <f t="shared" si="25"/>
        <v>5153.645833333333</v>
      </c>
      <c r="V29" s="42">
        <f t="shared" si="25"/>
        <v>813.36805555555566</v>
      </c>
      <c r="W29" s="42">
        <f t="shared" si="25"/>
        <v>5153.645833333333</v>
      </c>
      <c r="X29" s="42">
        <f t="shared" si="25"/>
        <v>813.36805555555566</v>
      </c>
      <c r="Y29" s="42">
        <f t="shared" si="25"/>
        <v>5153.645833333333</v>
      </c>
      <c r="Z29" s="42">
        <f t="shared" si="25"/>
        <v>813.36805555555566</v>
      </c>
      <c r="AA29" s="42">
        <f t="shared" si="25"/>
        <v>5153.645833333333</v>
      </c>
      <c r="AB29" s="42">
        <f t="shared" si="25"/>
        <v>813.36805555555566</v>
      </c>
      <c r="AC29" s="42">
        <f t="shared" si="25"/>
        <v>5153.645833333333</v>
      </c>
      <c r="AD29" s="42">
        <f t="shared" si="25"/>
        <v>813.36805555555566</v>
      </c>
      <c r="AE29" s="42">
        <f t="shared" si="25"/>
        <v>5153.645833333333</v>
      </c>
      <c r="AF29" s="42">
        <f t="shared" si="25"/>
        <v>813.36805555555566</v>
      </c>
      <c r="AG29" s="42">
        <f t="shared" si="25"/>
        <v>5153.645833333333</v>
      </c>
      <c r="AH29" s="42">
        <f t="shared" si="25"/>
        <v>813.36805555555566</v>
      </c>
      <c r="AI29" s="42">
        <f t="shared" si="25"/>
        <v>5153.645833333333</v>
      </c>
      <c r="AJ29" s="42"/>
      <c r="AK29" s="45"/>
    </row>
    <row r="30" spans="1:37" s="2" customFormat="1" x14ac:dyDescent="0.35">
      <c r="A30" s="117"/>
      <c r="B30" s="2" t="s">
        <v>42</v>
      </c>
      <c r="C30" s="28" t="s">
        <v>4</v>
      </c>
      <c r="D30" s="97">
        <f t="shared" si="23"/>
        <v>0.69170138888888877</v>
      </c>
      <c r="E30" s="31">
        <f t="shared" si="24"/>
        <v>27.21125</v>
      </c>
      <c r="F30" s="12">
        <f>(2*CONSTANTS!$C$3*F21/1000)/F10</f>
        <v>1.0736458333333334</v>
      </c>
      <c r="G30" s="12">
        <f>(2*CONSTANTS!$C$3*G21/1000)/G10</f>
        <v>0.69170138888888877</v>
      </c>
      <c r="H30" s="12">
        <f>(2*CONSTANTS!$C$3*H21/1000)/H10</f>
        <v>6.8028124999999999</v>
      </c>
      <c r="I30" s="12">
        <f>(2*CONSTANTS!$C$3*I21/1000)/I10</f>
        <v>1.3834027777777775</v>
      </c>
      <c r="J30" s="12">
        <f>(2*CONSTANTS!$C$3*J21/1000)/J10</f>
        <v>1.0736458333333334</v>
      </c>
      <c r="K30" s="12">
        <f>(2*CONSTANTS!$C$3*K21/1000)/K10</f>
        <v>1.0736458333333334</v>
      </c>
      <c r="L30" s="12">
        <f>(2*CONSTANTS!$C$3*L21/1000)/L10</f>
        <v>1.0014583333333333</v>
      </c>
      <c r="M30" s="12">
        <f>(2*CONSTANTS!$C$3*M21/1000)/M10</f>
        <v>1.0862500000000002</v>
      </c>
      <c r="N30" s="12">
        <f>(2*CONSTANTS!$C$3*N21/1000)/N10</f>
        <v>2.1472916666666668</v>
      </c>
      <c r="O30" s="12">
        <f>(2*CONSTANTS!$C$3*O21/1000)/O10</f>
        <v>4.4389583333333338</v>
      </c>
      <c r="P30" s="12">
        <f>(2*CONSTANTS!$C$3*P21/1000)/P10</f>
        <v>13.605625</v>
      </c>
      <c r="Q30" s="12">
        <f>(2*CONSTANTS!$C$3*Q21/1000)/Q10</f>
        <v>1.0862500000000002</v>
      </c>
      <c r="R30" s="12">
        <f>(2*CONSTANTS!$C$3*R21/1000)/R10</f>
        <v>2.0029166666666667</v>
      </c>
      <c r="S30" s="12">
        <f>(2*CONSTANTS!$C$3*S21/1000)/S10</f>
        <v>4.2945833333333336</v>
      </c>
      <c r="T30" s="12">
        <f>(2*CONSTANTS!$C$3*T21/1000)/T10</f>
        <v>8.8779166666666676</v>
      </c>
      <c r="U30" s="12">
        <f>(2*CONSTANTS!$C$3*U21/1000)/U10</f>
        <v>27.21125</v>
      </c>
      <c r="V30" s="12">
        <f>(2*CONSTANTS!$C$3*V21/1000)/V10</f>
        <v>4.2945833333333336</v>
      </c>
      <c r="W30" s="12">
        <f>(2*CONSTANTS!$C$3*W21/1000)/W10</f>
        <v>27.21125</v>
      </c>
      <c r="X30" s="12">
        <f>(2*CONSTANTS!$C$3*X21/1000)/X10</f>
        <v>4.2945833333333336</v>
      </c>
      <c r="Y30" s="12">
        <f>(2*CONSTANTS!$C$3*Y21/1000)/Y10</f>
        <v>27.21125</v>
      </c>
      <c r="Z30" s="12">
        <f>(2*CONSTANTS!$C$3*Z21/1000)/Z10</f>
        <v>4.2945833333333336</v>
      </c>
      <c r="AA30" s="12">
        <f>(2*CONSTANTS!$C$3*AA21/1000)/AA10</f>
        <v>27.21125</v>
      </c>
      <c r="AB30" s="12">
        <f>(2*CONSTANTS!$C$3*AB21/1000)/AB10</f>
        <v>4.2945833333333336</v>
      </c>
      <c r="AC30" s="12">
        <f>(2*CONSTANTS!$C$3*AC21/1000)/AC10</f>
        <v>27.21125</v>
      </c>
      <c r="AD30" s="12">
        <f>(2*CONSTANTS!$C$3*AD21/1000)/AD10</f>
        <v>4.2945833333333336</v>
      </c>
      <c r="AE30" s="12">
        <f>(2*CONSTANTS!$C$3*AE21/1000)/AE10</f>
        <v>27.21125</v>
      </c>
      <c r="AF30" s="12">
        <f>(2*CONSTANTS!$C$3*AF21/1000)/AF10</f>
        <v>4.2945833333333336</v>
      </c>
      <c r="AG30" s="12">
        <f>(2*CONSTANTS!$C$3*AG21/1000)/AG10</f>
        <v>27.21125</v>
      </c>
      <c r="AH30" s="12">
        <f>(2*CONSTANTS!$C$3*AH21/1000)/AH10</f>
        <v>4.2945833333333336</v>
      </c>
      <c r="AI30" s="12">
        <f>(2*CONSTANTS!$C$3*AI21/1000)/AI10</f>
        <v>27.21125</v>
      </c>
      <c r="AJ30" s="12"/>
      <c r="AK30" s="13"/>
    </row>
    <row r="31" spans="1:37" s="2" customFormat="1" x14ac:dyDescent="0.35">
      <c r="A31" s="117"/>
      <c r="B31" s="38" t="s">
        <v>65</v>
      </c>
      <c r="C31" s="39" t="s">
        <v>4</v>
      </c>
      <c r="D31" s="95">
        <f t="shared" si="23"/>
        <v>2</v>
      </c>
      <c r="E31" s="40">
        <f t="shared" si="24"/>
        <v>54</v>
      </c>
      <c r="F31" s="42">
        <f t="shared" ref="F31:AI31" si="26">_xlfn.CEILING.MATH(F29/(F13/F14),1)</f>
        <v>3</v>
      </c>
      <c r="G31" s="42">
        <f t="shared" si="26"/>
        <v>2</v>
      </c>
      <c r="H31" s="42">
        <f t="shared" si="26"/>
        <v>54</v>
      </c>
      <c r="I31" s="42">
        <f t="shared" si="26"/>
        <v>4</v>
      </c>
      <c r="J31" s="42">
        <f t="shared" si="26"/>
        <v>2</v>
      </c>
      <c r="K31" s="42">
        <f t="shared" si="26"/>
        <v>7</v>
      </c>
      <c r="L31" s="42">
        <f t="shared" si="26"/>
        <v>2</v>
      </c>
      <c r="M31" s="42">
        <f t="shared" si="26"/>
        <v>2</v>
      </c>
      <c r="N31" s="42">
        <f t="shared" si="26"/>
        <v>4</v>
      </c>
      <c r="O31" s="42">
        <f t="shared" si="26"/>
        <v>7</v>
      </c>
      <c r="P31" s="42">
        <f t="shared" si="26"/>
        <v>19</v>
      </c>
      <c r="Q31" s="42">
        <f t="shared" si="26"/>
        <v>4</v>
      </c>
      <c r="R31" s="42">
        <f t="shared" si="26"/>
        <v>6</v>
      </c>
      <c r="S31" s="42">
        <f t="shared" si="26"/>
        <v>10</v>
      </c>
      <c r="T31" s="42">
        <f t="shared" si="26"/>
        <v>16</v>
      </c>
      <c r="U31" s="42">
        <f t="shared" si="26"/>
        <v>49</v>
      </c>
      <c r="V31" s="42">
        <f t="shared" si="26"/>
        <v>8</v>
      </c>
      <c r="W31" s="42">
        <f t="shared" si="26"/>
        <v>50</v>
      </c>
      <c r="X31" s="42">
        <f t="shared" si="26"/>
        <v>4</v>
      </c>
      <c r="Y31" s="42">
        <f t="shared" si="26"/>
        <v>25</v>
      </c>
      <c r="Z31" s="42">
        <f t="shared" si="26"/>
        <v>8</v>
      </c>
      <c r="AA31" s="42">
        <f t="shared" si="26"/>
        <v>50</v>
      </c>
      <c r="AB31" s="42">
        <f t="shared" si="26"/>
        <v>4</v>
      </c>
      <c r="AC31" s="42">
        <f t="shared" si="26"/>
        <v>25</v>
      </c>
      <c r="AD31" s="42">
        <f t="shared" si="26"/>
        <v>7</v>
      </c>
      <c r="AE31" s="42">
        <f t="shared" si="26"/>
        <v>25</v>
      </c>
      <c r="AF31" s="42">
        <f t="shared" si="26"/>
        <v>4</v>
      </c>
      <c r="AG31" s="42">
        <f t="shared" si="26"/>
        <v>21</v>
      </c>
      <c r="AH31" s="42">
        <f t="shared" si="26"/>
        <v>4</v>
      </c>
      <c r="AI31" s="42">
        <f t="shared" si="26"/>
        <v>21</v>
      </c>
      <c r="AJ31" s="42"/>
      <c r="AK31" s="45"/>
    </row>
    <row r="32" spans="1:37" s="2" customFormat="1" ht="15" thickBot="1" x14ac:dyDescent="0.4">
      <c r="A32" s="118"/>
      <c r="B32" s="22" t="s">
        <v>12</v>
      </c>
      <c r="C32" s="30" t="s">
        <v>11</v>
      </c>
      <c r="D32" s="99">
        <f t="shared" si="23"/>
        <v>128</v>
      </c>
      <c r="E32" s="36">
        <f t="shared" si="24"/>
        <v>2048</v>
      </c>
      <c r="F32" s="17">
        <f t="shared" ref="F32:AJ32" si="27">F13*F23</f>
        <v>416</v>
      </c>
      <c r="G32" s="17">
        <f t="shared" si="27"/>
        <v>416</v>
      </c>
      <c r="H32" s="17">
        <f t="shared" si="27"/>
        <v>128</v>
      </c>
      <c r="I32" s="17">
        <f t="shared" si="27"/>
        <v>416</v>
      </c>
      <c r="J32" s="17">
        <f t="shared" si="27"/>
        <v>416</v>
      </c>
      <c r="K32" s="17">
        <f t="shared" si="27"/>
        <v>128</v>
      </c>
      <c r="L32" s="17">
        <f t="shared" si="27"/>
        <v>832</v>
      </c>
      <c r="M32" s="17">
        <f t="shared" si="27"/>
        <v>832</v>
      </c>
      <c r="N32" s="17">
        <f t="shared" si="27"/>
        <v>832</v>
      </c>
      <c r="O32" s="17">
        <f t="shared" si="27"/>
        <v>496</v>
      </c>
      <c r="P32" s="17">
        <f t="shared" si="27"/>
        <v>280</v>
      </c>
      <c r="Q32" s="17">
        <f t="shared" si="27"/>
        <v>512</v>
      </c>
      <c r="R32" s="17">
        <f t="shared" si="27"/>
        <v>1024</v>
      </c>
      <c r="S32" s="17">
        <f t="shared" si="27"/>
        <v>720</v>
      </c>
      <c r="T32" s="17">
        <f t="shared" si="27"/>
        <v>848</v>
      </c>
      <c r="U32" s="17">
        <f t="shared" si="27"/>
        <v>848</v>
      </c>
      <c r="V32" s="17">
        <f t="shared" si="27"/>
        <v>832</v>
      </c>
      <c r="W32" s="17">
        <f t="shared" si="27"/>
        <v>832</v>
      </c>
      <c r="X32" s="17">
        <f t="shared" si="27"/>
        <v>848</v>
      </c>
      <c r="Y32" s="17">
        <f t="shared" si="27"/>
        <v>848</v>
      </c>
      <c r="Z32" s="17">
        <f t="shared" si="27"/>
        <v>416</v>
      </c>
      <c r="AA32" s="17">
        <f t="shared" si="27"/>
        <v>416</v>
      </c>
      <c r="AB32" s="17">
        <f t="shared" si="27"/>
        <v>832</v>
      </c>
      <c r="AC32" s="17">
        <f t="shared" si="27"/>
        <v>832</v>
      </c>
      <c r="AD32" s="17">
        <f t="shared" si="27"/>
        <v>1024</v>
      </c>
      <c r="AE32" s="17">
        <f t="shared" si="27"/>
        <v>848</v>
      </c>
      <c r="AF32" s="17">
        <f t="shared" si="27"/>
        <v>848</v>
      </c>
      <c r="AG32" s="17">
        <f t="shared" si="27"/>
        <v>1024</v>
      </c>
      <c r="AH32" s="17">
        <f t="shared" si="27"/>
        <v>992</v>
      </c>
      <c r="AI32" s="17">
        <f t="shared" si="27"/>
        <v>1024</v>
      </c>
      <c r="AJ32" s="17">
        <f t="shared" si="27"/>
        <v>2048</v>
      </c>
      <c r="AK32" s="18"/>
    </row>
    <row r="33" spans="1:37" s="2" customFormat="1" ht="15" customHeight="1" x14ac:dyDescent="0.35">
      <c r="A33" s="113" t="s">
        <v>46</v>
      </c>
      <c r="B33" s="6" t="s">
        <v>58</v>
      </c>
      <c r="C33" s="27" t="s">
        <v>13</v>
      </c>
      <c r="D33" s="100">
        <f t="shared" si="23"/>
        <v>1.5</v>
      </c>
      <c r="E33" s="33">
        <f t="shared" si="24"/>
        <v>24</v>
      </c>
      <c r="F33" s="6">
        <f>F15*CONSTANTS!$C$8</f>
        <v>24</v>
      </c>
      <c r="G33" s="6">
        <f>G15*CONSTANTS!$C$8</f>
        <v>24</v>
      </c>
      <c r="H33" s="6">
        <f>H15*CONSTANTS!$C$8</f>
        <v>24</v>
      </c>
      <c r="I33" s="6">
        <f>I15*CONSTANTS!$C$8</f>
        <v>24</v>
      </c>
      <c r="J33" s="6">
        <f>J15*CONSTANTS!$C$8</f>
        <v>24</v>
      </c>
      <c r="K33" s="6">
        <f>K15*CONSTANTS!$C$8</f>
        <v>24</v>
      </c>
      <c r="L33" s="6">
        <f>L15*CONSTANTS!$C$8</f>
        <v>24</v>
      </c>
      <c r="M33" s="6">
        <f>M15*CONSTANTS!$C$8</f>
        <v>24</v>
      </c>
      <c r="N33" s="6">
        <f>N15*CONSTANTS!$C$8</f>
        <v>24</v>
      </c>
      <c r="O33" s="6">
        <f>O15*CONSTANTS!$C$8</f>
        <v>12</v>
      </c>
      <c r="P33" s="6">
        <f>P15*CONSTANTS!$C$8</f>
        <v>6</v>
      </c>
      <c r="Q33" s="6">
        <f>Q15*CONSTANTS!$C$8</f>
        <v>12</v>
      </c>
      <c r="R33" s="6">
        <f>R15*CONSTANTS!$C$8</f>
        <v>24</v>
      </c>
      <c r="S33" s="6">
        <f>S15*CONSTANTS!$C$8</f>
        <v>12</v>
      </c>
      <c r="T33" s="6">
        <f>T15*CONSTANTS!$C$8</f>
        <v>12</v>
      </c>
      <c r="U33" s="6">
        <f>U15*CONSTANTS!$C$8</f>
        <v>12</v>
      </c>
      <c r="V33" s="6">
        <f>V15*CONSTANTS!$C$8/4</f>
        <v>3</v>
      </c>
      <c r="W33" s="6">
        <f>W15*CONSTANTS!$C$8/4</f>
        <v>3</v>
      </c>
      <c r="X33" s="6">
        <f>X15*CONSTANTS!$C$8/4</f>
        <v>1.5</v>
      </c>
      <c r="Y33" s="6">
        <f>Y15*CONSTANTS!$C$8/4</f>
        <v>1.5</v>
      </c>
      <c r="Z33" s="6">
        <f>Z15*CONSTANTS!$C$8/4</f>
        <v>1.5</v>
      </c>
      <c r="AA33" s="6">
        <f>AA15*CONSTANTS!$C$8/4</f>
        <v>1.5</v>
      </c>
      <c r="AB33" s="6">
        <f>AB15*CONSTANTS!$C$8/4</f>
        <v>1.5</v>
      </c>
      <c r="AC33" s="6">
        <f>AC15*CONSTANTS!$C$8/4</f>
        <v>1.5</v>
      </c>
      <c r="AD33" s="6">
        <f>AD15*CONSTANTS!$C$8/4</f>
        <v>3</v>
      </c>
      <c r="AE33" s="6">
        <f>AE15*CONSTANTS!$C$8/4</f>
        <v>1.5</v>
      </c>
      <c r="AF33" s="6">
        <f>AF15*CONSTANTS!$C$8/4</f>
        <v>1.5</v>
      </c>
      <c r="AG33" s="6">
        <f>AG15*CONSTANTS!$C$8/4</f>
        <v>1.5</v>
      </c>
      <c r="AH33" s="6">
        <f>AH15*CONSTANTS!$C$8/4</f>
        <v>1.5</v>
      </c>
      <c r="AI33" s="6">
        <f>AI15*CONSTANTS!$C$8/4</f>
        <v>1.5</v>
      </c>
      <c r="AJ33" s="6">
        <f>AJ15*CONSTANTS!$C$8/4</f>
        <v>1.5</v>
      </c>
      <c r="AK33" s="7"/>
    </row>
    <row r="34" spans="1:37" s="2" customFormat="1" ht="15" customHeight="1" x14ac:dyDescent="0.35">
      <c r="A34" s="114"/>
      <c r="B34" s="38" t="s">
        <v>47</v>
      </c>
      <c r="C34" s="39" t="s">
        <v>48</v>
      </c>
      <c r="D34" s="98">
        <f t="shared" si="23"/>
        <v>62.5</v>
      </c>
      <c r="E34" s="46">
        <f t="shared" si="24"/>
        <v>250</v>
      </c>
      <c r="F34" s="38">
        <f>F15/CONSTANTS!$C$2*1000</f>
        <v>250</v>
      </c>
      <c r="G34" s="38">
        <f>G15/CONSTANTS!$C$2*1000</f>
        <v>250</v>
      </c>
      <c r="H34" s="38">
        <f>H15/CONSTANTS!$C$2*1000</f>
        <v>250</v>
      </c>
      <c r="I34" s="38">
        <f>I15/CONSTANTS!$C$2*1000</f>
        <v>250</v>
      </c>
      <c r="J34" s="38">
        <f>J15/CONSTANTS!$C$2*1000</f>
        <v>250</v>
      </c>
      <c r="K34" s="38">
        <f>K15/CONSTANTS!$C$2*1000</f>
        <v>250</v>
      </c>
      <c r="L34" s="38">
        <f>L15/CONSTANTS!$C$2*1000</f>
        <v>250</v>
      </c>
      <c r="M34" s="38">
        <f>M15/CONSTANTS!$C$2*1000</f>
        <v>250</v>
      </c>
      <c r="N34" s="38">
        <f>N15/CONSTANTS!$C$2*1000</f>
        <v>250</v>
      </c>
      <c r="O34" s="38">
        <f>O15/CONSTANTS!$C$2*1000</f>
        <v>125</v>
      </c>
      <c r="P34" s="38">
        <f>P15/CONSTANTS!$C$2*1000</f>
        <v>62.5</v>
      </c>
      <c r="Q34" s="38">
        <f>Q15/CONSTANTS!$C$2*1000</f>
        <v>125</v>
      </c>
      <c r="R34" s="38">
        <f>R15/CONSTANTS!$C$2*1000</f>
        <v>250</v>
      </c>
      <c r="S34" s="38">
        <f>S15/CONSTANTS!$C$2*1000</f>
        <v>125</v>
      </c>
      <c r="T34" s="38">
        <f>T15/CONSTANTS!$C$2*1000</f>
        <v>125</v>
      </c>
      <c r="U34" s="38">
        <f>U15/CONSTANTS!$C$2*1000</f>
        <v>125</v>
      </c>
      <c r="V34" s="38">
        <f>V15/CONSTANTS!$C$2*1000</f>
        <v>125</v>
      </c>
      <c r="W34" s="38">
        <f>W15/CONSTANTS!$C$2*1000</f>
        <v>125</v>
      </c>
      <c r="X34" s="38">
        <f>X15/CONSTANTS!$C$2*1000</f>
        <v>62.5</v>
      </c>
      <c r="Y34" s="38">
        <f>Y15/CONSTANTS!$C$2*1000</f>
        <v>62.5</v>
      </c>
      <c r="Z34" s="38">
        <f>Z15/CONSTANTS!$C$2*1000</f>
        <v>62.5</v>
      </c>
      <c r="AA34" s="38">
        <f>AA15/CONSTANTS!$C$2*1000</f>
        <v>62.5</v>
      </c>
      <c r="AB34" s="38">
        <f>AB15/CONSTANTS!$C$2*1000</f>
        <v>62.5</v>
      </c>
      <c r="AC34" s="38">
        <f>AC15/CONSTANTS!$C$2*1000</f>
        <v>62.5</v>
      </c>
      <c r="AD34" s="38">
        <f>AD15/CONSTANTS!$C$2*1000</f>
        <v>125</v>
      </c>
      <c r="AE34" s="38">
        <f>AE15/CONSTANTS!$C$2*1000</f>
        <v>62.5</v>
      </c>
      <c r="AF34" s="38">
        <f>AF15/CONSTANTS!$C$2*1000</f>
        <v>62.5</v>
      </c>
      <c r="AG34" s="38">
        <f>AG15/CONSTANTS!$C$2*1000</f>
        <v>62.5</v>
      </c>
      <c r="AH34" s="38">
        <f>AH15/CONSTANTS!$C$2*1000</f>
        <v>62.5</v>
      </c>
      <c r="AI34" s="38">
        <f>AI15/CONSTANTS!$C$2*1000</f>
        <v>62.5</v>
      </c>
      <c r="AJ34" s="38">
        <f>AJ15/CONSTANTS!$C$2*1000</f>
        <v>62.5</v>
      </c>
      <c r="AK34" s="38">
        <f>AK15/CONSTANTS!$C$2*1000</f>
        <v>250</v>
      </c>
    </row>
    <row r="35" spans="1:37" s="2" customFormat="1" ht="15" customHeight="1" x14ac:dyDescent="0.35">
      <c r="A35" s="114"/>
      <c r="B35" s="2" t="s">
        <v>50</v>
      </c>
      <c r="C35" s="28" t="s">
        <v>11</v>
      </c>
      <c r="D35" s="92">
        <f t="shared" si="23"/>
        <v>13</v>
      </c>
      <c r="E35" s="35">
        <f t="shared" si="24"/>
        <v>22</v>
      </c>
      <c r="F35" s="2">
        <f>CONSTANTS!$C$11+F36+1</f>
        <v>17</v>
      </c>
      <c r="G35" s="2">
        <f>CONSTANTS!$C$11+G36+1</f>
        <v>16</v>
      </c>
      <c r="H35" s="2">
        <f>CONSTANTS!$C$11+H36+1</f>
        <v>19</v>
      </c>
      <c r="I35" s="2">
        <f>CONSTANTS!$C$11+I36+1</f>
        <v>17</v>
      </c>
      <c r="J35" s="2">
        <f>CONSTANTS!$C$11+J36+1</f>
        <v>16</v>
      </c>
      <c r="K35" s="2">
        <f>CONSTANTS!$C$11+K36+1</f>
        <v>16</v>
      </c>
      <c r="L35" s="2">
        <f>CONSTANTS!$C$11+L36+1</f>
        <v>17</v>
      </c>
      <c r="M35" s="2">
        <f>CONSTANTS!$C$11+M36+1</f>
        <v>17</v>
      </c>
      <c r="N35" s="2">
        <f>CONSTANTS!$C$11+N36+1</f>
        <v>18</v>
      </c>
      <c r="O35" s="2">
        <f>CONSTANTS!$C$11+O36+1</f>
        <v>18</v>
      </c>
      <c r="P35" s="2">
        <f>CONSTANTS!$C$11+P36+1</f>
        <v>19</v>
      </c>
      <c r="Q35" s="2">
        <f>CONSTANTS!$C$11+Q36+1</f>
        <v>17</v>
      </c>
      <c r="R35" s="2">
        <f>CONSTANTS!$C$11+R36+1</f>
        <v>19</v>
      </c>
      <c r="S35" s="2">
        <f>CONSTANTS!$C$11+S36+1</f>
        <v>19</v>
      </c>
      <c r="T35" s="2">
        <f>CONSTANTS!$C$11+T36+1</f>
        <v>20</v>
      </c>
      <c r="U35" s="2">
        <f>CONSTANTS!$C$11+U36+1</f>
        <v>22</v>
      </c>
      <c r="V35" s="2">
        <f>CONSTANTS!$C$11+V36+1</f>
        <v>19</v>
      </c>
      <c r="W35" s="2">
        <f>CONSTANTS!$C$11+W36+1</f>
        <v>22</v>
      </c>
      <c r="X35" s="2">
        <f>CONSTANTS!$C$11+X36+1</f>
        <v>18</v>
      </c>
      <c r="Y35" s="2">
        <f>CONSTANTS!$C$11+Y36+1</f>
        <v>21</v>
      </c>
      <c r="Z35" s="2">
        <f>CONSTANTS!$C$11+Z36+1</f>
        <v>18</v>
      </c>
      <c r="AA35" s="2">
        <f>CONSTANTS!$C$11+AA36+1</f>
        <v>21</v>
      </c>
      <c r="AB35" s="2">
        <f>CONSTANTS!$C$11+AB36+1</f>
        <v>18</v>
      </c>
      <c r="AC35" s="2">
        <f>CONSTANTS!$C$11+AC36+1</f>
        <v>21</v>
      </c>
      <c r="AD35" s="2">
        <f>CONSTANTS!$C$11+AD36+1</f>
        <v>19</v>
      </c>
      <c r="AE35" s="2">
        <f>CONSTANTS!$C$11+AE36+1</f>
        <v>21</v>
      </c>
      <c r="AF35" s="2">
        <f>CONSTANTS!$C$11+AF36+1</f>
        <v>18</v>
      </c>
      <c r="AG35" s="2">
        <f>CONSTANTS!$C$11+AG36+1</f>
        <v>21</v>
      </c>
      <c r="AH35" s="2">
        <f>CONSTANTS!$C$11+AH36+1</f>
        <v>18</v>
      </c>
      <c r="AI35" s="2">
        <f>CONSTANTS!$C$11+AI36+1</f>
        <v>21</v>
      </c>
      <c r="AJ35" s="2">
        <f>CONSTANTS!$C$11+AJ36+1</f>
        <v>13</v>
      </c>
      <c r="AK35" s="2">
        <f>CONSTANTS!$C$11+AK36+1</f>
        <v>13</v>
      </c>
    </row>
    <row r="36" spans="1:37" s="2" customFormat="1" ht="15" customHeight="1" x14ac:dyDescent="0.35">
      <c r="A36" s="114"/>
      <c r="B36" s="38" t="s">
        <v>51</v>
      </c>
      <c r="C36" s="39" t="s">
        <v>11</v>
      </c>
      <c r="D36" s="95">
        <f t="shared" si="23"/>
        <v>3</v>
      </c>
      <c r="E36" s="40">
        <f t="shared" si="24"/>
        <v>9</v>
      </c>
      <c r="F36" s="38">
        <f t="shared" ref="F36:AI36" si="28">_xlfn.CEILING.MATH(LOG(_xlfn.CEILING.MATH((F24*(F34/1000)))+1,2))</f>
        <v>4</v>
      </c>
      <c r="G36" s="38">
        <f t="shared" si="28"/>
        <v>3</v>
      </c>
      <c r="H36" s="38">
        <f t="shared" si="28"/>
        <v>6</v>
      </c>
      <c r="I36" s="38">
        <f t="shared" si="28"/>
        <v>4</v>
      </c>
      <c r="J36" s="38">
        <f t="shared" si="28"/>
        <v>3</v>
      </c>
      <c r="K36" s="38">
        <f t="shared" si="28"/>
        <v>3</v>
      </c>
      <c r="L36" s="38">
        <f t="shared" si="28"/>
        <v>4</v>
      </c>
      <c r="M36" s="38">
        <f t="shared" si="28"/>
        <v>4</v>
      </c>
      <c r="N36" s="38">
        <f t="shared" si="28"/>
        <v>5</v>
      </c>
      <c r="O36" s="38">
        <f t="shared" si="28"/>
        <v>5</v>
      </c>
      <c r="P36" s="38">
        <f t="shared" si="28"/>
        <v>6</v>
      </c>
      <c r="Q36" s="38">
        <f t="shared" si="28"/>
        <v>4</v>
      </c>
      <c r="R36" s="38">
        <f t="shared" si="28"/>
        <v>6</v>
      </c>
      <c r="S36" s="38">
        <f t="shared" si="28"/>
        <v>6</v>
      </c>
      <c r="T36" s="38">
        <f t="shared" si="28"/>
        <v>7</v>
      </c>
      <c r="U36" s="38">
        <f t="shared" si="28"/>
        <v>9</v>
      </c>
      <c r="V36" s="38">
        <f t="shared" si="28"/>
        <v>6</v>
      </c>
      <c r="W36" s="38">
        <f t="shared" si="28"/>
        <v>9</v>
      </c>
      <c r="X36" s="38">
        <f t="shared" si="28"/>
        <v>5</v>
      </c>
      <c r="Y36" s="38">
        <f t="shared" si="28"/>
        <v>8</v>
      </c>
      <c r="Z36" s="38">
        <f t="shared" si="28"/>
        <v>5</v>
      </c>
      <c r="AA36" s="38">
        <f t="shared" si="28"/>
        <v>8</v>
      </c>
      <c r="AB36" s="38">
        <f t="shared" si="28"/>
        <v>5</v>
      </c>
      <c r="AC36" s="38">
        <f t="shared" si="28"/>
        <v>8</v>
      </c>
      <c r="AD36" s="38">
        <f t="shared" si="28"/>
        <v>6</v>
      </c>
      <c r="AE36" s="38">
        <f t="shared" si="28"/>
        <v>8</v>
      </c>
      <c r="AF36" s="38">
        <f t="shared" si="28"/>
        <v>5</v>
      </c>
      <c r="AG36" s="38">
        <f t="shared" si="28"/>
        <v>8</v>
      </c>
      <c r="AH36" s="38">
        <f t="shared" si="28"/>
        <v>5</v>
      </c>
      <c r="AI36" s="38">
        <f t="shared" si="28"/>
        <v>8</v>
      </c>
      <c r="AJ36" s="38"/>
      <c r="AK36" s="47"/>
    </row>
    <row r="37" spans="1:37" s="2" customFormat="1" x14ac:dyDescent="0.35">
      <c r="A37" s="114"/>
      <c r="B37" s="2" t="s">
        <v>10</v>
      </c>
      <c r="C37" s="28" t="s">
        <v>11</v>
      </c>
      <c r="D37" s="92">
        <f t="shared" si="23"/>
        <v>2</v>
      </c>
      <c r="E37" s="35">
        <f t="shared" si="24"/>
        <v>6</v>
      </c>
      <c r="F37" s="11">
        <f t="shared" ref="F37:AI37" si="29">CEILING(LOG(F31+1,2),1)</f>
        <v>2</v>
      </c>
      <c r="G37" s="11">
        <f t="shared" si="29"/>
        <v>2</v>
      </c>
      <c r="H37" s="11">
        <f t="shared" si="29"/>
        <v>6</v>
      </c>
      <c r="I37" s="11">
        <f t="shared" si="29"/>
        <v>3</v>
      </c>
      <c r="J37" s="11">
        <f t="shared" si="29"/>
        <v>2</v>
      </c>
      <c r="K37" s="11">
        <f t="shared" si="29"/>
        <v>3</v>
      </c>
      <c r="L37" s="11">
        <f t="shared" si="29"/>
        <v>2</v>
      </c>
      <c r="M37" s="11">
        <f t="shared" si="29"/>
        <v>2</v>
      </c>
      <c r="N37" s="11">
        <f t="shared" si="29"/>
        <v>3</v>
      </c>
      <c r="O37" s="11">
        <f t="shared" si="29"/>
        <v>3</v>
      </c>
      <c r="P37" s="11">
        <f t="shared" si="29"/>
        <v>5</v>
      </c>
      <c r="Q37" s="11">
        <f t="shared" si="29"/>
        <v>3</v>
      </c>
      <c r="R37" s="11">
        <f t="shared" si="29"/>
        <v>3</v>
      </c>
      <c r="S37" s="11">
        <f t="shared" si="29"/>
        <v>4</v>
      </c>
      <c r="T37" s="11">
        <f t="shared" si="29"/>
        <v>5</v>
      </c>
      <c r="U37" s="11">
        <f t="shared" si="29"/>
        <v>6</v>
      </c>
      <c r="V37" s="11">
        <f t="shared" si="29"/>
        <v>4</v>
      </c>
      <c r="W37" s="11">
        <f t="shared" si="29"/>
        <v>6</v>
      </c>
      <c r="X37" s="11">
        <f t="shared" si="29"/>
        <v>3</v>
      </c>
      <c r="Y37" s="11">
        <f t="shared" si="29"/>
        <v>5</v>
      </c>
      <c r="Z37" s="11">
        <f t="shared" si="29"/>
        <v>4</v>
      </c>
      <c r="AA37" s="11">
        <f t="shared" si="29"/>
        <v>6</v>
      </c>
      <c r="AB37" s="11">
        <f t="shared" si="29"/>
        <v>3</v>
      </c>
      <c r="AC37" s="11">
        <f t="shared" si="29"/>
        <v>5</v>
      </c>
      <c r="AD37" s="11">
        <f t="shared" si="29"/>
        <v>3</v>
      </c>
      <c r="AE37" s="11">
        <f t="shared" si="29"/>
        <v>5</v>
      </c>
      <c r="AF37" s="11">
        <f t="shared" si="29"/>
        <v>3</v>
      </c>
      <c r="AG37" s="11">
        <f t="shared" si="29"/>
        <v>5</v>
      </c>
      <c r="AH37" s="11">
        <f t="shared" si="29"/>
        <v>3</v>
      </c>
      <c r="AI37" s="11">
        <f t="shared" si="29"/>
        <v>5</v>
      </c>
      <c r="AJ37" s="11"/>
      <c r="AK37" s="16"/>
    </row>
    <row r="38" spans="1:37" s="2" customFormat="1" x14ac:dyDescent="0.35">
      <c r="A38" s="114"/>
      <c r="B38" s="38" t="s">
        <v>39</v>
      </c>
      <c r="C38" s="39" t="s">
        <v>11</v>
      </c>
      <c r="D38" s="95">
        <f t="shared" si="23"/>
        <v>384</v>
      </c>
      <c r="E38" s="40">
        <f t="shared" si="24"/>
        <v>5120</v>
      </c>
      <c r="F38" s="42">
        <f t="shared" ref="F38:AI38" si="30">F32*F37</f>
        <v>832</v>
      </c>
      <c r="G38" s="42">
        <f t="shared" si="30"/>
        <v>832</v>
      </c>
      <c r="H38" s="42">
        <f t="shared" si="30"/>
        <v>768</v>
      </c>
      <c r="I38" s="42">
        <f t="shared" si="30"/>
        <v>1248</v>
      </c>
      <c r="J38" s="42">
        <f t="shared" si="30"/>
        <v>832</v>
      </c>
      <c r="K38" s="42">
        <f t="shared" si="30"/>
        <v>384</v>
      </c>
      <c r="L38" s="42">
        <f t="shared" si="30"/>
        <v>1664</v>
      </c>
      <c r="M38" s="42">
        <f t="shared" si="30"/>
        <v>1664</v>
      </c>
      <c r="N38" s="42">
        <f t="shared" si="30"/>
        <v>2496</v>
      </c>
      <c r="O38" s="42">
        <f t="shared" si="30"/>
        <v>1488</v>
      </c>
      <c r="P38" s="42">
        <f t="shared" si="30"/>
        <v>1400</v>
      </c>
      <c r="Q38" s="42">
        <f t="shared" si="30"/>
        <v>1536</v>
      </c>
      <c r="R38" s="42">
        <f t="shared" si="30"/>
        <v>3072</v>
      </c>
      <c r="S38" s="42">
        <f t="shared" si="30"/>
        <v>2880</v>
      </c>
      <c r="T38" s="42">
        <f t="shared" si="30"/>
        <v>4240</v>
      </c>
      <c r="U38" s="42">
        <f t="shared" si="30"/>
        <v>5088</v>
      </c>
      <c r="V38" s="42">
        <f t="shared" si="30"/>
        <v>3328</v>
      </c>
      <c r="W38" s="42">
        <f t="shared" si="30"/>
        <v>4992</v>
      </c>
      <c r="X38" s="42">
        <f t="shared" si="30"/>
        <v>2544</v>
      </c>
      <c r="Y38" s="42">
        <f t="shared" si="30"/>
        <v>4240</v>
      </c>
      <c r="Z38" s="42">
        <f t="shared" si="30"/>
        <v>1664</v>
      </c>
      <c r="AA38" s="42">
        <f t="shared" si="30"/>
        <v>2496</v>
      </c>
      <c r="AB38" s="42">
        <f t="shared" si="30"/>
        <v>2496</v>
      </c>
      <c r="AC38" s="42">
        <f t="shared" si="30"/>
        <v>4160</v>
      </c>
      <c r="AD38" s="42">
        <f t="shared" si="30"/>
        <v>3072</v>
      </c>
      <c r="AE38" s="42">
        <f t="shared" si="30"/>
        <v>4240</v>
      </c>
      <c r="AF38" s="42">
        <f t="shared" si="30"/>
        <v>2544</v>
      </c>
      <c r="AG38" s="42">
        <f t="shared" si="30"/>
        <v>5120</v>
      </c>
      <c r="AH38" s="42">
        <f t="shared" si="30"/>
        <v>2976</v>
      </c>
      <c r="AI38" s="42">
        <f t="shared" si="30"/>
        <v>5120</v>
      </c>
      <c r="AJ38" s="42"/>
      <c r="AK38" s="45"/>
    </row>
    <row r="39" spans="1:37" s="2" customFormat="1" x14ac:dyDescent="0.35">
      <c r="A39" s="114"/>
      <c r="B39" s="2" t="s">
        <v>123</v>
      </c>
      <c r="C39" s="28" t="s">
        <v>4</v>
      </c>
      <c r="D39" s="92">
        <f t="shared" si="23"/>
        <v>2</v>
      </c>
      <c r="E39" s="35">
        <f t="shared" si="24"/>
        <v>53</v>
      </c>
      <c r="F39" s="11">
        <f t="shared" ref="F39:AI39" si="31">IF(MOD(F32/64,1)=0,F32/64,IF(MOD(F32/32,1)=0,F32/32,IF(MOD(F32/16,1)=0,F32/16,IF(MOD(F32/8,1)=0,F32/8,"ERROR"))))</f>
        <v>13</v>
      </c>
      <c r="G39" s="11">
        <f t="shared" si="31"/>
        <v>13</v>
      </c>
      <c r="H39" s="11">
        <f t="shared" si="31"/>
        <v>2</v>
      </c>
      <c r="I39" s="11">
        <f t="shared" si="31"/>
        <v>13</v>
      </c>
      <c r="J39" s="11">
        <f t="shared" si="31"/>
        <v>13</v>
      </c>
      <c r="K39" s="11">
        <f t="shared" si="31"/>
        <v>2</v>
      </c>
      <c r="L39" s="11">
        <f t="shared" si="31"/>
        <v>13</v>
      </c>
      <c r="M39" s="11">
        <f t="shared" si="31"/>
        <v>13</v>
      </c>
      <c r="N39" s="11">
        <f t="shared" si="31"/>
        <v>13</v>
      </c>
      <c r="O39" s="11">
        <f t="shared" si="31"/>
        <v>31</v>
      </c>
      <c r="P39" s="11">
        <f t="shared" si="31"/>
        <v>35</v>
      </c>
      <c r="Q39" s="11">
        <f t="shared" si="31"/>
        <v>8</v>
      </c>
      <c r="R39" s="11">
        <f t="shared" si="31"/>
        <v>16</v>
      </c>
      <c r="S39" s="11">
        <f t="shared" si="31"/>
        <v>45</v>
      </c>
      <c r="T39" s="11">
        <f t="shared" si="31"/>
        <v>53</v>
      </c>
      <c r="U39" s="11">
        <f t="shared" si="31"/>
        <v>53</v>
      </c>
      <c r="V39" s="11">
        <f t="shared" si="31"/>
        <v>13</v>
      </c>
      <c r="W39" s="11">
        <f t="shared" si="31"/>
        <v>13</v>
      </c>
      <c r="X39" s="11">
        <f t="shared" si="31"/>
        <v>53</v>
      </c>
      <c r="Y39" s="11">
        <f t="shared" si="31"/>
        <v>53</v>
      </c>
      <c r="Z39" s="11">
        <f t="shared" si="31"/>
        <v>13</v>
      </c>
      <c r="AA39" s="11">
        <f t="shared" si="31"/>
        <v>13</v>
      </c>
      <c r="AB39" s="11">
        <f t="shared" si="31"/>
        <v>13</v>
      </c>
      <c r="AC39" s="11">
        <f t="shared" si="31"/>
        <v>13</v>
      </c>
      <c r="AD39" s="11">
        <f t="shared" si="31"/>
        <v>16</v>
      </c>
      <c r="AE39" s="11">
        <f t="shared" si="31"/>
        <v>53</v>
      </c>
      <c r="AF39" s="11">
        <f t="shared" si="31"/>
        <v>53</v>
      </c>
      <c r="AG39" s="11">
        <f t="shared" si="31"/>
        <v>16</v>
      </c>
      <c r="AH39" s="11">
        <f t="shared" si="31"/>
        <v>31</v>
      </c>
      <c r="AI39" s="11">
        <f t="shared" si="31"/>
        <v>16</v>
      </c>
      <c r="AJ39" s="11"/>
      <c r="AK39" s="16"/>
    </row>
    <row r="40" spans="1:37" s="2" customFormat="1" x14ac:dyDescent="0.35">
      <c r="A40" s="114"/>
      <c r="B40" s="38" t="s">
        <v>93</v>
      </c>
      <c r="C40" s="39" t="s">
        <v>4</v>
      </c>
      <c r="D40" s="95">
        <f t="shared" si="23"/>
        <v>8</v>
      </c>
      <c r="E40" s="40">
        <f t="shared" si="24"/>
        <v>64</v>
      </c>
      <c r="F40" s="42">
        <f t="shared" ref="F40:AI40" si="32">F32/F39</f>
        <v>32</v>
      </c>
      <c r="G40" s="42">
        <f t="shared" si="32"/>
        <v>32</v>
      </c>
      <c r="H40" s="42">
        <f t="shared" si="32"/>
        <v>64</v>
      </c>
      <c r="I40" s="42">
        <f t="shared" si="32"/>
        <v>32</v>
      </c>
      <c r="J40" s="42">
        <f t="shared" si="32"/>
        <v>32</v>
      </c>
      <c r="K40" s="42">
        <f t="shared" si="32"/>
        <v>64</v>
      </c>
      <c r="L40" s="42">
        <f t="shared" si="32"/>
        <v>64</v>
      </c>
      <c r="M40" s="42">
        <f t="shared" si="32"/>
        <v>64</v>
      </c>
      <c r="N40" s="42">
        <f t="shared" si="32"/>
        <v>64</v>
      </c>
      <c r="O40" s="42">
        <f t="shared" si="32"/>
        <v>16</v>
      </c>
      <c r="P40" s="42">
        <f t="shared" si="32"/>
        <v>8</v>
      </c>
      <c r="Q40" s="42">
        <f t="shared" si="32"/>
        <v>64</v>
      </c>
      <c r="R40" s="42">
        <f t="shared" si="32"/>
        <v>64</v>
      </c>
      <c r="S40" s="42">
        <f t="shared" si="32"/>
        <v>16</v>
      </c>
      <c r="T40" s="42">
        <f t="shared" si="32"/>
        <v>16</v>
      </c>
      <c r="U40" s="42">
        <f t="shared" si="32"/>
        <v>16</v>
      </c>
      <c r="V40" s="42">
        <f t="shared" si="32"/>
        <v>64</v>
      </c>
      <c r="W40" s="42">
        <f t="shared" si="32"/>
        <v>64</v>
      </c>
      <c r="X40" s="42">
        <f t="shared" si="32"/>
        <v>16</v>
      </c>
      <c r="Y40" s="42">
        <f t="shared" si="32"/>
        <v>16</v>
      </c>
      <c r="Z40" s="42">
        <f t="shared" si="32"/>
        <v>32</v>
      </c>
      <c r="AA40" s="42">
        <f t="shared" si="32"/>
        <v>32</v>
      </c>
      <c r="AB40" s="42">
        <f t="shared" si="32"/>
        <v>64</v>
      </c>
      <c r="AC40" s="42">
        <f t="shared" si="32"/>
        <v>64</v>
      </c>
      <c r="AD40" s="42">
        <f t="shared" si="32"/>
        <v>64</v>
      </c>
      <c r="AE40" s="42">
        <f t="shared" si="32"/>
        <v>16</v>
      </c>
      <c r="AF40" s="42">
        <f t="shared" si="32"/>
        <v>16</v>
      </c>
      <c r="AG40" s="42">
        <f t="shared" si="32"/>
        <v>64</v>
      </c>
      <c r="AH40" s="42">
        <f t="shared" si="32"/>
        <v>32</v>
      </c>
      <c r="AI40" s="42">
        <f t="shared" si="32"/>
        <v>64</v>
      </c>
      <c r="AJ40" s="42"/>
      <c r="AK40" s="45"/>
    </row>
    <row r="41" spans="1:37" s="2" customFormat="1" x14ac:dyDescent="0.35">
      <c r="A41" s="114"/>
      <c r="B41" s="2" t="s">
        <v>40</v>
      </c>
      <c r="C41" s="28" t="s">
        <v>11</v>
      </c>
      <c r="D41" s="92">
        <f t="shared" si="23"/>
        <v>8</v>
      </c>
      <c r="E41" s="35">
        <f t="shared" si="24"/>
        <v>371</v>
      </c>
      <c r="F41" s="11">
        <f t="shared" ref="F41:AI41" si="33">F32/F40*(F37+1)</f>
        <v>39</v>
      </c>
      <c r="G41" s="11">
        <f t="shared" si="33"/>
        <v>39</v>
      </c>
      <c r="H41" s="11">
        <f t="shared" si="33"/>
        <v>14</v>
      </c>
      <c r="I41" s="11">
        <f t="shared" si="33"/>
        <v>52</v>
      </c>
      <c r="J41" s="11">
        <f t="shared" si="33"/>
        <v>39</v>
      </c>
      <c r="K41" s="11">
        <f t="shared" si="33"/>
        <v>8</v>
      </c>
      <c r="L41" s="11">
        <f t="shared" si="33"/>
        <v>39</v>
      </c>
      <c r="M41" s="11">
        <f t="shared" si="33"/>
        <v>39</v>
      </c>
      <c r="N41" s="11">
        <f t="shared" si="33"/>
        <v>52</v>
      </c>
      <c r="O41" s="11">
        <f t="shared" si="33"/>
        <v>124</v>
      </c>
      <c r="P41" s="11">
        <f t="shared" si="33"/>
        <v>210</v>
      </c>
      <c r="Q41" s="11">
        <f t="shared" si="33"/>
        <v>32</v>
      </c>
      <c r="R41" s="11">
        <f t="shared" si="33"/>
        <v>64</v>
      </c>
      <c r="S41" s="11">
        <f t="shared" si="33"/>
        <v>225</v>
      </c>
      <c r="T41" s="11">
        <f t="shared" si="33"/>
        <v>318</v>
      </c>
      <c r="U41" s="11">
        <f t="shared" si="33"/>
        <v>371</v>
      </c>
      <c r="V41" s="11">
        <f t="shared" si="33"/>
        <v>65</v>
      </c>
      <c r="W41" s="11">
        <f t="shared" si="33"/>
        <v>91</v>
      </c>
      <c r="X41" s="11">
        <f t="shared" si="33"/>
        <v>212</v>
      </c>
      <c r="Y41" s="11">
        <f t="shared" si="33"/>
        <v>318</v>
      </c>
      <c r="Z41" s="11">
        <f t="shared" si="33"/>
        <v>65</v>
      </c>
      <c r="AA41" s="11">
        <f t="shared" si="33"/>
        <v>91</v>
      </c>
      <c r="AB41" s="11">
        <f t="shared" si="33"/>
        <v>52</v>
      </c>
      <c r="AC41" s="11">
        <f t="shared" si="33"/>
        <v>78</v>
      </c>
      <c r="AD41" s="11">
        <f t="shared" si="33"/>
        <v>64</v>
      </c>
      <c r="AE41" s="11">
        <f t="shared" si="33"/>
        <v>318</v>
      </c>
      <c r="AF41" s="11">
        <f t="shared" si="33"/>
        <v>212</v>
      </c>
      <c r="AG41" s="11">
        <f t="shared" si="33"/>
        <v>96</v>
      </c>
      <c r="AH41" s="11">
        <f t="shared" si="33"/>
        <v>124</v>
      </c>
      <c r="AI41" s="11">
        <f t="shared" si="33"/>
        <v>96</v>
      </c>
      <c r="AJ41" s="11"/>
      <c r="AK41" s="16"/>
    </row>
    <row r="42" spans="1:37" s="2" customFormat="1" x14ac:dyDescent="0.35">
      <c r="A42" s="114"/>
      <c r="B42" s="38" t="s">
        <v>41</v>
      </c>
      <c r="C42" s="39" t="s">
        <v>11</v>
      </c>
      <c r="D42" s="95">
        <f t="shared" si="23"/>
        <v>392</v>
      </c>
      <c r="E42" s="40">
        <f t="shared" si="24"/>
        <v>5459</v>
      </c>
      <c r="F42" s="42">
        <f t="shared" ref="F42:T42" si="34">F38+F41</f>
        <v>871</v>
      </c>
      <c r="G42" s="42">
        <f t="shared" ref="G42" si="35">G38+G41</f>
        <v>871</v>
      </c>
      <c r="H42" s="42">
        <f t="shared" si="34"/>
        <v>782</v>
      </c>
      <c r="I42" s="42">
        <f>I38+I41</f>
        <v>1300</v>
      </c>
      <c r="J42" s="42">
        <f t="shared" ref="J42:K42" si="36">J38+J41</f>
        <v>871</v>
      </c>
      <c r="K42" s="42">
        <f t="shared" si="36"/>
        <v>392</v>
      </c>
      <c r="L42" s="42">
        <f t="shared" si="34"/>
        <v>1703</v>
      </c>
      <c r="M42" s="42">
        <f t="shared" ref="M42" si="37">M38+M41</f>
        <v>1703</v>
      </c>
      <c r="N42" s="42">
        <f t="shared" ref="N42:O42" si="38">N38+N41</f>
        <v>2548</v>
      </c>
      <c r="O42" s="42">
        <f t="shared" si="38"/>
        <v>1612</v>
      </c>
      <c r="P42" s="42">
        <f t="shared" si="34"/>
        <v>1610</v>
      </c>
      <c r="Q42" s="42">
        <f>Q38+Q41</f>
        <v>1568</v>
      </c>
      <c r="R42" s="42">
        <f t="shared" si="34"/>
        <v>3136</v>
      </c>
      <c r="S42" s="42">
        <f t="shared" ref="S42" si="39">S38+S41</f>
        <v>3105</v>
      </c>
      <c r="T42" s="42">
        <f t="shared" si="34"/>
        <v>4558</v>
      </c>
      <c r="U42" s="42">
        <f t="shared" ref="U42" si="40">U38+U41</f>
        <v>5459</v>
      </c>
      <c r="V42" s="42">
        <f t="shared" ref="V42:AI42" si="41">V38+V41</f>
        <v>3393</v>
      </c>
      <c r="W42" s="42">
        <f t="shared" si="41"/>
        <v>5083</v>
      </c>
      <c r="X42" s="42">
        <f t="shared" si="41"/>
        <v>2756</v>
      </c>
      <c r="Y42" s="42">
        <f t="shared" si="41"/>
        <v>4558</v>
      </c>
      <c r="Z42" s="42">
        <f t="shared" si="41"/>
        <v>1729</v>
      </c>
      <c r="AA42" s="42">
        <f t="shared" si="41"/>
        <v>2587</v>
      </c>
      <c r="AB42" s="42">
        <f t="shared" si="41"/>
        <v>2548</v>
      </c>
      <c r="AC42" s="42">
        <f t="shared" si="41"/>
        <v>4238</v>
      </c>
      <c r="AD42" s="42">
        <f t="shared" si="41"/>
        <v>3136</v>
      </c>
      <c r="AE42" s="42">
        <f t="shared" si="41"/>
        <v>4558</v>
      </c>
      <c r="AF42" s="42">
        <f t="shared" si="41"/>
        <v>2756</v>
      </c>
      <c r="AG42" s="42">
        <f t="shared" si="41"/>
        <v>5216</v>
      </c>
      <c r="AH42" s="42">
        <f t="shared" si="41"/>
        <v>3100</v>
      </c>
      <c r="AI42" s="42">
        <f t="shared" si="41"/>
        <v>5216</v>
      </c>
      <c r="AJ42" s="42"/>
      <c r="AK42" s="45"/>
    </row>
    <row r="43" spans="1:37" s="2" customFormat="1" x14ac:dyDescent="0.35">
      <c r="A43" s="114"/>
      <c r="B43" s="2" t="s">
        <v>18</v>
      </c>
      <c r="C43" s="28" t="s">
        <v>33</v>
      </c>
      <c r="D43" s="97">
        <f t="shared" ref="D43:D60" si="42">MIN(F43:AK43)</f>
        <v>368.265625</v>
      </c>
      <c r="E43" s="31">
        <f t="shared" ref="E43:E60" si="43">MAX(F43:AK43)</f>
        <v>1290.115234375</v>
      </c>
      <c r="F43" s="11">
        <f t="shared" ref="F43:AI43" si="44">F42*(F11+2)/1024</f>
        <v>614.123046875</v>
      </c>
      <c r="G43" s="11">
        <f t="shared" si="44"/>
        <v>614.123046875</v>
      </c>
      <c r="H43" s="11">
        <f t="shared" si="44"/>
        <v>551.37109375</v>
      </c>
      <c r="I43" s="11">
        <f t="shared" si="44"/>
        <v>916.6015625</v>
      </c>
      <c r="J43" s="11">
        <f t="shared" si="44"/>
        <v>818.263671875</v>
      </c>
      <c r="K43" s="11">
        <f t="shared" si="44"/>
        <v>368.265625</v>
      </c>
      <c r="L43" s="11">
        <f t="shared" si="44"/>
        <v>801.607421875</v>
      </c>
      <c r="M43" s="11">
        <f t="shared" si="44"/>
        <v>801.607421875</v>
      </c>
      <c r="N43" s="11">
        <f t="shared" si="44"/>
        <v>1199.3515625</v>
      </c>
      <c r="O43" s="11">
        <f t="shared" si="44"/>
        <v>758.7734375</v>
      </c>
      <c r="P43" s="11">
        <f t="shared" si="44"/>
        <v>757.83203125</v>
      </c>
      <c r="Q43" s="11">
        <f t="shared" si="44"/>
        <v>370.5625</v>
      </c>
      <c r="R43" s="11">
        <f t="shared" si="44"/>
        <v>741.125</v>
      </c>
      <c r="S43" s="11">
        <f t="shared" si="44"/>
        <v>733.798828125</v>
      </c>
      <c r="T43" s="11">
        <f t="shared" si="44"/>
        <v>1077.18359375</v>
      </c>
      <c r="U43" s="11">
        <f t="shared" si="44"/>
        <v>1290.115234375</v>
      </c>
      <c r="V43" s="11">
        <f t="shared" si="44"/>
        <v>801.861328125</v>
      </c>
      <c r="W43" s="11">
        <f t="shared" si="44"/>
        <v>1201.255859375</v>
      </c>
      <c r="X43" s="11">
        <f t="shared" si="44"/>
        <v>651.3203125</v>
      </c>
      <c r="Y43" s="11">
        <f t="shared" si="44"/>
        <v>1077.18359375</v>
      </c>
      <c r="Z43" s="11">
        <f t="shared" si="44"/>
        <v>408.611328125</v>
      </c>
      <c r="AA43" s="11">
        <f t="shared" si="44"/>
        <v>611.380859375</v>
      </c>
      <c r="AB43" s="11">
        <f t="shared" si="44"/>
        <v>602.1640625</v>
      </c>
      <c r="AC43" s="11">
        <f t="shared" si="44"/>
        <v>1001.55859375</v>
      </c>
      <c r="AD43" s="11">
        <f t="shared" si="44"/>
        <v>741.125</v>
      </c>
      <c r="AE43" s="11">
        <f t="shared" si="44"/>
        <v>1077.18359375</v>
      </c>
      <c r="AF43" s="11">
        <f t="shared" si="44"/>
        <v>651.3203125</v>
      </c>
      <c r="AG43" s="11">
        <f t="shared" si="44"/>
        <v>1232.6875</v>
      </c>
      <c r="AH43" s="11">
        <f t="shared" si="44"/>
        <v>732.6171875</v>
      </c>
      <c r="AI43" s="11">
        <f t="shared" si="44"/>
        <v>1232.6875</v>
      </c>
      <c r="AJ43" s="11"/>
      <c r="AK43" s="16"/>
    </row>
    <row r="44" spans="1:37" s="2" customFormat="1" x14ac:dyDescent="0.35">
      <c r="A44" s="114"/>
      <c r="B44" s="38" t="s">
        <v>69</v>
      </c>
      <c r="C44" s="39" t="s">
        <v>70</v>
      </c>
      <c r="D44" s="95">
        <f t="shared" si="42"/>
        <v>1102.5</v>
      </c>
      <c r="E44" s="40">
        <f t="shared" si="43"/>
        <v>3838.359375</v>
      </c>
      <c r="F44" s="42">
        <f t="shared" ref="F44:AI44" si="45">F11*3*F42/1024</f>
        <v>1837.265625</v>
      </c>
      <c r="G44" s="42">
        <f t="shared" si="45"/>
        <v>1837.265625</v>
      </c>
      <c r="H44" s="42">
        <f t="shared" si="45"/>
        <v>1649.53125</v>
      </c>
      <c r="I44" s="42">
        <f t="shared" si="45"/>
        <v>2742.1875</v>
      </c>
      <c r="J44" s="42">
        <f t="shared" si="45"/>
        <v>2449.6875</v>
      </c>
      <c r="K44" s="42">
        <f t="shared" si="45"/>
        <v>1102.5</v>
      </c>
      <c r="L44" s="42">
        <f t="shared" si="45"/>
        <v>2394.84375</v>
      </c>
      <c r="M44" s="42">
        <f t="shared" si="45"/>
        <v>2394.84375</v>
      </c>
      <c r="N44" s="42">
        <f t="shared" si="45"/>
        <v>3583.125</v>
      </c>
      <c r="O44" s="42">
        <f t="shared" si="45"/>
        <v>2266.875</v>
      </c>
      <c r="P44" s="42">
        <f t="shared" si="45"/>
        <v>2264.0625</v>
      </c>
      <c r="Q44" s="42">
        <f t="shared" si="45"/>
        <v>1102.5</v>
      </c>
      <c r="R44" s="42">
        <f t="shared" si="45"/>
        <v>2205</v>
      </c>
      <c r="S44" s="42">
        <f t="shared" si="45"/>
        <v>2183.203125</v>
      </c>
      <c r="T44" s="42">
        <f t="shared" si="45"/>
        <v>3204.84375</v>
      </c>
      <c r="U44" s="42">
        <f t="shared" si="45"/>
        <v>3838.359375</v>
      </c>
      <c r="V44" s="42">
        <f t="shared" si="45"/>
        <v>2385.703125</v>
      </c>
      <c r="W44" s="42">
        <f t="shared" si="45"/>
        <v>3573.984375</v>
      </c>
      <c r="X44" s="42">
        <f t="shared" si="45"/>
        <v>1937.8125</v>
      </c>
      <c r="Y44" s="42">
        <f t="shared" si="45"/>
        <v>3204.84375</v>
      </c>
      <c r="Z44" s="42">
        <f t="shared" si="45"/>
        <v>1215.703125</v>
      </c>
      <c r="AA44" s="42">
        <f t="shared" si="45"/>
        <v>1818.984375</v>
      </c>
      <c r="AB44" s="42">
        <f t="shared" si="45"/>
        <v>1791.5625</v>
      </c>
      <c r="AC44" s="42">
        <f t="shared" si="45"/>
        <v>2979.84375</v>
      </c>
      <c r="AD44" s="42">
        <f t="shared" si="45"/>
        <v>2205</v>
      </c>
      <c r="AE44" s="42">
        <f t="shared" si="45"/>
        <v>3204.84375</v>
      </c>
      <c r="AF44" s="42">
        <f t="shared" si="45"/>
        <v>1937.8125</v>
      </c>
      <c r="AG44" s="42">
        <f t="shared" si="45"/>
        <v>3667.5</v>
      </c>
      <c r="AH44" s="42">
        <f t="shared" si="45"/>
        <v>2179.6875</v>
      </c>
      <c r="AI44" s="42">
        <f t="shared" si="45"/>
        <v>3667.5</v>
      </c>
      <c r="AJ44" s="42"/>
      <c r="AK44" s="45"/>
    </row>
    <row r="45" spans="1:37" s="2" customFormat="1" x14ac:dyDescent="0.35">
      <c r="A45" s="114"/>
      <c r="B45" s="2" t="s">
        <v>19</v>
      </c>
      <c r="C45" s="28" t="s">
        <v>13</v>
      </c>
      <c r="D45" s="92">
        <f t="shared" si="42"/>
        <v>4.5</v>
      </c>
      <c r="E45" s="35">
        <f t="shared" si="43"/>
        <v>144</v>
      </c>
      <c r="F45" s="11">
        <f>F33*F37</f>
        <v>48</v>
      </c>
      <c r="G45" s="11">
        <f t="shared" ref="G45" si="46">G33*G37</f>
        <v>48</v>
      </c>
      <c r="H45" s="11">
        <f>H33*H37</f>
        <v>144</v>
      </c>
      <c r="I45" s="11">
        <f>I33*I37</f>
        <v>72</v>
      </c>
      <c r="J45" s="11">
        <f t="shared" ref="J45:K45" si="47">J33*J37</f>
        <v>48</v>
      </c>
      <c r="K45" s="11">
        <f t="shared" si="47"/>
        <v>72</v>
      </c>
      <c r="L45" s="11">
        <f t="shared" ref="L45:T45" si="48">L33*L37</f>
        <v>48</v>
      </c>
      <c r="M45" s="11">
        <f>M33*M37</f>
        <v>48</v>
      </c>
      <c r="N45" s="11">
        <f t="shared" ref="N45:O45" si="49">N33*N37</f>
        <v>72</v>
      </c>
      <c r="O45" s="11">
        <f t="shared" si="49"/>
        <v>36</v>
      </c>
      <c r="P45" s="11">
        <f t="shared" si="48"/>
        <v>30</v>
      </c>
      <c r="Q45" s="11">
        <f t="shared" si="48"/>
        <v>36</v>
      </c>
      <c r="R45" s="11">
        <f t="shared" si="48"/>
        <v>72</v>
      </c>
      <c r="S45" s="11">
        <f t="shared" ref="S45" si="50">S33*S37</f>
        <v>48</v>
      </c>
      <c r="T45" s="11">
        <f t="shared" si="48"/>
        <v>60</v>
      </c>
      <c r="U45" s="11">
        <f t="shared" ref="U45:V45" si="51">U33*U37</f>
        <v>72</v>
      </c>
      <c r="V45" s="11">
        <f t="shared" si="51"/>
        <v>12</v>
      </c>
      <c r="W45" s="11">
        <f t="shared" ref="W45:X45" si="52">W33*W37</f>
        <v>18</v>
      </c>
      <c r="X45" s="11">
        <f t="shared" si="52"/>
        <v>4.5</v>
      </c>
      <c r="Y45" s="11">
        <f t="shared" ref="Y45:AB45" si="53">Y33*Y37</f>
        <v>7.5</v>
      </c>
      <c r="Z45" s="11">
        <f t="shared" si="53"/>
        <v>6</v>
      </c>
      <c r="AA45" s="11">
        <f t="shared" si="53"/>
        <v>9</v>
      </c>
      <c r="AB45" s="11">
        <f t="shared" si="53"/>
        <v>4.5</v>
      </c>
      <c r="AC45" s="11">
        <f t="shared" ref="AC45:AF45" si="54">AC33*AC37</f>
        <v>7.5</v>
      </c>
      <c r="AD45" s="11">
        <f t="shared" si="54"/>
        <v>9</v>
      </c>
      <c r="AE45" s="11">
        <f t="shared" si="54"/>
        <v>7.5</v>
      </c>
      <c r="AF45" s="11">
        <f t="shared" si="54"/>
        <v>4.5</v>
      </c>
      <c r="AG45" s="11">
        <f t="shared" ref="AG45:AI45" si="55">AG33*AG37</f>
        <v>7.5</v>
      </c>
      <c r="AH45" s="11">
        <f t="shared" si="55"/>
        <v>4.5</v>
      </c>
      <c r="AI45" s="11">
        <f t="shared" si="55"/>
        <v>7.5</v>
      </c>
      <c r="AJ45" s="11"/>
      <c r="AK45" s="16"/>
    </row>
    <row r="46" spans="1:37" s="2" customFormat="1" x14ac:dyDescent="0.35">
      <c r="A46" s="114"/>
      <c r="B46" s="38" t="s">
        <v>34</v>
      </c>
      <c r="C46" s="39" t="s">
        <v>11</v>
      </c>
      <c r="D46" s="95">
        <f t="shared" si="42"/>
        <v>1024</v>
      </c>
      <c r="E46" s="40">
        <f t="shared" si="43"/>
        <v>16384</v>
      </c>
      <c r="F46" s="42">
        <f>F32*CONSTANTS!$C$10</f>
        <v>3328</v>
      </c>
      <c r="G46" s="42">
        <f>G32*CONSTANTS!$C$10</f>
        <v>3328</v>
      </c>
      <c r="H46" s="42">
        <f>H32*CONSTANTS!$C$10</f>
        <v>1024</v>
      </c>
      <c r="I46" s="42">
        <f>I32*CONSTANTS!$C$10</f>
        <v>3328</v>
      </c>
      <c r="J46" s="42">
        <f>J32*CONSTANTS!$C$10</f>
        <v>3328</v>
      </c>
      <c r="K46" s="42">
        <f>K32*CONSTANTS!$C$10</f>
        <v>1024</v>
      </c>
      <c r="L46" s="42">
        <f>L32*CONSTANTS!$C$10</f>
        <v>6656</v>
      </c>
      <c r="M46" s="42">
        <f>M32*CONSTANTS!$C$10</f>
        <v>6656</v>
      </c>
      <c r="N46" s="42">
        <f>N32*CONSTANTS!$C$10</f>
        <v>6656</v>
      </c>
      <c r="O46" s="42">
        <f>O32*CONSTANTS!$C$10</f>
        <v>3968</v>
      </c>
      <c r="P46" s="42">
        <f>P32*CONSTANTS!$C$10</f>
        <v>2240</v>
      </c>
      <c r="Q46" s="42">
        <f>Q32*CONSTANTS!$C$10</f>
        <v>4096</v>
      </c>
      <c r="R46" s="42">
        <f>R32*CONSTANTS!$C$10</f>
        <v>8192</v>
      </c>
      <c r="S46" s="42">
        <f>S32*CONSTANTS!$C$10</f>
        <v>5760</v>
      </c>
      <c r="T46" s="42">
        <f>T32*CONSTANTS!$C$10</f>
        <v>6784</v>
      </c>
      <c r="U46" s="42">
        <f>U32*CONSTANTS!$C$10</f>
        <v>6784</v>
      </c>
      <c r="V46" s="42">
        <f>V32*CONSTANTS!$C$10</f>
        <v>6656</v>
      </c>
      <c r="W46" s="42">
        <f>W32*CONSTANTS!$C$10</f>
        <v>6656</v>
      </c>
      <c r="X46" s="42">
        <f>X32*CONSTANTS!$C$10</f>
        <v>6784</v>
      </c>
      <c r="Y46" s="42">
        <f>Y32*CONSTANTS!$C$10</f>
        <v>6784</v>
      </c>
      <c r="Z46" s="42">
        <f>Z32*CONSTANTS!$C$10</f>
        <v>3328</v>
      </c>
      <c r="AA46" s="42">
        <f>AA32*CONSTANTS!$C$10</f>
        <v>3328</v>
      </c>
      <c r="AB46" s="42">
        <f>AB32*CONSTANTS!$C$10</f>
        <v>6656</v>
      </c>
      <c r="AC46" s="42">
        <f>AC32*CONSTANTS!$C$10</f>
        <v>6656</v>
      </c>
      <c r="AD46" s="42">
        <f>AD32*CONSTANTS!$C$10</f>
        <v>8192</v>
      </c>
      <c r="AE46" s="42">
        <f>AE32*CONSTANTS!$C$10</f>
        <v>6784</v>
      </c>
      <c r="AF46" s="42">
        <f>AF32*CONSTANTS!$C$10</f>
        <v>6784</v>
      </c>
      <c r="AG46" s="42">
        <f>AG32*CONSTANTS!$C$10</f>
        <v>8192</v>
      </c>
      <c r="AH46" s="42">
        <f>AH32*CONSTANTS!$C$10</f>
        <v>7936</v>
      </c>
      <c r="AI46" s="42">
        <f>AI32*CONSTANTS!$C$10</f>
        <v>8192</v>
      </c>
      <c r="AJ46" s="42">
        <f>AJ32*CONSTANTS!$C$10</f>
        <v>16384</v>
      </c>
      <c r="AK46" s="45"/>
    </row>
    <row r="47" spans="1:37" s="2" customFormat="1" ht="15" thickBot="1" x14ac:dyDescent="0.4">
      <c r="A47" s="115"/>
      <c r="B47" s="22" t="s">
        <v>17</v>
      </c>
      <c r="C47" s="30" t="s">
        <v>63</v>
      </c>
      <c r="D47" s="101">
        <f t="shared" si="42"/>
        <v>1.2915128852956039</v>
      </c>
      <c r="E47" s="32">
        <f t="shared" si="43"/>
        <v>152.42276753175042</v>
      </c>
      <c r="F47" s="17">
        <f t="shared" ref="F47:AI47" si="56">F46/F24</f>
        <v>98.199086446104573</v>
      </c>
      <c r="G47" s="17">
        <f t="shared" si="56"/>
        <v>152.42276753175042</v>
      </c>
      <c r="H47" s="17">
        <f t="shared" si="56"/>
        <v>4.7686629610914606</v>
      </c>
      <c r="I47" s="17">
        <f t="shared" si="56"/>
        <v>76.211383765875212</v>
      </c>
      <c r="J47" s="17">
        <f t="shared" si="56"/>
        <v>130.93211526147277</v>
      </c>
      <c r="K47" s="17">
        <f t="shared" si="56"/>
        <v>40.286804695837773</v>
      </c>
      <c r="L47" s="17">
        <f t="shared" si="56"/>
        <v>140.3700137299771</v>
      </c>
      <c r="M47" s="17">
        <f t="shared" si="56"/>
        <v>129.41286075949367</v>
      </c>
      <c r="N47" s="17">
        <f t="shared" si="56"/>
        <v>65.466057630736387</v>
      </c>
      <c r="O47" s="17">
        <f t="shared" si="56"/>
        <v>18.879240061951467</v>
      </c>
      <c r="P47" s="17">
        <f t="shared" si="56"/>
        <v>3.4771500757958567</v>
      </c>
      <c r="Q47" s="17">
        <f t="shared" si="56"/>
        <v>39.819341772151901</v>
      </c>
      <c r="R47" s="17">
        <f t="shared" si="56"/>
        <v>43.190773455377567</v>
      </c>
      <c r="S47" s="17">
        <f t="shared" si="56"/>
        <v>14.163329775880468</v>
      </c>
      <c r="T47" s="17">
        <f t="shared" si="56"/>
        <v>8.0693526071244168</v>
      </c>
      <c r="U47" s="17">
        <f t="shared" si="56"/>
        <v>2.6326993431025771</v>
      </c>
      <c r="V47" s="17">
        <f t="shared" si="56"/>
        <v>16.366514407684097</v>
      </c>
      <c r="W47" s="17">
        <f t="shared" si="56"/>
        <v>2.5830257705912079</v>
      </c>
      <c r="X47" s="17">
        <f t="shared" si="56"/>
        <v>16.68125506937033</v>
      </c>
      <c r="Y47" s="17">
        <f t="shared" si="56"/>
        <v>2.6326993431025771</v>
      </c>
      <c r="Z47" s="17">
        <f t="shared" si="56"/>
        <v>8.1832572038420484</v>
      </c>
      <c r="AA47" s="17">
        <f t="shared" si="56"/>
        <v>1.2915128852956039</v>
      </c>
      <c r="AB47" s="17">
        <f t="shared" si="56"/>
        <v>16.366514407684097</v>
      </c>
      <c r="AC47" s="17">
        <f t="shared" si="56"/>
        <v>2.5830257705912079</v>
      </c>
      <c r="AD47" s="17">
        <f t="shared" si="56"/>
        <v>20.143402347918887</v>
      </c>
      <c r="AE47" s="17">
        <f t="shared" si="56"/>
        <v>2.6326993431025771</v>
      </c>
      <c r="AF47" s="17">
        <f t="shared" si="56"/>
        <v>16.68125506937033</v>
      </c>
      <c r="AG47" s="17">
        <f t="shared" si="56"/>
        <v>3.1791086407276405</v>
      </c>
      <c r="AH47" s="17">
        <f t="shared" si="56"/>
        <v>19.513921024546423</v>
      </c>
      <c r="AI47" s="17">
        <f t="shared" si="56"/>
        <v>3.1791086407276405</v>
      </c>
      <c r="AJ47" s="17"/>
      <c r="AK47" s="18"/>
    </row>
    <row r="48" spans="1:37" s="2" customFormat="1" ht="15" customHeight="1" x14ac:dyDescent="0.35">
      <c r="A48" s="113" t="s">
        <v>23</v>
      </c>
      <c r="B48" s="38" t="s">
        <v>53</v>
      </c>
      <c r="C48" s="39" t="s">
        <v>4</v>
      </c>
      <c r="D48" s="95">
        <f t="shared" si="42"/>
        <v>2</v>
      </c>
      <c r="E48" s="40">
        <f t="shared" si="43"/>
        <v>8</v>
      </c>
      <c r="F48" s="38">
        <f t="shared" ref="F48:AJ48" si="57">F23/F16</f>
        <v>8</v>
      </c>
      <c r="G48" s="38">
        <f t="shared" si="57"/>
        <v>8</v>
      </c>
      <c r="H48" s="38">
        <f t="shared" si="57"/>
        <v>8</v>
      </c>
      <c r="I48" s="38">
        <f t="shared" si="57"/>
        <v>8</v>
      </c>
      <c r="J48" s="38">
        <f t="shared" si="57"/>
        <v>8</v>
      </c>
      <c r="K48" s="38">
        <f t="shared" si="57"/>
        <v>8</v>
      </c>
      <c r="L48" s="38">
        <f t="shared" si="57"/>
        <v>8</v>
      </c>
      <c r="M48" s="38">
        <f t="shared" si="57"/>
        <v>8</v>
      </c>
      <c r="N48" s="38">
        <f t="shared" si="57"/>
        <v>8</v>
      </c>
      <c r="O48" s="38">
        <f t="shared" si="57"/>
        <v>4</v>
      </c>
      <c r="P48" s="38">
        <f t="shared" si="57"/>
        <v>2</v>
      </c>
      <c r="Q48" s="38">
        <f t="shared" si="57"/>
        <v>4</v>
      </c>
      <c r="R48" s="38">
        <f t="shared" si="57"/>
        <v>8</v>
      </c>
      <c r="S48" s="38">
        <f t="shared" si="57"/>
        <v>4</v>
      </c>
      <c r="T48" s="38">
        <f t="shared" si="57"/>
        <v>4</v>
      </c>
      <c r="U48" s="38">
        <f t="shared" si="57"/>
        <v>4</v>
      </c>
      <c r="V48" s="38">
        <f t="shared" si="57"/>
        <v>8</v>
      </c>
      <c r="W48" s="38">
        <f t="shared" si="57"/>
        <v>8</v>
      </c>
      <c r="X48" s="38">
        <f t="shared" si="57"/>
        <v>4</v>
      </c>
      <c r="Y48" s="38">
        <f t="shared" si="57"/>
        <v>4</v>
      </c>
      <c r="Z48" s="38">
        <f t="shared" si="57"/>
        <v>8</v>
      </c>
      <c r="AA48" s="38">
        <f t="shared" si="57"/>
        <v>8</v>
      </c>
      <c r="AB48" s="38">
        <f t="shared" si="57"/>
        <v>8</v>
      </c>
      <c r="AC48" s="38">
        <f t="shared" si="57"/>
        <v>8</v>
      </c>
      <c r="AD48" s="38">
        <f t="shared" si="57"/>
        <v>8</v>
      </c>
      <c r="AE48" s="38">
        <f t="shared" si="57"/>
        <v>4</v>
      </c>
      <c r="AF48" s="38">
        <f t="shared" si="57"/>
        <v>4</v>
      </c>
      <c r="AG48" s="38">
        <f t="shared" si="57"/>
        <v>4</v>
      </c>
      <c r="AH48" s="38">
        <f t="shared" si="57"/>
        <v>8</v>
      </c>
      <c r="AI48" s="38">
        <f t="shared" si="57"/>
        <v>8</v>
      </c>
      <c r="AJ48" s="38">
        <f t="shared" si="57"/>
        <v>8</v>
      </c>
      <c r="AK48" s="47"/>
    </row>
    <row r="49" spans="1:37" s="2" customFormat="1" ht="15" customHeight="1" x14ac:dyDescent="0.35">
      <c r="A49" s="114"/>
      <c r="B49" s="2" t="s">
        <v>44</v>
      </c>
      <c r="C49" s="28" t="s">
        <v>4</v>
      </c>
      <c r="D49" s="92">
        <f t="shared" si="42"/>
        <v>16</v>
      </c>
      <c r="E49" s="35">
        <f t="shared" si="43"/>
        <v>256</v>
      </c>
      <c r="F49" s="11">
        <f>F32/F48</f>
        <v>52</v>
      </c>
      <c r="G49" s="11">
        <f t="shared" ref="G49:AJ49" si="58">G13*G16</f>
        <v>52</v>
      </c>
      <c r="H49" s="11">
        <f t="shared" si="58"/>
        <v>16</v>
      </c>
      <c r="I49" s="11">
        <f t="shared" si="58"/>
        <v>52</v>
      </c>
      <c r="J49" s="11">
        <f t="shared" si="58"/>
        <v>52</v>
      </c>
      <c r="K49" s="11">
        <f t="shared" si="58"/>
        <v>16</v>
      </c>
      <c r="L49" s="11">
        <f t="shared" si="58"/>
        <v>104</v>
      </c>
      <c r="M49" s="11">
        <f t="shared" si="58"/>
        <v>104</v>
      </c>
      <c r="N49" s="11">
        <f t="shared" si="58"/>
        <v>104</v>
      </c>
      <c r="O49" s="11">
        <f t="shared" si="58"/>
        <v>124</v>
      </c>
      <c r="P49" s="11">
        <f t="shared" si="58"/>
        <v>140</v>
      </c>
      <c r="Q49" s="11">
        <f t="shared" si="58"/>
        <v>128</v>
      </c>
      <c r="R49" s="11">
        <f t="shared" si="58"/>
        <v>128</v>
      </c>
      <c r="S49" s="11">
        <f t="shared" si="58"/>
        <v>180</v>
      </c>
      <c r="T49" s="11">
        <f t="shared" si="58"/>
        <v>212</v>
      </c>
      <c r="U49" s="11">
        <f t="shared" si="58"/>
        <v>212</v>
      </c>
      <c r="V49" s="11">
        <f t="shared" si="58"/>
        <v>104</v>
      </c>
      <c r="W49" s="11">
        <f t="shared" si="58"/>
        <v>104</v>
      </c>
      <c r="X49" s="11">
        <f t="shared" si="58"/>
        <v>212</v>
      </c>
      <c r="Y49" s="11">
        <f t="shared" si="58"/>
        <v>212</v>
      </c>
      <c r="Z49" s="11">
        <f t="shared" si="58"/>
        <v>52</v>
      </c>
      <c r="AA49" s="11">
        <f t="shared" si="58"/>
        <v>52</v>
      </c>
      <c r="AB49" s="11">
        <f t="shared" si="58"/>
        <v>104</v>
      </c>
      <c r="AC49" s="11">
        <f t="shared" si="58"/>
        <v>104</v>
      </c>
      <c r="AD49" s="11">
        <f t="shared" si="58"/>
        <v>128</v>
      </c>
      <c r="AE49" s="11">
        <f t="shared" si="58"/>
        <v>212</v>
      </c>
      <c r="AF49" s="11">
        <f t="shared" si="58"/>
        <v>212</v>
      </c>
      <c r="AG49" s="11">
        <f t="shared" si="58"/>
        <v>256</v>
      </c>
      <c r="AH49" s="11">
        <f t="shared" si="58"/>
        <v>124</v>
      </c>
      <c r="AI49" s="11">
        <f t="shared" si="58"/>
        <v>128</v>
      </c>
      <c r="AJ49" s="11">
        <f t="shared" si="58"/>
        <v>256</v>
      </c>
      <c r="AK49" s="16"/>
    </row>
    <row r="50" spans="1:37" s="2" customFormat="1" ht="15" customHeight="1" x14ac:dyDescent="0.35">
      <c r="A50" s="114"/>
      <c r="B50" s="38" t="s">
        <v>43</v>
      </c>
      <c r="C50" s="39" t="s">
        <v>11</v>
      </c>
      <c r="D50" s="95">
        <f t="shared" si="42"/>
        <v>15</v>
      </c>
      <c r="E50" s="40">
        <f t="shared" si="43"/>
        <v>19</v>
      </c>
      <c r="F50" s="42">
        <f>CONSTANTS!$C$15+CEILING(LOG(F49,2),1)+8</f>
        <v>17</v>
      </c>
      <c r="G50" s="42">
        <f>CONSTANTS!$C$15+CEILING(LOG(G49,2),1)+8</f>
        <v>17</v>
      </c>
      <c r="H50" s="42">
        <f>CONSTANTS!$C$15+CEILING(LOG(H49,2),1)+8</f>
        <v>15</v>
      </c>
      <c r="I50" s="42">
        <f>CONSTANTS!$C$15+CEILING(LOG(I49,2),1)+8</f>
        <v>17</v>
      </c>
      <c r="J50" s="42">
        <f>CONSTANTS!$C$15+CEILING(LOG(J49,2),1)+8</f>
        <v>17</v>
      </c>
      <c r="K50" s="42">
        <f>CONSTANTS!$C$15+CEILING(LOG(K49,2),1)+8</f>
        <v>15</v>
      </c>
      <c r="L50" s="42">
        <f>CONSTANTS!$C$15+CEILING(LOG(L49,2),1)+8</f>
        <v>18</v>
      </c>
      <c r="M50" s="42">
        <f>CONSTANTS!$C$15+CEILING(LOG(M49,2),1)+8</f>
        <v>18</v>
      </c>
      <c r="N50" s="42">
        <f>CONSTANTS!$C$15+CEILING(LOG(N49,2),1)+8</f>
        <v>18</v>
      </c>
      <c r="O50" s="42">
        <f>CONSTANTS!$C$15+CEILING(LOG(O49,2),1)+8</f>
        <v>18</v>
      </c>
      <c r="P50" s="42">
        <f>CONSTANTS!$C$15+CEILING(LOG(P49,2),1)+8</f>
        <v>19</v>
      </c>
      <c r="Q50" s="42">
        <f>CONSTANTS!$C$15+CEILING(LOG(Q49,2),1)+8</f>
        <v>18</v>
      </c>
      <c r="R50" s="42">
        <f>CONSTANTS!$C$15+CEILING(LOG(R49,2),1)+8</f>
        <v>18</v>
      </c>
      <c r="S50" s="42">
        <f>CONSTANTS!$C$15+CEILING(LOG(S49,2),1)+8</f>
        <v>19</v>
      </c>
      <c r="T50" s="42">
        <f>CONSTANTS!$C$15+CEILING(LOG(T49,2),1)+8</f>
        <v>19</v>
      </c>
      <c r="U50" s="42">
        <f>CONSTANTS!$C$15+CEILING(LOG(U49,2),1)+8</f>
        <v>19</v>
      </c>
      <c r="V50" s="42">
        <f>CONSTANTS!$C$15+CEILING(LOG(V49,2),1)+8</f>
        <v>18</v>
      </c>
      <c r="W50" s="42">
        <f>CONSTANTS!$C$15+CEILING(LOG(W49,2),1)+8</f>
        <v>18</v>
      </c>
      <c r="X50" s="42">
        <f>CONSTANTS!$C$15+CEILING(LOG(X49,2),1)+8</f>
        <v>19</v>
      </c>
      <c r="Y50" s="42">
        <f>CONSTANTS!$C$15+CEILING(LOG(Y49,2),1)+8</f>
        <v>19</v>
      </c>
      <c r="Z50" s="42">
        <f>CONSTANTS!$C$15+CEILING(LOG(Z49,2),1)+8</f>
        <v>17</v>
      </c>
      <c r="AA50" s="42">
        <f>CONSTANTS!$C$15+CEILING(LOG(AA49,2),1)+8</f>
        <v>17</v>
      </c>
      <c r="AB50" s="42">
        <f>CONSTANTS!$C$15+CEILING(LOG(AB49,2),1)+8</f>
        <v>18</v>
      </c>
      <c r="AC50" s="42">
        <f>CONSTANTS!$C$15+CEILING(LOG(AC49,2),1)+8</f>
        <v>18</v>
      </c>
      <c r="AD50" s="42">
        <f>CONSTANTS!$C$15+CEILING(LOG(AD49,2),1)+8</f>
        <v>18</v>
      </c>
      <c r="AE50" s="42">
        <f>CONSTANTS!$C$15+CEILING(LOG(AE49,2),1)+8</f>
        <v>19</v>
      </c>
      <c r="AF50" s="42">
        <f>CONSTANTS!$C$15+CEILING(LOG(AF49,2),1)+8</f>
        <v>19</v>
      </c>
      <c r="AG50" s="42">
        <f>CONSTANTS!$C$15+CEILING(LOG(AG49,2),1)+8</f>
        <v>19</v>
      </c>
      <c r="AH50" s="42">
        <f>CONSTANTS!$C$15+CEILING(LOG(AH49,2),1)+8</f>
        <v>18</v>
      </c>
      <c r="AI50" s="42">
        <f>CONSTANTS!$C$15+CEILING(LOG(AI49,2),1)+8</f>
        <v>18</v>
      </c>
      <c r="AJ50" s="42">
        <f>CONSTANTS!$C$15+CEILING(LOG(AJ49,2),1)+8</f>
        <v>19</v>
      </c>
      <c r="AK50" s="45"/>
    </row>
    <row r="51" spans="1:37" s="2" customFormat="1" ht="15" customHeight="1" x14ac:dyDescent="0.35">
      <c r="A51" s="114"/>
      <c r="B51" s="2" t="s">
        <v>54</v>
      </c>
      <c r="C51" s="28" t="s">
        <v>4</v>
      </c>
      <c r="D51" s="92">
        <f t="shared" si="42"/>
        <v>256</v>
      </c>
      <c r="E51" s="35">
        <f t="shared" si="43"/>
        <v>65536</v>
      </c>
      <c r="F51" s="11">
        <f t="shared" ref="F51:AI51" si="59">F49*F49</f>
        <v>2704</v>
      </c>
      <c r="G51" s="11">
        <f t="shared" si="59"/>
        <v>2704</v>
      </c>
      <c r="H51" s="11">
        <f t="shared" si="59"/>
        <v>256</v>
      </c>
      <c r="I51" s="11">
        <f t="shared" si="59"/>
        <v>2704</v>
      </c>
      <c r="J51" s="11">
        <f t="shared" si="59"/>
        <v>2704</v>
      </c>
      <c r="K51" s="11">
        <f t="shared" si="59"/>
        <v>256</v>
      </c>
      <c r="L51" s="11">
        <f t="shared" si="59"/>
        <v>10816</v>
      </c>
      <c r="M51" s="11">
        <f t="shared" si="59"/>
        <v>10816</v>
      </c>
      <c r="N51" s="11">
        <f t="shared" si="59"/>
        <v>10816</v>
      </c>
      <c r="O51" s="11">
        <f t="shared" si="59"/>
        <v>15376</v>
      </c>
      <c r="P51" s="11">
        <f t="shared" si="59"/>
        <v>19600</v>
      </c>
      <c r="Q51" s="11">
        <f t="shared" si="59"/>
        <v>16384</v>
      </c>
      <c r="R51" s="11">
        <f t="shared" si="59"/>
        <v>16384</v>
      </c>
      <c r="S51" s="11">
        <f t="shared" si="59"/>
        <v>32400</v>
      </c>
      <c r="T51" s="11">
        <f t="shared" si="59"/>
        <v>44944</v>
      </c>
      <c r="U51" s="11">
        <f t="shared" si="59"/>
        <v>44944</v>
      </c>
      <c r="V51" s="11">
        <f t="shared" si="59"/>
        <v>10816</v>
      </c>
      <c r="W51" s="11">
        <f t="shared" si="59"/>
        <v>10816</v>
      </c>
      <c r="X51" s="11">
        <f t="shared" si="59"/>
        <v>44944</v>
      </c>
      <c r="Y51" s="11">
        <f t="shared" si="59"/>
        <v>44944</v>
      </c>
      <c r="Z51" s="11">
        <f t="shared" si="59"/>
        <v>2704</v>
      </c>
      <c r="AA51" s="11">
        <f t="shared" si="59"/>
        <v>2704</v>
      </c>
      <c r="AB51" s="11">
        <f t="shared" si="59"/>
        <v>10816</v>
      </c>
      <c r="AC51" s="11">
        <f t="shared" si="59"/>
        <v>10816</v>
      </c>
      <c r="AD51" s="11">
        <f t="shared" si="59"/>
        <v>16384</v>
      </c>
      <c r="AE51" s="11">
        <f t="shared" si="59"/>
        <v>44944</v>
      </c>
      <c r="AF51" s="11">
        <f t="shared" si="59"/>
        <v>44944</v>
      </c>
      <c r="AG51" s="11">
        <f t="shared" si="59"/>
        <v>65536</v>
      </c>
      <c r="AH51" s="11">
        <f t="shared" si="59"/>
        <v>15376</v>
      </c>
      <c r="AI51" s="11">
        <f t="shared" si="59"/>
        <v>16384</v>
      </c>
      <c r="AJ51" s="11"/>
      <c r="AK51" s="16"/>
    </row>
    <row r="52" spans="1:37" s="2" customFormat="1" ht="15" customHeight="1" x14ac:dyDescent="0.35">
      <c r="A52" s="114"/>
      <c r="B52" s="38" t="s">
        <v>61</v>
      </c>
      <c r="C52" s="39" t="s">
        <v>83</v>
      </c>
      <c r="D52" s="98">
        <f t="shared" si="42"/>
        <v>1.0383359999999999</v>
      </c>
      <c r="E52" s="46">
        <f t="shared" si="43"/>
        <v>199.360512</v>
      </c>
      <c r="F52" s="42">
        <f t="shared" ref="F52:AI52" si="60">F51*F10*F11*F12/1000000000</f>
        <v>74.760192000000004</v>
      </c>
      <c r="G52" s="42">
        <f t="shared" si="60"/>
        <v>112.140288</v>
      </c>
      <c r="H52" s="42">
        <f t="shared" si="60"/>
        <v>1.179648</v>
      </c>
      <c r="I52" s="42">
        <f t="shared" si="60"/>
        <v>56.070143999999999</v>
      </c>
      <c r="J52" s="42">
        <f t="shared" si="60"/>
        <v>99.680256</v>
      </c>
      <c r="K52" s="42">
        <f t="shared" si="60"/>
        <v>9.4371840000000002</v>
      </c>
      <c r="L52" s="42">
        <f t="shared" si="60"/>
        <v>199.360512</v>
      </c>
      <c r="M52" s="42">
        <f t="shared" si="60"/>
        <v>166.13376</v>
      </c>
      <c r="N52" s="42">
        <f t="shared" si="60"/>
        <v>99.680256</v>
      </c>
      <c r="O52" s="42">
        <f t="shared" si="60"/>
        <v>70.852608000000004</v>
      </c>
      <c r="P52" s="42">
        <f t="shared" si="60"/>
        <v>30.105599999999999</v>
      </c>
      <c r="Q52" s="42">
        <f t="shared" si="60"/>
        <v>125.82912</v>
      </c>
      <c r="R52" s="42">
        <f t="shared" si="60"/>
        <v>75.497472000000002</v>
      </c>
      <c r="S52" s="42">
        <f t="shared" si="60"/>
        <v>74.649600000000007</v>
      </c>
      <c r="T52" s="42">
        <f t="shared" si="60"/>
        <v>51.775488000000003</v>
      </c>
      <c r="U52" s="42">
        <f t="shared" si="60"/>
        <v>17.258496000000001</v>
      </c>
      <c r="V52" s="42">
        <f t="shared" si="60"/>
        <v>24.920064</v>
      </c>
      <c r="W52" s="42">
        <f t="shared" si="60"/>
        <v>4.1533439999999997</v>
      </c>
      <c r="X52" s="42">
        <f t="shared" si="60"/>
        <v>103.55097600000001</v>
      </c>
      <c r="Y52" s="42">
        <f t="shared" si="60"/>
        <v>17.258496000000001</v>
      </c>
      <c r="Z52" s="42">
        <f t="shared" si="60"/>
        <v>6.230016</v>
      </c>
      <c r="AA52" s="42">
        <f t="shared" si="60"/>
        <v>1.0383359999999999</v>
      </c>
      <c r="AB52" s="42">
        <f t="shared" si="60"/>
        <v>24.920064</v>
      </c>
      <c r="AC52" s="42">
        <f t="shared" si="60"/>
        <v>4.1533439999999997</v>
      </c>
      <c r="AD52" s="42">
        <f t="shared" si="60"/>
        <v>37.748736000000001</v>
      </c>
      <c r="AE52" s="42">
        <f t="shared" si="60"/>
        <v>17.258496000000001</v>
      </c>
      <c r="AF52" s="42">
        <f t="shared" si="60"/>
        <v>103.55097600000001</v>
      </c>
      <c r="AG52" s="42">
        <f t="shared" si="60"/>
        <v>25.165824000000001</v>
      </c>
      <c r="AH52" s="42">
        <f t="shared" si="60"/>
        <v>35.426304000000002</v>
      </c>
      <c r="AI52" s="42">
        <f t="shared" si="60"/>
        <v>6.2914560000000002</v>
      </c>
      <c r="AJ52" s="42"/>
      <c r="AK52" s="45"/>
    </row>
    <row r="53" spans="1:37" s="2" customFormat="1" ht="15" customHeight="1" x14ac:dyDescent="0.35">
      <c r="A53" s="114"/>
      <c r="B53" s="2" t="s">
        <v>52</v>
      </c>
      <c r="C53" s="28" t="s">
        <v>4</v>
      </c>
      <c r="D53" s="92">
        <f t="shared" si="42"/>
        <v>9</v>
      </c>
      <c r="E53" s="35">
        <f t="shared" si="43"/>
        <v>33</v>
      </c>
      <c r="F53" s="11">
        <f t="shared" ref="F53:AJ53" si="61">F15*2+1</f>
        <v>33</v>
      </c>
      <c r="G53" s="11">
        <f t="shared" si="61"/>
        <v>33</v>
      </c>
      <c r="H53" s="11">
        <f t="shared" si="61"/>
        <v>33</v>
      </c>
      <c r="I53" s="11">
        <f t="shared" si="61"/>
        <v>33</v>
      </c>
      <c r="J53" s="11">
        <f t="shared" si="61"/>
        <v>33</v>
      </c>
      <c r="K53" s="11">
        <f t="shared" si="61"/>
        <v>33</v>
      </c>
      <c r="L53" s="11">
        <f t="shared" si="61"/>
        <v>33</v>
      </c>
      <c r="M53" s="11">
        <f t="shared" si="61"/>
        <v>33</v>
      </c>
      <c r="N53" s="11">
        <f t="shared" si="61"/>
        <v>33</v>
      </c>
      <c r="O53" s="11">
        <f t="shared" si="61"/>
        <v>17</v>
      </c>
      <c r="P53" s="11">
        <f t="shared" si="61"/>
        <v>9</v>
      </c>
      <c r="Q53" s="11">
        <f t="shared" si="61"/>
        <v>17</v>
      </c>
      <c r="R53" s="11">
        <f t="shared" si="61"/>
        <v>33</v>
      </c>
      <c r="S53" s="11">
        <f t="shared" si="61"/>
        <v>17</v>
      </c>
      <c r="T53" s="11">
        <f t="shared" si="61"/>
        <v>17</v>
      </c>
      <c r="U53" s="11">
        <f t="shared" si="61"/>
        <v>17</v>
      </c>
      <c r="V53" s="11">
        <f t="shared" si="61"/>
        <v>17</v>
      </c>
      <c r="W53" s="11">
        <f t="shared" si="61"/>
        <v>17</v>
      </c>
      <c r="X53" s="11">
        <f t="shared" si="61"/>
        <v>9</v>
      </c>
      <c r="Y53" s="11">
        <f t="shared" si="61"/>
        <v>9</v>
      </c>
      <c r="Z53" s="11">
        <f t="shared" si="61"/>
        <v>9</v>
      </c>
      <c r="AA53" s="11">
        <f t="shared" si="61"/>
        <v>9</v>
      </c>
      <c r="AB53" s="11">
        <f t="shared" si="61"/>
        <v>9</v>
      </c>
      <c r="AC53" s="11">
        <f t="shared" si="61"/>
        <v>9</v>
      </c>
      <c r="AD53" s="11">
        <f t="shared" si="61"/>
        <v>17</v>
      </c>
      <c r="AE53" s="11">
        <f t="shared" si="61"/>
        <v>9</v>
      </c>
      <c r="AF53" s="11">
        <f t="shared" si="61"/>
        <v>9</v>
      </c>
      <c r="AG53" s="11">
        <f t="shared" si="61"/>
        <v>9</v>
      </c>
      <c r="AH53" s="11">
        <f t="shared" si="61"/>
        <v>9</v>
      </c>
      <c r="AI53" s="11">
        <f t="shared" si="61"/>
        <v>9</v>
      </c>
      <c r="AJ53" s="11">
        <f t="shared" si="61"/>
        <v>9</v>
      </c>
      <c r="AK53" s="16"/>
    </row>
    <row r="54" spans="1:37" s="2" customFormat="1" ht="15" customHeight="1" x14ac:dyDescent="0.35">
      <c r="A54" s="114"/>
      <c r="B54" s="38" t="s">
        <v>45</v>
      </c>
      <c r="C54" s="39" t="s">
        <v>11</v>
      </c>
      <c r="D54" s="95">
        <f t="shared" si="42"/>
        <v>18</v>
      </c>
      <c r="E54" s="40">
        <f t="shared" si="43"/>
        <v>22</v>
      </c>
      <c r="F54" s="42">
        <f>CONSTANTS!$C$15+CEILING(LOG(F32,2),1)+8</f>
        <v>20</v>
      </c>
      <c r="G54" s="42">
        <f>CONSTANTS!$C$15+CEILING(LOG(G32,2),1)+8</f>
        <v>20</v>
      </c>
      <c r="H54" s="42">
        <f>CONSTANTS!$C$15+CEILING(LOG(H32,2),1)+8</f>
        <v>18</v>
      </c>
      <c r="I54" s="42">
        <f>CONSTANTS!$C$15+CEILING(LOG(I32,2),1)+8</f>
        <v>20</v>
      </c>
      <c r="J54" s="42">
        <f>CONSTANTS!$C$15+CEILING(LOG(J32,2),1)+8</f>
        <v>20</v>
      </c>
      <c r="K54" s="42">
        <f>CONSTANTS!$C$15+CEILING(LOG(K32,2),1)+8</f>
        <v>18</v>
      </c>
      <c r="L54" s="42">
        <f>CONSTANTS!$C$15+CEILING(LOG(L32,2),1)+8</f>
        <v>21</v>
      </c>
      <c r="M54" s="42">
        <f>CONSTANTS!$C$15+CEILING(LOG(M32,2),1)+8</f>
        <v>21</v>
      </c>
      <c r="N54" s="42">
        <f>CONSTANTS!$C$15+CEILING(LOG(N32,2),1)+8</f>
        <v>21</v>
      </c>
      <c r="O54" s="42">
        <f>CONSTANTS!$C$15+CEILING(LOG(O32,2),1)+8</f>
        <v>20</v>
      </c>
      <c r="P54" s="42">
        <f>CONSTANTS!$C$15+CEILING(LOG(P32,2),1)+8</f>
        <v>20</v>
      </c>
      <c r="Q54" s="42">
        <f>CONSTANTS!$C$15+CEILING(LOG(Q32,2),1)+8</f>
        <v>20</v>
      </c>
      <c r="R54" s="42">
        <f>CONSTANTS!$C$15+CEILING(LOG(R32,2),1)+8</f>
        <v>21</v>
      </c>
      <c r="S54" s="42">
        <f>CONSTANTS!$C$15+CEILING(LOG(S32,2),1)+8</f>
        <v>21</v>
      </c>
      <c r="T54" s="42">
        <f>CONSTANTS!$C$15+CEILING(LOG(T32,2),1)+8</f>
        <v>21</v>
      </c>
      <c r="U54" s="42">
        <f>CONSTANTS!$C$15+CEILING(LOG(U32,2),1)+8</f>
        <v>21</v>
      </c>
      <c r="V54" s="42">
        <f>CONSTANTS!$C$15+CEILING(LOG(V32,2),1)+8</f>
        <v>21</v>
      </c>
      <c r="W54" s="42">
        <f>CONSTANTS!$C$15+CEILING(LOG(W32,2),1)+8</f>
        <v>21</v>
      </c>
      <c r="X54" s="42">
        <f>CONSTANTS!$C$15+CEILING(LOG(X32,2),1)+8</f>
        <v>21</v>
      </c>
      <c r="Y54" s="42">
        <f>CONSTANTS!$C$15+CEILING(LOG(Y32,2),1)+8</f>
        <v>21</v>
      </c>
      <c r="Z54" s="42">
        <f>CONSTANTS!$C$15+CEILING(LOG(Z32,2),1)+8</f>
        <v>20</v>
      </c>
      <c r="AA54" s="42">
        <f>CONSTANTS!$C$15+CEILING(LOG(AA32,2),1)+8</f>
        <v>20</v>
      </c>
      <c r="AB54" s="42">
        <f>CONSTANTS!$C$15+CEILING(LOG(AB32,2),1)+8</f>
        <v>21</v>
      </c>
      <c r="AC54" s="42">
        <f>CONSTANTS!$C$15+CEILING(LOG(AC32,2),1)+8</f>
        <v>21</v>
      </c>
      <c r="AD54" s="42">
        <f>CONSTANTS!$C$15+CEILING(LOG(AD32,2),1)+8</f>
        <v>21</v>
      </c>
      <c r="AE54" s="42">
        <f>CONSTANTS!$C$15+CEILING(LOG(AE32,2),1)+8</f>
        <v>21</v>
      </c>
      <c r="AF54" s="42">
        <f>CONSTANTS!$C$15+CEILING(LOG(AF32,2),1)+8</f>
        <v>21</v>
      </c>
      <c r="AG54" s="42">
        <f>CONSTANTS!$C$15+CEILING(LOG(AG32,2),1)+8</f>
        <v>21</v>
      </c>
      <c r="AH54" s="42">
        <f>CONSTANTS!$C$15+CEILING(LOG(AH32,2),1)+8</f>
        <v>21</v>
      </c>
      <c r="AI54" s="42">
        <f>CONSTANTS!$C$15+CEILING(LOG(AI32,2),1)+8</f>
        <v>21</v>
      </c>
      <c r="AJ54" s="42">
        <f>CONSTANTS!$C$15+CEILING(LOG(AJ32,2),1)+8</f>
        <v>22</v>
      </c>
      <c r="AK54" s="45"/>
    </row>
    <row r="55" spans="1:37" s="2" customFormat="1" x14ac:dyDescent="0.35">
      <c r="A55" s="114"/>
      <c r="B55" s="2" t="s">
        <v>29</v>
      </c>
      <c r="C55" s="28" t="s">
        <v>4</v>
      </c>
      <c r="D55" s="92">
        <f t="shared" si="42"/>
        <v>2520</v>
      </c>
      <c r="E55" s="35">
        <f t="shared" si="43"/>
        <v>33792</v>
      </c>
      <c r="F55" s="11">
        <f t="shared" ref="F55:AI55" si="62">F53*F32</f>
        <v>13728</v>
      </c>
      <c r="G55" s="11">
        <f t="shared" si="62"/>
        <v>13728</v>
      </c>
      <c r="H55" s="11">
        <f t="shared" si="62"/>
        <v>4224</v>
      </c>
      <c r="I55" s="11">
        <f t="shared" si="62"/>
        <v>13728</v>
      </c>
      <c r="J55" s="11">
        <f t="shared" si="62"/>
        <v>13728</v>
      </c>
      <c r="K55" s="11">
        <f t="shared" si="62"/>
        <v>4224</v>
      </c>
      <c r="L55" s="11">
        <f t="shared" si="62"/>
        <v>27456</v>
      </c>
      <c r="M55" s="11">
        <f t="shared" si="62"/>
        <v>27456</v>
      </c>
      <c r="N55" s="11">
        <f t="shared" si="62"/>
        <v>27456</v>
      </c>
      <c r="O55" s="11">
        <f t="shared" si="62"/>
        <v>8432</v>
      </c>
      <c r="P55" s="11">
        <f t="shared" si="62"/>
        <v>2520</v>
      </c>
      <c r="Q55" s="11">
        <f t="shared" si="62"/>
        <v>8704</v>
      </c>
      <c r="R55" s="11">
        <f t="shared" si="62"/>
        <v>33792</v>
      </c>
      <c r="S55" s="11">
        <f t="shared" si="62"/>
        <v>12240</v>
      </c>
      <c r="T55" s="11">
        <f t="shared" si="62"/>
        <v>14416</v>
      </c>
      <c r="U55" s="11">
        <f t="shared" si="62"/>
        <v>14416</v>
      </c>
      <c r="V55" s="11">
        <f t="shared" si="62"/>
        <v>14144</v>
      </c>
      <c r="W55" s="11">
        <f t="shared" si="62"/>
        <v>14144</v>
      </c>
      <c r="X55" s="11">
        <f t="shared" si="62"/>
        <v>7632</v>
      </c>
      <c r="Y55" s="11">
        <f t="shared" si="62"/>
        <v>7632</v>
      </c>
      <c r="Z55" s="11">
        <f t="shared" si="62"/>
        <v>3744</v>
      </c>
      <c r="AA55" s="11">
        <f t="shared" si="62"/>
        <v>3744</v>
      </c>
      <c r="AB55" s="11">
        <f t="shared" si="62"/>
        <v>7488</v>
      </c>
      <c r="AC55" s="11">
        <f t="shared" si="62"/>
        <v>7488</v>
      </c>
      <c r="AD55" s="11">
        <f t="shared" si="62"/>
        <v>17408</v>
      </c>
      <c r="AE55" s="11">
        <f t="shared" si="62"/>
        <v>7632</v>
      </c>
      <c r="AF55" s="11">
        <f t="shared" si="62"/>
        <v>7632</v>
      </c>
      <c r="AG55" s="11">
        <f t="shared" si="62"/>
        <v>9216</v>
      </c>
      <c r="AH55" s="11">
        <f t="shared" si="62"/>
        <v>8928</v>
      </c>
      <c r="AI55" s="11">
        <f t="shared" si="62"/>
        <v>9216</v>
      </c>
      <c r="AJ55" s="11"/>
      <c r="AK55" s="16"/>
    </row>
    <row r="56" spans="1:37" s="2" customFormat="1" x14ac:dyDescent="0.35">
      <c r="A56" s="114"/>
      <c r="B56" s="38" t="s">
        <v>60</v>
      </c>
      <c r="C56" s="39" t="s">
        <v>83</v>
      </c>
      <c r="D56" s="98">
        <f t="shared" si="42"/>
        <v>1.4376960000000001</v>
      </c>
      <c r="E56" s="46">
        <f t="shared" si="43"/>
        <v>569.32761600000003</v>
      </c>
      <c r="F56" s="42">
        <f t="shared" ref="F56:AI56" si="63">F32*F53*F10*F11*F12/1000000000</f>
        <v>379.55174399999999</v>
      </c>
      <c r="G56" s="42">
        <f t="shared" si="63"/>
        <v>569.32761600000003</v>
      </c>
      <c r="H56" s="42">
        <f t="shared" si="63"/>
        <v>19.464192000000001</v>
      </c>
      <c r="I56" s="42">
        <f t="shared" si="63"/>
        <v>284.66380800000002</v>
      </c>
      <c r="J56" s="42">
        <f t="shared" si="63"/>
        <v>506.06899199999998</v>
      </c>
      <c r="K56" s="42">
        <f t="shared" si="63"/>
        <v>155.713536</v>
      </c>
      <c r="L56" s="42">
        <f t="shared" si="63"/>
        <v>506.06899199999998</v>
      </c>
      <c r="M56" s="42">
        <f t="shared" si="63"/>
        <v>421.72415999999998</v>
      </c>
      <c r="N56" s="42">
        <f t="shared" si="63"/>
        <v>253.03449599999999</v>
      </c>
      <c r="O56" s="42">
        <f t="shared" si="63"/>
        <v>38.854655999999999</v>
      </c>
      <c r="P56" s="42">
        <f t="shared" si="63"/>
        <v>3.8707199999999999</v>
      </c>
      <c r="Q56" s="42">
        <f t="shared" si="63"/>
        <v>66.846720000000005</v>
      </c>
      <c r="R56" s="42">
        <f t="shared" si="63"/>
        <v>155.713536</v>
      </c>
      <c r="S56" s="42">
        <f t="shared" si="63"/>
        <v>28.200959999999998</v>
      </c>
      <c r="T56" s="42">
        <f t="shared" si="63"/>
        <v>16.607232</v>
      </c>
      <c r="U56" s="42">
        <f t="shared" si="63"/>
        <v>5.5357440000000002</v>
      </c>
      <c r="V56" s="42">
        <f t="shared" si="63"/>
        <v>32.587775999999998</v>
      </c>
      <c r="W56" s="42">
        <f t="shared" si="63"/>
        <v>5.4312959999999997</v>
      </c>
      <c r="X56" s="42">
        <f t="shared" si="63"/>
        <v>17.584128</v>
      </c>
      <c r="Y56" s="42">
        <f t="shared" si="63"/>
        <v>2.930688</v>
      </c>
      <c r="Z56" s="42">
        <f t="shared" si="63"/>
        <v>8.6261759999999992</v>
      </c>
      <c r="AA56" s="42">
        <f t="shared" si="63"/>
        <v>1.4376960000000001</v>
      </c>
      <c r="AB56" s="42">
        <f t="shared" si="63"/>
        <v>17.252351999999998</v>
      </c>
      <c r="AC56" s="42">
        <f t="shared" si="63"/>
        <v>2.8753920000000002</v>
      </c>
      <c r="AD56" s="42">
        <f t="shared" si="63"/>
        <v>40.108032000000001</v>
      </c>
      <c r="AE56" s="42">
        <f t="shared" si="63"/>
        <v>2.930688</v>
      </c>
      <c r="AF56" s="42">
        <f t="shared" si="63"/>
        <v>17.584128</v>
      </c>
      <c r="AG56" s="42">
        <f t="shared" si="63"/>
        <v>3.5389439999999999</v>
      </c>
      <c r="AH56" s="42">
        <f t="shared" si="63"/>
        <v>20.570112000000002</v>
      </c>
      <c r="AI56" s="42">
        <f t="shared" si="63"/>
        <v>3.5389439999999999</v>
      </c>
      <c r="AJ56" s="42"/>
      <c r="AK56" s="45"/>
    </row>
    <row r="57" spans="1:37" s="2" customFormat="1" x14ac:dyDescent="0.35">
      <c r="A57" s="114"/>
      <c r="B57" s="2" t="s">
        <v>82</v>
      </c>
      <c r="C57" s="28" t="s">
        <v>83</v>
      </c>
      <c r="D57" s="97">
        <f t="shared" si="42"/>
        <v>2.476032</v>
      </c>
      <c r="E57" s="31">
        <f t="shared" si="43"/>
        <v>705.42950399999995</v>
      </c>
      <c r="F57" s="11">
        <f>F52+F56</f>
        <v>454.311936</v>
      </c>
      <c r="G57" s="11">
        <f>G52+G56</f>
        <v>681.46790400000009</v>
      </c>
      <c r="H57" s="11">
        <f t="shared" ref="H57:T57" si="64">H52+H56</f>
        <v>20.643840000000001</v>
      </c>
      <c r="I57" s="11">
        <f>I52+I56</f>
        <v>340.73395200000004</v>
      </c>
      <c r="J57" s="11">
        <f>J52+J56</f>
        <v>605.74924799999997</v>
      </c>
      <c r="K57" s="11">
        <f>K52+K56</f>
        <v>165.15072000000001</v>
      </c>
      <c r="L57" s="11">
        <f t="shared" si="64"/>
        <v>705.42950399999995</v>
      </c>
      <c r="M57" s="11">
        <f t="shared" ref="M57" si="65">M52+M56</f>
        <v>587.85791999999992</v>
      </c>
      <c r="N57" s="11">
        <f t="shared" ref="N57:O57" si="66">N52+N56</f>
        <v>352.71475199999998</v>
      </c>
      <c r="O57" s="11">
        <f t="shared" si="66"/>
        <v>109.70726400000001</v>
      </c>
      <c r="P57" s="11">
        <f t="shared" si="64"/>
        <v>33.976320000000001</v>
      </c>
      <c r="Q57" s="11">
        <f>Q52+Q56</f>
        <v>192.67583999999999</v>
      </c>
      <c r="R57" s="11">
        <f t="shared" si="64"/>
        <v>231.21100799999999</v>
      </c>
      <c r="S57" s="11">
        <f t="shared" ref="S57" si="67">S52+S56</f>
        <v>102.85056</v>
      </c>
      <c r="T57" s="11">
        <f t="shared" si="64"/>
        <v>68.382720000000006</v>
      </c>
      <c r="U57" s="11">
        <f t="shared" ref="U57" si="68">U52+U56</f>
        <v>22.794240000000002</v>
      </c>
      <c r="V57" s="11">
        <f t="shared" ref="V57:AI57" si="69">V52+V56</f>
        <v>57.507840000000002</v>
      </c>
      <c r="W57" s="11">
        <f t="shared" si="69"/>
        <v>9.5846400000000003</v>
      </c>
      <c r="X57" s="11">
        <f t="shared" si="69"/>
        <v>121.13510400000001</v>
      </c>
      <c r="Y57" s="11">
        <f t="shared" si="69"/>
        <v>20.189184000000001</v>
      </c>
      <c r="Z57" s="11">
        <f t="shared" si="69"/>
        <v>14.856192</v>
      </c>
      <c r="AA57" s="11">
        <f t="shared" si="69"/>
        <v>2.476032</v>
      </c>
      <c r="AB57" s="11">
        <f t="shared" si="69"/>
        <v>42.172415999999998</v>
      </c>
      <c r="AC57" s="11">
        <f t="shared" si="69"/>
        <v>7.0287360000000003</v>
      </c>
      <c r="AD57" s="11">
        <f t="shared" si="69"/>
        <v>77.856768000000002</v>
      </c>
      <c r="AE57" s="11">
        <f t="shared" si="69"/>
        <v>20.189184000000001</v>
      </c>
      <c r="AF57" s="11">
        <f t="shared" si="69"/>
        <v>121.13510400000001</v>
      </c>
      <c r="AG57" s="11">
        <f t="shared" si="69"/>
        <v>28.704768000000001</v>
      </c>
      <c r="AH57" s="11">
        <f t="shared" si="69"/>
        <v>55.996416000000004</v>
      </c>
      <c r="AI57" s="11">
        <f t="shared" si="69"/>
        <v>9.8304000000000009</v>
      </c>
      <c r="AJ57" s="11"/>
      <c r="AK57" s="16"/>
    </row>
    <row r="58" spans="1:37" s="2" customFormat="1" x14ac:dyDescent="0.35">
      <c r="A58" s="114"/>
      <c r="B58" s="38" t="s">
        <v>109</v>
      </c>
      <c r="C58" s="39" t="s">
        <v>83</v>
      </c>
      <c r="D58" s="98">
        <f t="shared" si="42"/>
        <v>2.5023062152602327</v>
      </c>
      <c r="E58" s="46">
        <f t="shared" si="43"/>
        <v>807.12757894736819</v>
      </c>
      <c r="F58" s="42">
        <f t="shared" ref="F58:AI58" si="70">F57*1000/F12/F21</f>
        <v>484.85798932764141</v>
      </c>
      <c r="G58" s="42">
        <f t="shared" si="70"/>
        <v>752.58741468801782</v>
      </c>
      <c r="H58" s="42">
        <f t="shared" si="70"/>
        <v>20.86290045477514</v>
      </c>
      <c r="I58" s="42">
        <f t="shared" si="70"/>
        <v>376.29370734400891</v>
      </c>
      <c r="J58" s="42">
        <f t="shared" si="70"/>
        <v>646.47731910352184</v>
      </c>
      <c r="K58" s="42">
        <f t="shared" si="70"/>
        <v>176.2547705442903</v>
      </c>
      <c r="L58" s="42">
        <f t="shared" si="70"/>
        <v>807.12757894736819</v>
      </c>
      <c r="M58" s="42">
        <f t="shared" si="70"/>
        <v>744.12394936708847</v>
      </c>
      <c r="N58" s="42">
        <f t="shared" si="70"/>
        <v>376.42983137673417</v>
      </c>
      <c r="O58" s="42">
        <f t="shared" si="70"/>
        <v>113.27544037170881</v>
      </c>
      <c r="P58" s="42">
        <f t="shared" si="70"/>
        <v>34.33685699848408</v>
      </c>
      <c r="Q58" s="42">
        <f t="shared" si="70"/>
        <v>243.89346835443035</v>
      </c>
      <c r="R58" s="42">
        <f t="shared" si="70"/>
        <v>264.54348741418761</v>
      </c>
      <c r="S58" s="42">
        <f t="shared" si="70"/>
        <v>109.76580576307363</v>
      </c>
      <c r="T58" s="42">
        <f t="shared" si="70"/>
        <v>70.60683531233866</v>
      </c>
      <c r="U58" s="42">
        <f t="shared" si="70"/>
        <v>23.036119252147547</v>
      </c>
      <c r="V58" s="42">
        <f t="shared" si="70"/>
        <v>61.374429028815371</v>
      </c>
      <c r="W58" s="42">
        <f t="shared" si="70"/>
        <v>9.6863466397170281</v>
      </c>
      <c r="X58" s="42">
        <f t="shared" si="70"/>
        <v>129.27972678762006</v>
      </c>
      <c r="Y58" s="42">
        <f t="shared" si="70"/>
        <v>20.40341990904497</v>
      </c>
      <c r="Z58" s="42">
        <f t="shared" si="70"/>
        <v>15.855060832443971</v>
      </c>
      <c r="AA58" s="42">
        <f t="shared" si="70"/>
        <v>2.5023062152602327</v>
      </c>
      <c r="AB58" s="42">
        <f t="shared" si="70"/>
        <v>45.00791462113127</v>
      </c>
      <c r="AC58" s="42">
        <f t="shared" si="70"/>
        <v>7.1033208691258212</v>
      </c>
      <c r="AD58" s="42">
        <f t="shared" si="70"/>
        <v>83.091534685165414</v>
      </c>
      <c r="AE58" s="42">
        <f t="shared" si="70"/>
        <v>20.40341990904497</v>
      </c>
      <c r="AF58" s="42">
        <f t="shared" si="70"/>
        <v>129.27972678762006</v>
      </c>
      <c r="AG58" s="42">
        <f t="shared" si="70"/>
        <v>29.009366346639716</v>
      </c>
      <c r="AH58" s="42">
        <f t="shared" si="70"/>
        <v>59.761383137673434</v>
      </c>
      <c r="AI58" s="42">
        <f t="shared" si="70"/>
        <v>9.9347145022738772</v>
      </c>
      <c r="AJ58" s="42"/>
      <c r="AK58" s="47"/>
    </row>
    <row r="59" spans="1:37" s="2" customFormat="1" x14ac:dyDescent="0.35">
      <c r="A59" s="114"/>
      <c r="B59" s="2" t="s">
        <v>55</v>
      </c>
      <c r="C59" s="28" t="s">
        <v>33</v>
      </c>
      <c r="D59" s="92">
        <f t="shared" si="42"/>
        <v>27</v>
      </c>
      <c r="E59" s="35">
        <f t="shared" si="43"/>
        <v>240</v>
      </c>
      <c r="F59" s="2">
        <f>CONSTANTS!$C$14*CONSTANTS!$C$15*(F32+F49)/1024</f>
        <v>87.75</v>
      </c>
      <c r="G59" s="2">
        <f>CONSTANTS!$C$14*CONSTANTS!$C$15*(G32+G49)/1024</f>
        <v>87.75</v>
      </c>
      <c r="H59" s="2">
        <f>CONSTANTS!$C$14*CONSTANTS!$C$15*(H32+H49)/1024</f>
        <v>27</v>
      </c>
      <c r="I59" s="2">
        <f>CONSTANTS!$C$14*CONSTANTS!$C$15*(I32+I49)/1024</f>
        <v>87.75</v>
      </c>
      <c r="J59" s="2">
        <f>CONSTANTS!$C$14*CONSTANTS!$C$15*(J32+J49)/1024</f>
        <v>87.75</v>
      </c>
      <c r="K59" s="2">
        <f>CONSTANTS!$C$14*CONSTANTS!$C$15*(K32+K49)/1024</f>
        <v>27</v>
      </c>
      <c r="L59" s="2">
        <f>CONSTANTS!$C$14*CONSTANTS!$C$15*(L32+L49)/1024</f>
        <v>175.5</v>
      </c>
      <c r="M59" s="2">
        <f>CONSTANTS!$C$14*CONSTANTS!$C$15*(M32+M49)/1024</f>
        <v>175.5</v>
      </c>
      <c r="N59" s="2">
        <f>CONSTANTS!$C$14*CONSTANTS!$C$15*(N32+N49)/1024</f>
        <v>175.5</v>
      </c>
      <c r="O59" s="2">
        <f>CONSTANTS!$C$14*CONSTANTS!$C$15*(O32+O49)/1024</f>
        <v>116.25</v>
      </c>
      <c r="P59" s="2">
        <f>CONSTANTS!$C$14*CONSTANTS!$C$15*(P32+P49)/1024</f>
        <v>78.75</v>
      </c>
      <c r="Q59" s="2">
        <f>CONSTANTS!$C$14*CONSTANTS!$C$15*(Q32+Q49)/1024</f>
        <v>120</v>
      </c>
      <c r="R59" s="2">
        <f>CONSTANTS!$C$14*CONSTANTS!$C$15*(R32+R49)/1024</f>
        <v>216</v>
      </c>
      <c r="S59" s="2">
        <f>CONSTANTS!$C$14*CONSTANTS!$C$15*(S32+S49)/1024</f>
        <v>168.75</v>
      </c>
      <c r="T59" s="2">
        <f>CONSTANTS!$C$14*CONSTANTS!$C$15*(T32+T49)/1024</f>
        <v>198.75</v>
      </c>
      <c r="U59" s="2">
        <f>CONSTANTS!$C$14*CONSTANTS!$C$15*(U32+U49)/1024</f>
        <v>198.75</v>
      </c>
      <c r="V59" s="2">
        <f>CONSTANTS!$C$14*CONSTANTS!$C$15*(V32+V49)/1024</f>
        <v>175.5</v>
      </c>
      <c r="W59" s="2">
        <f>CONSTANTS!$C$14*CONSTANTS!$C$15*(W32+W49)/1024</f>
        <v>175.5</v>
      </c>
      <c r="X59" s="2">
        <f>CONSTANTS!$C$14*CONSTANTS!$C$15*(X32+X49)/1024</f>
        <v>198.75</v>
      </c>
      <c r="Y59" s="2">
        <f>CONSTANTS!$C$14*CONSTANTS!$C$15*(Y32+Y49)/1024</f>
        <v>198.75</v>
      </c>
      <c r="Z59" s="2">
        <f>CONSTANTS!$C$14*CONSTANTS!$C$15*(Z32+Z49)/1024</f>
        <v>87.75</v>
      </c>
      <c r="AA59" s="2">
        <f>CONSTANTS!$C$14*CONSTANTS!$C$15*(AA32+AA49)/1024</f>
        <v>87.75</v>
      </c>
      <c r="AB59" s="2">
        <f>CONSTANTS!$C$14*CONSTANTS!$C$15*(AB32+AB49)/1024</f>
        <v>175.5</v>
      </c>
      <c r="AC59" s="2">
        <f>CONSTANTS!$C$14*CONSTANTS!$C$15*(AC32+AC49)/1024</f>
        <v>175.5</v>
      </c>
      <c r="AD59" s="2">
        <f>CONSTANTS!$C$14*CONSTANTS!$C$15*(AD32+AD49)/1024</f>
        <v>216</v>
      </c>
      <c r="AE59" s="2">
        <f>CONSTANTS!$C$14*CONSTANTS!$C$15*(AE32+AE49)/1024</f>
        <v>198.75</v>
      </c>
      <c r="AF59" s="2">
        <f>CONSTANTS!$C$14*CONSTANTS!$C$15*(AF32+AF49)/1024</f>
        <v>198.75</v>
      </c>
      <c r="AG59" s="2">
        <f>CONSTANTS!$C$14*CONSTANTS!$C$15*(AG32+AG49)/1024</f>
        <v>240</v>
      </c>
      <c r="AH59" s="2">
        <f>CONSTANTS!$C$14*CONSTANTS!$C$15*(AH32+AH49)/1024</f>
        <v>209.25</v>
      </c>
      <c r="AI59" s="2">
        <f>CONSTANTS!$C$14*CONSTANTS!$C$15*(AI32+AI49)/1024</f>
        <v>216</v>
      </c>
      <c r="AK59" s="8"/>
    </row>
    <row r="60" spans="1:37" s="2" customFormat="1" ht="15" thickBot="1" x14ac:dyDescent="0.4">
      <c r="A60" s="115"/>
      <c r="B60" s="48" t="s">
        <v>56</v>
      </c>
      <c r="C60" s="49" t="s">
        <v>57</v>
      </c>
      <c r="D60" s="102">
        <f t="shared" si="42"/>
        <v>6.9853461344113188E-2</v>
      </c>
      <c r="E60" s="50">
        <f t="shared" si="43"/>
        <v>30.228072887907235</v>
      </c>
      <c r="F60" s="51">
        <f t="shared" ref="F60:AI60" si="71">F53*F54/F24</f>
        <v>19.474578441835643</v>
      </c>
      <c r="G60" s="51">
        <f t="shared" si="71"/>
        <v>30.228072887907235</v>
      </c>
      <c r="H60" s="51">
        <f t="shared" si="71"/>
        <v>2.7661970692268825</v>
      </c>
      <c r="I60" s="51">
        <f t="shared" si="71"/>
        <v>15.114036443953617</v>
      </c>
      <c r="J60" s="51">
        <f t="shared" si="71"/>
        <v>25.966104589114192</v>
      </c>
      <c r="K60" s="51">
        <f t="shared" si="71"/>
        <v>23.369494130202771</v>
      </c>
      <c r="L60" s="51">
        <f t="shared" si="71"/>
        <v>14.614846681922195</v>
      </c>
      <c r="M60" s="51">
        <f t="shared" si="71"/>
        <v>13.474025316455696</v>
      </c>
      <c r="N60" s="51">
        <f t="shared" si="71"/>
        <v>6.8161024546424755</v>
      </c>
      <c r="O60" s="51">
        <f t="shared" si="71"/>
        <v>1.6176768198244704</v>
      </c>
      <c r="P60" s="51">
        <f t="shared" si="71"/>
        <v>0.27941384537645275</v>
      </c>
      <c r="Q60" s="51">
        <f t="shared" si="71"/>
        <v>3.3053164556962025</v>
      </c>
      <c r="R60" s="51">
        <f t="shared" si="71"/>
        <v>3.6537116704805488</v>
      </c>
      <c r="S60" s="51">
        <f t="shared" si="71"/>
        <v>0.87783137673425815</v>
      </c>
      <c r="T60" s="51">
        <f t="shared" si="71"/>
        <v>0.4246401652039235</v>
      </c>
      <c r="U60" s="51">
        <f t="shared" si="71"/>
        <v>0.13854269833249117</v>
      </c>
      <c r="V60" s="51">
        <f t="shared" si="71"/>
        <v>0.87783137673425815</v>
      </c>
      <c r="W60" s="51">
        <f t="shared" si="71"/>
        <v>0.13854269833249117</v>
      </c>
      <c r="X60" s="51">
        <f t="shared" si="71"/>
        <v>0.46473425827107784</v>
      </c>
      <c r="Y60" s="51">
        <f t="shared" si="71"/>
        <v>7.3346134411318847E-2</v>
      </c>
      <c r="Z60" s="51">
        <f t="shared" si="71"/>
        <v>0.44260405549626464</v>
      </c>
      <c r="AA60" s="51">
        <f t="shared" si="71"/>
        <v>6.9853461344113188E-2</v>
      </c>
      <c r="AB60" s="51">
        <f t="shared" si="71"/>
        <v>0.46473425827107784</v>
      </c>
      <c r="AC60" s="51">
        <f t="shared" si="71"/>
        <v>7.3346134411318847E-2</v>
      </c>
      <c r="AD60" s="51">
        <f t="shared" si="71"/>
        <v>0.87783137673425815</v>
      </c>
      <c r="AE60" s="51">
        <f t="shared" si="71"/>
        <v>7.3346134411318847E-2</v>
      </c>
      <c r="AF60" s="51">
        <f t="shared" si="71"/>
        <v>0.46473425827107784</v>
      </c>
      <c r="AG60" s="51">
        <f t="shared" si="71"/>
        <v>7.3346134411318847E-2</v>
      </c>
      <c r="AH60" s="51">
        <f t="shared" si="71"/>
        <v>0.46473425827107784</v>
      </c>
      <c r="AI60" s="51">
        <f t="shared" si="71"/>
        <v>7.3346134411318847E-2</v>
      </c>
      <c r="AJ60" s="51"/>
      <c r="AK60" s="52"/>
    </row>
    <row r="61" spans="1:37" s="2" customFormat="1" ht="14.4" customHeight="1" x14ac:dyDescent="0.35">
      <c r="A61" s="103" t="s">
        <v>136</v>
      </c>
      <c r="B61" s="1" t="s">
        <v>137</v>
      </c>
      <c r="C61" s="4"/>
      <c r="D61" s="4"/>
      <c r="E61" s="4"/>
      <c r="F61" s="75">
        <f>F12</f>
        <v>30</v>
      </c>
      <c r="G61" s="6">
        <f>G12</f>
        <v>45</v>
      </c>
      <c r="H61" s="6">
        <f t="shared" ref="H61:AK61" si="72">H12</f>
        <v>5</v>
      </c>
      <c r="I61" s="6">
        <f t="shared" si="72"/>
        <v>45</v>
      </c>
      <c r="J61" s="6">
        <f t="shared" si="72"/>
        <v>30</v>
      </c>
      <c r="K61" s="6">
        <f t="shared" si="72"/>
        <v>30</v>
      </c>
      <c r="L61" s="6">
        <f t="shared" si="72"/>
        <v>60</v>
      </c>
      <c r="M61" s="6">
        <f t="shared" si="72"/>
        <v>100</v>
      </c>
      <c r="N61" s="6">
        <f t="shared" si="72"/>
        <v>30</v>
      </c>
      <c r="O61" s="6">
        <f t="shared" si="72"/>
        <v>15</v>
      </c>
      <c r="P61" s="6">
        <f t="shared" si="72"/>
        <v>5</v>
      </c>
      <c r="Q61" s="6">
        <f t="shared" si="72"/>
        <v>100</v>
      </c>
      <c r="R61" s="6">
        <f t="shared" si="72"/>
        <v>60</v>
      </c>
      <c r="S61" s="6">
        <f t="shared" si="72"/>
        <v>30</v>
      </c>
      <c r="T61" s="6">
        <f t="shared" si="72"/>
        <v>15</v>
      </c>
      <c r="U61" s="6">
        <f t="shared" si="72"/>
        <v>5</v>
      </c>
      <c r="V61" s="6">
        <f t="shared" si="72"/>
        <v>30</v>
      </c>
      <c r="W61" s="6">
        <f t="shared" si="72"/>
        <v>5</v>
      </c>
      <c r="X61" s="6">
        <f t="shared" si="72"/>
        <v>30</v>
      </c>
      <c r="Y61" s="6">
        <f t="shared" si="72"/>
        <v>5</v>
      </c>
      <c r="Z61" s="6">
        <f t="shared" si="72"/>
        <v>30</v>
      </c>
      <c r="AA61" s="6">
        <f t="shared" si="72"/>
        <v>5</v>
      </c>
      <c r="AB61" s="6">
        <f t="shared" si="72"/>
        <v>30</v>
      </c>
      <c r="AC61" s="6">
        <f t="shared" si="72"/>
        <v>5</v>
      </c>
      <c r="AD61" s="6">
        <f t="shared" si="72"/>
        <v>30</v>
      </c>
      <c r="AE61" s="6">
        <f t="shared" si="72"/>
        <v>5</v>
      </c>
      <c r="AF61" s="6">
        <f t="shared" si="72"/>
        <v>30</v>
      </c>
      <c r="AG61" s="6">
        <f t="shared" si="72"/>
        <v>5</v>
      </c>
      <c r="AH61" s="6">
        <f t="shared" si="72"/>
        <v>30</v>
      </c>
      <c r="AI61" s="6">
        <f t="shared" si="72"/>
        <v>5</v>
      </c>
      <c r="AJ61" s="6">
        <f t="shared" si="72"/>
        <v>0</v>
      </c>
      <c r="AK61" s="6">
        <f t="shared" si="72"/>
        <v>30</v>
      </c>
    </row>
    <row r="62" spans="1:37" x14ac:dyDescent="0.35">
      <c r="A62" s="103"/>
      <c r="B62" s="1" t="s">
        <v>138</v>
      </c>
      <c r="E62" s="5"/>
      <c r="F62" s="76">
        <f>F10</f>
        <v>1280</v>
      </c>
      <c r="G62" s="1">
        <f>G10</f>
        <v>1280</v>
      </c>
      <c r="H62" s="1">
        <f t="shared" ref="H62:AK62" si="73">H10</f>
        <v>1280</v>
      </c>
      <c r="I62" s="1">
        <f t="shared" si="73"/>
        <v>640</v>
      </c>
      <c r="J62" s="1">
        <f t="shared" si="73"/>
        <v>1280</v>
      </c>
      <c r="K62" s="1">
        <f t="shared" si="73"/>
        <v>1280</v>
      </c>
      <c r="L62" s="1">
        <f t="shared" si="73"/>
        <v>640</v>
      </c>
      <c r="M62" s="1">
        <f t="shared" si="73"/>
        <v>320</v>
      </c>
      <c r="N62" s="1">
        <f t="shared" si="73"/>
        <v>640</v>
      </c>
      <c r="O62" s="1">
        <f t="shared" si="73"/>
        <v>640</v>
      </c>
      <c r="P62" s="1">
        <f t="shared" si="73"/>
        <v>640</v>
      </c>
      <c r="Q62" s="1">
        <f t="shared" si="73"/>
        <v>320</v>
      </c>
      <c r="R62" s="1">
        <f t="shared" si="73"/>
        <v>320</v>
      </c>
      <c r="S62" s="1">
        <f t="shared" si="73"/>
        <v>320</v>
      </c>
      <c r="T62" s="1">
        <f t="shared" si="73"/>
        <v>320</v>
      </c>
      <c r="U62" s="1">
        <f t="shared" si="73"/>
        <v>320</v>
      </c>
      <c r="V62" s="1">
        <f t="shared" si="73"/>
        <v>320</v>
      </c>
      <c r="W62" s="1">
        <f t="shared" si="73"/>
        <v>320</v>
      </c>
      <c r="X62" s="1">
        <f t="shared" si="73"/>
        <v>320</v>
      </c>
      <c r="Y62" s="1">
        <f t="shared" si="73"/>
        <v>320</v>
      </c>
      <c r="Z62" s="1">
        <f t="shared" si="73"/>
        <v>320</v>
      </c>
      <c r="AA62" s="1">
        <f t="shared" si="73"/>
        <v>320</v>
      </c>
      <c r="AB62" s="1">
        <f t="shared" si="73"/>
        <v>320</v>
      </c>
      <c r="AC62" s="1">
        <f t="shared" si="73"/>
        <v>320</v>
      </c>
      <c r="AD62" s="1">
        <f t="shared" si="73"/>
        <v>320</v>
      </c>
      <c r="AE62" s="1">
        <f t="shared" si="73"/>
        <v>320</v>
      </c>
      <c r="AF62" s="1">
        <f t="shared" si="73"/>
        <v>320</v>
      </c>
      <c r="AG62" s="1">
        <f t="shared" si="73"/>
        <v>320</v>
      </c>
      <c r="AH62" s="1">
        <f t="shared" si="73"/>
        <v>320</v>
      </c>
      <c r="AI62" s="1">
        <f t="shared" si="73"/>
        <v>320</v>
      </c>
      <c r="AJ62" s="1">
        <f t="shared" si="73"/>
        <v>1</v>
      </c>
      <c r="AK62" s="1">
        <f t="shared" si="73"/>
        <v>340</v>
      </c>
    </row>
    <row r="63" spans="1:37" x14ac:dyDescent="0.35">
      <c r="A63" s="103"/>
      <c r="B63" s="1" t="s">
        <v>139</v>
      </c>
      <c r="E63" s="5"/>
      <c r="F63" s="76">
        <f>F11</f>
        <v>720</v>
      </c>
      <c r="G63" s="1">
        <f>G11</f>
        <v>720</v>
      </c>
      <c r="H63" s="1">
        <f t="shared" ref="H63:AK63" si="74">H11</f>
        <v>720</v>
      </c>
      <c r="I63" s="1">
        <f t="shared" si="74"/>
        <v>720</v>
      </c>
      <c r="J63" s="1">
        <f t="shared" si="74"/>
        <v>960</v>
      </c>
      <c r="K63" s="1">
        <f t="shared" si="74"/>
        <v>960</v>
      </c>
      <c r="L63" s="1">
        <f t="shared" si="74"/>
        <v>480</v>
      </c>
      <c r="M63" s="1">
        <f t="shared" si="74"/>
        <v>480</v>
      </c>
      <c r="N63" s="1">
        <f t="shared" si="74"/>
        <v>480</v>
      </c>
      <c r="O63" s="1">
        <f t="shared" si="74"/>
        <v>480</v>
      </c>
      <c r="P63" s="1">
        <f t="shared" si="74"/>
        <v>480</v>
      </c>
      <c r="Q63" s="1">
        <f t="shared" si="74"/>
        <v>240</v>
      </c>
      <c r="R63" s="1">
        <f t="shared" si="74"/>
        <v>240</v>
      </c>
      <c r="S63" s="1">
        <f t="shared" si="74"/>
        <v>240</v>
      </c>
      <c r="T63" s="1">
        <f t="shared" si="74"/>
        <v>240</v>
      </c>
      <c r="U63" s="1">
        <f t="shared" si="74"/>
        <v>240</v>
      </c>
      <c r="V63" s="1">
        <f t="shared" si="74"/>
        <v>240</v>
      </c>
      <c r="W63" s="1">
        <f t="shared" si="74"/>
        <v>240</v>
      </c>
      <c r="X63" s="1">
        <f t="shared" si="74"/>
        <v>240</v>
      </c>
      <c r="Y63" s="1">
        <f t="shared" si="74"/>
        <v>240</v>
      </c>
      <c r="Z63" s="1">
        <f t="shared" si="74"/>
        <v>240</v>
      </c>
      <c r="AA63" s="1">
        <f t="shared" si="74"/>
        <v>240</v>
      </c>
      <c r="AB63" s="1">
        <f t="shared" si="74"/>
        <v>240</v>
      </c>
      <c r="AC63" s="1">
        <f t="shared" si="74"/>
        <v>240</v>
      </c>
      <c r="AD63" s="1">
        <f t="shared" si="74"/>
        <v>240</v>
      </c>
      <c r="AE63" s="1">
        <f t="shared" si="74"/>
        <v>240</v>
      </c>
      <c r="AF63" s="1">
        <f t="shared" si="74"/>
        <v>240</v>
      </c>
      <c r="AG63" s="1">
        <f t="shared" si="74"/>
        <v>240</v>
      </c>
      <c r="AH63" s="1">
        <f t="shared" si="74"/>
        <v>240</v>
      </c>
      <c r="AI63" s="1">
        <f t="shared" si="74"/>
        <v>240</v>
      </c>
      <c r="AJ63" s="1">
        <f t="shared" si="74"/>
        <v>1</v>
      </c>
      <c r="AK63" s="1">
        <f t="shared" si="74"/>
        <v>340</v>
      </c>
    </row>
    <row r="64" spans="1:37" x14ac:dyDescent="0.35">
      <c r="A64" s="103"/>
      <c r="B64" s="1" t="s">
        <v>140</v>
      </c>
      <c r="E64" s="5"/>
      <c r="F64" s="76">
        <f>F13</f>
        <v>26</v>
      </c>
      <c r="G64" s="1">
        <f>G13</f>
        <v>26</v>
      </c>
      <c r="H64" s="1">
        <f t="shared" ref="H64:AK64" si="75">H13</f>
        <v>8</v>
      </c>
      <c r="I64" s="1">
        <f t="shared" si="75"/>
        <v>26</v>
      </c>
      <c r="J64" s="1">
        <f t="shared" si="75"/>
        <v>26</v>
      </c>
      <c r="K64" s="1">
        <f t="shared" si="75"/>
        <v>8</v>
      </c>
      <c r="L64" s="1">
        <f t="shared" si="75"/>
        <v>52</v>
      </c>
      <c r="M64" s="1">
        <f t="shared" si="75"/>
        <v>52</v>
      </c>
      <c r="N64" s="1">
        <f t="shared" si="75"/>
        <v>52</v>
      </c>
      <c r="O64" s="1">
        <f t="shared" si="75"/>
        <v>62</v>
      </c>
      <c r="P64" s="1">
        <f t="shared" si="75"/>
        <v>70</v>
      </c>
      <c r="Q64" s="1">
        <f t="shared" si="75"/>
        <v>64</v>
      </c>
      <c r="R64" s="1">
        <f t="shared" si="75"/>
        <v>64</v>
      </c>
      <c r="S64" s="1">
        <f t="shared" si="75"/>
        <v>90</v>
      </c>
      <c r="T64" s="1">
        <f t="shared" si="75"/>
        <v>106</v>
      </c>
      <c r="U64" s="1">
        <f t="shared" si="75"/>
        <v>106</v>
      </c>
      <c r="V64" s="1">
        <f t="shared" si="75"/>
        <v>52</v>
      </c>
      <c r="W64" s="1">
        <f t="shared" si="75"/>
        <v>52</v>
      </c>
      <c r="X64" s="1">
        <f t="shared" si="75"/>
        <v>106</v>
      </c>
      <c r="Y64" s="1">
        <f t="shared" si="75"/>
        <v>106</v>
      </c>
      <c r="Z64" s="1">
        <f t="shared" si="75"/>
        <v>26</v>
      </c>
      <c r="AA64" s="1">
        <f t="shared" si="75"/>
        <v>26</v>
      </c>
      <c r="AB64" s="1">
        <f t="shared" si="75"/>
        <v>52</v>
      </c>
      <c r="AC64" s="1">
        <f t="shared" si="75"/>
        <v>52</v>
      </c>
      <c r="AD64" s="1">
        <f t="shared" si="75"/>
        <v>64</v>
      </c>
      <c r="AE64" s="1">
        <f t="shared" si="75"/>
        <v>106</v>
      </c>
      <c r="AF64" s="1">
        <f t="shared" si="75"/>
        <v>106</v>
      </c>
      <c r="AG64" s="1">
        <f t="shared" si="75"/>
        <v>128</v>
      </c>
      <c r="AH64" s="1">
        <f t="shared" si="75"/>
        <v>62</v>
      </c>
      <c r="AI64" s="1">
        <f t="shared" si="75"/>
        <v>64</v>
      </c>
      <c r="AJ64" s="1">
        <f t="shared" si="75"/>
        <v>128</v>
      </c>
      <c r="AK64" s="1">
        <f t="shared" si="75"/>
        <v>2</v>
      </c>
    </row>
    <row r="65" spans="1:37" x14ac:dyDescent="0.35">
      <c r="A65" s="103"/>
      <c r="B65" s="1" t="s">
        <v>141</v>
      </c>
      <c r="E65" s="5"/>
      <c r="F65" s="76">
        <f>F23</f>
        <v>16</v>
      </c>
      <c r="G65" s="1">
        <f>G23</f>
        <v>16</v>
      </c>
      <c r="H65" s="1">
        <f t="shared" ref="H65:AK65" si="76">H23</f>
        <v>16</v>
      </c>
      <c r="I65" s="1">
        <f t="shared" si="76"/>
        <v>16</v>
      </c>
      <c r="J65" s="1">
        <f t="shared" si="76"/>
        <v>16</v>
      </c>
      <c r="K65" s="1">
        <f t="shared" si="76"/>
        <v>16</v>
      </c>
      <c r="L65" s="1">
        <f t="shared" si="76"/>
        <v>16</v>
      </c>
      <c r="M65" s="1">
        <f t="shared" si="76"/>
        <v>16</v>
      </c>
      <c r="N65" s="1">
        <f t="shared" si="76"/>
        <v>16</v>
      </c>
      <c r="O65" s="1">
        <f t="shared" si="76"/>
        <v>8</v>
      </c>
      <c r="P65" s="1">
        <f t="shared" si="76"/>
        <v>4</v>
      </c>
      <c r="Q65" s="1">
        <f t="shared" si="76"/>
        <v>8</v>
      </c>
      <c r="R65" s="1">
        <f t="shared" si="76"/>
        <v>16</v>
      </c>
      <c r="S65" s="1">
        <f t="shared" si="76"/>
        <v>8</v>
      </c>
      <c r="T65" s="1">
        <f t="shared" si="76"/>
        <v>8</v>
      </c>
      <c r="U65" s="1">
        <f t="shared" si="76"/>
        <v>8</v>
      </c>
      <c r="V65" s="1">
        <f t="shared" si="76"/>
        <v>16</v>
      </c>
      <c r="W65" s="1">
        <f t="shared" si="76"/>
        <v>16</v>
      </c>
      <c r="X65" s="1">
        <f t="shared" si="76"/>
        <v>8</v>
      </c>
      <c r="Y65" s="1">
        <f t="shared" si="76"/>
        <v>8</v>
      </c>
      <c r="Z65" s="1">
        <f t="shared" si="76"/>
        <v>16</v>
      </c>
      <c r="AA65" s="1">
        <f t="shared" si="76"/>
        <v>16</v>
      </c>
      <c r="AB65" s="1">
        <f t="shared" si="76"/>
        <v>16</v>
      </c>
      <c r="AC65" s="1">
        <f t="shared" si="76"/>
        <v>16</v>
      </c>
      <c r="AD65" s="1">
        <f t="shared" si="76"/>
        <v>16</v>
      </c>
      <c r="AE65" s="1">
        <f t="shared" si="76"/>
        <v>8</v>
      </c>
      <c r="AF65" s="1">
        <f t="shared" si="76"/>
        <v>8</v>
      </c>
      <c r="AG65" s="1">
        <f t="shared" si="76"/>
        <v>8</v>
      </c>
      <c r="AH65" s="1">
        <f t="shared" si="76"/>
        <v>16</v>
      </c>
      <c r="AI65" s="1">
        <f t="shared" si="76"/>
        <v>16</v>
      </c>
      <c r="AJ65" s="1">
        <f t="shared" si="76"/>
        <v>16</v>
      </c>
      <c r="AK65" s="1">
        <f t="shared" si="76"/>
        <v>0</v>
      </c>
    </row>
    <row r="66" spans="1:37" x14ac:dyDescent="0.35">
      <c r="A66" s="103"/>
      <c r="B66" s="1" t="s">
        <v>142</v>
      </c>
      <c r="E66" s="5"/>
      <c r="F66" s="76">
        <f>1/F14</f>
        <v>1</v>
      </c>
      <c r="G66" s="1">
        <f>1/G14</f>
        <v>1</v>
      </c>
      <c r="H66" s="1">
        <f t="shared" ref="H66:AK66" si="77">1/H14</f>
        <v>1</v>
      </c>
      <c r="I66" s="1">
        <f t="shared" si="77"/>
        <v>1</v>
      </c>
      <c r="J66" s="1">
        <f t="shared" si="77"/>
        <v>1</v>
      </c>
      <c r="K66" s="1">
        <f t="shared" si="77"/>
        <v>1</v>
      </c>
      <c r="L66" s="1">
        <f t="shared" si="77"/>
        <v>1</v>
      </c>
      <c r="M66" s="1">
        <f t="shared" si="77"/>
        <v>1</v>
      </c>
      <c r="N66" s="1">
        <f t="shared" si="77"/>
        <v>1</v>
      </c>
      <c r="O66" s="1">
        <f t="shared" si="77"/>
        <v>1</v>
      </c>
      <c r="P66" s="1">
        <f t="shared" si="77"/>
        <v>1</v>
      </c>
      <c r="Q66" s="1">
        <f t="shared" si="77"/>
        <v>1</v>
      </c>
      <c r="R66" s="1">
        <f t="shared" si="77"/>
        <v>1</v>
      </c>
      <c r="S66" s="1">
        <f t="shared" si="77"/>
        <v>1</v>
      </c>
      <c r="T66" s="1">
        <f t="shared" si="77"/>
        <v>1</v>
      </c>
      <c r="U66" s="1">
        <f t="shared" si="77"/>
        <v>1</v>
      </c>
      <c r="V66" s="1">
        <f t="shared" si="77"/>
        <v>2</v>
      </c>
      <c r="W66" s="1">
        <f t="shared" si="77"/>
        <v>2</v>
      </c>
      <c r="X66" s="1">
        <f t="shared" si="77"/>
        <v>2</v>
      </c>
      <c r="Y66" s="1">
        <f t="shared" si="77"/>
        <v>2</v>
      </c>
      <c r="Z66" s="1">
        <f t="shared" si="77"/>
        <v>4</v>
      </c>
      <c r="AA66" s="1">
        <f t="shared" si="77"/>
        <v>4</v>
      </c>
      <c r="AB66" s="1">
        <f t="shared" si="77"/>
        <v>4</v>
      </c>
      <c r="AC66" s="1">
        <f t="shared" si="77"/>
        <v>4</v>
      </c>
      <c r="AD66" s="1">
        <f t="shared" si="77"/>
        <v>2</v>
      </c>
      <c r="AE66" s="1">
        <f t="shared" si="77"/>
        <v>2</v>
      </c>
      <c r="AF66" s="1">
        <f t="shared" si="77"/>
        <v>2</v>
      </c>
      <c r="AG66" s="1">
        <f t="shared" si="77"/>
        <v>2</v>
      </c>
      <c r="AH66" s="1">
        <f t="shared" si="77"/>
        <v>4</v>
      </c>
      <c r="AI66" s="1">
        <f t="shared" si="77"/>
        <v>4</v>
      </c>
      <c r="AJ66" s="1">
        <f t="shared" si="77"/>
        <v>4</v>
      </c>
      <c r="AK66" s="1">
        <f t="shared" si="77"/>
        <v>4</v>
      </c>
    </row>
    <row r="67" spans="1:37" ht="15" thickBot="1" x14ac:dyDescent="0.4">
      <c r="A67" s="77"/>
      <c r="B67" s="77" t="s">
        <v>143</v>
      </c>
      <c r="C67" s="78"/>
      <c r="D67" s="78"/>
      <c r="E67" s="78"/>
      <c r="F67" s="79" t="b">
        <f>(F8=1)</f>
        <v>1</v>
      </c>
      <c r="G67" s="77" t="b">
        <f>(G8=1)</f>
        <v>1</v>
      </c>
      <c r="H67" s="77" t="b">
        <f t="shared" ref="H67:AK67" si="78">(H8=1)</f>
        <v>1</v>
      </c>
      <c r="I67" s="77" t="b">
        <f t="shared" si="78"/>
        <v>0</v>
      </c>
      <c r="J67" s="77" t="b">
        <f t="shared" si="78"/>
        <v>1</v>
      </c>
      <c r="K67" s="77" t="b">
        <f t="shared" si="78"/>
        <v>1</v>
      </c>
      <c r="L67" s="77" t="b">
        <f t="shared" si="78"/>
        <v>1</v>
      </c>
      <c r="M67" s="77" t="b">
        <f t="shared" si="78"/>
        <v>0</v>
      </c>
      <c r="N67" s="77" t="b">
        <f t="shared" si="78"/>
        <v>1</v>
      </c>
      <c r="O67" s="77" t="b">
        <f t="shared" si="78"/>
        <v>1</v>
      </c>
      <c r="P67" s="77" t="b">
        <f t="shared" si="78"/>
        <v>1</v>
      </c>
      <c r="Q67" s="77" t="b">
        <f t="shared" si="78"/>
        <v>1</v>
      </c>
      <c r="R67" s="77" t="b">
        <f t="shared" si="78"/>
        <v>1</v>
      </c>
      <c r="S67" s="77" t="b">
        <f t="shared" si="78"/>
        <v>1</v>
      </c>
      <c r="T67" s="77" t="b">
        <f t="shared" si="78"/>
        <v>1</v>
      </c>
      <c r="U67" s="77" t="b">
        <f t="shared" si="78"/>
        <v>1</v>
      </c>
      <c r="V67" s="77" t="b">
        <f t="shared" si="78"/>
        <v>1</v>
      </c>
      <c r="W67" s="77" t="b">
        <f t="shared" si="78"/>
        <v>1</v>
      </c>
      <c r="X67" s="77" t="b">
        <f t="shared" si="78"/>
        <v>1</v>
      </c>
      <c r="Y67" s="77" t="b">
        <f t="shared" si="78"/>
        <v>1</v>
      </c>
      <c r="Z67" s="77" t="b">
        <f t="shared" si="78"/>
        <v>1</v>
      </c>
      <c r="AA67" s="77" t="b">
        <f t="shared" si="78"/>
        <v>1</v>
      </c>
      <c r="AB67" s="77" t="b">
        <f t="shared" si="78"/>
        <v>1</v>
      </c>
      <c r="AC67" s="77" t="b">
        <f t="shared" si="78"/>
        <v>1</v>
      </c>
      <c r="AD67" s="77" t="b">
        <f t="shared" si="78"/>
        <v>1</v>
      </c>
      <c r="AE67" s="77" t="b">
        <f t="shared" si="78"/>
        <v>1</v>
      </c>
      <c r="AF67" s="77" t="b">
        <f t="shared" si="78"/>
        <v>1</v>
      </c>
      <c r="AG67" s="77" t="b">
        <f t="shared" si="78"/>
        <v>1</v>
      </c>
      <c r="AH67" s="77" t="b">
        <f t="shared" si="78"/>
        <v>1</v>
      </c>
      <c r="AI67" s="77" t="b">
        <f t="shared" si="78"/>
        <v>1</v>
      </c>
      <c r="AJ67" s="77" t="b">
        <f t="shared" si="78"/>
        <v>1</v>
      </c>
      <c r="AK67" s="77" t="b">
        <f t="shared" si="78"/>
        <v>1</v>
      </c>
    </row>
    <row r="68" spans="1:37" ht="15" thickBot="1" x14ac:dyDescent="0.4">
      <c r="A68" s="80" t="s">
        <v>144</v>
      </c>
      <c r="B68" s="81"/>
      <c r="C68" s="82"/>
      <c r="D68" s="82"/>
      <c r="E68" s="82"/>
      <c r="F68" s="80" t="b">
        <v>1</v>
      </c>
      <c r="G68" s="80" t="b">
        <v>1</v>
      </c>
      <c r="H68" s="80" t="b">
        <v>1</v>
      </c>
      <c r="I68" s="81" t="b">
        <v>1</v>
      </c>
      <c r="J68" s="81" t="b">
        <v>1</v>
      </c>
      <c r="K68" s="81" t="b">
        <v>1</v>
      </c>
      <c r="L68" s="81" t="b">
        <v>1</v>
      </c>
      <c r="M68" s="81" t="b">
        <v>1</v>
      </c>
      <c r="N68" s="81" t="b">
        <v>1</v>
      </c>
      <c r="O68" s="81" t="b">
        <v>1</v>
      </c>
      <c r="P68" s="81" t="b">
        <v>1</v>
      </c>
      <c r="Q68" s="81" t="b">
        <v>1</v>
      </c>
      <c r="R68" s="81" t="b">
        <v>1</v>
      </c>
      <c r="S68" s="81" t="b">
        <v>1</v>
      </c>
      <c r="T68" s="81" t="b">
        <v>1</v>
      </c>
      <c r="U68" s="81" t="b">
        <v>1</v>
      </c>
      <c r="V68" s="81" t="b">
        <v>1</v>
      </c>
      <c r="W68" s="81" t="b">
        <v>1</v>
      </c>
      <c r="X68" s="81" t="b">
        <v>1</v>
      </c>
      <c r="Y68" s="81" t="b">
        <v>1</v>
      </c>
      <c r="Z68" s="81" t="b">
        <v>1</v>
      </c>
      <c r="AA68" s="81" t="b">
        <v>1</v>
      </c>
      <c r="AB68" s="81" t="b">
        <v>1</v>
      </c>
      <c r="AC68" s="81" t="b">
        <v>1</v>
      </c>
      <c r="AD68" s="81" t="b">
        <v>1</v>
      </c>
      <c r="AE68" s="81" t="b">
        <v>1</v>
      </c>
      <c r="AF68" s="81" t="b">
        <v>1</v>
      </c>
      <c r="AG68" s="81" t="b">
        <v>1</v>
      </c>
      <c r="AH68" s="81" t="b">
        <v>1</v>
      </c>
      <c r="AI68" s="81" t="b">
        <v>1</v>
      </c>
      <c r="AJ68" s="81" t="b">
        <v>0</v>
      </c>
      <c r="AK68" s="81" t="b">
        <v>0</v>
      </c>
    </row>
    <row r="69" spans="1:37" s="83" customFormat="1" ht="14.4" customHeight="1" thickBot="1" x14ac:dyDescent="0.4">
      <c r="A69" s="83" t="s">
        <v>145</v>
      </c>
      <c r="B69" s="84" t="s">
        <v>146</v>
      </c>
      <c r="C69" s="85" t="s">
        <v>147</v>
      </c>
      <c r="D69" s="85" t="s">
        <v>148</v>
      </c>
      <c r="E69" s="85" t="s">
        <v>149</v>
      </c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</row>
    <row r="70" spans="1:37" ht="18" customHeight="1" x14ac:dyDescent="0.35">
      <c r="A70" s="104" t="s">
        <v>150</v>
      </c>
      <c r="B70" s="6" t="s">
        <v>151</v>
      </c>
      <c r="C70" s="86" t="s">
        <v>152</v>
      </c>
      <c r="D70" s="86" t="s">
        <v>153</v>
      </c>
      <c r="E70" s="86" t="s">
        <v>154</v>
      </c>
      <c r="F70" s="87" t="s">
        <v>155</v>
      </c>
      <c r="G70" s="87" t="s">
        <v>155</v>
      </c>
      <c r="H70" s="87" t="s">
        <v>155</v>
      </c>
      <c r="I70" s="87" t="s">
        <v>155</v>
      </c>
      <c r="J70" s="87" t="s">
        <v>155</v>
      </c>
      <c r="K70" s="87" t="s">
        <v>155</v>
      </c>
      <c r="L70" s="87" t="s">
        <v>155</v>
      </c>
      <c r="M70" s="87" t="s">
        <v>155</v>
      </c>
      <c r="N70" s="87" t="s">
        <v>155</v>
      </c>
      <c r="O70" s="87" t="s">
        <v>155</v>
      </c>
      <c r="P70" s="87" t="s">
        <v>155</v>
      </c>
      <c r="Q70" s="87" t="s">
        <v>155</v>
      </c>
      <c r="R70" s="87" t="s">
        <v>155</v>
      </c>
      <c r="S70" s="87" t="s">
        <v>155</v>
      </c>
      <c r="T70" s="87" t="s">
        <v>155</v>
      </c>
      <c r="U70" s="87" t="s">
        <v>155</v>
      </c>
      <c r="V70" s="87" t="s">
        <v>155</v>
      </c>
      <c r="W70" s="87" t="s">
        <v>155</v>
      </c>
      <c r="X70" s="87" t="s">
        <v>155</v>
      </c>
      <c r="Y70" s="87" t="s">
        <v>155</v>
      </c>
      <c r="Z70" s="87" t="s">
        <v>155</v>
      </c>
      <c r="AA70" s="87" t="s">
        <v>155</v>
      </c>
      <c r="AB70" s="87" t="s">
        <v>155</v>
      </c>
      <c r="AC70" s="87" t="s">
        <v>155</v>
      </c>
      <c r="AD70" s="87" t="s">
        <v>155</v>
      </c>
      <c r="AE70" s="87" t="s">
        <v>155</v>
      </c>
      <c r="AF70" s="87" t="s">
        <v>155</v>
      </c>
      <c r="AG70" s="87" t="s">
        <v>155</v>
      </c>
      <c r="AH70" s="87" t="s">
        <v>155</v>
      </c>
      <c r="AI70" s="87" t="s">
        <v>155</v>
      </c>
      <c r="AJ70" s="87" t="s">
        <v>155</v>
      </c>
      <c r="AK70" s="87" t="s">
        <v>155</v>
      </c>
    </row>
    <row r="71" spans="1:37" ht="18" customHeight="1" x14ac:dyDescent="0.35">
      <c r="A71" s="105"/>
      <c r="B71" s="2" t="s">
        <v>156</v>
      </c>
      <c r="C71" s="5" t="s">
        <v>152</v>
      </c>
      <c r="D71" s="5" t="s">
        <v>153</v>
      </c>
      <c r="E71" s="5" t="s">
        <v>157</v>
      </c>
      <c r="F71" s="88" t="s">
        <v>155</v>
      </c>
      <c r="G71" s="88" t="s">
        <v>155</v>
      </c>
      <c r="H71" s="88" t="s">
        <v>155</v>
      </c>
      <c r="I71" s="88" t="s">
        <v>155</v>
      </c>
      <c r="J71" s="88" t="s">
        <v>155</v>
      </c>
      <c r="K71" s="88" t="s">
        <v>155</v>
      </c>
      <c r="L71" s="88" t="s">
        <v>155</v>
      </c>
      <c r="M71" s="88" t="s">
        <v>155</v>
      </c>
      <c r="N71" s="88" t="s">
        <v>155</v>
      </c>
      <c r="O71" s="88" t="s">
        <v>155</v>
      </c>
      <c r="P71" s="88" t="s">
        <v>155</v>
      </c>
      <c r="Q71" s="88" t="s">
        <v>155</v>
      </c>
      <c r="R71" s="88" t="s">
        <v>155</v>
      </c>
      <c r="S71" s="88" t="s">
        <v>155</v>
      </c>
      <c r="T71" s="88" t="s">
        <v>155</v>
      </c>
      <c r="U71" s="88" t="s">
        <v>155</v>
      </c>
      <c r="V71" s="88" t="s">
        <v>155</v>
      </c>
      <c r="W71" s="88" t="s">
        <v>155</v>
      </c>
      <c r="X71" s="88" t="s">
        <v>155</v>
      </c>
      <c r="Y71" s="88" t="s">
        <v>155</v>
      </c>
      <c r="Z71" s="88" t="s">
        <v>155</v>
      </c>
      <c r="AA71" s="88" t="s">
        <v>155</v>
      </c>
      <c r="AB71" s="88" t="s">
        <v>155</v>
      </c>
      <c r="AC71" s="88" t="s">
        <v>155</v>
      </c>
      <c r="AD71" s="88" t="s">
        <v>155</v>
      </c>
      <c r="AE71" s="88" t="s">
        <v>155</v>
      </c>
      <c r="AF71" s="88" t="s">
        <v>155</v>
      </c>
      <c r="AG71" s="88" t="s">
        <v>155</v>
      </c>
      <c r="AH71" s="88" t="s">
        <v>155</v>
      </c>
      <c r="AI71" s="88" t="s">
        <v>155</v>
      </c>
      <c r="AJ71" s="88" t="s">
        <v>155</v>
      </c>
      <c r="AK71" s="88" t="s">
        <v>155</v>
      </c>
    </row>
    <row r="72" spans="1:37" x14ac:dyDescent="0.35">
      <c r="A72" s="105"/>
      <c r="B72" s="2" t="s">
        <v>158</v>
      </c>
      <c r="C72" s="5" t="s">
        <v>159</v>
      </c>
      <c r="D72" s="5" t="s">
        <v>153</v>
      </c>
      <c r="E72" s="5" t="s">
        <v>160</v>
      </c>
      <c r="F72" s="89" t="s">
        <v>161</v>
      </c>
      <c r="G72" s="89" t="s">
        <v>161</v>
      </c>
      <c r="H72" s="89" t="s">
        <v>161</v>
      </c>
      <c r="I72" s="89" t="s">
        <v>161</v>
      </c>
      <c r="J72" s="89" t="s">
        <v>161</v>
      </c>
      <c r="K72" s="89" t="s">
        <v>161</v>
      </c>
      <c r="L72" s="89" t="s">
        <v>161</v>
      </c>
      <c r="M72" s="89" t="s">
        <v>161</v>
      </c>
      <c r="N72" s="89" t="s">
        <v>161</v>
      </c>
      <c r="O72" s="89" t="s">
        <v>161</v>
      </c>
      <c r="P72" s="89" t="s">
        <v>161</v>
      </c>
      <c r="Q72" s="89" t="s">
        <v>161</v>
      </c>
      <c r="R72" s="89" t="s">
        <v>161</v>
      </c>
      <c r="S72" s="89" t="s">
        <v>161</v>
      </c>
      <c r="T72" s="89" t="s">
        <v>161</v>
      </c>
      <c r="U72" s="89" t="s">
        <v>161</v>
      </c>
      <c r="V72" s="89" t="s">
        <v>161</v>
      </c>
      <c r="W72" s="89" t="s">
        <v>161</v>
      </c>
      <c r="X72" s="89" t="s">
        <v>161</v>
      </c>
      <c r="Y72" s="89" t="s">
        <v>161</v>
      </c>
      <c r="Z72" s="89" t="s">
        <v>161</v>
      </c>
      <c r="AA72" s="89" t="s">
        <v>161</v>
      </c>
      <c r="AB72" s="89" t="s">
        <v>161</v>
      </c>
      <c r="AC72" s="89" t="s">
        <v>161</v>
      </c>
      <c r="AD72" s="89" t="s">
        <v>161</v>
      </c>
      <c r="AE72" s="89" t="s">
        <v>161</v>
      </c>
      <c r="AF72" s="89" t="s">
        <v>161</v>
      </c>
      <c r="AG72" s="89" t="s">
        <v>161</v>
      </c>
      <c r="AH72" s="89" t="s">
        <v>161</v>
      </c>
      <c r="AI72" s="89" t="s">
        <v>161</v>
      </c>
      <c r="AJ72" s="89" t="s">
        <v>161</v>
      </c>
      <c r="AK72" s="89" t="s">
        <v>161</v>
      </c>
    </row>
    <row r="73" spans="1:37" x14ac:dyDescent="0.35">
      <c r="A73" s="105"/>
      <c r="B73" s="2" t="s">
        <v>162</v>
      </c>
      <c r="C73" s="5" t="s">
        <v>159</v>
      </c>
      <c r="D73" s="5" t="s">
        <v>153</v>
      </c>
      <c r="E73" s="5" t="s">
        <v>157</v>
      </c>
      <c r="F73" s="89" t="s">
        <v>163</v>
      </c>
      <c r="G73" s="89" t="s">
        <v>163</v>
      </c>
      <c r="H73" s="89" t="s">
        <v>163</v>
      </c>
      <c r="I73" s="89" t="s">
        <v>163</v>
      </c>
      <c r="J73" s="89" t="s">
        <v>163</v>
      </c>
      <c r="K73" s="89" t="s">
        <v>163</v>
      </c>
      <c r="L73" s="89" t="s">
        <v>163</v>
      </c>
      <c r="M73" s="89" t="s">
        <v>163</v>
      </c>
      <c r="N73" s="89" t="s">
        <v>163</v>
      </c>
      <c r="O73" s="89" t="s">
        <v>163</v>
      </c>
      <c r="P73" s="89" t="s">
        <v>163</v>
      </c>
      <c r="Q73" s="89" t="s">
        <v>163</v>
      </c>
      <c r="R73" s="89" t="s">
        <v>163</v>
      </c>
      <c r="S73" s="89" t="s">
        <v>163</v>
      </c>
      <c r="T73" s="89" t="s">
        <v>163</v>
      </c>
      <c r="U73" s="89" t="s">
        <v>163</v>
      </c>
      <c r="V73" s="89" t="s">
        <v>163</v>
      </c>
      <c r="W73" s="89" t="s">
        <v>163</v>
      </c>
      <c r="X73" s="89" t="s">
        <v>163</v>
      </c>
      <c r="Y73" s="89" t="s">
        <v>163</v>
      </c>
      <c r="Z73" s="89" t="s">
        <v>163</v>
      </c>
      <c r="AA73" s="89" t="s">
        <v>163</v>
      </c>
      <c r="AB73" s="89" t="s">
        <v>163</v>
      </c>
      <c r="AC73" s="89" t="s">
        <v>163</v>
      </c>
      <c r="AD73" s="89" t="s">
        <v>163</v>
      </c>
      <c r="AE73" s="89" t="s">
        <v>163</v>
      </c>
      <c r="AF73" s="89" t="s">
        <v>163</v>
      </c>
      <c r="AG73" s="89" t="s">
        <v>163</v>
      </c>
      <c r="AH73" s="89" t="s">
        <v>163</v>
      </c>
      <c r="AI73" s="89" t="s">
        <v>163</v>
      </c>
      <c r="AJ73" s="89" t="s">
        <v>163</v>
      </c>
      <c r="AK73" s="89" t="s">
        <v>163</v>
      </c>
    </row>
    <row r="74" spans="1:37" x14ac:dyDescent="0.35">
      <c r="A74" s="105"/>
      <c r="B74" s="2" t="s">
        <v>164</v>
      </c>
      <c r="C74" s="5" t="s">
        <v>159</v>
      </c>
      <c r="D74" s="5" t="s">
        <v>153</v>
      </c>
      <c r="E74" s="5" t="s">
        <v>165</v>
      </c>
      <c r="F74" s="89" t="s">
        <v>163</v>
      </c>
      <c r="G74" s="89" t="s">
        <v>163</v>
      </c>
      <c r="H74" s="89" t="s">
        <v>163</v>
      </c>
      <c r="I74" s="89" t="s">
        <v>163</v>
      </c>
      <c r="J74" s="89" t="s">
        <v>163</v>
      </c>
      <c r="K74" s="89" t="s">
        <v>163</v>
      </c>
      <c r="L74" s="89" t="s">
        <v>163</v>
      </c>
      <c r="M74" s="89" t="s">
        <v>163</v>
      </c>
      <c r="N74" s="89" t="s">
        <v>163</v>
      </c>
      <c r="O74" s="89" t="s">
        <v>163</v>
      </c>
      <c r="P74" s="89" t="s">
        <v>163</v>
      </c>
      <c r="Q74" s="89" t="s">
        <v>163</v>
      </c>
      <c r="R74" s="89" t="s">
        <v>163</v>
      </c>
      <c r="S74" s="89" t="s">
        <v>163</v>
      </c>
      <c r="T74" s="89" t="s">
        <v>163</v>
      </c>
      <c r="U74" s="89" t="s">
        <v>163</v>
      </c>
      <c r="V74" s="89" t="s">
        <v>163</v>
      </c>
      <c r="W74" s="89" t="s">
        <v>163</v>
      </c>
      <c r="X74" s="89" t="s">
        <v>163</v>
      </c>
      <c r="Y74" s="89" t="s">
        <v>163</v>
      </c>
      <c r="Z74" s="89" t="s">
        <v>163</v>
      </c>
      <c r="AA74" s="89" t="s">
        <v>163</v>
      </c>
      <c r="AB74" s="89" t="s">
        <v>163</v>
      </c>
      <c r="AC74" s="89" t="s">
        <v>163</v>
      </c>
      <c r="AD74" s="89" t="s">
        <v>163</v>
      </c>
      <c r="AE74" s="89" t="s">
        <v>163</v>
      </c>
      <c r="AF74" s="89" t="s">
        <v>163</v>
      </c>
      <c r="AG74" s="89" t="s">
        <v>163</v>
      </c>
      <c r="AH74" s="89" t="s">
        <v>163</v>
      </c>
      <c r="AI74" s="89" t="s">
        <v>163</v>
      </c>
      <c r="AJ74" s="89" t="s">
        <v>163</v>
      </c>
      <c r="AK74" s="89" t="s">
        <v>163</v>
      </c>
    </row>
    <row r="75" spans="1:37" x14ac:dyDescent="0.35">
      <c r="A75" s="105"/>
      <c r="B75" s="2" t="s">
        <v>166</v>
      </c>
      <c r="C75" s="5" t="s">
        <v>167</v>
      </c>
      <c r="D75" s="5" t="s">
        <v>168</v>
      </c>
      <c r="E75" s="5" t="s">
        <v>160</v>
      </c>
      <c r="F75" s="89" t="s">
        <v>169</v>
      </c>
      <c r="G75" s="89" t="s">
        <v>169</v>
      </c>
      <c r="H75" s="89" t="s">
        <v>169</v>
      </c>
      <c r="I75" s="89" t="s">
        <v>169</v>
      </c>
      <c r="J75" s="89" t="s">
        <v>169</v>
      </c>
      <c r="K75" s="89" t="s">
        <v>169</v>
      </c>
      <c r="L75" s="89" t="s">
        <v>169</v>
      </c>
      <c r="M75" s="89" t="s">
        <v>169</v>
      </c>
      <c r="N75" s="89" t="s">
        <v>169</v>
      </c>
      <c r="O75" s="89" t="s">
        <v>169</v>
      </c>
      <c r="P75" s="89" t="s">
        <v>169</v>
      </c>
      <c r="Q75" s="89" t="s">
        <v>169</v>
      </c>
      <c r="R75" s="89" t="s">
        <v>169</v>
      </c>
      <c r="S75" s="89" t="s">
        <v>169</v>
      </c>
      <c r="T75" s="89" t="s">
        <v>169</v>
      </c>
      <c r="U75" s="89" t="s">
        <v>169</v>
      </c>
      <c r="V75" s="89" t="s">
        <v>169</v>
      </c>
      <c r="W75" s="89" t="s">
        <v>169</v>
      </c>
      <c r="X75" s="89" t="s">
        <v>169</v>
      </c>
      <c r="Y75" s="89" t="s">
        <v>169</v>
      </c>
      <c r="Z75" s="89" t="s">
        <v>169</v>
      </c>
      <c r="AA75" s="89" t="s">
        <v>169</v>
      </c>
      <c r="AB75" s="89" t="s">
        <v>169</v>
      </c>
      <c r="AC75" s="89" t="s">
        <v>169</v>
      </c>
      <c r="AD75" s="89" t="s">
        <v>169</v>
      </c>
      <c r="AE75" s="89" t="s">
        <v>169</v>
      </c>
      <c r="AF75" s="89" t="s">
        <v>169</v>
      </c>
      <c r="AG75" s="89" t="s">
        <v>169</v>
      </c>
      <c r="AH75" s="89" t="s">
        <v>169</v>
      </c>
      <c r="AI75" s="89" t="s">
        <v>169</v>
      </c>
      <c r="AJ75" s="89" t="s">
        <v>169</v>
      </c>
      <c r="AK75" s="89" t="s">
        <v>169</v>
      </c>
    </row>
    <row r="76" spans="1:37" x14ac:dyDescent="0.35">
      <c r="A76" s="105"/>
      <c r="B76" s="2" t="s">
        <v>170</v>
      </c>
      <c r="C76" s="5" t="s">
        <v>167</v>
      </c>
      <c r="D76" s="5" t="s">
        <v>168</v>
      </c>
      <c r="E76" s="5" t="s">
        <v>157</v>
      </c>
      <c r="F76" s="89" t="s">
        <v>169</v>
      </c>
      <c r="G76" s="89" t="s">
        <v>169</v>
      </c>
      <c r="H76" s="89" t="s">
        <v>169</v>
      </c>
      <c r="I76" s="89" t="s">
        <v>169</v>
      </c>
      <c r="J76" s="89" t="s">
        <v>169</v>
      </c>
      <c r="K76" s="89" t="s">
        <v>169</v>
      </c>
      <c r="L76" s="89" t="s">
        <v>169</v>
      </c>
      <c r="M76" s="89" t="s">
        <v>169</v>
      </c>
      <c r="N76" s="89" t="s">
        <v>169</v>
      </c>
      <c r="O76" s="89" t="s">
        <v>169</v>
      </c>
      <c r="P76" s="89" t="s">
        <v>169</v>
      </c>
      <c r="Q76" s="89" t="s">
        <v>169</v>
      </c>
      <c r="R76" s="89" t="s">
        <v>169</v>
      </c>
      <c r="S76" s="89" t="s">
        <v>169</v>
      </c>
      <c r="T76" s="89" t="s">
        <v>169</v>
      </c>
      <c r="U76" s="89" t="s">
        <v>169</v>
      </c>
      <c r="V76" s="89" t="s">
        <v>169</v>
      </c>
      <c r="W76" s="89" t="s">
        <v>169</v>
      </c>
      <c r="X76" s="89" t="s">
        <v>169</v>
      </c>
      <c r="Y76" s="89" t="s">
        <v>169</v>
      </c>
      <c r="Z76" s="89" t="s">
        <v>169</v>
      </c>
      <c r="AA76" s="89" t="s">
        <v>169</v>
      </c>
      <c r="AB76" s="89" t="s">
        <v>169</v>
      </c>
      <c r="AC76" s="89" t="s">
        <v>169</v>
      </c>
      <c r="AD76" s="89" t="s">
        <v>169</v>
      </c>
      <c r="AE76" s="89" t="s">
        <v>169</v>
      </c>
      <c r="AF76" s="89" t="s">
        <v>169</v>
      </c>
      <c r="AG76" s="89" t="s">
        <v>169</v>
      </c>
      <c r="AH76" s="89" t="s">
        <v>169</v>
      </c>
      <c r="AI76" s="89" t="s">
        <v>169</v>
      </c>
      <c r="AJ76" s="89" t="s">
        <v>169</v>
      </c>
      <c r="AK76" s="89" t="s">
        <v>169</v>
      </c>
    </row>
    <row r="77" spans="1:37" x14ac:dyDescent="0.35">
      <c r="A77" s="105"/>
      <c r="B77" s="2" t="s">
        <v>171</v>
      </c>
      <c r="C77" s="5" t="s">
        <v>172</v>
      </c>
      <c r="D77" s="5" t="s">
        <v>168</v>
      </c>
      <c r="E77" s="5" t="s">
        <v>160</v>
      </c>
      <c r="F77" s="89" t="s">
        <v>173</v>
      </c>
      <c r="G77" s="89" t="s">
        <v>173</v>
      </c>
      <c r="H77" s="89" t="s">
        <v>173</v>
      </c>
      <c r="I77" s="89" t="s">
        <v>173</v>
      </c>
      <c r="J77" s="89" t="s">
        <v>173</v>
      </c>
      <c r="K77" s="89" t="s">
        <v>173</v>
      </c>
      <c r="L77" s="89" t="s">
        <v>173</v>
      </c>
      <c r="M77" s="89" t="s">
        <v>173</v>
      </c>
      <c r="N77" s="89" t="s">
        <v>173</v>
      </c>
      <c r="O77" s="89" t="s">
        <v>173</v>
      </c>
      <c r="P77" s="89" t="s">
        <v>173</v>
      </c>
      <c r="Q77" s="89" t="s">
        <v>173</v>
      </c>
      <c r="R77" s="89" t="s">
        <v>173</v>
      </c>
      <c r="S77" s="89" t="s">
        <v>173</v>
      </c>
      <c r="T77" s="89" t="s">
        <v>173</v>
      </c>
      <c r="U77" s="89" t="s">
        <v>173</v>
      </c>
      <c r="V77" s="89" t="s">
        <v>173</v>
      </c>
      <c r="W77" s="89" t="s">
        <v>173</v>
      </c>
      <c r="X77" s="89" t="s">
        <v>173</v>
      </c>
      <c r="Y77" s="89" t="s">
        <v>173</v>
      </c>
      <c r="Z77" s="89" t="s">
        <v>173</v>
      </c>
      <c r="AA77" s="89" t="s">
        <v>173</v>
      </c>
      <c r="AB77" s="89" t="s">
        <v>173</v>
      </c>
      <c r="AC77" s="89" t="s">
        <v>173</v>
      </c>
      <c r="AD77" s="89" t="s">
        <v>173</v>
      </c>
      <c r="AE77" s="89" t="s">
        <v>173</v>
      </c>
      <c r="AF77" s="89" t="s">
        <v>173</v>
      </c>
      <c r="AG77" s="89" t="s">
        <v>173</v>
      </c>
      <c r="AH77" s="89" t="s">
        <v>173</v>
      </c>
      <c r="AI77" s="89" t="s">
        <v>173</v>
      </c>
      <c r="AJ77" s="89" t="s">
        <v>173</v>
      </c>
      <c r="AK77" s="89" t="s">
        <v>173</v>
      </c>
    </row>
    <row r="78" spans="1:37" x14ac:dyDescent="0.35">
      <c r="A78" s="105"/>
      <c r="B78" s="2" t="s">
        <v>174</v>
      </c>
      <c r="C78" s="5" t="s">
        <v>175</v>
      </c>
      <c r="D78" s="5" t="s">
        <v>168</v>
      </c>
      <c r="E78" s="5" t="s">
        <v>160</v>
      </c>
      <c r="F78" s="89" t="s">
        <v>176</v>
      </c>
      <c r="G78" s="89" t="s">
        <v>176</v>
      </c>
      <c r="H78" s="89" t="s">
        <v>176</v>
      </c>
      <c r="I78" s="89" t="s">
        <v>176</v>
      </c>
      <c r="J78" s="89" t="s">
        <v>176</v>
      </c>
      <c r="K78" s="89" t="s">
        <v>176</v>
      </c>
      <c r="L78" s="89" t="s">
        <v>176</v>
      </c>
      <c r="M78" s="89" t="s">
        <v>176</v>
      </c>
      <c r="N78" s="89" t="s">
        <v>176</v>
      </c>
      <c r="O78" s="89" t="s">
        <v>176</v>
      </c>
      <c r="P78" s="89" t="s">
        <v>176</v>
      </c>
      <c r="Q78" s="89" t="s">
        <v>176</v>
      </c>
      <c r="R78" s="89" t="s">
        <v>176</v>
      </c>
      <c r="S78" s="89" t="s">
        <v>176</v>
      </c>
      <c r="T78" s="89" t="s">
        <v>176</v>
      </c>
      <c r="U78" s="89" t="s">
        <v>176</v>
      </c>
      <c r="V78" s="89" t="s">
        <v>176</v>
      </c>
      <c r="W78" s="89" t="s">
        <v>176</v>
      </c>
      <c r="X78" s="89" t="s">
        <v>176</v>
      </c>
      <c r="Y78" s="89" t="s">
        <v>176</v>
      </c>
      <c r="Z78" s="89" t="s">
        <v>176</v>
      </c>
      <c r="AA78" s="89" t="s">
        <v>176</v>
      </c>
      <c r="AB78" s="89" t="s">
        <v>176</v>
      </c>
      <c r="AC78" s="89" t="s">
        <v>176</v>
      </c>
      <c r="AD78" s="89" t="s">
        <v>176</v>
      </c>
      <c r="AE78" s="89" t="s">
        <v>176</v>
      </c>
      <c r="AF78" s="89" t="s">
        <v>176</v>
      </c>
      <c r="AG78" s="89" t="s">
        <v>176</v>
      </c>
      <c r="AH78" s="89" t="s">
        <v>176</v>
      </c>
      <c r="AI78" s="89" t="s">
        <v>176</v>
      </c>
      <c r="AJ78" s="89" t="s">
        <v>176</v>
      </c>
      <c r="AK78" s="89" t="s">
        <v>176</v>
      </c>
    </row>
    <row r="79" spans="1:37" x14ac:dyDescent="0.35">
      <c r="A79" s="105"/>
      <c r="B79" s="2" t="s">
        <v>177</v>
      </c>
      <c r="C79" s="5" t="s">
        <v>178</v>
      </c>
      <c r="D79" s="5" t="s">
        <v>178</v>
      </c>
      <c r="E79" s="5" t="s">
        <v>179</v>
      </c>
      <c r="F79" s="90" t="s">
        <v>180</v>
      </c>
      <c r="G79" s="90" t="s">
        <v>180</v>
      </c>
      <c r="H79" s="90" t="s">
        <v>180</v>
      </c>
      <c r="I79" s="89" t="s">
        <v>176</v>
      </c>
      <c r="J79" s="89" t="s">
        <v>176</v>
      </c>
      <c r="K79" s="89" t="s">
        <v>176</v>
      </c>
      <c r="L79" s="89" t="s">
        <v>176</v>
      </c>
      <c r="M79" s="89" t="s">
        <v>176</v>
      </c>
      <c r="N79" s="89" t="s">
        <v>176</v>
      </c>
      <c r="O79" s="89" t="s">
        <v>176</v>
      </c>
      <c r="P79" s="89" t="s">
        <v>176</v>
      </c>
      <c r="Q79" s="89" t="s">
        <v>176</v>
      </c>
      <c r="R79" s="89" t="s">
        <v>176</v>
      </c>
      <c r="S79" s="89" t="s">
        <v>176</v>
      </c>
      <c r="T79" s="89" t="s">
        <v>176</v>
      </c>
      <c r="U79" s="89" t="s">
        <v>176</v>
      </c>
      <c r="V79" s="89" t="s">
        <v>176</v>
      </c>
      <c r="W79" s="89" t="s">
        <v>176</v>
      </c>
      <c r="X79" s="89" t="s">
        <v>176</v>
      </c>
      <c r="Y79" s="89" t="s">
        <v>176</v>
      </c>
      <c r="Z79" s="89" t="s">
        <v>176</v>
      </c>
      <c r="AA79" s="89" t="s">
        <v>176</v>
      </c>
      <c r="AB79" s="89" t="s">
        <v>176</v>
      </c>
      <c r="AC79" s="89" t="s">
        <v>176</v>
      </c>
      <c r="AD79" s="89" t="s">
        <v>176</v>
      </c>
      <c r="AE79" s="89" t="s">
        <v>176</v>
      </c>
      <c r="AF79" s="89" t="s">
        <v>176</v>
      </c>
      <c r="AG79" s="89" t="s">
        <v>176</v>
      </c>
      <c r="AH79" s="89" t="s">
        <v>176</v>
      </c>
      <c r="AI79" s="89" t="s">
        <v>176</v>
      </c>
      <c r="AJ79" s="89" t="s">
        <v>176</v>
      </c>
      <c r="AK79" s="89" t="s">
        <v>176</v>
      </c>
    </row>
    <row r="80" spans="1:37" x14ac:dyDescent="0.35">
      <c r="A80" s="105"/>
      <c r="B80" s="2" t="s">
        <v>181</v>
      </c>
      <c r="C80" s="5" t="s">
        <v>178</v>
      </c>
      <c r="D80" s="5" t="s">
        <v>178</v>
      </c>
      <c r="E80" s="5" t="s">
        <v>160</v>
      </c>
      <c r="F80" s="90" t="s">
        <v>180</v>
      </c>
      <c r="G80" s="90" t="s">
        <v>180</v>
      </c>
      <c r="H80" s="90" t="s">
        <v>180</v>
      </c>
      <c r="I80" s="89" t="s">
        <v>176</v>
      </c>
      <c r="J80" s="89" t="s">
        <v>176</v>
      </c>
      <c r="K80" s="89" t="s">
        <v>176</v>
      </c>
      <c r="L80" s="89" t="s">
        <v>176</v>
      </c>
      <c r="M80" s="89" t="s">
        <v>176</v>
      </c>
      <c r="N80" s="89" t="s">
        <v>176</v>
      </c>
      <c r="O80" s="89" t="s">
        <v>176</v>
      </c>
      <c r="P80" s="89" t="s">
        <v>176</v>
      </c>
      <c r="Q80" s="89" t="s">
        <v>176</v>
      </c>
      <c r="R80" s="89" t="s">
        <v>176</v>
      </c>
      <c r="S80" s="89" t="s">
        <v>176</v>
      </c>
      <c r="T80" s="89" t="s">
        <v>176</v>
      </c>
      <c r="U80" s="89" t="s">
        <v>176</v>
      </c>
      <c r="V80" s="89" t="s">
        <v>176</v>
      </c>
      <c r="W80" s="89" t="s">
        <v>176</v>
      </c>
      <c r="X80" s="89" t="s">
        <v>176</v>
      </c>
      <c r="Y80" s="89" t="s">
        <v>176</v>
      </c>
      <c r="Z80" s="89" t="s">
        <v>176</v>
      </c>
      <c r="AA80" s="89" t="s">
        <v>176</v>
      </c>
      <c r="AB80" s="89" t="s">
        <v>176</v>
      </c>
      <c r="AC80" s="89" t="s">
        <v>176</v>
      </c>
      <c r="AD80" s="89" t="s">
        <v>176</v>
      </c>
      <c r="AE80" s="89" t="s">
        <v>176</v>
      </c>
      <c r="AF80" s="89" t="s">
        <v>176</v>
      </c>
      <c r="AG80" s="89" t="s">
        <v>176</v>
      </c>
      <c r="AH80" s="89" t="s">
        <v>176</v>
      </c>
      <c r="AI80" s="89" t="s">
        <v>176</v>
      </c>
      <c r="AJ80" s="89" t="s">
        <v>176</v>
      </c>
      <c r="AK80" s="89" t="s">
        <v>176</v>
      </c>
    </row>
    <row r="81" spans="1:37" ht="15" thickBot="1" x14ac:dyDescent="0.4">
      <c r="A81" s="106"/>
      <c r="B81" s="22" t="s">
        <v>182</v>
      </c>
      <c r="C81" s="78" t="s">
        <v>178</v>
      </c>
      <c r="D81" s="78" t="s">
        <v>178</v>
      </c>
      <c r="E81" s="78" t="s">
        <v>183</v>
      </c>
      <c r="F81" s="91" t="s">
        <v>180</v>
      </c>
      <c r="G81" s="91" t="s">
        <v>180</v>
      </c>
      <c r="H81" s="91" t="s">
        <v>180</v>
      </c>
      <c r="I81" s="91" t="s">
        <v>180</v>
      </c>
      <c r="J81" s="91" t="s">
        <v>180</v>
      </c>
      <c r="K81" s="91" t="s">
        <v>180</v>
      </c>
      <c r="L81" s="91" t="s">
        <v>180</v>
      </c>
      <c r="M81" s="91" t="s">
        <v>180</v>
      </c>
      <c r="N81" s="91" t="s">
        <v>180</v>
      </c>
      <c r="O81" s="91" t="s">
        <v>180</v>
      </c>
      <c r="P81" s="91" t="s">
        <v>180</v>
      </c>
      <c r="Q81" s="91" t="s">
        <v>180</v>
      </c>
      <c r="R81" s="91" t="s">
        <v>180</v>
      </c>
      <c r="S81" s="91" t="s">
        <v>180</v>
      </c>
      <c r="T81" s="91" t="s">
        <v>180</v>
      </c>
      <c r="U81" s="91" t="s">
        <v>180</v>
      </c>
      <c r="V81" s="91" t="s">
        <v>180</v>
      </c>
      <c r="W81" s="91" t="s">
        <v>180</v>
      </c>
      <c r="X81" s="91" t="s">
        <v>180</v>
      </c>
      <c r="Y81" s="91" t="s">
        <v>180</v>
      </c>
      <c r="Z81" s="91" t="s">
        <v>180</v>
      </c>
      <c r="AA81" s="91" t="s">
        <v>180</v>
      </c>
      <c r="AB81" s="91" t="s">
        <v>180</v>
      </c>
      <c r="AC81" s="91" t="s">
        <v>180</v>
      </c>
      <c r="AD81" s="91" t="s">
        <v>180</v>
      </c>
      <c r="AE81" s="91" t="s">
        <v>180</v>
      </c>
      <c r="AF81" s="91" t="s">
        <v>180</v>
      </c>
      <c r="AG81" s="91" t="s">
        <v>180</v>
      </c>
      <c r="AH81" s="91" t="s">
        <v>180</v>
      </c>
      <c r="AI81" s="91" t="s">
        <v>180</v>
      </c>
      <c r="AJ81" s="91" t="s">
        <v>180</v>
      </c>
      <c r="AK81" s="91" t="s">
        <v>180</v>
      </c>
    </row>
  </sheetData>
  <mergeCells count="11">
    <mergeCell ref="A61:A66"/>
    <mergeCell ref="A70:A81"/>
    <mergeCell ref="B1:AK1"/>
    <mergeCell ref="A2:B2"/>
    <mergeCell ref="D2:E2"/>
    <mergeCell ref="A3:B3"/>
    <mergeCell ref="D3:E3"/>
    <mergeCell ref="A48:A60"/>
    <mergeCell ref="A33:A47"/>
    <mergeCell ref="A19:A32"/>
    <mergeCell ref="A5:A16"/>
  </mergeCells>
  <conditionalFormatting sqref="F28:AK60 AK27 F19:AK26">
    <cfRule type="expression" dxfId="5" priority="8">
      <formula>F19=MIN($F19:$AK19)</formula>
    </cfRule>
    <cfRule type="expression" dxfId="4" priority="10">
      <formula>F19=MAX($F19:$AK19)</formula>
    </cfRule>
  </conditionalFormatting>
  <conditionalFormatting sqref="F17:AK18">
    <cfRule type="cellIs" dxfId="3" priority="4" operator="notEqual">
      <formula>"x"</formula>
    </cfRule>
  </conditionalFormatting>
  <conditionalFormatting sqref="E27">
    <cfRule type="expression" dxfId="2" priority="1">
      <formula>E27&gt;C27</formula>
    </cfRule>
  </conditionalFormatting>
  <conditionalFormatting sqref="F27:AJ27">
    <cfRule type="expression" dxfId="1" priority="11">
      <formula>F27=MIN($H27:$AK27)</formula>
    </cfRule>
    <cfRule type="expression" dxfId="0" priority="12">
      <formula>F27=MAX($H27:$AK27)</formula>
    </cfRule>
  </conditionalFormatting>
  <dataValidations disablePrompts="1" count="2">
    <dataValidation type="whole" allowBlank="1" showInputMessage="1" showErrorMessage="1" sqref="I57:AK57 F57">
      <formula1>10</formula1>
      <formula2>#REF!</formula2>
    </dataValidation>
    <dataValidation type="whole" errorStyle="warning" allowBlank="1" showInputMessage="1" showErrorMessage="1" sqref="G57:H57">
      <formula1>10</formula1>
      <formula2>#REF!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7" sqref="A7:XFD7"/>
    </sheetView>
  </sheetViews>
  <sheetFormatPr defaultRowHeight="14.5" x14ac:dyDescent="0.35"/>
  <cols>
    <col min="1" max="1" width="28.453125" bestFit="1" customWidth="1"/>
    <col min="2" max="2" width="6.453125" bestFit="1" customWidth="1"/>
  </cols>
  <sheetData>
    <row r="1" spans="1:3" x14ac:dyDescent="0.35">
      <c r="A1" s="3" t="s">
        <v>25</v>
      </c>
    </row>
    <row r="2" spans="1:3" x14ac:dyDescent="0.35">
      <c r="A2" t="s">
        <v>20</v>
      </c>
      <c r="B2" t="s">
        <v>11</v>
      </c>
      <c r="C2">
        <v>64</v>
      </c>
    </row>
    <row r="3" spans="1:3" x14ac:dyDescent="0.35">
      <c r="A3" t="s">
        <v>14</v>
      </c>
      <c r="B3" t="s">
        <v>21</v>
      </c>
      <c r="C3">
        <v>22000</v>
      </c>
    </row>
    <row r="4" spans="1:3" x14ac:dyDescent="0.35">
      <c r="A4" t="s">
        <v>28</v>
      </c>
      <c r="B4" t="s">
        <v>8</v>
      </c>
      <c r="C4">
        <v>1</v>
      </c>
    </row>
    <row r="5" spans="1:3" x14ac:dyDescent="0.35">
      <c r="A5" t="s">
        <v>119</v>
      </c>
      <c r="B5" t="s">
        <v>36</v>
      </c>
      <c r="C5">
        <v>2.1</v>
      </c>
    </row>
    <row r="6" spans="1:3" x14ac:dyDescent="0.35">
      <c r="A6" t="s">
        <v>120</v>
      </c>
      <c r="B6" t="s">
        <v>121</v>
      </c>
      <c r="C6">
        <v>2.5</v>
      </c>
    </row>
    <row r="7" spans="1:3" x14ac:dyDescent="0.35">
      <c r="A7" s="3" t="s">
        <v>46</v>
      </c>
    </row>
    <row r="8" spans="1:3" x14ac:dyDescent="0.35">
      <c r="A8" t="s">
        <v>15</v>
      </c>
      <c r="B8" t="s">
        <v>22</v>
      </c>
      <c r="C8">
        <v>1.5</v>
      </c>
    </row>
    <row r="9" spans="1:3" x14ac:dyDescent="0.35">
      <c r="A9" t="s">
        <v>27</v>
      </c>
      <c r="B9" t="s">
        <v>4</v>
      </c>
      <c r="C9">
        <v>1</v>
      </c>
    </row>
    <row r="10" spans="1:3" x14ac:dyDescent="0.35">
      <c r="A10" t="s">
        <v>35</v>
      </c>
      <c r="B10" t="s">
        <v>11</v>
      </c>
      <c r="C10">
        <v>8</v>
      </c>
    </row>
    <row r="11" spans="1:3" x14ac:dyDescent="0.35">
      <c r="A11" t="s">
        <v>49</v>
      </c>
      <c r="B11" t="s">
        <v>11</v>
      </c>
      <c r="C11">
        <v>12</v>
      </c>
    </row>
    <row r="12" spans="1:3" x14ac:dyDescent="0.35">
      <c r="A12" t="s">
        <v>129</v>
      </c>
      <c r="B12" t="s">
        <v>4</v>
      </c>
      <c r="C12">
        <v>64</v>
      </c>
    </row>
    <row r="13" spans="1:3" x14ac:dyDescent="0.35">
      <c r="A13" s="3" t="s">
        <v>23</v>
      </c>
    </row>
    <row r="14" spans="1:3" x14ac:dyDescent="0.35">
      <c r="A14" t="s">
        <v>24</v>
      </c>
      <c r="C14">
        <v>64</v>
      </c>
    </row>
    <row r="15" spans="1:3" x14ac:dyDescent="0.35">
      <c r="A15" t="s">
        <v>26</v>
      </c>
      <c r="B15" t="s">
        <v>11</v>
      </c>
      <c r="C15">
        <v>3</v>
      </c>
    </row>
    <row r="16" spans="1:3" x14ac:dyDescent="0.35">
      <c r="A16" t="s">
        <v>30</v>
      </c>
      <c r="B16" t="s">
        <v>11</v>
      </c>
      <c r="C16">
        <v>2</v>
      </c>
    </row>
    <row r="17" spans="1:3" x14ac:dyDescent="0.35">
      <c r="A17" t="s">
        <v>31</v>
      </c>
      <c r="B17" t="s">
        <v>11</v>
      </c>
      <c r="C17">
        <v>8</v>
      </c>
    </row>
    <row r="18" spans="1:3" x14ac:dyDescent="0.35">
      <c r="A18" s="3" t="s">
        <v>32</v>
      </c>
    </row>
    <row r="19" spans="1:3" x14ac:dyDescent="0.35">
      <c r="A19" t="s">
        <v>38</v>
      </c>
      <c r="B19" t="s">
        <v>4</v>
      </c>
      <c r="C19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4EA7B3EC026B439B8A06AC61C07252" ma:contentTypeVersion="0" ma:contentTypeDescription="Create a new document." ma:contentTypeScope="" ma:versionID="f6d50daf82849830dce32199866cbe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6CB1D5-A007-4446-BB99-6158A81D23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3BCEA8-8FF0-488C-BBE5-AFE5099FD76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426BEE3-DEAC-4927-BC2D-425D2620C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tables</vt:lpstr>
      <vt:lpstr>CONSTANTS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Menashe, Ohad</dc:creator>
  <cp:keywords>CTPClassification=CTP_NT</cp:keywords>
  <cp:lastModifiedBy>Resnick, Yoni</cp:lastModifiedBy>
  <dcterms:created xsi:type="dcterms:W3CDTF">2016-01-17T07:40:15Z</dcterms:created>
  <dcterms:modified xsi:type="dcterms:W3CDTF">2019-02-10T07:37:58Z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0x010100254EA7B3EC026B439B8A06AC61C07252</vt:lpwstr>
  </property>
  <property fmtid="{D5CDD505-2E9C-101B-9397-08002B2CF9AE}" pid="3" name="Order">
    <vt:r8>1992300</vt:r8>
  </property>
  <property fmtid="{D5CDD505-2E9C-101B-9397-08002B2CF9AE}" pid="4" name="TemplateUrl">
    <vt:lpwstr/>
  </property>
  <property fmtid="{D5CDD505-2E9C-101B-9397-08002B2CF9AE}" pid="5" name="_CopySource">
    <vt:lpwstr>https://sharepoint.ger.ith.intel.com/sites/3D_project/Shared Documents/Algo/IVCAM2.0/A.0 ASIC Algo AD/IVCAM2.0_AlgoPipe_AD_revisedOhad.xlsx</vt:lpwstr>
  </property>
  <property fmtid="{D5CDD505-2E9C-101B-9397-08002B2CF9AE}" pid="6" name="xd_ProgID">
    <vt:lpwstr/>
  </property>
  <property fmtid="{D5CDD505-2E9C-101B-9397-08002B2CF9AE}" pid="7" name="TitusGUID">
    <vt:lpwstr>56ed881c-f170-4005-962d-1909f650d8af</vt:lpwstr>
  </property>
  <property fmtid="{D5CDD505-2E9C-101B-9397-08002B2CF9AE}" pid="8" name="CTP_TimeStamp">
    <vt:lpwstr>2019-02-10 07:37:58Z</vt:lpwstr>
  </property>
  <property fmtid="{D5CDD505-2E9C-101B-9397-08002B2CF9AE}" pid="9" name="CTP_BU">
    <vt:lpwstr>NA</vt:lpwstr>
  </property>
  <property fmtid="{D5CDD505-2E9C-101B-9397-08002B2CF9AE}" pid="10" name="CTP_IDSID">
    <vt:lpwstr>NA</vt:lpwstr>
  </property>
  <property fmtid="{D5CDD505-2E9C-101B-9397-08002B2CF9AE}" pid="11" name="CTP_WWID">
    <vt:lpwstr>NA</vt:lpwstr>
  </property>
  <property fmtid="{D5CDD505-2E9C-101B-9397-08002B2CF9AE}" pid="12" name="CTPClassification">
    <vt:lpwstr>CTP_NT</vt:lpwstr>
  </property>
</Properties>
</file>