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sharepoint.ger.ith.intel.com/sites/3D_project/Shared Documents/Algo/IVCAM2.0/A.0 Asic algo AD/"/>
    </mc:Choice>
  </mc:AlternateContent>
  <bookViews>
    <workbookView xWindow="0" yWindow="0" windowWidth="22770" windowHeight="9090"/>
  </bookViews>
  <sheets>
    <sheet name="Performance tables" sheetId="4" r:id="rId1"/>
    <sheet name="CONST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D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F24" i="4"/>
  <c r="AJ16" i="4" l="1"/>
  <c r="AK16" i="4"/>
  <c r="AK15" i="4" l="1"/>
  <c r="G47" i="4" l="1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D14" i="4"/>
  <c r="E14" i="4"/>
  <c r="AJ47" i="4"/>
  <c r="AK17" i="4" l="1"/>
  <c r="AK18" i="4"/>
  <c r="AK33" i="4"/>
  <c r="AK32" i="4"/>
  <c r="AJ51" i="4" l="1"/>
  <c r="AJ33" i="4"/>
  <c r="AJ32" i="4"/>
  <c r="AJ31" i="4"/>
  <c r="AJ21" i="4"/>
  <c r="AJ30" i="4" l="1"/>
  <c r="AJ46" i="4"/>
  <c r="AJ52" i="4"/>
  <c r="AJ48" i="4"/>
  <c r="F21" i="4"/>
  <c r="F31" i="4"/>
  <c r="F32" i="4"/>
  <c r="F51" i="4"/>
  <c r="AJ15" i="4" l="1"/>
  <c r="F46" i="4"/>
  <c r="F30" i="4"/>
  <c r="AJ44" i="4"/>
  <c r="D3" i="4"/>
  <c r="D4" i="4"/>
  <c r="D5" i="4"/>
  <c r="E3" i="4"/>
  <c r="E4" i="4"/>
  <c r="E5" i="4"/>
  <c r="D6" i="4"/>
  <c r="E6" i="4"/>
  <c r="D7" i="4"/>
  <c r="E7" i="4"/>
  <c r="D9" i="4"/>
  <c r="E9" i="4"/>
  <c r="D10" i="4"/>
  <c r="E10" i="4"/>
  <c r="D11" i="4"/>
  <c r="E11" i="4"/>
  <c r="D12" i="4"/>
  <c r="E12" i="4"/>
  <c r="D13" i="4"/>
  <c r="E13" i="4"/>
  <c r="E8" i="4"/>
  <c r="D8" i="4"/>
  <c r="F37" i="4" l="1"/>
  <c r="F16" i="4" s="1"/>
  <c r="F15" i="4"/>
  <c r="F53" i="4"/>
  <c r="F44" i="4"/>
  <c r="F54" i="4"/>
  <c r="F52" i="4"/>
  <c r="F47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F38" i="4" l="1"/>
  <c r="E51" i="4"/>
  <c r="D51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F18" i="4"/>
  <c r="F17" i="4"/>
  <c r="D17" i="4" l="1"/>
  <c r="E17" i="4"/>
  <c r="D18" i="4"/>
  <c r="E18" i="4"/>
  <c r="J48" i="4"/>
  <c r="J32" i="4"/>
  <c r="J31" i="4"/>
  <c r="J21" i="4"/>
  <c r="J19" i="4"/>
  <c r="J22" i="4" l="1"/>
  <c r="J30" i="4"/>
  <c r="J57" i="4" s="1"/>
  <c r="J46" i="4"/>
  <c r="J53" i="4"/>
  <c r="J28" i="4"/>
  <c r="J20" i="4"/>
  <c r="J23" i="4" s="1"/>
  <c r="J25" i="4" s="1"/>
  <c r="J49" i="4"/>
  <c r="J50" i="4" s="1"/>
  <c r="J44" i="4"/>
  <c r="G21" i="4"/>
  <c r="H21" i="4"/>
  <c r="I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J54" i="4" l="1"/>
  <c r="J52" i="4"/>
  <c r="J37" i="4"/>
  <c r="J16" i="4" s="1"/>
  <c r="J15" i="4"/>
  <c r="T30" i="4"/>
  <c r="T46" i="4"/>
  <c r="AA30" i="4"/>
  <c r="AA46" i="4"/>
  <c r="L30" i="4"/>
  <c r="L46" i="4"/>
  <c r="AI30" i="4"/>
  <c r="AI46" i="4"/>
  <c r="K30" i="4"/>
  <c r="K46" i="4"/>
  <c r="Z30" i="4"/>
  <c r="Z46" i="4"/>
  <c r="I30" i="4"/>
  <c r="I46" i="4"/>
  <c r="Y30" i="4"/>
  <c r="Y46" i="4"/>
  <c r="Q30" i="4"/>
  <c r="Q46" i="4"/>
  <c r="X30" i="4"/>
  <c r="X46" i="4"/>
  <c r="AB30" i="4"/>
  <c r="AB46" i="4"/>
  <c r="S30" i="4"/>
  <c r="S46" i="4"/>
  <c r="AH30" i="4"/>
  <c r="AH46" i="4"/>
  <c r="R30" i="4"/>
  <c r="R46" i="4"/>
  <c r="AG30" i="4"/>
  <c r="AG46" i="4"/>
  <c r="H30" i="4"/>
  <c r="H46" i="4"/>
  <c r="AF30" i="4"/>
  <c r="AF46" i="4"/>
  <c r="P30" i="4"/>
  <c r="P46" i="4"/>
  <c r="G30" i="4"/>
  <c r="G46" i="4"/>
  <c r="AE30" i="4"/>
  <c r="AE46" i="4"/>
  <c r="W30" i="4"/>
  <c r="W46" i="4"/>
  <c r="O30" i="4"/>
  <c r="O46" i="4"/>
  <c r="AD30" i="4"/>
  <c r="AD46" i="4"/>
  <c r="V30" i="4"/>
  <c r="V46" i="4"/>
  <c r="N30" i="4"/>
  <c r="N46" i="4"/>
  <c r="AC30" i="4"/>
  <c r="AC46" i="4"/>
  <c r="U30" i="4"/>
  <c r="U46" i="4"/>
  <c r="M30" i="4"/>
  <c r="M46" i="4"/>
  <c r="E21" i="4"/>
  <c r="D21" i="4"/>
  <c r="J34" i="4"/>
  <c r="J33" i="4" s="1"/>
  <c r="J27" i="4"/>
  <c r="J26" i="4"/>
  <c r="J58" i="4"/>
  <c r="J55" i="4"/>
  <c r="J56" i="4" s="1"/>
  <c r="J45" i="4"/>
  <c r="AE37" i="4" l="1"/>
  <c r="AE16" i="4" s="1"/>
  <c r="AC37" i="4"/>
  <c r="AC16" i="4" s="1"/>
  <c r="AC15" i="4"/>
  <c r="U37" i="4"/>
  <c r="U16" i="4" s="1"/>
  <c r="U15" i="4"/>
  <c r="AD37" i="4"/>
  <c r="AD16" i="4" s="1"/>
  <c r="AD15" i="4"/>
  <c r="G37" i="4"/>
  <c r="G16" i="4" s="1"/>
  <c r="G15" i="4"/>
  <c r="AG37" i="4"/>
  <c r="AG16" i="4" s="1"/>
  <c r="AG15" i="4"/>
  <c r="AB37" i="4"/>
  <c r="AB16" i="4" s="1"/>
  <c r="AB15" i="4"/>
  <c r="I37" i="4"/>
  <c r="I16" i="4" s="1"/>
  <c r="I15" i="4"/>
  <c r="L37" i="4"/>
  <c r="L16" i="4" s="1"/>
  <c r="L15" i="4"/>
  <c r="R37" i="4"/>
  <c r="R16" i="4" s="1"/>
  <c r="R15" i="4"/>
  <c r="AA37" i="4"/>
  <c r="AA16" i="4" s="1"/>
  <c r="AA15" i="4"/>
  <c r="N37" i="4"/>
  <c r="N16" i="4" s="1"/>
  <c r="N15" i="4"/>
  <c r="W37" i="4"/>
  <c r="W16" i="4" s="1"/>
  <c r="W15" i="4"/>
  <c r="AF37" i="4"/>
  <c r="AF16" i="4" s="1"/>
  <c r="AF15" i="4"/>
  <c r="AH37" i="4"/>
  <c r="AH16" i="4" s="1"/>
  <c r="AH15" i="4"/>
  <c r="Q37" i="4"/>
  <c r="Q16" i="4" s="1"/>
  <c r="Q15" i="4"/>
  <c r="K37" i="4"/>
  <c r="K16" i="4" s="1"/>
  <c r="K15" i="4"/>
  <c r="T37" i="4"/>
  <c r="T16" i="4" s="1"/>
  <c r="T15" i="4"/>
  <c r="P37" i="4"/>
  <c r="P16" i="4" s="1"/>
  <c r="P15" i="4"/>
  <c r="J38" i="4"/>
  <c r="O37" i="4"/>
  <c r="O16" i="4" s="1"/>
  <c r="O15" i="4"/>
  <c r="X37" i="4"/>
  <c r="X16" i="4" s="1"/>
  <c r="X15" i="4"/>
  <c r="Z37" i="4"/>
  <c r="Z16" i="4" s="1"/>
  <c r="Z15" i="4"/>
  <c r="M37" i="4"/>
  <c r="M16" i="4" s="1"/>
  <c r="M15" i="4"/>
  <c r="V37" i="4"/>
  <c r="V16" i="4" s="1"/>
  <c r="V15" i="4"/>
  <c r="H37" i="4"/>
  <c r="H16" i="4" s="1"/>
  <c r="H15" i="4"/>
  <c r="S37" i="4"/>
  <c r="S16" i="4" s="1"/>
  <c r="S15" i="4"/>
  <c r="Y37" i="4"/>
  <c r="Y16" i="4" s="1"/>
  <c r="Y15" i="4"/>
  <c r="AI37" i="4"/>
  <c r="AI16" i="4" s="1"/>
  <c r="AI15" i="4"/>
  <c r="AE15" i="4"/>
  <c r="AE38" i="4"/>
  <c r="J29" i="4"/>
  <c r="J35" i="4" s="1"/>
  <c r="E30" i="4"/>
  <c r="D30" i="4"/>
  <c r="R38" i="4" l="1"/>
  <c r="AI38" i="4"/>
  <c r="M38" i="4"/>
  <c r="H38" i="4"/>
  <c r="S38" i="4"/>
  <c r="Q38" i="4"/>
  <c r="G38" i="4"/>
  <c r="W38" i="4"/>
  <c r="AG38" i="4"/>
  <c r="P38" i="4"/>
  <c r="V38" i="4"/>
  <c r="X38" i="4"/>
  <c r="T38" i="4"/>
  <c r="I38" i="4"/>
  <c r="AC38" i="4"/>
  <c r="Z38" i="4"/>
  <c r="K38" i="4"/>
  <c r="AF38" i="4"/>
  <c r="L38" i="4"/>
  <c r="Y38" i="4"/>
  <c r="U38" i="4"/>
  <c r="AA38" i="4"/>
  <c r="O38" i="4"/>
  <c r="AH38" i="4"/>
  <c r="N38" i="4"/>
  <c r="AB38" i="4"/>
  <c r="AD38" i="4"/>
  <c r="D37" i="4"/>
  <c r="E37" i="4"/>
  <c r="J39" i="4"/>
  <c r="J36" i="4"/>
  <c r="J43" i="4"/>
  <c r="AI49" i="4"/>
  <c r="AI50" i="4" s="1"/>
  <c r="AH49" i="4"/>
  <c r="AH50" i="4" s="1"/>
  <c r="AI32" i="4"/>
  <c r="AH32" i="4"/>
  <c r="AI31" i="4"/>
  <c r="AH31" i="4"/>
  <c r="AH44" i="4"/>
  <c r="AI19" i="4"/>
  <c r="AH19" i="4"/>
  <c r="AG49" i="4"/>
  <c r="AG50" i="4" s="1"/>
  <c r="AF49" i="4"/>
  <c r="AF50" i="4" s="1"/>
  <c r="AE49" i="4"/>
  <c r="AE50" i="4" s="1"/>
  <c r="AD49" i="4"/>
  <c r="AD50" i="4" s="1"/>
  <c r="AG32" i="4"/>
  <c r="AF32" i="4"/>
  <c r="AE32" i="4"/>
  <c r="AD32" i="4"/>
  <c r="AG31" i="4"/>
  <c r="AF31" i="4"/>
  <c r="AE31" i="4"/>
  <c r="AD31" i="4"/>
  <c r="AE57" i="4"/>
  <c r="AG19" i="4"/>
  <c r="AF19" i="4"/>
  <c r="AE19" i="4"/>
  <c r="AD19" i="4"/>
  <c r="AC49" i="4"/>
  <c r="AC50" i="4" s="1"/>
  <c r="AB49" i="4"/>
  <c r="AB50" i="4" s="1"/>
  <c r="AA49" i="4"/>
  <c r="AA50" i="4" s="1"/>
  <c r="Z49" i="4"/>
  <c r="Z50" i="4" s="1"/>
  <c r="AC32" i="4"/>
  <c r="AB32" i="4"/>
  <c r="AA32" i="4"/>
  <c r="Z32" i="4"/>
  <c r="AC31" i="4"/>
  <c r="AB31" i="4"/>
  <c r="AA31" i="4"/>
  <c r="Z31" i="4"/>
  <c r="AC57" i="4"/>
  <c r="AB57" i="4"/>
  <c r="Z57" i="4"/>
  <c r="AC19" i="4"/>
  <c r="AB19" i="4"/>
  <c r="AA19" i="4"/>
  <c r="Z19" i="4"/>
  <c r="Y49" i="4"/>
  <c r="Y50" i="4" s="1"/>
  <c r="X49" i="4"/>
  <c r="X50" i="4" s="1"/>
  <c r="Y32" i="4"/>
  <c r="X32" i="4"/>
  <c r="Y31" i="4"/>
  <c r="X31" i="4"/>
  <c r="Y44" i="4"/>
  <c r="X44" i="4"/>
  <c r="Y19" i="4"/>
  <c r="X19" i="4"/>
  <c r="W49" i="4"/>
  <c r="W50" i="4" s="1"/>
  <c r="W32" i="4"/>
  <c r="W31" i="4"/>
  <c r="W19" i="4"/>
  <c r="V49" i="4"/>
  <c r="V50" i="4" s="1"/>
  <c r="V32" i="4"/>
  <c r="V31" i="4"/>
  <c r="V19" i="4"/>
  <c r="D38" i="4" l="1"/>
  <c r="E38" i="4"/>
  <c r="AE22" i="4"/>
  <c r="AH22" i="4"/>
  <c r="AF22" i="4"/>
  <c r="Z22" i="4"/>
  <c r="AA22" i="4"/>
  <c r="AI22" i="4"/>
  <c r="AG22" i="4"/>
  <c r="W22" i="4"/>
  <c r="AB22" i="4"/>
  <c r="V22" i="4"/>
  <c r="Y22" i="4"/>
  <c r="AC22" i="4"/>
  <c r="AD22" i="4"/>
  <c r="X20" i="4"/>
  <c r="X23" i="4" s="1"/>
  <c r="X25" i="4" s="1"/>
  <c r="X22" i="4"/>
  <c r="X26" i="4" s="1"/>
  <c r="J40" i="4"/>
  <c r="J42" i="4" s="1"/>
  <c r="AB28" i="4"/>
  <c r="AB20" i="4"/>
  <c r="AB23" i="4" s="1"/>
  <c r="AB25" i="4" s="1"/>
  <c r="AC28" i="4"/>
  <c r="AC20" i="4"/>
  <c r="AC23" i="4" s="1"/>
  <c r="AC25" i="4" s="1"/>
  <c r="AD28" i="4"/>
  <c r="AD20" i="4"/>
  <c r="AD23" i="4" s="1"/>
  <c r="AD25" i="4" s="1"/>
  <c r="AE28" i="4"/>
  <c r="AE20" i="4"/>
  <c r="AE23" i="4" s="1"/>
  <c r="AE25" i="4" s="1"/>
  <c r="AH28" i="4"/>
  <c r="AH20" i="4"/>
  <c r="AH23" i="4" s="1"/>
  <c r="AH25" i="4" s="1"/>
  <c r="AF28" i="4"/>
  <c r="AF20" i="4"/>
  <c r="AF23" i="4" s="1"/>
  <c r="AF25" i="4" s="1"/>
  <c r="AI28" i="4"/>
  <c r="AI20" i="4"/>
  <c r="AI23" i="4" s="1"/>
  <c r="Z28" i="4"/>
  <c r="Z20" i="4"/>
  <c r="Z23" i="4" s="1"/>
  <c r="Z25" i="4" s="1"/>
  <c r="AA28" i="4"/>
  <c r="AA20" i="4"/>
  <c r="AA23" i="4" s="1"/>
  <c r="AA25" i="4" s="1"/>
  <c r="AG28" i="4"/>
  <c r="AG20" i="4"/>
  <c r="AG23" i="4" s="1"/>
  <c r="AG25" i="4" s="1"/>
  <c r="W28" i="4"/>
  <c r="W20" i="4"/>
  <c r="W23" i="4" s="1"/>
  <c r="W25" i="4" s="1"/>
  <c r="V28" i="4"/>
  <c r="V20" i="4"/>
  <c r="V23" i="4" s="1"/>
  <c r="V25" i="4" s="1"/>
  <c r="Y20" i="4"/>
  <c r="Y23" i="4" s="1"/>
  <c r="Y25" i="4" s="1"/>
  <c r="AF57" i="4"/>
  <c r="AG57" i="4"/>
  <c r="AA57" i="4"/>
  <c r="AI57" i="4"/>
  <c r="AI44" i="4"/>
  <c r="AI48" i="4"/>
  <c r="AI52" i="4"/>
  <c r="AI53" i="4"/>
  <c r="AI54" i="4"/>
  <c r="AI55" i="4" s="1"/>
  <c r="AI56" i="4" s="1"/>
  <c r="AH48" i="4"/>
  <c r="AH52" i="4"/>
  <c r="AH54" i="4"/>
  <c r="AH55" i="4" s="1"/>
  <c r="AH56" i="4" s="1"/>
  <c r="AH57" i="4"/>
  <c r="AH53" i="4"/>
  <c r="AD57" i="4"/>
  <c r="AD54" i="4"/>
  <c r="AD55" i="4" s="1"/>
  <c r="AD56" i="4" s="1"/>
  <c r="AD52" i="4"/>
  <c r="AD44" i="4"/>
  <c r="AD48" i="4"/>
  <c r="AD53" i="4"/>
  <c r="AE44" i="4"/>
  <c r="AE48" i="4"/>
  <c r="AE52" i="4"/>
  <c r="AE53" i="4"/>
  <c r="AE54" i="4"/>
  <c r="AE55" i="4" s="1"/>
  <c r="AE56" i="4" s="1"/>
  <c r="AF44" i="4"/>
  <c r="AF48" i="4"/>
  <c r="AF52" i="4"/>
  <c r="AF53" i="4"/>
  <c r="AF54" i="4"/>
  <c r="AF55" i="4" s="1"/>
  <c r="AF56" i="4" s="1"/>
  <c r="AG44" i="4"/>
  <c r="AG48" i="4"/>
  <c r="AG52" i="4"/>
  <c r="AG53" i="4"/>
  <c r="AG54" i="4"/>
  <c r="AG55" i="4" s="1"/>
  <c r="AG56" i="4" s="1"/>
  <c r="X48" i="4"/>
  <c r="AA44" i="4"/>
  <c r="AA48" i="4"/>
  <c r="AA52" i="4"/>
  <c r="AA53" i="4"/>
  <c r="AA54" i="4"/>
  <c r="AA55" i="4" s="1"/>
  <c r="AA56" i="4" s="1"/>
  <c r="AB44" i="4"/>
  <c r="AB48" i="4"/>
  <c r="AB52" i="4"/>
  <c r="AB53" i="4"/>
  <c r="AB54" i="4"/>
  <c r="AB55" i="4" s="1"/>
  <c r="AB56" i="4" s="1"/>
  <c r="Y28" i="4"/>
  <c r="Z44" i="4"/>
  <c r="Z48" i="4"/>
  <c r="Z52" i="4"/>
  <c r="Z53" i="4"/>
  <c r="Z54" i="4"/>
  <c r="Z55" i="4" s="1"/>
  <c r="Z56" i="4" s="1"/>
  <c r="X28" i="4"/>
  <c r="AC44" i="4"/>
  <c r="AC48" i="4"/>
  <c r="AC52" i="4"/>
  <c r="AC53" i="4"/>
  <c r="AC54" i="4"/>
  <c r="AC55" i="4" s="1"/>
  <c r="AC56" i="4" s="1"/>
  <c r="Y48" i="4"/>
  <c r="X52" i="4"/>
  <c r="X54" i="4"/>
  <c r="X55" i="4" s="1"/>
  <c r="X56" i="4" s="1"/>
  <c r="X57" i="4"/>
  <c r="Y52" i="4"/>
  <c r="Y54" i="4"/>
  <c r="Y55" i="4" s="1"/>
  <c r="Y56" i="4" s="1"/>
  <c r="Y57" i="4"/>
  <c r="X53" i="4"/>
  <c r="Y53" i="4"/>
  <c r="W48" i="4"/>
  <c r="W52" i="4"/>
  <c r="W57" i="4"/>
  <c r="W54" i="4"/>
  <c r="W55" i="4" s="1"/>
  <c r="W56" i="4" s="1"/>
  <c r="W44" i="4"/>
  <c r="W53" i="4"/>
  <c r="V44" i="4"/>
  <c r="V54" i="4"/>
  <c r="V55" i="4" s="1"/>
  <c r="V56" i="4" s="1"/>
  <c r="V48" i="4"/>
  <c r="V52" i="4"/>
  <c r="V57" i="4"/>
  <c r="V53" i="4"/>
  <c r="X45" i="4" l="1"/>
  <c r="X34" i="4"/>
  <c r="X33" i="4" s="1"/>
  <c r="X27" i="4"/>
  <c r="X29" i="4" s="1"/>
  <c r="X58" i="4"/>
  <c r="J41" i="4"/>
  <c r="X35" i="4"/>
  <c r="X36" i="4" s="1"/>
  <c r="Y45" i="4"/>
  <c r="Y27" i="4"/>
  <c r="Y29" i="4" s="1"/>
  <c r="Y35" i="4" s="1"/>
  <c r="Y43" i="4" s="1"/>
  <c r="Y34" i="4"/>
  <c r="Y33" i="4" s="1"/>
  <c r="Y26" i="4"/>
  <c r="Y58" i="4"/>
  <c r="Z58" i="4"/>
  <c r="W34" i="4"/>
  <c r="W33" i="4" s="1"/>
  <c r="W26" i="4"/>
  <c r="W27" i="4"/>
  <c r="AC34" i="4"/>
  <c r="AC33" i="4" s="1"/>
  <c r="AC26" i="4"/>
  <c r="AC27" i="4"/>
  <c r="AC29" i="4" s="1"/>
  <c r="AD34" i="4"/>
  <c r="AD33" i="4" s="1"/>
  <c r="AD26" i="4"/>
  <c r="AD27" i="4"/>
  <c r="AI34" i="4"/>
  <c r="AI33" i="4" s="1"/>
  <c r="AI26" i="4"/>
  <c r="AI27" i="4"/>
  <c r="Z34" i="4"/>
  <c r="Z33" i="4" s="1"/>
  <c r="Z26" i="4"/>
  <c r="Z27" i="4"/>
  <c r="AA34" i="4"/>
  <c r="AA33" i="4" s="1"/>
  <c r="AA26" i="4"/>
  <c r="AA27" i="4"/>
  <c r="AA29" i="4" s="1"/>
  <c r="AF34" i="4"/>
  <c r="AF33" i="4" s="1"/>
  <c r="AF27" i="4"/>
  <c r="AF26" i="4"/>
  <c r="AB34" i="4"/>
  <c r="AB33" i="4" s="1"/>
  <c r="AB26" i="4"/>
  <c r="AB27" i="4"/>
  <c r="AE34" i="4"/>
  <c r="AE33" i="4" s="1"/>
  <c r="AE26" i="4"/>
  <c r="AE27" i="4"/>
  <c r="AH34" i="4"/>
  <c r="AH33" i="4" s="1"/>
  <c r="AH27" i="4"/>
  <c r="AH26" i="4"/>
  <c r="V34" i="4"/>
  <c r="V33" i="4" s="1"/>
  <c r="V26" i="4"/>
  <c r="V27" i="4"/>
  <c r="AG34" i="4"/>
  <c r="AG33" i="4" s="1"/>
  <c r="AG27" i="4"/>
  <c r="AG26" i="4"/>
  <c r="AD58" i="4"/>
  <c r="AH58" i="4"/>
  <c r="AD45" i="4"/>
  <c r="AI58" i="4"/>
  <c r="AB45" i="4"/>
  <c r="AF45" i="4"/>
  <c r="AB58" i="4"/>
  <c r="AF58" i="4"/>
  <c r="AE45" i="4"/>
  <c r="AE58" i="4"/>
  <c r="AG58" i="4"/>
  <c r="AI45" i="4"/>
  <c r="AH45" i="4"/>
  <c r="AC45" i="4"/>
  <c r="AG45" i="4"/>
  <c r="AC58" i="4"/>
  <c r="AA45" i="4"/>
  <c r="Z45" i="4"/>
  <c r="AA58" i="4"/>
  <c r="W45" i="4"/>
  <c r="W58" i="4"/>
  <c r="V58" i="4"/>
  <c r="V45" i="4"/>
  <c r="X39" i="4" l="1"/>
  <c r="X40" i="4" s="1"/>
  <c r="X41" i="4" s="1"/>
  <c r="X43" i="4"/>
  <c r="Y36" i="4"/>
  <c r="Y39" i="4"/>
  <c r="Z29" i="4"/>
  <c r="Z35" i="4" s="1"/>
  <c r="AF29" i="4"/>
  <c r="AF35" i="4" s="1"/>
  <c r="AI29" i="4"/>
  <c r="AI35" i="4" s="1"/>
  <c r="AH29" i="4"/>
  <c r="AH35" i="4" s="1"/>
  <c r="AH36" i="4" s="1"/>
  <c r="AG29" i="4"/>
  <c r="AG35" i="4" s="1"/>
  <c r="AE29" i="4"/>
  <c r="AE35" i="4" s="1"/>
  <c r="W29" i="4"/>
  <c r="W35" i="4" s="1"/>
  <c r="V29" i="4"/>
  <c r="V35" i="4" s="1"/>
  <c r="AD29" i="4"/>
  <c r="AD35" i="4" s="1"/>
  <c r="AB29" i="4"/>
  <c r="AB35" i="4" s="1"/>
  <c r="AC35" i="4"/>
  <c r="AA35" i="4"/>
  <c r="X42" i="4"/>
  <c r="Y40" i="4" l="1"/>
  <c r="Y41" i="4" s="1"/>
  <c r="V43" i="4"/>
  <c r="V39" i="4"/>
  <c r="AE36" i="4"/>
  <c r="AE43" i="4"/>
  <c r="AE39" i="4"/>
  <c r="AD43" i="4"/>
  <c r="AD36" i="4"/>
  <c r="AD39" i="4"/>
  <c r="AG36" i="4"/>
  <c r="AG43" i="4"/>
  <c r="AG39" i="4"/>
  <c r="AF43" i="4"/>
  <c r="AF36" i="4"/>
  <c r="AF39" i="4"/>
  <c r="W36" i="4"/>
  <c r="W39" i="4"/>
  <c r="W43" i="4"/>
  <c r="AB39" i="4"/>
  <c r="AB36" i="4"/>
  <c r="AB43" i="4"/>
  <c r="AI36" i="4"/>
  <c r="AI43" i="4"/>
  <c r="AI39" i="4"/>
  <c r="Z43" i="4"/>
  <c r="Z39" i="4"/>
  <c r="Z36" i="4"/>
  <c r="V36" i="4"/>
  <c r="AH43" i="4"/>
  <c r="AH39" i="4"/>
  <c r="AH40" i="4" s="1"/>
  <c r="AA36" i="4"/>
  <c r="AA43" i="4"/>
  <c r="AA39" i="4"/>
  <c r="AC43" i="4"/>
  <c r="AC36" i="4"/>
  <c r="AC39" i="4"/>
  <c r="Y42" i="4"/>
  <c r="U49" i="4"/>
  <c r="U50" i="4" s="1"/>
  <c r="U32" i="4"/>
  <c r="U31" i="4"/>
  <c r="U44" i="4"/>
  <c r="U19" i="4"/>
  <c r="S49" i="4"/>
  <c r="S50" i="4" s="1"/>
  <c r="S32" i="4"/>
  <c r="S31" i="4"/>
  <c r="S44" i="4"/>
  <c r="S19" i="4"/>
  <c r="O48" i="4"/>
  <c r="O32" i="4"/>
  <c r="O31" i="4"/>
  <c r="O44" i="4"/>
  <c r="O19" i="4"/>
  <c r="N49" i="4"/>
  <c r="N50" i="4" s="1"/>
  <c r="N32" i="4"/>
  <c r="N31" i="4"/>
  <c r="N19" i="4"/>
  <c r="S22" i="4" l="1"/>
  <c r="O22" i="4"/>
  <c r="U22" i="4"/>
  <c r="N22" i="4"/>
  <c r="AD40" i="4"/>
  <c r="AD41" i="4" s="1"/>
  <c r="S20" i="4"/>
  <c r="S23" i="4" s="1"/>
  <c r="S25" i="4" s="1"/>
  <c r="O20" i="4"/>
  <c r="O23" i="4" s="1"/>
  <c r="O25" i="4" s="1"/>
  <c r="N20" i="4"/>
  <c r="N23" i="4" s="1"/>
  <c r="N25" i="4" s="1"/>
  <c r="U20" i="4"/>
  <c r="U23" i="4" s="1"/>
  <c r="U25" i="4" s="1"/>
  <c r="AE40" i="4"/>
  <c r="AE41" i="4" s="1"/>
  <c r="V40" i="4"/>
  <c r="V42" i="4" s="1"/>
  <c r="AF40" i="4"/>
  <c r="AF42" i="4" s="1"/>
  <c r="AC40" i="4"/>
  <c r="AC41" i="4" s="1"/>
  <c r="AI40" i="4"/>
  <c r="AI41" i="4" s="1"/>
  <c r="Z40" i="4"/>
  <c r="Z41" i="4" s="1"/>
  <c r="AB40" i="4"/>
  <c r="AB41" i="4" s="1"/>
  <c r="W40" i="4"/>
  <c r="W42" i="4" s="1"/>
  <c r="AG40" i="4"/>
  <c r="AG42" i="4" s="1"/>
  <c r="AA40" i="4"/>
  <c r="AH41" i="4"/>
  <c r="AH42" i="4"/>
  <c r="S28" i="4"/>
  <c r="N28" i="4"/>
  <c r="U28" i="4"/>
  <c r="O28" i="4"/>
  <c r="N57" i="4"/>
  <c r="U57" i="4"/>
  <c r="U52" i="4"/>
  <c r="U48" i="4"/>
  <c r="U53" i="4"/>
  <c r="U54" i="4"/>
  <c r="U55" i="4" s="1"/>
  <c r="U56" i="4" s="1"/>
  <c r="S57" i="4"/>
  <c r="S52" i="4"/>
  <c r="S48" i="4"/>
  <c r="S53" i="4"/>
  <c r="S54" i="4"/>
  <c r="S55" i="4" s="1"/>
  <c r="S56" i="4" s="1"/>
  <c r="O52" i="4"/>
  <c r="O53" i="4"/>
  <c r="O49" i="4"/>
  <c r="O50" i="4" s="1"/>
  <c r="O57" i="4"/>
  <c r="O54" i="4"/>
  <c r="N52" i="4"/>
  <c r="N54" i="4"/>
  <c r="N55" i="4" s="1"/>
  <c r="N56" i="4" s="1"/>
  <c r="N44" i="4"/>
  <c r="N48" i="4"/>
  <c r="N53" i="4"/>
  <c r="M32" i="4"/>
  <c r="M31" i="4"/>
  <c r="M19" i="4"/>
  <c r="T19" i="4"/>
  <c r="T31" i="4"/>
  <c r="T32" i="4"/>
  <c r="T48" i="4"/>
  <c r="K49" i="4"/>
  <c r="K50" i="4" s="1"/>
  <c r="K32" i="4"/>
  <c r="K31" i="4"/>
  <c r="K19" i="4"/>
  <c r="AD42" i="4" l="1"/>
  <c r="M22" i="4"/>
  <c r="N34" i="4"/>
  <c r="N33" i="4" s="1"/>
  <c r="K22" i="4"/>
  <c r="T20" i="4"/>
  <c r="T23" i="4" s="1"/>
  <c r="T25" i="4" s="1"/>
  <c r="T22" i="4"/>
  <c r="T34" i="4" s="1"/>
  <c r="T33" i="4" s="1"/>
  <c r="O26" i="4"/>
  <c r="O45" i="4"/>
  <c r="O34" i="4"/>
  <c r="O33" i="4" s="1"/>
  <c r="AF41" i="4"/>
  <c r="AE42" i="4"/>
  <c r="O27" i="4"/>
  <c r="O29" i="4" s="1"/>
  <c r="O35" i="4" s="1"/>
  <c r="O36" i="4" s="1"/>
  <c r="M20" i="4"/>
  <c r="M23" i="4" s="1"/>
  <c r="M25" i="4" s="1"/>
  <c r="K20" i="4"/>
  <c r="K23" i="4" s="1"/>
  <c r="K25" i="4" s="1"/>
  <c r="V41" i="4"/>
  <c r="AC42" i="4"/>
  <c r="AB42" i="4"/>
  <c r="Z42" i="4"/>
  <c r="AI42" i="4"/>
  <c r="AG41" i="4"/>
  <c r="W41" i="4"/>
  <c r="AA42" i="4"/>
  <c r="AA41" i="4"/>
  <c r="S34" i="4"/>
  <c r="S33" i="4" s="1"/>
  <c r="S26" i="4"/>
  <c r="S27" i="4"/>
  <c r="U34" i="4"/>
  <c r="U33" i="4" s="1"/>
  <c r="U27" i="4"/>
  <c r="U26" i="4"/>
  <c r="N26" i="4"/>
  <c r="N27" i="4"/>
  <c r="K28" i="4"/>
  <c r="N45" i="4"/>
  <c r="S45" i="4"/>
  <c r="U45" i="4"/>
  <c r="O58" i="4"/>
  <c r="U58" i="4"/>
  <c r="S58" i="4"/>
  <c r="O55" i="4"/>
  <c r="O56" i="4" s="1"/>
  <c r="N58" i="4"/>
  <c r="M57" i="4"/>
  <c r="M53" i="4"/>
  <c r="M54" i="4"/>
  <c r="M44" i="4"/>
  <c r="M52" i="4"/>
  <c r="T53" i="4"/>
  <c r="M28" i="4"/>
  <c r="M48" i="4"/>
  <c r="M49" i="4"/>
  <c r="M50" i="4" s="1"/>
  <c r="T49" i="4"/>
  <c r="T50" i="4" s="1"/>
  <c r="T44" i="4"/>
  <c r="T52" i="4"/>
  <c r="T57" i="4"/>
  <c r="T28" i="4"/>
  <c r="T54" i="4"/>
  <c r="K44" i="4"/>
  <c r="K52" i="4"/>
  <c r="K57" i="4"/>
  <c r="K48" i="4"/>
  <c r="K53" i="4"/>
  <c r="K54" i="4"/>
  <c r="K55" i="4" s="1"/>
  <c r="K56" i="4" s="1"/>
  <c r="G49" i="4"/>
  <c r="G50" i="4" s="1"/>
  <c r="G32" i="4"/>
  <c r="G31" i="4"/>
  <c r="G19" i="4"/>
  <c r="T45" i="4" l="1"/>
  <c r="T27" i="4"/>
  <c r="T29" i="4" s="1"/>
  <c r="T26" i="4"/>
  <c r="G22" i="4"/>
  <c r="M26" i="4"/>
  <c r="M27" i="4"/>
  <c r="M29" i="4" s="1"/>
  <c r="M35" i="4" s="1"/>
  <c r="M36" i="4" s="1"/>
  <c r="M34" i="4"/>
  <c r="M33" i="4" s="1"/>
  <c r="M45" i="4"/>
  <c r="G20" i="4"/>
  <c r="G23" i="4" s="1"/>
  <c r="G25" i="4" s="1"/>
  <c r="N29" i="4"/>
  <c r="N35" i="4" s="1"/>
  <c r="S29" i="4"/>
  <c r="S35" i="4" s="1"/>
  <c r="U29" i="4"/>
  <c r="U35" i="4" s="1"/>
  <c r="O39" i="4"/>
  <c r="O40" i="4" s="1"/>
  <c r="O42" i="4" s="1"/>
  <c r="O43" i="4"/>
  <c r="T35" i="4"/>
  <c r="T39" i="4" s="1"/>
  <c r="K34" i="4"/>
  <c r="K33" i="4" s="1"/>
  <c r="K26" i="4"/>
  <c r="K27" i="4"/>
  <c r="G28" i="4"/>
  <c r="M55" i="4"/>
  <c r="M56" i="4" s="1"/>
  <c r="M58" i="4"/>
  <c r="T55" i="4"/>
  <c r="T56" i="4" s="1"/>
  <c r="T58" i="4"/>
  <c r="G54" i="4"/>
  <c r="G55" i="4" s="1"/>
  <c r="G56" i="4" s="1"/>
  <c r="K58" i="4"/>
  <c r="K45" i="4"/>
  <c r="G44" i="4"/>
  <c r="G48" i="4"/>
  <c r="G52" i="4"/>
  <c r="G57" i="4"/>
  <c r="G53" i="4"/>
  <c r="Q52" i="4"/>
  <c r="R52" i="4"/>
  <c r="L52" i="4"/>
  <c r="Q54" i="4"/>
  <c r="R53" i="4"/>
  <c r="L54" i="4"/>
  <c r="Q49" i="4"/>
  <c r="Q50" i="4" s="1"/>
  <c r="R49" i="4"/>
  <c r="R50" i="4" s="1"/>
  <c r="I49" i="4"/>
  <c r="I50" i="4" s="1"/>
  <c r="P49" i="4"/>
  <c r="P50" i="4" s="1"/>
  <c r="L49" i="4"/>
  <c r="L50" i="4" s="1"/>
  <c r="H49" i="4"/>
  <c r="H50" i="4" s="1"/>
  <c r="Q44" i="4"/>
  <c r="R44" i="4"/>
  <c r="P44" i="4"/>
  <c r="L44" i="4"/>
  <c r="Q32" i="4"/>
  <c r="R32" i="4"/>
  <c r="I32" i="4"/>
  <c r="P32" i="4"/>
  <c r="L32" i="4"/>
  <c r="H32" i="4"/>
  <c r="Q31" i="4"/>
  <c r="R31" i="4"/>
  <c r="I31" i="4"/>
  <c r="P31" i="4"/>
  <c r="L31" i="4"/>
  <c r="H31" i="4"/>
  <c r="I44" i="4"/>
  <c r="Q19" i="4"/>
  <c r="R19" i="4"/>
  <c r="I19" i="4"/>
  <c r="P19" i="4"/>
  <c r="L19" i="4"/>
  <c r="H19" i="4"/>
  <c r="F19" i="4"/>
  <c r="R22" i="4" l="1"/>
  <c r="Q22" i="4"/>
  <c r="F22" i="4"/>
  <c r="H22" i="4"/>
  <c r="L22" i="4"/>
  <c r="I22" i="4"/>
  <c r="P20" i="4"/>
  <c r="P23" i="4" s="1"/>
  <c r="P25" i="4" s="1"/>
  <c r="P22" i="4"/>
  <c r="P27" i="4" s="1"/>
  <c r="P29" i="4" s="1"/>
  <c r="R20" i="4"/>
  <c r="R23" i="4" s="1"/>
  <c r="R25" i="4" s="1"/>
  <c r="Q20" i="4"/>
  <c r="Q23" i="4" s="1"/>
  <c r="Q25" i="4" s="1"/>
  <c r="L20" i="4"/>
  <c r="I20" i="4"/>
  <c r="I23" i="4" s="1"/>
  <c r="I25" i="4" s="1"/>
  <c r="F20" i="4"/>
  <c r="F23" i="4" s="1"/>
  <c r="F25" i="4" s="1"/>
  <c r="F28" i="4"/>
  <c r="H20" i="4"/>
  <c r="H23" i="4" s="1"/>
  <c r="H25" i="4" s="1"/>
  <c r="O41" i="4"/>
  <c r="M43" i="4"/>
  <c r="U43" i="4"/>
  <c r="U36" i="4"/>
  <c r="U39" i="4"/>
  <c r="S36" i="4"/>
  <c r="S43" i="4"/>
  <c r="S39" i="4"/>
  <c r="N43" i="4"/>
  <c r="N36" i="4"/>
  <c r="N39" i="4"/>
  <c r="K29" i="4"/>
  <c r="K35" i="4" s="1"/>
  <c r="D19" i="4"/>
  <c r="E19" i="4"/>
  <c r="E31" i="4"/>
  <c r="D31" i="4"/>
  <c r="D32" i="4"/>
  <c r="E32" i="4"/>
  <c r="M39" i="4"/>
  <c r="M40" i="4" s="1"/>
  <c r="M41" i="4" s="1"/>
  <c r="T36" i="4"/>
  <c r="T40" i="4" s="1"/>
  <c r="T42" i="4" s="1"/>
  <c r="T43" i="4"/>
  <c r="G34" i="4"/>
  <c r="G33" i="4" s="1"/>
  <c r="G26" i="4"/>
  <c r="G27" i="4"/>
  <c r="G45" i="4"/>
  <c r="I28" i="4"/>
  <c r="R28" i="4"/>
  <c r="H28" i="4"/>
  <c r="Q28" i="4"/>
  <c r="Q53" i="4"/>
  <c r="R54" i="4"/>
  <c r="R55" i="4" s="1"/>
  <c r="R56" i="4" s="1"/>
  <c r="H53" i="4"/>
  <c r="G58" i="4"/>
  <c r="Q57" i="4"/>
  <c r="L55" i="4"/>
  <c r="L56" i="4" s="1"/>
  <c r="R57" i="4"/>
  <c r="Q55" i="4"/>
  <c r="Q56" i="4" s="1"/>
  <c r="L57" i="4"/>
  <c r="Q48" i="4"/>
  <c r="P28" i="4"/>
  <c r="P48" i="4"/>
  <c r="L48" i="4"/>
  <c r="I53" i="4"/>
  <c r="L28" i="4"/>
  <c r="P52" i="4"/>
  <c r="H48" i="4"/>
  <c r="R48" i="4"/>
  <c r="H54" i="4"/>
  <c r="H55" i="4" s="1"/>
  <c r="H56" i="4" s="1"/>
  <c r="I48" i="4"/>
  <c r="I52" i="4"/>
  <c r="I57" i="4"/>
  <c r="H44" i="4"/>
  <c r="P54" i="4"/>
  <c r="P55" i="4" s="1"/>
  <c r="P56" i="4" s="1"/>
  <c r="H52" i="4"/>
  <c r="H57" i="4"/>
  <c r="P53" i="4"/>
  <c r="L53" i="4"/>
  <c r="I54" i="4"/>
  <c r="I55" i="4" s="1"/>
  <c r="I56" i="4" s="1"/>
  <c r="P57" i="4"/>
  <c r="P34" i="4" l="1"/>
  <c r="P33" i="4" s="1"/>
  <c r="L26" i="4"/>
  <c r="P45" i="4"/>
  <c r="P26" i="4"/>
  <c r="L23" i="4"/>
  <c r="F57" i="4"/>
  <c r="E57" i="4" s="1"/>
  <c r="F48" i="4"/>
  <c r="E48" i="4" s="1"/>
  <c r="D47" i="4"/>
  <c r="E47" i="4"/>
  <c r="F49" i="4"/>
  <c r="F50" i="4" s="1"/>
  <c r="F55" i="4" s="1"/>
  <c r="F56" i="4" s="1"/>
  <c r="L34" i="4"/>
  <c r="L33" i="4" s="1"/>
  <c r="L27" i="4"/>
  <c r="L29" i="4" s="1"/>
  <c r="L35" i="4" s="1"/>
  <c r="L36" i="4" s="1"/>
  <c r="L58" i="4"/>
  <c r="L45" i="4"/>
  <c r="D20" i="4"/>
  <c r="E20" i="4"/>
  <c r="E22" i="4"/>
  <c r="U40" i="4"/>
  <c r="N40" i="4"/>
  <c r="N41" i="4" s="1"/>
  <c r="K43" i="4"/>
  <c r="K36" i="4"/>
  <c r="K39" i="4"/>
  <c r="S40" i="4"/>
  <c r="G29" i="4"/>
  <c r="G35" i="4" s="1"/>
  <c r="D28" i="4"/>
  <c r="E28" i="4"/>
  <c r="M42" i="4"/>
  <c r="D53" i="4"/>
  <c r="E53" i="4"/>
  <c r="E52" i="4"/>
  <c r="D52" i="4"/>
  <c r="E46" i="4"/>
  <c r="D46" i="4"/>
  <c r="E44" i="4"/>
  <c r="D44" i="4"/>
  <c r="E54" i="4"/>
  <c r="D54" i="4"/>
  <c r="P35" i="4"/>
  <c r="P36" i="4" s="1"/>
  <c r="T41" i="4"/>
  <c r="Q34" i="4"/>
  <c r="Q33" i="4" s="1"/>
  <c r="Q27" i="4"/>
  <c r="Q26" i="4"/>
  <c r="H34" i="4"/>
  <c r="H33" i="4" s="1"/>
  <c r="H27" i="4"/>
  <c r="H29" i="4" s="1"/>
  <c r="H26" i="4"/>
  <c r="R34" i="4"/>
  <c r="R33" i="4" s="1"/>
  <c r="R27" i="4"/>
  <c r="R26" i="4"/>
  <c r="I34" i="4"/>
  <c r="I33" i="4" s="1"/>
  <c r="I27" i="4"/>
  <c r="I26" i="4"/>
  <c r="H45" i="4"/>
  <c r="R45" i="4"/>
  <c r="P58" i="4"/>
  <c r="Q45" i="4"/>
  <c r="R58" i="4"/>
  <c r="Q58" i="4"/>
  <c r="H58" i="4"/>
  <c r="I45" i="4"/>
  <c r="I58" i="4"/>
  <c r="D23" i="4" l="1"/>
  <c r="L25" i="4"/>
  <c r="D57" i="4"/>
  <c r="E23" i="4"/>
  <c r="E49" i="4"/>
  <c r="D49" i="4"/>
  <c r="D48" i="4"/>
  <c r="D22" i="4"/>
  <c r="F26" i="4"/>
  <c r="E26" i="4" s="1"/>
  <c r="F34" i="4"/>
  <c r="F33" i="4" s="1"/>
  <c r="F27" i="4"/>
  <c r="F29" i="4" s="1"/>
  <c r="F35" i="4" s="1"/>
  <c r="F45" i="4"/>
  <c r="E45" i="4" s="1"/>
  <c r="F58" i="4"/>
  <c r="E58" i="4" s="1"/>
  <c r="N42" i="4"/>
  <c r="U41" i="4"/>
  <c r="U42" i="4"/>
  <c r="L43" i="4"/>
  <c r="G39" i="4"/>
  <c r="G36" i="4"/>
  <c r="G43" i="4"/>
  <c r="L39" i="4"/>
  <c r="L40" i="4" s="1"/>
  <c r="L41" i="4" s="1"/>
  <c r="R29" i="4"/>
  <c r="R35" i="4" s="1"/>
  <c r="Q29" i="4"/>
  <c r="Q35" i="4" s="1"/>
  <c r="S42" i="4"/>
  <c r="S41" i="4"/>
  <c r="I29" i="4"/>
  <c r="I35" i="4" s="1"/>
  <c r="K40" i="4"/>
  <c r="P39" i="4"/>
  <c r="P40" i="4" s="1"/>
  <c r="P42" i="4" s="1"/>
  <c r="E50" i="4"/>
  <c r="D50" i="4"/>
  <c r="P43" i="4"/>
  <c r="H35" i="4"/>
  <c r="E25" i="4" l="1"/>
  <c r="D25" i="4"/>
  <c r="D26" i="4"/>
  <c r="D34" i="4"/>
  <c r="E34" i="4"/>
  <c r="D45" i="4"/>
  <c r="E27" i="4"/>
  <c r="D27" i="4"/>
  <c r="F39" i="4"/>
  <c r="F36" i="4"/>
  <c r="F43" i="4"/>
  <c r="D58" i="4"/>
  <c r="P41" i="4"/>
  <c r="L42" i="4"/>
  <c r="G40" i="4"/>
  <c r="G42" i="4" s="1"/>
  <c r="Q39" i="4"/>
  <c r="Q43" i="4"/>
  <c r="Q36" i="4"/>
  <c r="R36" i="4"/>
  <c r="R43" i="4"/>
  <c r="R39" i="4"/>
  <c r="I36" i="4"/>
  <c r="I43" i="4"/>
  <c r="I39" i="4"/>
  <c r="K42" i="4"/>
  <c r="K41" i="4"/>
  <c r="E29" i="4"/>
  <c r="D29" i="4"/>
  <c r="E33" i="4"/>
  <c r="D33" i="4"/>
  <c r="E55" i="4"/>
  <c r="D55" i="4"/>
  <c r="H39" i="4"/>
  <c r="H36" i="4"/>
  <c r="H43" i="4"/>
  <c r="F40" i="4" l="1"/>
  <c r="F41" i="4" s="1"/>
  <c r="Q40" i="4"/>
  <c r="Q41" i="4" s="1"/>
  <c r="R40" i="4"/>
  <c r="R41" i="4" s="1"/>
  <c r="G41" i="4"/>
  <c r="I40" i="4"/>
  <c r="E39" i="4"/>
  <c r="D39" i="4"/>
  <c r="E35" i="4"/>
  <c r="D35" i="4"/>
  <c r="E56" i="4"/>
  <c r="D56" i="4"/>
  <c r="H40" i="4"/>
  <c r="H41" i="4" s="1"/>
  <c r="F42" i="4" l="1"/>
  <c r="R42" i="4"/>
  <c r="Q42" i="4"/>
  <c r="I41" i="4"/>
  <c r="I42" i="4"/>
  <c r="E40" i="4"/>
  <c r="D40" i="4"/>
  <c r="D36" i="4"/>
  <c r="E36" i="4"/>
  <c r="E43" i="4"/>
  <c r="D43" i="4"/>
  <c r="H42" i="4"/>
  <c r="D41" i="4" l="1"/>
  <c r="E41" i="4"/>
  <c r="E42" i="4"/>
  <c r="D42" i="4"/>
</calcChain>
</file>

<file path=xl/sharedStrings.xml><?xml version="1.0" encoding="utf-8"?>
<sst xmlns="http://schemas.openxmlformats.org/spreadsheetml/2006/main" count="181" uniqueCount="133">
  <si>
    <t>Name</t>
  </si>
  <si>
    <t>units</t>
  </si>
  <si>
    <t>HD30</t>
  </si>
  <si>
    <t>VGA60</t>
  </si>
  <si>
    <t>QVGA60</t>
  </si>
  <si>
    <t>#</t>
  </si>
  <si>
    <t>FPS</t>
  </si>
  <si>
    <t>1/s</t>
  </si>
  <si>
    <t xml:space="preserve">Code length </t>
  </si>
  <si>
    <t>nsec</t>
  </si>
  <si>
    <t>Sampling rate</t>
  </si>
  <si>
    <t>CMA bin size</t>
  </si>
  <si>
    <t>bit</t>
  </si>
  <si>
    <t>Sampled template size</t>
  </si>
  <si>
    <t>Gs/s</t>
  </si>
  <si>
    <t>Fast axis frequency</t>
  </si>
  <si>
    <t>PCQ read data multiplyer</t>
  </si>
  <si>
    <t>GENERAL</t>
  </si>
  <si>
    <t>CMAC output BW</t>
  </si>
  <si>
    <t>CMAC memory  size</t>
  </si>
  <si>
    <t>CMAC input BW</t>
  </si>
  <si>
    <t>CMA denomenator packet size</t>
  </si>
  <si>
    <t>Hz</t>
  </si>
  <si>
    <t>%/100</t>
  </si>
  <si>
    <t>DCOR</t>
  </si>
  <si>
    <t>template bank size</t>
  </si>
  <si>
    <t>GENRAL</t>
  </si>
  <si>
    <t>template dynamic range</t>
  </si>
  <si>
    <t>CMA accumulation extra bits</t>
  </si>
  <si>
    <t>TX bit length</t>
  </si>
  <si>
    <t>Fine addition operations</t>
  </si>
  <si>
    <t>Coarse input dynamic range</t>
  </si>
  <si>
    <t>fine input dynamic range</t>
  </si>
  <si>
    <t>DEST</t>
  </si>
  <si>
    <t>Kbit</t>
  </si>
  <si>
    <t>Normalized CMA output size</t>
  </si>
  <si>
    <t>Normlized CMA # bits</t>
  </si>
  <si>
    <t>msec</t>
  </si>
  <si>
    <t>Frame illumination time</t>
  </si>
  <si>
    <t># spatial window size</t>
  </si>
  <si>
    <t>CMA numerator size</t>
  </si>
  <si>
    <t>CMA denominator size</t>
  </si>
  <si>
    <t>CMA total size</t>
  </si>
  <si>
    <t>Average scan lines per pixel</t>
  </si>
  <si>
    <t>Coarse correlation bin size</t>
  </si>
  <si>
    <t>Coarse correlation size</t>
  </si>
  <si>
    <t>Fine correlation bin size</t>
  </si>
  <si>
    <t>RAST</t>
  </si>
  <si>
    <t>IR adjusted sample rate</t>
  </si>
  <si>
    <t>Ms/s</t>
  </si>
  <si>
    <t>IR sample size</t>
  </si>
  <si>
    <t>IR numertor length</t>
  </si>
  <si>
    <t>IR denominator length</t>
  </si>
  <si>
    <t>Fine correlation segment size</t>
  </si>
  <si>
    <t>Decimation  ratio</t>
  </si>
  <si>
    <t>Coarse add/mul operations per pixel</t>
  </si>
  <si>
    <t>Total template bank size</t>
  </si>
  <si>
    <t>DCOR output bandwidth</t>
  </si>
  <si>
    <t>Gb/s</t>
  </si>
  <si>
    <t>PCQ output bandwidth</t>
  </si>
  <si>
    <t>TX symbol rate</t>
  </si>
  <si>
    <t>Fine MAC Gops</t>
  </si>
  <si>
    <t>Coarse MAC Gops</t>
  </si>
  <si>
    <t>Symbols</t>
  </si>
  <si>
    <t>Gbit/s</t>
  </si>
  <si>
    <t>QVGA30</t>
  </si>
  <si>
    <t>Max allowed codes per pixel</t>
  </si>
  <si>
    <t>HD45</t>
  </si>
  <si>
    <t>HHD45</t>
  </si>
  <si>
    <t>SXVGA30</t>
  </si>
  <si>
    <t>CMA filter FIFO size</t>
  </si>
  <si>
    <t>kbit</t>
  </si>
  <si>
    <t>VGA5</t>
  </si>
  <si>
    <t>Gss</t>
  </si>
  <si>
    <t>VGA30</t>
  </si>
  <si>
    <t>VGA15</t>
  </si>
  <si>
    <t>QVGA15</t>
  </si>
  <si>
    <t>QVGA5</t>
  </si>
  <si>
    <t>HD5</t>
  </si>
  <si>
    <t>MAX</t>
  </si>
  <si>
    <t>Gsps</t>
  </si>
  <si>
    <t>Sampling frequency</t>
  </si>
  <si>
    <t>Ratio</t>
  </si>
  <si>
    <t>Total MAC GOPS</t>
  </si>
  <si>
    <t>Gops</t>
  </si>
  <si>
    <t>SXVGA30F</t>
  </si>
  <si>
    <t>MIN</t>
  </si>
  <si>
    <t>X RAST resolution</t>
  </si>
  <si>
    <t>Y RAST resolution</t>
  </si>
  <si>
    <t>X output resolution</t>
  </si>
  <si>
    <t>Y output resolution</t>
  </si>
  <si>
    <t>upsample X</t>
  </si>
  <si>
    <t>upsample Y</t>
  </si>
  <si>
    <t>range finder</t>
  </si>
  <si>
    <t>CMA denumerator shared bins</t>
  </si>
  <si>
    <t>QVGA30S.5_8</t>
  </si>
  <si>
    <t>QVGA5S.5_8</t>
  </si>
  <si>
    <t>QVGA30S.5_4</t>
  </si>
  <si>
    <t>QVGA5S.5_4</t>
  </si>
  <si>
    <t>QVGA30S.25_4_26</t>
  </si>
  <si>
    <t>QVGA5S.25_4_26</t>
  </si>
  <si>
    <t>QVGA30S.25_4_52</t>
  </si>
  <si>
    <t>QVGA5S.25_4_52</t>
  </si>
  <si>
    <t>QVGA30S.5_8_64</t>
  </si>
  <si>
    <t>QVGA5S.5_4_104</t>
  </si>
  <si>
    <t>QVGA30S.5_4_104</t>
  </si>
  <si>
    <t>QVGA5S.5_4_128</t>
  </si>
  <si>
    <t>QVGA30S.25_4_44</t>
  </si>
  <si>
    <t>QVGA5S.25_4_64</t>
  </si>
  <si>
    <t>IR only</t>
  </si>
  <si>
    <t>Total MAC Instantanous GOPS</t>
  </si>
  <si>
    <t>HVGA100</t>
  </si>
  <si>
    <t>Maximum pixel time(99% percentile)</t>
  </si>
  <si>
    <t>Minimum pixel time(&lt;1% percentile)</t>
  </si>
  <si>
    <t>INPUT</t>
  </si>
  <si>
    <t>wavelength</t>
  </si>
  <si>
    <t>nm</t>
  </si>
  <si>
    <t>CPC muliplayer</t>
  </si>
  <si>
    <t>TIA noise</t>
  </si>
  <si>
    <t>pA/rHz</t>
  </si>
  <si>
    <t>mirror return time</t>
  </si>
  <si>
    <t>scan edge blank time</t>
  </si>
  <si>
    <t>usec</t>
  </si>
  <si>
    <t># scan lines</t>
  </si>
  <si>
    <t>CMA # denumerator counters</t>
  </si>
  <si>
    <t>Coarse sampling Rate</t>
  </si>
  <si>
    <t>Average pixel time (total)</t>
  </si>
  <si>
    <t xml:space="preserve">Average pixel scan time </t>
  </si>
  <si>
    <t>Template length check</t>
  </si>
  <si>
    <t># of CMA denumerators</t>
  </si>
  <si>
    <t>max # of denumerators</t>
  </si>
  <si>
    <t>QVGA100</t>
  </si>
  <si>
    <t>max codeLength in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</si>
</sst>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4" fillId="2" borderId="9" applyNumberFormat="0" applyFont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2" fontId="0" fillId="0" borderId="0" xfId="0" applyNumberFormat="1" applyFill="1" applyBorder="1"/>
    <xf numFmtId="2" fontId="0" fillId="0" borderId="6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wrapText="1"/>
    </xf>
    <xf numFmtId="1" fontId="0" fillId="0" borderId="0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7" xfId="0" applyFill="1" applyBorder="1"/>
    <xf numFmtId="164" fontId="0" fillId="0" borderId="4" xfId="0" applyNumberFormat="1" applyFill="1" applyBorder="1" applyAlignment="1">
      <alignment horizontal="right" vertical="center"/>
    </xf>
    <xf numFmtId="0" fontId="0" fillId="2" borderId="9" xfId="1" applyFont="1" applyAlignment="1">
      <alignment wrapText="1"/>
    </xf>
    <xf numFmtId="0" fontId="0" fillId="2" borderId="9" xfId="1" applyFont="1"/>
    <xf numFmtId="0" fontId="0" fillId="2" borderId="10" xfId="1" applyFont="1" applyBorder="1" applyAlignment="1">
      <alignment wrapText="1"/>
    </xf>
    <xf numFmtId="0" fontId="0" fillId="2" borderId="10" xfId="1" applyFont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right" vertical="center"/>
    </xf>
    <xf numFmtId="164" fontId="0" fillId="0" borderId="7" xfId="0" applyNumberFormat="1" applyFill="1" applyBorder="1" applyAlignment="1">
      <alignment horizontal="right" vertical="center"/>
    </xf>
    <xf numFmtId="164" fontId="0" fillId="0" borderId="8" xfId="0" applyNumberFormat="1" applyFill="1" applyBorder="1" applyAlignment="1">
      <alignment horizontal="right" vertical="center"/>
    </xf>
    <xf numFmtId="164" fontId="0" fillId="0" borderId="5" xfId="0" applyNumberFormat="1" applyFill="1" applyBorder="1" applyAlignment="1">
      <alignment horizontal="right" vertical="center"/>
    </xf>
    <xf numFmtId="0" fontId="4" fillId="2" borderId="9" xfId="1" applyFont="1"/>
    <xf numFmtId="1" fontId="0" fillId="0" borderId="6" xfId="0" applyNumberFormat="1" applyFill="1" applyBorder="1" applyAlignment="1">
      <alignment horizontal="right" vertical="center"/>
    </xf>
    <xf numFmtId="1" fontId="0" fillId="0" borderId="7" xfId="0" applyNumberFormat="1" applyFill="1" applyBorder="1" applyAlignment="1">
      <alignment horizontal="right" vertical="center"/>
    </xf>
    <xf numFmtId="1" fontId="0" fillId="0" borderId="8" xfId="0" applyNumberFormat="1" applyFill="1" applyBorder="1" applyAlignment="1">
      <alignment horizontal="right" vertical="center"/>
    </xf>
    <xf numFmtId="1" fontId="0" fillId="0" borderId="4" xfId="0" applyNumberFormat="1" applyFill="1" applyBorder="1" applyAlignment="1">
      <alignment horizontal="right" vertical="center"/>
    </xf>
    <xf numFmtId="1" fontId="0" fillId="0" borderId="5" xfId="0" applyNumberFormat="1" applyFill="1" applyBorder="1" applyAlignment="1">
      <alignment horizontal="right" vertical="center"/>
    </xf>
    <xf numFmtId="0" fontId="0" fillId="4" borderId="0" xfId="0" applyFill="1" applyBorder="1"/>
    <xf numFmtId="0" fontId="0" fillId="4" borderId="2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wrapText="1"/>
    </xf>
    <xf numFmtId="1" fontId="0" fillId="4" borderId="0" xfId="0" applyNumberFormat="1" applyFill="1" applyBorder="1"/>
    <xf numFmtId="2" fontId="0" fillId="4" borderId="0" xfId="0" applyNumberFormat="1" applyFill="1" applyBorder="1"/>
    <xf numFmtId="2" fontId="0" fillId="4" borderId="6" xfId="0" applyNumberFormat="1" applyFill="1" applyBorder="1"/>
    <xf numFmtId="1" fontId="0" fillId="4" borderId="6" xfId="0" applyNumberFormat="1" applyFill="1" applyBorder="1"/>
    <xf numFmtId="164" fontId="0" fillId="4" borderId="0" xfId="0" applyNumberFormat="1" applyFill="1" applyBorder="1" applyAlignment="1">
      <alignment horizontal="right" vertical="center"/>
    </xf>
    <xf numFmtId="164" fontId="0" fillId="4" borderId="6" xfId="0" applyNumberFormat="1" applyFill="1" applyBorder="1" applyAlignment="1">
      <alignment horizontal="right" vertical="center"/>
    </xf>
    <xf numFmtId="0" fontId="0" fillId="4" borderId="6" xfId="0" applyFill="1" applyBorder="1"/>
    <xf numFmtId="0" fontId="0" fillId="4" borderId="7" xfId="0" applyFill="1" applyBorder="1"/>
    <xf numFmtId="0" fontId="0" fillId="4" borderId="3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right" vertical="center"/>
    </xf>
    <xf numFmtId="164" fontId="0" fillId="4" borderId="8" xfId="0" applyNumberFormat="1" applyFill="1" applyBorder="1" applyAlignment="1">
      <alignment horizontal="right" vertical="center"/>
    </xf>
    <xf numFmtId="164" fontId="0" fillId="4" borderId="7" xfId="0" applyNumberFormat="1" applyFill="1" applyBorder="1"/>
    <xf numFmtId="164" fontId="0" fillId="4" borderId="8" xfId="0" applyNumberFormat="1" applyFill="1" applyBorder="1"/>
    <xf numFmtId="0" fontId="2" fillId="3" borderId="4" xfId="0" applyFont="1" applyFill="1" applyBorder="1" applyAlignment="1">
      <alignment horizontal="center" vertical="center" wrapText="1"/>
    </xf>
    <xf numFmtId="0" fontId="0" fillId="2" borderId="11" xfId="1" applyFont="1" applyBorder="1" applyAlignment="1">
      <alignment wrapText="1"/>
    </xf>
    <xf numFmtId="0" fontId="0" fillId="2" borderId="12" xfId="1" applyFont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0" xfId="1" applyFont="1" applyBorder="1"/>
    <xf numFmtId="0" fontId="6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0" fillId="6" borderId="2" xfId="0" applyFill="1" applyBorder="1"/>
    <xf numFmtId="0" fontId="0" fillId="6" borderId="0" xfId="0" applyFill="1" applyBorder="1"/>
    <xf numFmtId="0" fontId="0" fillId="6" borderId="6" xfId="0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1" fillId="0" borderId="2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2" fontId="0" fillId="4" borderId="6" xfId="0" applyNumberFormat="1" applyFill="1" applyBorder="1" applyAlignment="1">
      <alignment horizontal="right" vertical="center"/>
    </xf>
    <xf numFmtId="2" fontId="0" fillId="4" borderId="0" xfId="0" applyNumberFormat="1" applyFill="1" applyBorder="1" applyAlignment="1">
      <alignment horizontal="right" vertical="center"/>
    </xf>
    <xf numFmtId="166" fontId="0" fillId="4" borderId="0" xfId="0" applyNumberFormat="1" applyFill="1" applyBorder="1"/>
  </cellXfs>
  <cellStyles count="2">
    <cellStyle name="Normal" xfId="0" builtinId="0"/>
    <cellStyle name="Note" xfId="1" builtinId="10"/>
  </cellStyles>
  <dxfs count="11">
    <dxf>
      <fill>
        <patternFill patternType="solid">
          <fgColor auto="1"/>
          <bgColor rgb="FFEDC5C5"/>
        </patternFill>
      </fill>
    </dxf>
    <dxf>
      <fill>
        <patternFill>
          <bgColor rgb="FFD2ECB6"/>
        </patternFill>
      </fill>
    </dxf>
    <dxf>
      <fill>
        <patternFill patternType="solid">
          <fgColor auto="1"/>
          <bgColor rgb="FFEDC5C5"/>
        </patternFill>
      </fill>
    </dxf>
    <dxf>
      <fill>
        <patternFill>
          <bgColor rgb="FFD2ECB6"/>
        </patternFill>
      </fill>
    </dxf>
    <dxf>
      <fill>
        <patternFill patternType="solid">
          <fgColor auto="1"/>
          <bgColor rgb="FFEDC5C5"/>
        </patternFill>
      </fill>
    </dxf>
    <dxf>
      <fill>
        <patternFill>
          <bgColor rgb="FFD2ECB6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EDC5C5"/>
        </patternFill>
      </fill>
    </dxf>
    <dxf>
      <fill>
        <patternFill>
          <bgColor rgb="FFD2ECB6"/>
        </patternFill>
      </fill>
    </dxf>
    <dxf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D2ECB6"/>
      <color rgb="FFED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showGridLines="0" tabSelected="1" zoomScaleNormal="100" workbookViewId="0">
      <pane xSplit="5" ySplit="1" topLeftCell="F2" activePane="bottomRight" state="frozen"/>
      <selection pane="topRight" activeCell="E1" sqref="E1"/>
      <selection pane="bottomLeft" activeCell="A3" sqref="A3"/>
      <selection pane="bottomRight" activeCell="D24" sqref="D24"/>
    </sheetView>
  </sheetViews>
  <sheetFormatPr defaultColWidth="9.140625" defaultRowHeight="15" x14ac:dyDescent="0.25"/>
  <cols>
    <col min="1" max="1" width="3.42578125" style="1" bestFit="1" customWidth="1"/>
    <col min="2" max="2" width="34.5703125" style="1" bestFit="1" customWidth="1"/>
    <col min="3" max="3" width="7.42578125" style="5" bestFit="1" customWidth="1"/>
    <col min="4" max="4" width="5.42578125" style="5" bestFit="1" customWidth="1"/>
    <col min="5" max="5" width="6.42578125" style="23" bestFit="1" customWidth="1"/>
    <col min="6" max="37" width="7.42578125" style="1" customWidth="1"/>
    <col min="38" max="16384" width="9.140625" style="1"/>
  </cols>
  <sheetData>
    <row r="1" spans="1:37" s="19" customFormat="1" ht="35.1" customHeight="1" x14ac:dyDescent="0.25">
      <c r="A1" s="84" t="s">
        <v>0</v>
      </c>
      <c r="B1" s="84"/>
      <c r="C1" s="80" t="s">
        <v>1</v>
      </c>
      <c r="D1" s="80" t="s">
        <v>86</v>
      </c>
      <c r="E1" s="82" t="s">
        <v>79</v>
      </c>
      <c r="F1" s="62" t="s">
        <v>2</v>
      </c>
      <c r="G1" s="62" t="s">
        <v>67</v>
      </c>
      <c r="H1" s="62" t="s">
        <v>78</v>
      </c>
      <c r="I1" s="62" t="s">
        <v>68</v>
      </c>
      <c r="J1" s="62" t="s">
        <v>69</v>
      </c>
      <c r="K1" s="69" t="s">
        <v>85</v>
      </c>
      <c r="L1" s="62" t="s">
        <v>3</v>
      </c>
      <c r="M1" s="62" t="s">
        <v>111</v>
      </c>
      <c r="N1" s="62" t="s">
        <v>74</v>
      </c>
      <c r="O1" s="62" t="s">
        <v>75</v>
      </c>
      <c r="P1" s="62" t="s">
        <v>72</v>
      </c>
      <c r="Q1" s="62" t="s">
        <v>131</v>
      </c>
      <c r="R1" s="62" t="s">
        <v>4</v>
      </c>
      <c r="S1" s="62" t="s">
        <v>65</v>
      </c>
      <c r="T1" s="62" t="s">
        <v>76</v>
      </c>
      <c r="U1" s="62" t="s">
        <v>77</v>
      </c>
      <c r="V1" s="62" t="s">
        <v>95</v>
      </c>
      <c r="W1" s="62" t="s">
        <v>96</v>
      </c>
      <c r="X1" s="62" t="s">
        <v>97</v>
      </c>
      <c r="Y1" s="62" t="s">
        <v>98</v>
      </c>
      <c r="Z1" s="62" t="s">
        <v>99</v>
      </c>
      <c r="AA1" s="62" t="s">
        <v>100</v>
      </c>
      <c r="AB1" s="62" t="s">
        <v>101</v>
      </c>
      <c r="AC1" s="62" t="s">
        <v>102</v>
      </c>
      <c r="AD1" s="62" t="s">
        <v>103</v>
      </c>
      <c r="AE1" s="62" t="s">
        <v>104</v>
      </c>
      <c r="AF1" s="62" t="s">
        <v>105</v>
      </c>
      <c r="AG1" s="62" t="s">
        <v>106</v>
      </c>
      <c r="AH1" s="62" t="s">
        <v>107</v>
      </c>
      <c r="AI1" s="62" t="s">
        <v>108</v>
      </c>
      <c r="AJ1" s="62" t="s">
        <v>93</v>
      </c>
      <c r="AK1" s="65" t="s">
        <v>109</v>
      </c>
    </row>
    <row r="2" spans="1:37" s="19" customFormat="1" ht="15" customHeight="1" thickBot="1" x14ac:dyDescent="0.3">
      <c r="A2" s="84"/>
      <c r="B2" s="84"/>
      <c r="C2" s="81"/>
      <c r="D2" s="81"/>
      <c r="E2" s="83"/>
      <c r="F2" s="66">
        <v>1</v>
      </c>
      <c r="G2" s="66">
        <v>2</v>
      </c>
      <c r="H2" s="66">
        <v>3</v>
      </c>
      <c r="I2" s="66">
        <v>4</v>
      </c>
      <c r="J2" s="66">
        <v>5</v>
      </c>
      <c r="K2" s="66">
        <v>6</v>
      </c>
      <c r="L2" s="66">
        <v>7</v>
      </c>
      <c r="M2" s="66">
        <v>8</v>
      </c>
      <c r="N2" s="66">
        <v>9</v>
      </c>
      <c r="O2" s="66">
        <v>10</v>
      </c>
      <c r="P2" s="66">
        <v>11</v>
      </c>
      <c r="Q2" s="66">
        <v>12</v>
      </c>
      <c r="R2" s="66">
        <v>13</v>
      </c>
      <c r="S2" s="66">
        <v>14</v>
      </c>
      <c r="T2" s="66">
        <v>15</v>
      </c>
      <c r="U2" s="66">
        <v>16</v>
      </c>
      <c r="V2" s="66">
        <v>17</v>
      </c>
      <c r="W2" s="66">
        <v>18</v>
      </c>
      <c r="X2" s="66">
        <v>19</v>
      </c>
      <c r="Y2" s="66">
        <v>20</v>
      </c>
      <c r="Z2" s="66">
        <v>21</v>
      </c>
      <c r="AA2" s="66">
        <v>22</v>
      </c>
      <c r="AB2" s="66">
        <v>23</v>
      </c>
      <c r="AC2" s="66">
        <v>24</v>
      </c>
      <c r="AD2" s="66">
        <v>25</v>
      </c>
      <c r="AE2" s="66">
        <v>26</v>
      </c>
      <c r="AF2" s="66">
        <v>27</v>
      </c>
      <c r="AG2" s="66">
        <v>28</v>
      </c>
      <c r="AH2" s="66">
        <v>29</v>
      </c>
      <c r="AI2" s="66">
        <v>30</v>
      </c>
      <c r="AJ2" s="66">
        <v>31</v>
      </c>
      <c r="AK2" s="67">
        <v>32</v>
      </c>
    </row>
    <row r="3" spans="1:37" s="20" customFormat="1" ht="15" customHeight="1" x14ac:dyDescent="0.25">
      <c r="A3" s="86" t="s">
        <v>114</v>
      </c>
      <c r="B3" s="2" t="s">
        <v>115</v>
      </c>
      <c r="C3" s="31" t="s">
        <v>116</v>
      </c>
      <c r="D3" s="21">
        <f t="shared" ref="D3:D5" si="0">MIN(F3:AK3)</f>
        <v>860</v>
      </c>
      <c r="E3" s="39">
        <f t="shared" ref="E3:E5" si="1">MAX(F3:AK3)</f>
        <v>940</v>
      </c>
      <c r="F3" s="63">
        <v>860</v>
      </c>
      <c r="G3" s="64">
        <v>860</v>
      </c>
      <c r="H3" s="64">
        <v>860</v>
      </c>
      <c r="I3" s="64">
        <v>860</v>
      </c>
      <c r="J3" s="64">
        <v>860</v>
      </c>
      <c r="K3" s="64">
        <v>860</v>
      </c>
      <c r="L3" s="64">
        <v>860</v>
      </c>
      <c r="M3" s="64">
        <v>860</v>
      </c>
      <c r="N3" s="64">
        <v>860</v>
      </c>
      <c r="O3" s="64">
        <v>860</v>
      </c>
      <c r="P3" s="64">
        <v>860</v>
      </c>
      <c r="Q3" s="64">
        <v>860</v>
      </c>
      <c r="R3" s="64">
        <v>860</v>
      </c>
      <c r="S3" s="64">
        <v>860</v>
      </c>
      <c r="T3" s="64">
        <v>860</v>
      </c>
      <c r="U3" s="64">
        <v>860</v>
      </c>
      <c r="V3" s="64">
        <v>860</v>
      </c>
      <c r="W3" s="64">
        <v>860</v>
      </c>
      <c r="X3" s="64">
        <v>860</v>
      </c>
      <c r="Y3" s="64">
        <v>860</v>
      </c>
      <c r="Z3" s="64">
        <v>860</v>
      </c>
      <c r="AA3" s="64">
        <v>860</v>
      </c>
      <c r="AB3" s="64">
        <v>860</v>
      </c>
      <c r="AC3" s="64">
        <v>860</v>
      </c>
      <c r="AD3" s="64">
        <v>940</v>
      </c>
      <c r="AE3" s="64">
        <v>940</v>
      </c>
      <c r="AF3" s="64">
        <v>940</v>
      </c>
      <c r="AG3" s="64">
        <v>940</v>
      </c>
      <c r="AH3" s="64">
        <v>940</v>
      </c>
      <c r="AI3" s="64">
        <v>940</v>
      </c>
      <c r="AJ3" s="64">
        <v>860</v>
      </c>
      <c r="AK3" s="64">
        <v>860</v>
      </c>
    </row>
    <row r="4" spans="1:37" s="20" customFormat="1" ht="15" customHeight="1" x14ac:dyDescent="0.25">
      <c r="A4" s="86"/>
      <c r="B4" s="2" t="s">
        <v>117</v>
      </c>
      <c r="C4" s="31" t="s">
        <v>5</v>
      </c>
      <c r="D4" s="21">
        <f t="shared" si="0"/>
        <v>4.5</v>
      </c>
      <c r="E4" s="39">
        <f t="shared" si="1"/>
        <v>16</v>
      </c>
      <c r="F4" s="28">
        <v>4.5</v>
      </c>
      <c r="G4" s="28">
        <v>4.5</v>
      </c>
      <c r="H4" s="28">
        <v>4.5</v>
      </c>
      <c r="I4" s="28">
        <v>4.5</v>
      </c>
      <c r="J4" s="28">
        <v>4.5</v>
      </c>
      <c r="K4" s="28">
        <v>4.5</v>
      </c>
      <c r="L4" s="28">
        <v>4.5</v>
      </c>
      <c r="M4" s="28">
        <v>4.5</v>
      </c>
      <c r="N4" s="28">
        <v>4.5</v>
      </c>
      <c r="O4" s="28">
        <v>4.5</v>
      </c>
      <c r="P4" s="28">
        <v>4.5</v>
      </c>
      <c r="Q4" s="28">
        <v>4.5</v>
      </c>
      <c r="R4" s="28">
        <v>4.5</v>
      </c>
      <c r="S4" s="28">
        <v>4.5</v>
      </c>
      <c r="T4" s="28">
        <v>4.5</v>
      </c>
      <c r="U4" s="28">
        <v>4.5</v>
      </c>
      <c r="V4" s="28">
        <v>4.5</v>
      </c>
      <c r="W4" s="28">
        <v>4.5</v>
      </c>
      <c r="X4" s="28">
        <v>4.5</v>
      </c>
      <c r="Y4" s="28">
        <v>4.5</v>
      </c>
      <c r="Z4" s="28">
        <v>4.5</v>
      </c>
      <c r="AA4" s="28">
        <v>4.5</v>
      </c>
      <c r="AB4" s="28">
        <v>4.5</v>
      </c>
      <c r="AC4" s="28">
        <v>4.5</v>
      </c>
      <c r="AD4" s="28">
        <v>4.5</v>
      </c>
      <c r="AE4" s="28">
        <v>4.5</v>
      </c>
      <c r="AF4" s="28">
        <v>4.5</v>
      </c>
      <c r="AG4" s="28">
        <v>4.5</v>
      </c>
      <c r="AH4" s="28">
        <v>4.5</v>
      </c>
      <c r="AI4" s="28">
        <v>4.5</v>
      </c>
      <c r="AJ4" s="28">
        <v>16</v>
      </c>
      <c r="AK4" s="28">
        <v>4.5</v>
      </c>
    </row>
    <row r="5" spans="1:37" s="20" customFormat="1" ht="15" customHeight="1" x14ac:dyDescent="0.25">
      <c r="A5" s="86"/>
      <c r="B5" s="2" t="s">
        <v>118</v>
      </c>
      <c r="C5" s="31" t="s">
        <v>119</v>
      </c>
      <c r="D5" s="21">
        <f t="shared" si="0"/>
        <v>3</v>
      </c>
      <c r="E5" s="39">
        <f t="shared" si="1"/>
        <v>6.3</v>
      </c>
      <c r="F5" s="28">
        <v>4.3</v>
      </c>
      <c r="G5" s="28">
        <v>4.3</v>
      </c>
      <c r="H5" s="28">
        <v>4.3</v>
      </c>
      <c r="I5" s="28">
        <v>4.3</v>
      </c>
      <c r="J5" s="28">
        <v>4.3</v>
      </c>
      <c r="K5" s="28">
        <v>4.3</v>
      </c>
      <c r="L5" s="28">
        <v>4.3</v>
      </c>
      <c r="M5" s="28">
        <v>4.3</v>
      </c>
      <c r="N5" s="28">
        <v>4.3</v>
      </c>
      <c r="O5" s="28">
        <v>4.3</v>
      </c>
      <c r="P5" s="28">
        <v>4.3</v>
      </c>
      <c r="Q5" s="28">
        <v>4.3</v>
      </c>
      <c r="R5" s="28">
        <v>4.3</v>
      </c>
      <c r="S5" s="28">
        <v>4.3</v>
      </c>
      <c r="T5" s="28">
        <v>4.3</v>
      </c>
      <c r="U5" s="28">
        <v>4.3</v>
      </c>
      <c r="V5" s="28">
        <v>4.3</v>
      </c>
      <c r="W5" s="28">
        <v>4.3</v>
      </c>
      <c r="X5" s="28">
        <v>3</v>
      </c>
      <c r="Y5" s="28">
        <v>4.3</v>
      </c>
      <c r="Z5" s="28">
        <v>4.3</v>
      </c>
      <c r="AA5" s="28">
        <v>4.3</v>
      </c>
      <c r="AB5" s="28">
        <v>3</v>
      </c>
      <c r="AC5" s="28">
        <v>3</v>
      </c>
      <c r="AD5" s="28">
        <v>6.3</v>
      </c>
      <c r="AE5" s="28">
        <v>6.3</v>
      </c>
      <c r="AF5" s="28">
        <v>6.3</v>
      </c>
      <c r="AG5" s="28">
        <v>6.3</v>
      </c>
      <c r="AH5" s="28">
        <v>4.2</v>
      </c>
      <c r="AI5" s="28">
        <v>4.2</v>
      </c>
      <c r="AJ5" s="28">
        <v>3</v>
      </c>
      <c r="AK5" s="28">
        <v>4.3</v>
      </c>
    </row>
    <row r="6" spans="1:37" s="20" customFormat="1" ht="15" customHeight="1" x14ac:dyDescent="0.25">
      <c r="A6" s="86"/>
      <c r="B6" s="2" t="s">
        <v>91</v>
      </c>
      <c r="C6" s="31" t="s">
        <v>5</v>
      </c>
      <c r="D6" s="21">
        <f>MIN(F6:AK6)</f>
        <v>1</v>
      </c>
      <c r="E6" s="39">
        <f>MAX(F6:AK6)</f>
        <v>2</v>
      </c>
      <c r="F6" s="28">
        <v>1</v>
      </c>
      <c r="G6" s="26">
        <v>1</v>
      </c>
      <c r="H6" s="26">
        <v>1</v>
      </c>
      <c r="I6" s="26">
        <v>2</v>
      </c>
      <c r="J6" s="26">
        <v>1</v>
      </c>
      <c r="K6" s="26">
        <v>1</v>
      </c>
      <c r="L6" s="26">
        <v>1</v>
      </c>
      <c r="M6" s="26">
        <v>2</v>
      </c>
      <c r="N6" s="26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26">
        <v>1</v>
      </c>
      <c r="AD6" s="26">
        <v>1</v>
      </c>
      <c r="AE6" s="26">
        <v>1</v>
      </c>
      <c r="AF6" s="26">
        <v>1</v>
      </c>
      <c r="AG6" s="26">
        <v>1</v>
      </c>
      <c r="AH6" s="26">
        <v>1</v>
      </c>
      <c r="AI6" s="26">
        <v>1</v>
      </c>
      <c r="AJ6" s="26">
        <v>1</v>
      </c>
      <c r="AK6" s="26">
        <v>1</v>
      </c>
    </row>
    <row r="7" spans="1:37" s="20" customFormat="1" x14ac:dyDescent="0.25">
      <c r="A7" s="86"/>
      <c r="B7" s="2" t="s">
        <v>92</v>
      </c>
      <c r="C7" s="31" t="s">
        <v>5</v>
      </c>
      <c r="D7" s="21">
        <f t="shared" ref="D7" si="2">MIN(F7:AK7)</f>
        <v>1</v>
      </c>
      <c r="E7" s="39">
        <f t="shared" ref="E7" si="3">MAX(F7:AK7)</f>
        <v>1</v>
      </c>
      <c r="F7" s="28">
        <v>1</v>
      </c>
      <c r="G7" s="26">
        <v>1</v>
      </c>
      <c r="H7" s="26">
        <v>1</v>
      </c>
      <c r="I7" s="26">
        <v>1</v>
      </c>
      <c r="J7" s="26">
        <v>1</v>
      </c>
      <c r="K7" s="26">
        <v>1</v>
      </c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26">
        <v>1</v>
      </c>
      <c r="R7" s="26">
        <v>1</v>
      </c>
      <c r="S7" s="26">
        <v>1</v>
      </c>
      <c r="T7" s="26">
        <v>1</v>
      </c>
      <c r="U7" s="26">
        <v>1</v>
      </c>
      <c r="V7" s="26">
        <v>1</v>
      </c>
      <c r="W7" s="26">
        <v>1</v>
      </c>
      <c r="X7" s="26">
        <v>1</v>
      </c>
      <c r="Y7" s="26">
        <v>1</v>
      </c>
      <c r="Z7" s="26">
        <v>1</v>
      </c>
      <c r="AA7" s="26">
        <v>1</v>
      </c>
      <c r="AB7" s="26">
        <v>1</v>
      </c>
      <c r="AC7" s="26">
        <v>1</v>
      </c>
      <c r="AD7" s="26">
        <v>1</v>
      </c>
      <c r="AE7" s="26">
        <v>1</v>
      </c>
      <c r="AF7" s="26">
        <v>1</v>
      </c>
      <c r="AG7" s="26">
        <v>1</v>
      </c>
      <c r="AH7" s="26">
        <v>1</v>
      </c>
      <c r="AI7" s="26">
        <v>1</v>
      </c>
      <c r="AJ7" s="26">
        <v>1</v>
      </c>
      <c r="AK7" s="26">
        <v>1</v>
      </c>
    </row>
    <row r="8" spans="1:37" ht="15.75" customHeight="1" x14ac:dyDescent="0.25">
      <c r="A8" s="86"/>
      <c r="B8" s="2" t="s">
        <v>87</v>
      </c>
      <c r="C8" s="31" t="s">
        <v>5</v>
      </c>
      <c r="D8" s="21">
        <f>MIN(F8:AK8)</f>
        <v>1</v>
      </c>
      <c r="E8" s="39">
        <f>MAX(F8:AK8)</f>
        <v>1280</v>
      </c>
      <c r="F8" s="29">
        <v>1280</v>
      </c>
      <c r="G8" s="27">
        <v>1280</v>
      </c>
      <c r="H8" s="27">
        <v>1280</v>
      </c>
      <c r="I8" s="27">
        <v>640</v>
      </c>
      <c r="J8" s="27">
        <v>1280</v>
      </c>
      <c r="K8" s="27">
        <v>1280</v>
      </c>
      <c r="L8" s="27">
        <v>640</v>
      </c>
      <c r="M8" s="27">
        <v>320</v>
      </c>
      <c r="N8" s="27">
        <v>640</v>
      </c>
      <c r="O8" s="27">
        <v>640</v>
      </c>
      <c r="P8" s="27">
        <v>640</v>
      </c>
      <c r="Q8" s="27">
        <v>320</v>
      </c>
      <c r="R8" s="27">
        <v>320</v>
      </c>
      <c r="S8" s="27">
        <v>320</v>
      </c>
      <c r="T8" s="27">
        <v>320</v>
      </c>
      <c r="U8" s="27">
        <v>320</v>
      </c>
      <c r="V8" s="27">
        <v>320</v>
      </c>
      <c r="W8" s="27">
        <v>320</v>
      </c>
      <c r="X8" s="27">
        <v>320</v>
      </c>
      <c r="Y8" s="27">
        <v>320</v>
      </c>
      <c r="Z8" s="27">
        <v>320</v>
      </c>
      <c r="AA8" s="27">
        <v>320</v>
      </c>
      <c r="AB8" s="27">
        <v>320</v>
      </c>
      <c r="AC8" s="27">
        <v>320</v>
      </c>
      <c r="AD8" s="27">
        <v>320</v>
      </c>
      <c r="AE8" s="27">
        <v>320</v>
      </c>
      <c r="AF8" s="27">
        <v>320</v>
      </c>
      <c r="AG8" s="27">
        <v>320</v>
      </c>
      <c r="AH8" s="27">
        <v>320</v>
      </c>
      <c r="AI8" s="27">
        <v>320</v>
      </c>
      <c r="AJ8" s="27">
        <v>1</v>
      </c>
      <c r="AK8" s="27">
        <v>340</v>
      </c>
    </row>
    <row r="9" spans="1:37" x14ac:dyDescent="0.25">
      <c r="A9" s="86"/>
      <c r="B9" s="2" t="s">
        <v>88</v>
      </c>
      <c r="C9" s="31" t="s">
        <v>5</v>
      </c>
      <c r="D9" s="21">
        <f t="shared" ref="D9:D14" si="4">MIN(F9:AK9)</f>
        <v>1</v>
      </c>
      <c r="E9" s="39">
        <f t="shared" ref="E9:E14" si="5">MAX(F9:AK9)</f>
        <v>960</v>
      </c>
      <c r="F9" s="29">
        <v>720</v>
      </c>
      <c r="G9" s="27">
        <v>720</v>
      </c>
      <c r="H9" s="27">
        <v>720</v>
      </c>
      <c r="I9" s="27">
        <v>720</v>
      </c>
      <c r="J9" s="27">
        <v>960</v>
      </c>
      <c r="K9" s="27">
        <v>960</v>
      </c>
      <c r="L9" s="27">
        <v>480</v>
      </c>
      <c r="M9" s="27">
        <v>480</v>
      </c>
      <c r="N9" s="27">
        <v>480</v>
      </c>
      <c r="O9" s="27">
        <v>480</v>
      </c>
      <c r="P9" s="27">
        <v>480</v>
      </c>
      <c r="Q9" s="27">
        <v>240</v>
      </c>
      <c r="R9" s="27">
        <v>240</v>
      </c>
      <c r="S9" s="27">
        <v>240</v>
      </c>
      <c r="T9" s="27">
        <v>240</v>
      </c>
      <c r="U9" s="27">
        <v>240</v>
      </c>
      <c r="V9" s="27">
        <v>240</v>
      </c>
      <c r="W9" s="27">
        <v>240</v>
      </c>
      <c r="X9" s="27">
        <v>240</v>
      </c>
      <c r="Y9" s="27">
        <v>240</v>
      </c>
      <c r="Z9" s="27">
        <v>240</v>
      </c>
      <c r="AA9" s="27">
        <v>240</v>
      </c>
      <c r="AB9" s="27">
        <v>240</v>
      </c>
      <c r="AC9" s="27">
        <v>240</v>
      </c>
      <c r="AD9" s="27">
        <v>240</v>
      </c>
      <c r="AE9" s="27">
        <v>240</v>
      </c>
      <c r="AF9" s="27">
        <v>240</v>
      </c>
      <c r="AG9" s="27">
        <v>240</v>
      </c>
      <c r="AH9" s="27">
        <v>240</v>
      </c>
      <c r="AI9" s="27">
        <v>240</v>
      </c>
      <c r="AJ9" s="27">
        <v>1</v>
      </c>
      <c r="AK9" s="27">
        <v>340</v>
      </c>
    </row>
    <row r="10" spans="1:37" x14ac:dyDescent="0.25">
      <c r="A10" s="86"/>
      <c r="B10" s="2" t="s">
        <v>6</v>
      </c>
      <c r="C10" s="31" t="s">
        <v>7</v>
      </c>
      <c r="D10" s="21">
        <f t="shared" si="4"/>
        <v>5</v>
      </c>
      <c r="E10" s="39">
        <f t="shared" si="5"/>
        <v>100</v>
      </c>
      <c r="F10" s="29">
        <v>30</v>
      </c>
      <c r="G10" s="27">
        <v>45</v>
      </c>
      <c r="H10" s="27">
        <v>5</v>
      </c>
      <c r="I10" s="27">
        <v>45</v>
      </c>
      <c r="J10" s="27">
        <v>30</v>
      </c>
      <c r="K10" s="27">
        <v>30</v>
      </c>
      <c r="L10" s="27">
        <v>60</v>
      </c>
      <c r="M10" s="27">
        <v>100</v>
      </c>
      <c r="N10" s="27">
        <v>30</v>
      </c>
      <c r="O10" s="27">
        <v>15</v>
      </c>
      <c r="P10" s="27">
        <v>5</v>
      </c>
      <c r="Q10" s="27">
        <v>100</v>
      </c>
      <c r="R10" s="27">
        <v>60</v>
      </c>
      <c r="S10" s="27">
        <v>30</v>
      </c>
      <c r="T10" s="27">
        <v>15</v>
      </c>
      <c r="U10" s="27">
        <v>5</v>
      </c>
      <c r="V10" s="27">
        <v>30</v>
      </c>
      <c r="W10" s="27">
        <v>5</v>
      </c>
      <c r="X10" s="27">
        <v>30</v>
      </c>
      <c r="Y10" s="27">
        <v>5</v>
      </c>
      <c r="Z10" s="27">
        <v>30</v>
      </c>
      <c r="AA10" s="27">
        <v>5</v>
      </c>
      <c r="AB10" s="27">
        <v>30</v>
      </c>
      <c r="AC10" s="27">
        <v>5</v>
      </c>
      <c r="AD10" s="27">
        <v>30</v>
      </c>
      <c r="AE10" s="27">
        <v>5</v>
      </c>
      <c r="AF10" s="27">
        <v>30</v>
      </c>
      <c r="AG10" s="27">
        <v>5</v>
      </c>
      <c r="AH10" s="27">
        <v>30</v>
      </c>
      <c r="AI10" s="27">
        <v>5</v>
      </c>
      <c r="AJ10" s="27"/>
      <c r="AK10" s="27">
        <v>30</v>
      </c>
    </row>
    <row r="11" spans="1:37" x14ac:dyDescent="0.25">
      <c r="A11" s="86"/>
      <c r="B11" s="1" t="s">
        <v>8</v>
      </c>
      <c r="C11" s="32" t="s">
        <v>63</v>
      </c>
      <c r="D11" s="21">
        <f t="shared" si="4"/>
        <v>2</v>
      </c>
      <c r="E11" s="39">
        <f t="shared" si="5"/>
        <v>128</v>
      </c>
      <c r="F11" s="29">
        <v>26</v>
      </c>
      <c r="G11" s="27">
        <v>26</v>
      </c>
      <c r="H11" s="27">
        <v>8</v>
      </c>
      <c r="I11" s="27">
        <v>26</v>
      </c>
      <c r="J11" s="27">
        <v>26</v>
      </c>
      <c r="K11" s="27">
        <v>8</v>
      </c>
      <c r="L11" s="27">
        <v>52</v>
      </c>
      <c r="M11" s="27">
        <v>52</v>
      </c>
      <c r="N11" s="27">
        <v>52</v>
      </c>
      <c r="O11" s="27">
        <v>62</v>
      </c>
      <c r="P11" s="27">
        <v>70</v>
      </c>
      <c r="Q11" s="27">
        <v>64</v>
      </c>
      <c r="R11" s="38">
        <v>64</v>
      </c>
      <c r="S11" s="38">
        <v>90</v>
      </c>
      <c r="T11" s="27">
        <v>106</v>
      </c>
      <c r="U11" s="27">
        <v>106</v>
      </c>
      <c r="V11" s="27">
        <v>52</v>
      </c>
      <c r="W11" s="27">
        <v>52</v>
      </c>
      <c r="X11" s="27">
        <v>106</v>
      </c>
      <c r="Y11" s="27">
        <v>106</v>
      </c>
      <c r="Z11" s="27">
        <v>26</v>
      </c>
      <c r="AA11" s="27">
        <v>26</v>
      </c>
      <c r="AB11" s="27">
        <v>52</v>
      </c>
      <c r="AC11" s="27">
        <v>52</v>
      </c>
      <c r="AD11" s="27">
        <v>64</v>
      </c>
      <c r="AE11" s="27">
        <v>106</v>
      </c>
      <c r="AF11" s="27">
        <v>106</v>
      </c>
      <c r="AG11" s="27">
        <v>128</v>
      </c>
      <c r="AH11" s="27">
        <v>62</v>
      </c>
      <c r="AI11" s="27">
        <v>64</v>
      </c>
      <c r="AJ11" s="27">
        <v>128</v>
      </c>
      <c r="AK11" s="27">
        <v>2</v>
      </c>
    </row>
    <row r="12" spans="1:37" x14ac:dyDescent="0.25">
      <c r="A12" s="86"/>
      <c r="B12" s="1" t="s">
        <v>60</v>
      </c>
      <c r="C12" s="32" t="s">
        <v>80</v>
      </c>
      <c r="D12" s="21">
        <f t="shared" si="4"/>
        <v>0.25</v>
      </c>
      <c r="E12" s="39">
        <f t="shared" si="5"/>
        <v>1</v>
      </c>
      <c r="F12" s="29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  <c r="V12" s="27">
        <v>0.5</v>
      </c>
      <c r="W12" s="27">
        <v>0.5</v>
      </c>
      <c r="X12" s="27">
        <v>0.5</v>
      </c>
      <c r="Y12" s="27">
        <v>0.5</v>
      </c>
      <c r="Z12" s="27">
        <v>0.25</v>
      </c>
      <c r="AA12" s="27">
        <v>0.25</v>
      </c>
      <c r="AB12" s="27">
        <v>0.25</v>
      </c>
      <c r="AC12" s="27">
        <v>0.25</v>
      </c>
      <c r="AD12" s="27">
        <v>0.5</v>
      </c>
      <c r="AE12" s="27">
        <v>0.5</v>
      </c>
      <c r="AF12" s="27">
        <v>0.5</v>
      </c>
      <c r="AG12" s="27">
        <v>0.5</v>
      </c>
      <c r="AH12" s="27">
        <v>0.25</v>
      </c>
      <c r="AI12" s="27">
        <v>0.25</v>
      </c>
      <c r="AJ12" s="27">
        <v>0.25</v>
      </c>
      <c r="AK12" s="27">
        <v>0.25</v>
      </c>
    </row>
    <row r="13" spans="1:37" x14ac:dyDescent="0.25">
      <c r="A13" s="86"/>
      <c r="B13" s="1" t="s">
        <v>81</v>
      </c>
      <c r="C13" s="31" t="s">
        <v>73</v>
      </c>
      <c r="D13" s="21">
        <f t="shared" si="4"/>
        <v>4</v>
      </c>
      <c r="E13" s="39">
        <f t="shared" si="5"/>
        <v>16</v>
      </c>
      <c r="F13" s="29">
        <v>16</v>
      </c>
      <c r="G13" s="27">
        <v>16</v>
      </c>
      <c r="H13" s="27">
        <v>16</v>
      </c>
      <c r="I13" s="27">
        <v>16</v>
      </c>
      <c r="J13" s="27">
        <v>16</v>
      </c>
      <c r="K13" s="27">
        <v>16</v>
      </c>
      <c r="L13" s="27">
        <v>16</v>
      </c>
      <c r="M13" s="27">
        <v>16</v>
      </c>
      <c r="N13" s="27">
        <v>16</v>
      </c>
      <c r="O13" s="27">
        <v>8</v>
      </c>
      <c r="P13" s="27">
        <v>4</v>
      </c>
      <c r="Q13" s="27">
        <v>8</v>
      </c>
      <c r="R13" s="27">
        <v>16</v>
      </c>
      <c r="S13" s="27">
        <v>8</v>
      </c>
      <c r="T13" s="27">
        <v>8</v>
      </c>
      <c r="U13" s="27">
        <v>8</v>
      </c>
      <c r="V13" s="27">
        <v>8</v>
      </c>
      <c r="W13" s="27">
        <v>8</v>
      </c>
      <c r="X13" s="27">
        <v>4</v>
      </c>
      <c r="Y13" s="27">
        <v>4</v>
      </c>
      <c r="Z13" s="27">
        <v>4</v>
      </c>
      <c r="AA13" s="27">
        <v>4</v>
      </c>
      <c r="AB13" s="27">
        <v>4</v>
      </c>
      <c r="AC13" s="27">
        <v>4</v>
      </c>
      <c r="AD13" s="27">
        <v>8</v>
      </c>
      <c r="AE13" s="27">
        <v>4</v>
      </c>
      <c r="AF13" s="27">
        <v>4</v>
      </c>
      <c r="AG13" s="27">
        <v>4</v>
      </c>
      <c r="AH13" s="27">
        <v>4</v>
      </c>
      <c r="AI13" s="27">
        <v>4</v>
      </c>
      <c r="AJ13" s="27">
        <v>4</v>
      </c>
      <c r="AK13" s="27">
        <v>16</v>
      </c>
    </row>
    <row r="14" spans="1:37" x14ac:dyDescent="0.25">
      <c r="A14" s="86"/>
      <c r="B14" s="2" t="s">
        <v>125</v>
      </c>
      <c r="C14" s="32" t="s">
        <v>82</v>
      </c>
      <c r="D14" s="21">
        <f t="shared" si="4"/>
        <v>2</v>
      </c>
      <c r="E14" s="39">
        <f t="shared" si="5"/>
        <v>2</v>
      </c>
      <c r="F14" s="68">
        <v>2</v>
      </c>
      <c r="G14" s="27">
        <v>2</v>
      </c>
      <c r="H14" s="27">
        <v>2</v>
      </c>
      <c r="I14" s="27">
        <v>2</v>
      </c>
      <c r="J14" s="27">
        <v>2</v>
      </c>
      <c r="K14" s="27">
        <v>2</v>
      </c>
      <c r="L14" s="27">
        <v>2</v>
      </c>
      <c r="M14" s="27">
        <v>2</v>
      </c>
      <c r="N14" s="27">
        <v>2</v>
      </c>
      <c r="O14" s="27">
        <v>2</v>
      </c>
      <c r="P14" s="27">
        <v>2</v>
      </c>
      <c r="Q14" s="27">
        <v>2</v>
      </c>
      <c r="R14" s="27">
        <v>2</v>
      </c>
      <c r="S14" s="27">
        <v>2</v>
      </c>
      <c r="T14" s="27">
        <v>2</v>
      </c>
      <c r="U14" s="27">
        <v>2</v>
      </c>
      <c r="V14" s="27">
        <v>2</v>
      </c>
      <c r="W14" s="27">
        <v>2</v>
      </c>
      <c r="X14" s="27">
        <v>2</v>
      </c>
      <c r="Y14" s="27">
        <v>2</v>
      </c>
      <c r="Z14" s="27">
        <v>2</v>
      </c>
      <c r="AA14" s="27">
        <v>2</v>
      </c>
      <c r="AB14" s="27">
        <v>2</v>
      </c>
      <c r="AC14" s="27">
        <v>2</v>
      </c>
      <c r="AD14" s="27">
        <v>2</v>
      </c>
      <c r="AE14" s="27">
        <v>2</v>
      </c>
      <c r="AF14" s="27">
        <v>2</v>
      </c>
      <c r="AG14" s="27">
        <v>2</v>
      </c>
      <c r="AH14" s="27">
        <v>2</v>
      </c>
      <c r="AI14" s="27">
        <v>2</v>
      </c>
      <c r="AJ14" s="27">
        <v>2</v>
      </c>
      <c r="AK14" s="27">
        <v>2</v>
      </c>
    </row>
    <row r="15" spans="1:37" ht="14.45" customHeight="1" thickBot="1" x14ac:dyDescent="0.3">
      <c r="A15" s="76"/>
      <c r="B15" s="2" t="s">
        <v>128</v>
      </c>
      <c r="C15" s="71"/>
      <c r="D15" s="72"/>
      <c r="E15" s="73"/>
      <c r="F15" s="74" t="str">
        <f>IF(OR(F30=2048,F30&lt;=1024),"x","")</f>
        <v>x</v>
      </c>
      <c r="G15" s="74" t="str">
        <f t="shared" ref="G15:AK15" si="6">IF(OR(G30=2048,G30&lt;=1024),"x","")</f>
        <v>x</v>
      </c>
      <c r="H15" s="74" t="str">
        <f t="shared" si="6"/>
        <v>x</v>
      </c>
      <c r="I15" s="74" t="str">
        <f t="shared" si="6"/>
        <v>x</v>
      </c>
      <c r="J15" s="74" t="str">
        <f t="shared" si="6"/>
        <v>x</v>
      </c>
      <c r="K15" s="74" t="str">
        <f t="shared" si="6"/>
        <v>x</v>
      </c>
      <c r="L15" s="74" t="str">
        <f t="shared" si="6"/>
        <v>x</v>
      </c>
      <c r="M15" s="74" t="str">
        <f t="shared" si="6"/>
        <v>x</v>
      </c>
      <c r="N15" s="74" t="str">
        <f t="shared" si="6"/>
        <v>x</v>
      </c>
      <c r="O15" s="74" t="str">
        <f t="shared" si="6"/>
        <v>x</v>
      </c>
      <c r="P15" s="74" t="str">
        <f t="shared" si="6"/>
        <v>x</v>
      </c>
      <c r="Q15" s="74" t="str">
        <f t="shared" si="6"/>
        <v>x</v>
      </c>
      <c r="R15" s="74" t="str">
        <f t="shared" si="6"/>
        <v>x</v>
      </c>
      <c r="S15" s="74" t="str">
        <f t="shared" si="6"/>
        <v>x</v>
      </c>
      <c r="T15" s="74" t="str">
        <f t="shared" si="6"/>
        <v>x</v>
      </c>
      <c r="U15" s="74" t="str">
        <f t="shared" si="6"/>
        <v>x</v>
      </c>
      <c r="V15" s="74" t="str">
        <f t="shared" si="6"/>
        <v>x</v>
      </c>
      <c r="W15" s="74" t="str">
        <f t="shared" si="6"/>
        <v>x</v>
      </c>
      <c r="X15" s="74" t="str">
        <f t="shared" si="6"/>
        <v>x</v>
      </c>
      <c r="Y15" s="74" t="str">
        <f t="shared" si="6"/>
        <v>x</v>
      </c>
      <c r="Z15" s="74" t="str">
        <f t="shared" si="6"/>
        <v>x</v>
      </c>
      <c r="AA15" s="74" t="str">
        <f t="shared" si="6"/>
        <v>x</v>
      </c>
      <c r="AB15" s="74" t="str">
        <f t="shared" si="6"/>
        <v>x</v>
      </c>
      <c r="AC15" s="74" t="str">
        <f t="shared" si="6"/>
        <v>x</v>
      </c>
      <c r="AD15" s="74" t="str">
        <f t="shared" si="6"/>
        <v>x</v>
      </c>
      <c r="AE15" s="74" t="str">
        <f t="shared" si="6"/>
        <v>x</v>
      </c>
      <c r="AF15" s="74" t="str">
        <f t="shared" si="6"/>
        <v>x</v>
      </c>
      <c r="AG15" s="74" t="str">
        <f t="shared" si="6"/>
        <v>x</v>
      </c>
      <c r="AH15" s="74" t="str">
        <f t="shared" si="6"/>
        <v>x</v>
      </c>
      <c r="AI15" s="74" t="str">
        <f t="shared" si="6"/>
        <v>x</v>
      </c>
      <c r="AJ15" s="74" t="str">
        <f t="shared" si="6"/>
        <v>x</v>
      </c>
      <c r="AK15" s="75" t="str">
        <f t="shared" si="6"/>
        <v>x</v>
      </c>
    </row>
    <row r="16" spans="1:37" ht="14.45" customHeight="1" thickBot="1" x14ac:dyDescent="0.3">
      <c r="A16" s="70"/>
      <c r="B16" s="2" t="s">
        <v>129</v>
      </c>
      <c r="C16" s="71"/>
      <c r="D16" s="72"/>
      <c r="E16" s="73"/>
      <c r="F16" s="74" t="str">
        <f>IF(F37&lt;CONSTANTS!$C$14,"x","")</f>
        <v>x</v>
      </c>
      <c r="G16" s="74" t="str">
        <f>IF(G37&lt;CONSTANTS!$C$14,"x","")</f>
        <v>x</v>
      </c>
      <c r="H16" s="74" t="str">
        <f>IF(H37&lt;CONSTANTS!$C$14,"x","")</f>
        <v>x</v>
      </c>
      <c r="I16" s="74" t="str">
        <f>IF(I37&lt;CONSTANTS!$C$14,"x","")</f>
        <v>x</v>
      </c>
      <c r="J16" s="74" t="str">
        <f>IF(J37&lt;CONSTANTS!$C$14,"x","")</f>
        <v>x</v>
      </c>
      <c r="K16" s="74" t="str">
        <f>IF(K37&lt;CONSTANTS!$C$14,"x","")</f>
        <v>x</v>
      </c>
      <c r="L16" s="74" t="str">
        <f>IF(L37&lt;CONSTANTS!$C$14,"x","")</f>
        <v>x</v>
      </c>
      <c r="M16" s="74" t="str">
        <f>IF(M37&lt;CONSTANTS!$C$14,"x","")</f>
        <v>x</v>
      </c>
      <c r="N16" s="74" t="str">
        <f>IF(N37&lt;CONSTANTS!$C$14,"x","")</f>
        <v>x</v>
      </c>
      <c r="O16" s="74" t="str">
        <f>IF(O37&lt;CONSTANTS!$C$14,"x","")</f>
        <v>x</v>
      </c>
      <c r="P16" s="74" t="str">
        <f>IF(P37&lt;CONSTANTS!$C$14,"x","")</f>
        <v>x</v>
      </c>
      <c r="Q16" s="74" t="str">
        <f>IF(Q37&lt;CONSTANTS!$C$14,"x","")</f>
        <v>x</v>
      </c>
      <c r="R16" s="74" t="str">
        <f>IF(R37&lt;CONSTANTS!$C$14,"x","")</f>
        <v>x</v>
      </c>
      <c r="S16" s="74" t="str">
        <f>IF(S37&lt;CONSTANTS!$C$14,"x","")</f>
        <v>x</v>
      </c>
      <c r="T16" s="74" t="str">
        <f>IF(T37&lt;CONSTANTS!$C$14,"x","")</f>
        <v>x</v>
      </c>
      <c r="U16" s="74" t="str">
        <f>IF(U37&lt;CONSTANTS!$C$14,"x","")</f>
        <v>x</v>
      </c>
      <c r="V16" s="74" t="str">
        <f>IF(V37&lt;CONSTANTS!$C$14,"x","")</f>
        <v>x</v>
      </c>
      <c r="W16" s="74" t="str">
        <f>IF(W37&lt;CONSTANTS!$C$14,"x","")</f>
        <v>x</v>
      </c>
      <c r="X16" s="74" t="str">
        <f>IF(X37&lt;CONSTANTS!$C$14,"x","")</f>
        <v>x</v>
      </c>
      <c r="Y16" s="74" t="str">
        <f>IF(Y37&lt;CONSTANTS!$C$14,"x","")</f>
        <v>x</v>
      </c>
      <c r="Z16" s="74" t="str">
        <f>IF(Z37&lt;CONSTANTS!$C$14,"x","")</f>
        <v>x</v>
      </c>
      <c r="AA16" s="74" t="str">
        <f>IF(AA37&lt;CONSTANTS!$C$14,"x","")</f>
        <v>x</v>
      </c>
      <c r="AB16" s="74" t="str">
        <f>IF(AB37&lt;CONSTANTS!$C$14,"x","")</f>
        <v>x</v>
      </c>
      <c r="AC16" s="74" t="str">
        <f>IF(AC37&lt;CONSTANTS!$C$14,"x","")</f>
        <v>x</v>
      </c>
      <c r="AD16" s="74" t="str">
        <f>IF(AD37&lt;CONSTANTS!$C$14,"x","")</f>
        <v>x</v>
      </c>
      <c r="AE16" s="74" t="str">
        <f>IF(AE37&lt;CONSTANTS!$C$14,"x","")</f>
        <v>x</v>
      </c>
      <c r="AF16" s="74" t="str">
        <f>IF(AF37&lt;CONSTANTS!$C$14,"x","")</f>
        <v>x</v>
      </c>
      <c r="AG16" s="74" t="str">
        <f>IF(AG37&lt;CONSTANTS!$C$14,"x","")</f>
        <v>x</v>
      </c>
      <c r="AH16" s="74" t="str">
        <f>IF(AH37&lt;CONSTANTS!$C$14,"x","")</f>
        <v>x</v>
      </c>
      <c r="AI16" s="74" t="str">
        <f>IF(AI37&lt;CONSTANTS!$C$14,"x","")</f>
        <v>x</v>
      </c>
      <c r="AJ16" s="74" t="str">
        <f>IF(AJ37&lt;CONSTANTS!$C$14,"x","")</f>
        <v>x</v>
      </c>
      <c r="AK16" s="74" t="str">
        <f>IF(AK37&lt;CONSTANTS!$C$14,"x","")</f>
        <v>x</v>
      </c>
    </row>
    <row r="17" spans="1:37" s="15" customFormat="1" ht="14.45" customHeight="1" x14ac:dyDescent="0.25">
      <c r="A17" s="85" t="s">
        <v>17</v>
      </c>
      <c r="B17" s="6" t="s">
        <v>89</v>
      </c>
      <c r="C17" s="30" t="s">
        <v>5</v>
      </c>
      <c r="D17" s="42">
        <f>MIN(F17:AK17)</f>
        <v>320</v>
      </c>
      <c r="E17" s="43">
        <f>MAX(F17:AK17)</f>
        <v>1280</v>
      </c>
      <c r="F17" s="14">
        <f t="shared" ref="F17:AI17" si="7">F8*F6</f>
        <v>1280</v>
      </c>
      <c r="G17" s="14">
        <f t="shared" si="7"/>
        <v>1280</v>
      </c>
      <c r="H17" s="14">
        <f t="shared" si="7"/>
        <v>1280</v>
      </c>
      <c r="I17" s="14">
        <f t="shared" si="7"/>
        <v>1280</v>
      </c>
      <c r="J17" s="14">
        <f t="shared" si="7"/>
        <v>1280</v>
      </c>
      <c r="K17" s="14">
        <f t="shared" si="7"/>
        <v>1280</v>
      </c>
      <c r="L17" s="14">
        <f t="shared" si="7"/>
        <v>640</v>
      </c>
      <c r="M17" s="14">
        <f t="shared" si="7"/>
        <v>640</v>
      </c>
      <c r="N17" s="14">
        <f t="shared" si="7"/>
        <v>640</v>
      </c>
      <c r="O17" s="14">
        <f t="shared" si="7"/>
        <v>640</v>
      </c>
      <c r="P17" s="14">
        <f t="shared" si="7"/>
        <v>640</v>
      </c>
      <c r="Q17" s="14">
        <f t="shared" si="7"/>
        <v>320</v>
      </c>
      <c r="R17" s="14">
        <f t="shared" si="7"/>
        <v>320</v>
      </c>
      <c r="S17" s="14">
        <f t="shared" si="7"/>
        <v>320</v>
      </c>
      <c r="T17" s="14">
        <f t="shared" si="7"/>
        <v>320</v>
      </c>
      <c r="U17" s="14">
        <f t="shared" si="7"/>
        <v>320</v>
      </c>
      <c r="V17" s="14">
        <f t="shared" si="7"/>
        <v>320</v>
      </c>
      <c r="W17" s="14">
        <f t="shared" si="7"/>
        <v>320</v>
      </c>
      <c r="X17" s="14">
        <f t="shared" si="7"/>
        <v>320</v>
      </c>
      <c r="Y17" s="14">
        <f t="shared" si="7"/>
        <v>320</v>
      </c>
      <c r="Z17" s="14">
        <f t="shared" si="7"/>
        <v>320</v>
      </c>
      <c r="AA17" s="14">
        <f t="shared" si="7"/>
        <v>320</v>
      </c>
      <c r="AB17" s="14">
        <f t="shared" si="7"/>
        <v>320</v>
      </c>
      <c r="AC17" s="14">
        <f t="shared" si="7"/>
        <v>320</v>
      </c>
      <c r="AD17" s="14">
        <f t="shared" si="7"/>
        <v>320</v>
      </c>
      <c r="AE17" s="14">
        <f t="shared" si="7"/>
        <v>320</v>
      </c>
      <c r="AF17" s="14">
        <f t="shared" si="7"/>
        <v>320</v>
      </c>
      <c r="AG17" s="14">
        <f t="shared" si="7"/>
        <v>320</v>
      </c>
      <c r="AH17" s="14">
        <f t="shared" si="7"/>
        <v>320</v>
      </c>
      <c r="AI17" s="14">
        <f t="shared" si="7"/>
        <v>320</v>
      </c>
      <c r="AJ17" s="14"/>
      <c r="AK17" s="14">
        <f>AK8*AK6</f>
        <v>340</v>
      </c>
    </row>
    <row r="18" spans="1:37" s="15" customFormat="1" x14ac:dyDescent="0.25">
      <c r="A18" s="86"/>
      <c r="B18" s="44" t="s">
        <v>90</v>
      </c>
      <c r="C18" s="45" t="s">
        <v>5</v>
      </c>
      <c r="D18" s="46">
        <f t="shared" ref="D18" si="8">MIN(F18:AK18)</f>
        <v>240</v>
      </c>
      <c r="E18" s="47">
        <f t="shared" ref="E18" si="9">MAX(F18:AK18)</f>
        <v>960</v>
      </c>
      <c r="F18" s="48">
        <f t="shared" ref="F18:AI18" si="10">F9*F7</f>
        <v>720</v>
      </c>
      <c r="G18" s="48">
        <f t="shared" si="10"/>
        <v>720</v>
      </c>
      <c r="H18" s="48">
        <f t="shared" si="10"/>
        <v>720</v>
      </c>
      <c r="I18" s="48">
        <f t="shared" si="10"/>
        <v>720</v>
      </c>
      <c r="J18" s="48">
        <f t="shared" si="10"/>
        <v>960</v>
      </c>
      <c r="K18" s="48">
        <f t="shared" si="10"/>
        <v>960</v>
      </c>
      <c r="L18" s="48">
        <f t="shared" si="10"/>
        <v>480</v>
      </c>
      <c r="M18" s="48">
        <f t="shared" si="10"/>
        <v>480</v>
      </c>
      <c r="N18" s="48">
        <f t="shared" si="10"/>
        <v>480</v>
      </c>
      <c r="O18" s="48">
        <f t="shared" si="10"/>
        <v>480</v>
      </c>
      <c r="P18" s="48">
        <f t="shared" si="10"/>
        <v>480</v>
      </c>
      <c r="Q18" s="48">
        <f t="shared" si="10"/>
        <v>240</v>
      </c>
      <c r="R18" s="48">
        <f t="shared" si="10"/>
        <v>240</v>
      </c>
      <c r="S18" s="48">
        <f t="shared" si="10"/>
        <v>240</v>
      </c>
      <c r="T18" s="48">
        <f t="shared" si="10"/>
        <v>240</v>
      </c>
      <c r="U18" s="48">
        <f t="shared" si="10"/>
        <v>240</v>
      </c>
      <c r="V18" s="48">
        <f t="shared" si="10"/>
        <v>240</v>
      </c>
      <c r="W18" s="48">
        <f t="shared" si="10"/>
        <v>240</v>
      </c>
      <c r="X18" s="48">
        <f t="shared" si="10"/>
        <v>240</v>
      </c>
      <c r="Y18" s="48">
        <f t="shared" si="10"/>
        <v>240</v>
      </c>
      <c r="Z18" s="48">
        <f t="shared" si="10"/>
        <v>240</v>
      </c>
      <c r="AA18" s="48">
        <f t="shared" si="10"/>
        <v>240</v>
      </c>
      <c r="AB18" s="48">
        <f t="shared" si="10"/>
        <v>240</v>
      </c>
      <c r="AC18" s="48">
        <f t="shared" si="10"/>
        <v>240</v>
      </c>
      <c r="AD18" s="48">
        <f t="shared" si="10"/>
        <v>240</v>
      </c>
      <c r="AE18" s="48">
        <f t="shared" si="10"/>
        <v>240</v>
      </c>
      <c r="AF18" s="48">
        <f t="shared" si="10"/>
        <v>240</v>
      </c>
      <c r="AG18" s="48">
        <f t="shared" si="10"/>
        <v>240</v>
      </c>
      <c r="AH18" s="48">
        <f t="shared" si="10"/>
        <v>240</v>
      </c>
      <c r="AI18" s="48">
        <f t="shared" si="10"/>
        <v>240</v>
      </c>
      <c r="AJ18" s="48"/>
      <c r="AK18" s="48">
        <f>AK9*AK7</f>
        <v>340</v>
      </c>
    </row>
    <row r="19" spans="1:37" s="2" customFormat="1" x14ac:dyDescent="0.25">
      <c r="A19" s="86"/>
      <c r="B19" s="2" t="s">
        <v>38</v>
      </c>
      <c r="C19" s="31" t="s">
        <v>37</v>
      </c>
      <c r="D19" s="21">
        <f>MIN(F19:AK19)</f>
        <v>7.9</v>
      </c>
      <c r="E19" s="39">
        <f>MAX(F19:AK19)</f>
        <v>197.9</v>
      </c>
      <c r="F19" s="9">
        <f>1000/F10-CONSTANTS!$C$5</f>
        <v>31.233333333333334</v>
      </c>
      <c r="G19" s="9">
        <f>1000/G10-CONSTANTS!$C$5</f>
        <v>20.12222222222222</v>
      </c>
      <c r="H19" s="9">
        <f>1000/H10-CONSTANTS!$C$5</f>
        <v>197.9</v>
      </c>
      <c r="I19" s="9">
        <f>1000/I10-CONSTANTS!$C$5</f>
        <v>20.12222222222222</v>
      </c>
      <c r="J19" s="9">
        <f>1000/J10-CONSTANTS!$C$5</f>
        <v>31.233333333333334</v>
      </c>
      <c r="K19" s="9">
        <f>1000/K10-CONSTANTS!$C$5</f>
        <v>31.233333333333334</v>
      </c>
      <c r="L19" s="9">
        <f>1000/L10-CONSTANTS!$C$5</f>
        <v>14.566666666666668</v>
      </c>
      <c r="M19" s="9">
        <f>1000/M10-CONSTANTS!$C$5</f>
        <v>7.9</v>
      </c>
      <c r="N19" s="9">
        <f>1000/N10-CONSTANTS!$C$5</f>
        <v>31.233333333333334</v>
      </c>
      <c r="O19" s="9">
        <f>1000/O10-CONSTANTS!$C$5</f>
        <v>64.566666666666677</v>
      </c>
      <c r="P19" s="9">
        <f>1000/P10-CONSTANTS!$C$5</f>
        <v>197.9</v>
      </c>
      <c r="Q19" s="9">
        <f>1000/Q10-CONSTANTS!$C$5</f>
        <v>7.9</v>
      </c>
      <c r="R19" s="9">
        <f>1000/R10-CONSTANTS!$C$5</f>
        <v>14.566666666666668</v>
      </c>
      <c r="S19" s="9">
        <f>1000/S10-CONSTANTS!$C$5</f>
        <v>31.233333333333334</v>
      </c>
      <c r="T19" s="9">
        <f>1000/T10-CONSTANTS!$C$5</f>
        <v>64.566666666666677</v>
      </c>
      <c r="U19" s="9">
        <f>1000/U10-CONSTANTS!$C$5</f>
        <v>197.9</v>
      </c>
      <c r="V19" s="9">
        <f>1000/V10-CONSTANTS!$C$5</f>
        <v>31.233333333333334</v>
      </c>
      <c r="W19" s="9">
        <f>1000/W10-CONSTANTS!$C$5</f>
        <v>197.9</v>
      </c>
      <c r="X19" s="9">
        <f>1000/X10-CONSTANTS!$C$5</f>
        <v>31.233333333333334</v>
      </c>
      <c r="Y19" s="9">
        <f>1000/Y10-CONSTANTS!$C$5</f>
        <v>197.9</v>
      </c>
      <c r="Z19" s="9">
        <f>1000/Z10-CONSTANTS!$C$5</f>
        <v>31.233333333333334</v>
      </c>
      <c r="AA19" s="9">
        <f>1000/AA10-CONSTANTS!$C$5</f>
        <v>197.9</v>
      </c>
      <c r="AB19" s="9">
        <f>1000/AB10-CONSTANTS!$C$5</f>
        <v>31.233333333333334</v>
      </c>
      <c r="AC19" s="9">
        <f>1000/AC10-CONSTANTS!$C$5</f>
        <v>197.9</v>
      </c>
      <c r="AD19" s="9">
        <f>1000/AD10-CONSTANTS!$C$5</f>
        <v>31.233333333333334</v>
      </c>
      <c r="AE19" s="9">
        <f>1000/AE10-CONSTANTS!$C$5</f>
        <v>197.9</v>
      </c>
      <c r="AF19" s="9">
        <f>1000/AF10-CONSTANTS!$C$5</f>
        <v>31.233333333333334</v>
      </c>
      <c r="AG19" s="9">
        <f>1000/AG10-CONSTANTS!$C$5</f>
        <v>197.9</v>
      </c>
      <c r="AH19" s="9">
        <f>1000/AH10-CONSTANTS!$C$5</f>
        <v>31.233333333333334</v>
      </c>
      <c r="AI19" s="9">
        <f>1000/AI10-CONSTANTS!$C$5</f>
        <v>197.9</v>
      </c>
      <c r="AJ19" s="9"/>
      <c r="AK19" s="10"/>
    </row>
    <row r="20" spans="1:37" s="2" customFormat="1" x14ac:dyDescent="0.25">
      <c r="A20" s="86"/>
      <c r="B20" s="44" t="s">
        <v>123</v>
      </c>
      <c r="C20" s="45" t="s">
        <v>5</v>
      </c>
      <c r="D20" s="46">
        <f>MIN(F20:AK20)</f>
        <v>347</v>
      </c>
      <c r="E20" s="47">
        <f>MAX(F20:AK20)</f>
        <v>8707</v>
      </c>
      <c r="F20" s="49">
        <f>FLOOR(F19*CONSTANTS!$C$3*2/1000,1)</f>
        <v>1374</v>
      </c>
      <c r="G20" s="49">
        <f>FLOOR(G19*CONSTANTS!$C$3*2/1000,1)</f>
        <v>885</v>
      </c>
      <c r="H20" s="49">
        <f>FLOOR(H19*CONSTANTS!$C$3*2/1000,1)</f>
        <v>8707</v>
      </c>
      <c r="I20" s="49">
        <f>FLOOR(I19*CONSTANTS!$C$3*2/1000,1)</f>
        <v>885</v>
      </c>
      <c r="J20" s="49">
        <f>FLOOR(J19*CONSTANTS!$C$3*2/1000,1)</f>
        <v>1374</v>
      </c>
      <c r="K20" s="49">
        <f>FLOOR(K19*CONSTANTS!$C$3*2/1000,1)</f>
        <v>1374</v>
      </c>
      <c r="L20" s="49">
        <f>FLOOR(L19*CONSTANTS!$C$3*2/1000,1)</f>
        <v>640</v>
      </c>
      <c r="M20" s="49">
        <f>FLOOR(M19*CONSTANTS!$C$3*2/1000,1)</f>
        <v>347</v>
      </c>
      <c r="N20" s="49">
        <f>FLOOR(N19*CONSTANTS!$C$3*2/1000,1)</f>
        <v>1374</v>
      </c>
      <c r="O20" s="49">
        <f>FLOOR(O19*CONSTANTS!$C$3*2/1000,1)</f>
        <v>2840</v>
      </c>
      <c r="P20" s="49">
        <f>FLOOR(P19*CONSTANTS!$C$3*2/1000,1)</f>
        <v>8707</v>
      </c>
      <c r="Q20" s="49">
        <f>FLOOR(Q19*CONSTANTS!$C$3*2/1000,1)</f>
        <v>347</v>
      </c>
      <c r="R20" s="49">
        <f>FLOOR(R19*CONSTANTS!$C$3*2/1000,1)</f>
        <v>640</v>
      </c>
      <c r="S20" s="49">
        <f>FLOOR(S19*CONSTANTS!$C$3*2/1000,1)</f>
        <v>1374</v>
      </c>
      <c r="T20" s="49">
        <f>FLOOR(T19*CONSTANTS!$C$3*2/1000,1)</f>
        <v>2840</v>
      </c>
      <c r="U20" s="49">
        <f>FLOOR(U19*CONSTANTS!$C$3*2/1000,1)</f>
        <v>8707</v>
      </c>
      <c r="V20" s="49">
        <f>FLOOR(V19*CONSTANTS!$C$3*2/1000,1)</f>
        <v>1374</v>
      </c>
      <c r="W20" s="49">
        <f>FLOOR(W19*CONSTANTS!$C$3*2/1000,1)</f>
        <v>8707</v>
      </c>
      <c r="X20" s="49">
        <f>FLOOR(X19*CONSTANTS!$C$3*2/1000,1)</f>
        <v>1374</v>
      </c>
      <c r="Y20" s="49">
        <f>FLOOR(Y19*CONSTANTS!$C$3*2/1000,1)</f>
        <v>8707</v>
      </c>
      <c r="Z20" s="49">
        <f>FLOOR(Z19*CONSTANTS!$C$3*2/1000,1)</f>
        <v>1374</v>
      </c>
      <c r="AA20" s="49">
        <f>FLOOR(AA19*CONSTANTS!$C$3*2/1000,1)</f>
        <v>8707</v>
      </c>
      <c r="AB20" s="49">
        <f>FLOOR(AB19*CONSTANTS!$C$3*2/1000,1)</f>
        <v>1374</v>
      </c>
      <c r="AC20" s="49">
        <f>FLOOR(AC19*CONSTANTS!$C$3*2/1000,1)</f>
        <v>8707</v>
      </c>
      <c r="AD20" s="49">
        <f>FLOOR(AD19*CONSTANTS!$C$3*2/1000,1)</f>
        <v>1374</v>
      </c>
      <c r="AE20" s="49">
        <f>FLOOR(AE19*CONSTANTS!$C$3*2/1000,1)</f>
        <v>8707</v>
      </c>
      <c r="AF20" s="49">
        <f>FLOOR(AF19*CONSTANTS!$C$3*2/1000,1)</f>
        <v>1374</v>
      </c>
      <c r="AG20" s="49">
        <f>FLOOR(AG19*CONSTANTS!$C$3*2/1000,1)</f>
        <v>8707</v>
      </c>
      <c r="AH20" s="49">
        <f>FLOOR(AH19*CONSTANTS!$C$3*2/1000,1)</f>
        <v>1374</v>
      </c>
      <c r="AI20" s="49">
        <f>FLOOR(AI19*CONSTANTS!$C$3*2/1000,1)</f>
        <v>8707</v>
      </c>
      <c r="AJ20" s="50"/>
      <c r="AK20" s="51"/>
    </row>
    <row r="21" spans="1:37" s="2" customFormat="1" x14ac:dyDescent="0.25">
      <c r="A21" s="86"/>
      <c r="B21" s="2" t="s">
        <v>10</v>
      </c>
      <c r="C21" s="31" t="s">
        <v>82</v>
      </c>
      <c r="D21" s="21">
        <f t="shared" ref="D21:D22" si="11">MIN(F21:AK21)</f>
        <v>4</v>
      </c>
      <c r="E21" s="39">
        <f t="shared" ref="E21:E22" si="12">MAX(F21:AK21)</f>
        <v>16</v>
      </c>
      <c r="F21" s="2">
        <f t="shared" ref="F21:AJ21" si="13">F13/F12</f>
        <v>16</v>
      </c>
      <c r="G21" s="2">
        <f t="shared" si="13"/>
        <v>16</v>
      </c>
      <c r="H21" s="2">
        <f t="shared" si="13"/>
        <v>16</v>
      </c>
      <c r="I21" s="2">
        <f t="shared" si="13"/>
        <v>16</v>
      </c>
      <c r="J21" s="2">
        <f t="shared" si="13"/>
        <v>16</v>
      </c>
      <c r="K21" s="2">
        <f t="shared" si="13"/>
        <v>16</v>
      </c>
      <c r="L21" s="2">
        <f t="shared" si="13"/>
        <v>16</v>
      </c>
      <c r="M21" s="2">
        <f t="shared" si="13"/>
        <v>16</v>
      </c>
      <c r="N21" s="2">
        <f t="shared" si="13"/>
        <v>16</v>
      </c>
      <c r="O21" s="2">
        <f t="shared" si="13"/>
        <v>8</v>
      </c>
      <c r="P21" s="2">
        <f t="shared" si="13"/>
        <v>4</v>
      </c>
      <c r="Q21" s="2">
        <f t="shared" si="13"/>
        <v>8</v>
      </c>
      <c r="R21" s="2">
        <f t="shared" si="13"/>
        <v>16</v>
      </c>
      <c r="S21" s="2">
        <f t="shared" si="13"/>
        <v>8</v>
      </c>
      <c r="T21" s="2">
        <f t="shared" si="13"/>
        <v>8</v>
      </c>
      <c r="U21" s="2">
        <f t="shared" si="13"/>
        <v>8</v>
      </c>
      <c r="V21" s="2">
        <f t="shared" si="13"/>
        <v>16</v>
      </c>
      <c r="W21" s="2">
        <f t="shared" si="13"/>
        <v>16</v>
      </c>
      <c r="X21" s="2">
        <f t="shared" si="13"/>
        <v>8</v>
      </c>
      <c r="Y21" s="2">
        <f t="shared" si="13"/>
        <v>8</v>
      </c>
      <c r="Z21" s="2">
        <f t="shared" si="13"/>
        <v>16</v>
      </c>
      <c r="AA21" s="2">
        <f t="shared" si="13"/>
        <v>16</v>
      </c>
      <c r="AB21" s="2">
        <f t="shared" si="13"/>
        <v>16</v>
      </c>
      <c r="AC21" s="2">
        <f t="shared" si="13"/>
        <v>16</v>
      </c>
      <c r="AD21" s="2">
        <f t="shared" si="13"/>
        <v>16</v>
      </c>
      <c r="AE21" s="2">
        <f t="shared" si="13"/>
        <v>8</v>
      </c>
      <c r="AF21" s="2">
        <f t="shared" si="13"/>
        <v>8</v>
      </c>
      <c r="AG21" s="2">
        <f t="shared" si="13"/>
        <v>8</v>
      </c>
      <c r="AH21" s="2">
        <f t="shared" si="13"/>
        <v>16</v>
      </c>
      <c r="AI21" s="2">
        <f t="shared" si="13"/>
        <v>16</v>
      </c>
      <c r="AJ21" s="2">
        <f t="shared" si="13"/>
        <v>16</v>
      </c>
      <c r="AK21" s="8"/>
    </row>
    <row r="22" spans="1:37" s="2" customFormat="1" x14ac:dyDescent="0.25">
      <c r="A22" s="86"/>
      <c r="B22" s="44" t="s">
        <v>126</v>
      </c>
      <c r="C22" s="45" t="s">
        <v>9</v>
      </c>
      <c r="D22" s="46">
        <f t="shared" si="11"/>
        <v>21.834008487654319</v>
      </c>
      <c r="E22" s="47">
        <f t="shared" si="12"/>
        <v>2576.8229166666665</v>
      </c>
      <c r="F22" s="49">
        <f t="shared" ref="F22:AI22" si="14">(F19*1000000)/(F8*F9)</f>
        <v>33.890335648148152</v>
      </c>
      <c r="G22" s="49">
        <f t="shared" si="14"/>
        <v>21.834008487654319</v>
      </c>
      <c r="H22" s="49">
        <f t="shared" si="14"/>
        <v>214.73524305555554</v>
      </c>
      <c r="I22" s="49">
        <f t="shared" si="14"/>
        <v>43.668016975308639</v>
      </c>
      <c r="J22" s="49">
        <f t="shared" si="14"/>
        <v>25.417751736111114</v>
      </c>
      <c r="K22" s="49">
        <f t="shared" si="14"/>
        <v>25.417751736111114</v>
      </c>
      <c r="L22" s="49">
        <f t="shared" si="14"/>
        <v>47.417534722222229</v>
      </c>
      <c r="M22" s="49">
        <f t="shared" si="14"/>
        <v>51.432291666666664</v>
      </c>
      <c r="N22" s="49">
        <f t="shared" si="14"/>
        <v>101.67100694444446</v>
      </c>
      <c r="O22" s="49">
        <f t="shared" si="14"/>
        <v>210.17795138888894</v>
      </c>
      <c r="P22" s="49">
        <f t="shared" si="14"/>
        <v>644.20572916666663</v>
      </c>
      <c r="Q22" s="49">
        <f t="shared" si="14"/>
        <v>102.86458333333333</v>
      </c>
      <c r="R22" s="49">
        <f t="shared" si="14"/>
        <v>189.67013888888891</v>
      </c>
      <c r="S22" s="49">
        <f t="shared" si="14"/>
        <v>406.68402777777783</v>
      </c>
      <c r="T22" s="49">
        <f t="shared" si="14"/>
        <v>840.71180555555577</v>
      </c>
      <c r="U22" s="49">
        <f t="shared" si="14"/>
        <v>2576.8229166666665</v>
      </c>
      <c r="V22" s="49">
        <f t="shared" si="14"/>
        <v>406.68402777777783</v>
      </c>
      <c r="W22" s="49">
        <f t="shared" si="14"/>
        <v>2576.8229166666665</v>
      </c>
      <c r="X22" s="49">
        <f t="shared" si="14"/>
        <v>406.68402777777783</v>
      </c>
      <c r="Y22" s="49">
        <f t="shared" si="14"/>
        <v>2576.8229166666665</v>
      </c>
      <c r="Z22" s="49">
        <f t="shared" si="14"/>
        <v>406.68402777777783</v>
      </c>
      <c r="AA22" s="49">
        <f t="shared" si="14"/>
        <v>2576.8229166666665</v>
      </c>
      <c r="AB22" s="49">
        <f t="shared" si="14"/>
        <v>406.68402777777783</v>
      </c>
      <c r="AC22" s="49">
        <f t="shared" si="14"/>
        <v>2576.8229166666665</v>
      </c>
      <c r="AD22" s="49">
        <f t="shared" si="14"/>
        <v>406.68402777777783</v>
      </c>
      <c r="AE22" s="49">
        <f t="shared" si="14"/>
        <v>2576.8229166666665</v>
      </c>
      <c r="AF22" s="49">
        <f t="shared" si="14"/>
        <v>406.68402777777783</v>
      </c>
      <c r="AG22" s="49">
        <f t="shared" si="14"/>
        <v>2576.8229166666665</v>
      </c>
      <c r="AH22" s="49">
        <f t="shared" si="14"/>
        <v>406.68402777777783</v>
      </c>
      <c r="AI22" s="49">
        <f t="shared" si="14"/>
        <v>2576.8229166666665</v>
      </c>
      <c r="AJ22" s="49"/>
      <c r="AK22" s="52"/>
    </row>
    <row r="23" spans="1:37" s="2" customFormat="1" x14ac:dyDescent="0.25">
      <c r="A23" s="86"/>
      <c r="B23" s="44" t="s">
        <v>127</v>
      </c>
      <c r="C23" s="45" t="s">
        <v>9</v>
      </c>
      <c r="D23" s="46">
        <f t="shared" ref="D23:D24" si="15">MIN(F23:AK23)</f>
        <v>23.678837134077309</v>
      </c>
      <c r="E23" s="88">
        <f t="shared" ref="E23:E24" si="16">MAX(F23:AK23)</f>
        <v>94.860710854947172</v>
      </c>
      <c r="F23" s="49">
        <f t="shared" ref="F23:AI23" si="17">(F19/F20)*1000000/F9</f>
        <v>31.571782845436413</v>
      </c>
      <c r="G23" s="49">
        <f t="shared" si="17"/>
        <v>31.579130919997205</v>
      </c>
      <c r="H23" s="49">
        <f t="shared" si="17"/>
        <v>31.567831757334456</v>
      </c>
      <c r="I23" s="49">
        <f t="shared" si="17"/>
        <v>31.579130919997205</v>
      </c>
      <c r="J23" s="49">
        <f t="shared" si="17"/>
        <v>23.678837134077309</v>
      </c>
      <c r="K23" s="49">
        <f t="shared" si="17"/>
        <v>23.678837134077309</v>
      </c>
      <c r="L23" s="49">
        <f t="shared" si="17"/>
        <v>47.417534722222221</v>
      </c>
      <c r="M23" s="49">
        <f t="shared" si="17"/>
        <v>47.430355427473586</v>
      </c>
      <c r="N23" s="49">
        <f t="shared" si="17"/>
        <v>47.357674268154618</v>
      </c>
      <c r="O23" s="49">
        <f t="shared" si="17"/>
        <v>47.364045383411593</v>
      </c>
      <c r="P23" s="49">
        <f t="shared" si="17"/>
        <v>47.35174763600169</v>
      </c>
      <c r="Q23" s="49">
        <f t="shared" si="17"/>
        <v>94.860710854947172</v>
      </c>
      <c r="R23" s="49">
        <f t="shared" si="17"/>
        <v>94.835069444444443</v>
      </c>
      <c r="S23" s="49">
        <f t="shared" si="17"/>
        <v>94.715348536309236</v>
      </c>
      <c r="T23" s="49">
        <f t="shared" si="17"/>
        <v>94.728090766823186</v>
      </c>
      <c r="U23" s="49">
        <f t="shared" si="17"/>
        <v>94.70349527200338</v>
      </c>
      <c r="V23" s="49">
        <f t="shared" si="17"/>
        <v>94.715348536309236</v>
      </c>
      <c r="W23" s="49">
        <f t="shared" si="17"/>
        <v>94.70349527200338</v>
      </c>
      <c r="X23" s="49">
        <f t="shared" si="17"/>
        <v>94.715348536309236</v>
      </c>
      <c r="Y23" s="49">
        <f t="shared" si="17"/>
        <v>94.70349527200338</v>
      </c>
      <c r="Z23" s="49">
        <f t="shared" si="17"/>
        <v>94.715348536309236</v>
      </c>
      <c r="AA23" s="49">
        <f t="shared" si="17"/>
        <v>94.70349527200338</v>
      </c>
      <c r="AB23" s="49">
        <f t="shared" si="17"/>
        <v>94.715348536309236</v>
      </c>
      <c r="AC23" s="49">
        <f t="shared" si="17"/>
        <v>94.70349527200338</v>
      </c>
      <c r="AD23" s="49">
        <f t="shared" si="17"/>
        <v>94.715348536309236</v>
      </c>
      <c r="AE23" s="49">
        <f t="shared" si="17"/>
        <v>94.70349527200338</v>
      </c>
      <c r="AF23" s="49">
        <f t="shared" si="17"/>
        <v>94.715348536309236</v>
      </c>
      <c r="AG23" s="49">
        <f t="shared" si="17"/>
        <v>94.70349527200338</v>
      </c>
      <c r="AH23" s="49">
        <f t="shared" si="17"/>
        <v>94.715348536309236</v>
      </c>
      <c r="AI23" s="49">
        <f t="shared" si="17"/>
        <v>94.70349527200338</v>
      </c>
      <c r="AJ23" s="49"/>
      <c r="AK23" s="52"/>
    </row>
    <row r="24" spans="1:37" s="2" customFormat="1" x14ac:dyDescent="0.25">
      <c r="A24" s="86"/>
      <c r="B24" s="44"/>
      <c r="C24" s="45"/>
      <c r="D24" s="46">
        <f t="shared" si="15"/>
        <v>0.64984615384615385</v>
      </c>
      <c r="E24" s="88">
        <f t="shared" si="16"/>
        <v>6.931692307692308</v>
      </c>
      <c r="F24" s="90">
        <f>(F11/F12)/((1000000000/(CONSTANTS!$C$3)*0.5-CONSTANTS!$C$6*1000*2)*0.5/F18)</f>
        <v>2.1120000000000001</v>
      </c>
      <c r="G24" s="90">
        <f>(G11/G12)/((1000000000/(CONSTANTS!$C$3)*0.5-CONSTANTS!$C$6*1000*2)*0.5/G18)</f>
        <v>2.1120000000000001</v>
      </c>
      <c r="H24" s="90">
        <f>(H11/H12)/((1000000000/(CONSTANTS!$C$3)*0.5-CONSTANTS!$C$6*1000*2)*0.5/H18)</f>
        <v>0.64984615384615385</v>
      </c>
      <c r="I24" s="90">
        <f>(I11/I12)/((1000000000/(CONSTANTS!$C$3)*0.5-CONSTANTS!$C$6*1000*2)*0.5/I18)</f>
        <v>2.1120000000000001</v>
      </c>
      <c r="J24" s="90">
        <f>(J11/J12)/((1000000000/(CONSTANTS!$C$3)*0.5-CONSTANTS!$C$6*1000*2)*0.5/J18)</f>
        <v>2.8160000000000003</v>
      </c>
      <c r="K24" s="90">
        <f>(K11/K12)/((1000000000/(CONSTANTS!$C$3)*0.5-CONSTANTS!$C$6*1000*2)*0.5/K18)</f>
        <v>0.86646153846153851</v>
      </c>
      <c r="L24" s="90">
        <f>(L11/L12)/((1000000000/(CONSTANTS!$C$3)*0.5-CONSTANTS!$C$6*1000*2)*0.5/L18)</f>
        <v>2.8160000000000003</v>
      </c>
      <c r="M24" s="90">
        <f>(M11/M12)/((1000000000/(CONSTANTS!$C$3)*0.5-CONSTANTS!$C$6*1000*2)*0.5/M18)</f>
        <v>2.8160000000000003</v>
      </c>
      <c r="N24" s="90">
        <f>(N11/N12)/((1000000000/(CONSTANTS!$C$3)*0.5-CONSTANTS!$C$6*1000*2)*0.5/N18)</f>
        <v>2.8160000000000003</v>
      </c>
      <c r="O24" s="90">
        <f>(O11/O12)/((1000000000/(CONSTANTS!$C$3)*0.5-CONSTANTS!$C$6*1000*2)*0.5/O18)</f>
        <v>3.3575384615384616</v>
      </c>
      <c r="P24" s="90">
        <f>(P11/P12)/((1000000000/(CONSTANTS!$C$3)*0.5-CONSTANTS!$C$6*1000*2)*0.5/P18)</f>
        <v>3.7907692307692309</v>
      </c>
      <c r="Q24" s="90">
        <f>(Q11/Q12)/((1000000000/(CONSTANTS!$C$3)*0.5-CONSTANTS!$C$6*1000*2)*0.5/Q18)</f>
        <v>1.732923076923077</v>
      </c>
      <c r="R24" s="90">
        <f>(R11/R12)/((1000000000/(CONSTANTS!$C$3)*0.5-CONSTANTS!$C$6*1000*2)*0.5/R18)</f>
        <v>1.732923076923077</v>
      </c>
      <c r="S24" s="90">
        <f>(S11/S12)/((1000000000/(CONSTANTS!$C$3)*0.5-CONSTANTS!$C$6*1000*2)*0.5/S18)</f>
        <v>2.436923076923077</v>
      </c>
      <c r="T24" s="90">
        <f>(T11/T12)/((1000000000/(CONSTANTS!$C$3)*0.5-CONSTANTS!$C$6*1000*2)*0.5/T18)</f>
        <v>2.8701538461538463</v>
      </c>
      <c r="U24" s="90">
        <f>(U11/U12)/((1000000000/(CONSTANTS!$C$3)*0.5-CONSTANTS!$C$6*1000*2)*0.5/U18)</f>
        <v>2.8701538461538463</v>
      </c>
      <c r="V24" s="90">
        <f>(V11/V12)/((1000000000/(CONSTANTS!$C$3)*0.5-CONSTANTS!$C$6*1000*2)*0.5/V18)</f>
        <v>2.8160000000000003</v>
      </c>
      <c r="W24" s="90">
        <f>(W11/W12)/((1000000000/(CONSTANTS!$C$3)*0.5-CONSTANTS!$C$6*1000*2)*0.5/W18)</f>
        <v>2.8160000000000003</v>
      </c>
      <c r="X24" s="90">
        <f>(X11/X12)/((1000000000/(CONSTANTS!$C$3)*0.5-CONSTANTS!$C$6*1000*2)*0.5/X18)</f>
        <v>5.7403076923076926</v>
      </c>
      <c r="Y24" s="90">
        <f>(Y11/Y12)/((1000000000/(CONSTANTS!$C$3)*0.5-CONSTANTS!$C$6*1000*2)*0.5/Y18)</f>
        <v>5.7403076923076926</v>
      </c>
      <c r="Z24" s="90">
        <f>(Z11/Z12)/((1000000000/(CONSTANTS!$C$3)*0.5-CONSTANTS!$C$6*1000*2)*0.5/Z18)</f>
        <v>2.8160000000000003</v>
      </c>
      <c r="AA24" s="90">
        <f>(AA11/AA12)/((1000000000/(CONSTANTS!$C$3)*0.5-CONSTANTS!$C$6*1000*2)*0.5/AA18)</f>
        <v>2.8160000000000003</v>
      </c>
      <c r="AB24" s="90">
        <f>(AB11/AB12)/((1000000000/(CONSTANTS!$C$3)*0.5-CONSTANTS!$C$6*1000*2)*0.5/AB18)</f>
        <v>5.6320000000000006</v>
      </c>
      <c r="AC24" s="90">
        <f>(AC11/AC12)/((1000000000/(CONSTANTS!$C$3)*0.5-CONSTANTS!$C$6*1000*2)*0.5/AC18)</f>
        <v>5.6320000000000006</v>
      </c>
      <c r="AD24" s="90">
        <f>(AD11/AD12)/((1000000000/(CONSTANTS!$C$3)*0.5-CONSTANTS!$C$6*1000*2)*0.5/AD18)</f>
        <v>3.465846153846154</v>
      </c>
      <c r="AE24" s="90">
        <f>(AE11/AE12)/((1000000000/(CONSTANTS!$C$3)*0.5-CONSTANTS!$C$6*1000*2)*0.5/AE18)</f>
        <v>5.7403076923076926</v>
      </c>
      <c r="AF24" s="90">
        <f>(AF11/AF12)/((1000000000/(CONSTANTS!$C$3)*0.5-CONSTANTS!$C$6*1000*2)*0.5/AF18)</f>
        <v>5.7403076923076926</v>
      </c>
      <c r="AG24" s="90">
        <f>(AG11/AG12)/((1000000000/(CONSTANTS!$C$3)*0.5-CONSTANTS!$C$6*1000*2)*0.5/AG18)</f>
        <v>6.931692307692308</v>
      </c>
      <c r="AH24" s="90">
        <f>(AH11/AH12)/((1000000000/(CONSTANTS!$C$3)*0.5-CONSTANTS!$C$6*1000*2)*0.5/AH18)</f>
        <v>6.7150769230769232</v>
      </c>
      <c r="AI24" s="90">
        <f>(AI11/AI12)/((1000000000/(CONSTANTS!$C$3)*0.5-CONSTANTS!$C$6*1000*2)*0.5/AI18)</f>
        <v>6.931692307692308</v>
      </c>
      <c r="AJ24" s="49"/>
      <c r="AK24" s="52"/>
    </row>
    <row r="25" spans="1:37" s="2" customFormat="1" x14ac:dyDescent="0.25">
      <c r="A25" s="86"/>
      <c r="B25" s="44" t="s">
        <v>132</v>
      </c>
      <c r="C25" s="45" t="s">
        <v>5</v>
      </c>
      <c r="D25" s="89">
        <f t="shared" ref="D25" si="18">MIN(F25:AJ25)</f>
        <v>0.50684507326932793</v>
      </c>
      <c r="E25" s="88">
        <f t="shared" ref="E25" si="19">MAX(F25:AJ25)</f>
        <v>5.406347448206164</v>
      </c>
      <c r="F25" s="50">
        <f>(F11/F12)/(F23*0.5)</f>
        <v>1.6470403415154748</v>
      </c>
      <c r="G25" s="50">
        <f t="shared" ref="G25:AH25" si="20">(G11/G12)/(G23*0.5)</f>
        <v>1.6466570955273332</v>
      </c>
      <c r="H25" s="50">
        <f t="shared" si="20"/>
        <v>0.50684507326932793</v>
      </c>
      <c r="I25" s="50">
        <f t="shared" si="20"/>
        <v>1.6466570955273332</v>
      </c>
      <c r="J25" s="50">
        <f t="shared" si="20"/>
        <v>2.1960537886872999</v>
      </c>
      <c r="K25" s="50">
        <f t="shared" si="20"/>
        <v>0.6757088580576307</v>
      </c>
      <c r="L25" s="50">
        <f t="shared" si="20"/>
        <v>2.1932814645308927</v>
      </c>
      <c r="M25" s="50">
        <f t="shared" si="20"/>
        <v>2.1926886075949366</v>
      </c>
      <c r="N25" s="50">
        <f t="shared" si="20"/>
        <v>2.1960537886872999</v>
      </c>
      <c r="O25" s="50">
        <f t="shared" si="20"/>
        <v>2.6180196179659259</v>
      </c>
      <c r="P25" s="50">
        <f t="shared" si="20"/>
        <v>2.9565962607377458</v>
      </c>
      <c r="Q25" s="50">
        <f t="shared" si="20"/>
        <v>1.3493468354430378</v>
      </c>
      <c r="R25" s="50">
        <f t="shared" si="20"/>
        <v>1.3497116704805492</v>
      </c>
      <c r="S25" s="50">
        <f t="shared" si="20"/>
        <v>1.9004311632870865</v>
      </c>
      <c r="T25" s="50">
        <f t="shared" si="20"/>
        <v>2.2379845121321624</v>
      </c>
      <c r="U25" s="50">
        <f t="shared" si="20"/>
        <v>2.2385657402728647</v>
      </c>
      <c r="V25" s="50">
        <f t="shared" si="20"/>
        <v>2.1960537886872999</v>
      </c>
      <c r="W25" s="50">
        <f t="shared" si="20"/>
        <v>2.1963286508337543</v>
      </c>
      <c r="X25" s="50">
        <f t="shared" si="20"/>
        <v>4.4765711846318039</v>
      </c>
      <c r="Y25" s="50">
        <f t="shared" si="20"/>
        <v>4.4771314805457294</v>
      </c>
      <c r="Z25" s="50">
        <f t="shared" si="20"/>
        <v>2.1960537886872999</v>
      </c>
      <c r="AA25" s="50">
        <f t="shared" si="20"/>
        <v>2.1963286508337543</v>
      </c>
      <c r="AB25" s="50">
        <f t="shared" si="20"/>
        <v>4.3921075773745999</v>
      </c>
      <c r="AC25" s="50">
        <f t="shared" si="20"/>
        <v>4.3926573016675086</v>
      </c>
      <c r="AD25" s="50">
        <f t="shared" si="20"/>
        <v>2.7028354322305228</v>
      </c>
      <c r="AE25" s="50">
        <f t="shared" si="20"/>
        <v>4.4771314805457294</v>
      </c>
      <c r="AF25" s="50">
        <f t="shared" si="20"/>
        <v>4.4765711846318039</v>
      </c>
      <c r="AG25" s="50">
        <f t="shared" si="20"/>
        <v>5.406347448206164</v>
      </c>
      <c r="AH25" s="50">
        <f t="shared" si="20"/>
        <v>5.2367436499466384</v>
      </c>
      <c r="AI25" s="49"/>
      <c r="AJ25" s="52"/>
      <c r="AK25" s="52"/>
    </row>
    <row r="26" spans="1:37" s="2" customFormat="1" x14ac:dyDescent="0.25">
      <c r="A26" s="86"/>
      <c r="B26" s="2" t="s">
        <v>113</v>
      </c>
      <c r="C26" s="31" t="s">
        <v>9</v>
      </c>
      <c r="D26" s="22">
        <f>MIN(F26:AK26)</f>
        <v>10.91700424382716</v>
      </c>
      <c r="E26" s="34">
        <f>MAX(F26:AK26)</f>
        <v>1288.4114583333333</v>
      </c>
      <c r="F26" s="11">
        <f>F22/2</f>
        <v>16.945167824074076</v>
      </c>
      <c r="G26" s="11">
        <f t="shared" ref="G26:AI26" si="21">G22/2</f>
        <v>10.91700424382716</v>
      </c>
      <c r="H26" s="11">
        <f t="shared" si="21"/>
        <v>107.36762152777777</v>
      </c>
      <c r="I26" s="11">
        <f t="shared" si="21"/>
        <v>21.834008487654319</v>
      </c>
      <c r="J26" s="11">
        <f t="shared" si="21"/>
        <v>12.708875868055557</v>
      </c>
      <c r="K26" s="11">
        <f t="shared" si="21"/>
        <v>12.708875868055557</v>
      </c>
      <c r="L26" s="11">
        <f t="shared" si="21"/>
        <v>23.708767361111114</v>
      </c>
      <c r="M26" s="11">
        <f t="shared" si="21"/>
        <v>25.716145833333332</v>
      </c>
      <c r="N26" s="11">
        <f t="shared" si="21"/>
        <v>50.835503472222229</v>
      </c>
      <c r="O26" s="11">
        <f t="shared" si="21"/>
        <v>105.08897569444447</v>
      </c>
      <c r="P26" s="11">
        <f t="shared" si="21"/>
        <v>322.10286458333331</v>
      </c>
      <c r="Q26" s="11">
        <f t="shared" si="21"/>
        <v>51.432291666666664</v>
      </c>
      <c r="R26" s="11">
        <f t="shared" si="21"/>
        <v>94.835069444444457</v>
      </c>
      <c r="S26" s="11">
        <f t="shared" si="21"/>
        <v>203.34201388888891</v>
      </c>
      <c r="T26" s="11">
        <f t="shared" si="21"/>
        <v>420.35590277777789</v>
      </c>
      <c r="U26" s="11">
        <f t="shared" si="21"/>
        <v>1288.4114583333333</v>
      </c>
      <c r="V26" s="11">
        <f t="shared" si="21"/>
        <v>203.34201388888891</v>
      </c>
      <c r="W26" s="11">
        <f t="shared" si="21"/>
        <v>1288.4114583333333</v>
      </c>
      <c r="X26" s="11">
        <f t="shared" si="21"/>
        <v>203.34201388888891</v>
      </c>
      <c r="Y26" s="11">
        <f t="shared" si="21"/>
        <v>1288.4114583333333</v>
      </c>
      <c r="Z26" s="11">
        <f t="shared" si="21"/>
        <v>203.34201388888891</v>
      </c>
      <c r="AA26" s="11">
        <f t="shared" si="21"/>
        <v>1288.4114583333333</v>
      </c>
      <c r="AB26" s="11">
        <f t="shared" si="21"/>
        <v>203.34201388888891</v>
      </c>
      <c r="AC26" s="11">
        <f t="shared" si="21"/>
        <v>1288.4114583333333</v>
      </c>
      <c r="AD26" s="11">
        <f t="shared" si="21"/>
        <v>203.34201388888891</v>
      </c>
      <c r="AE26" s="11">
        <f t="shared" si="21"/>
        <v>1288.4114583333333</v>
      </c>
      <c r="AF26" s="11">
        <f t="shared" si="21"/>
        <v>203.34201388888891</v>
      </c>
      <c r="AG26" s="11">
        <f t="shared" si="21"/>
        <v>1288.4114583333333</v>
      </c>
      <c r="AH26" s="11">
        <f t="shared" si="21"/>
        <v>203.34201388888891</v>
      </c>
      <c r="AI26" s="11">
        <f t="shared" si="21"/>
        <v>1288.4114583333333</v>
      </c>
      <c r="AJ26" s="11"/>
      <c r="AK26" s="16"/>
    </row>
    <row r="27" spans="1:37" s="2" customFormat="1" x14ac:dyDescent="0.25">
      <c r="A27" s="86"/>
      <c r="B27" s="44" t="s">
        <v>112</v>
      </c>
      <c r="C27" s="45" t="s">
        <v>9</v>
      </c>
      <c r="D27" s="53">
        <f t="shared" ref="D27:D40" si="22">MIN(F27:AK27)</f>
        <v>43.668016975308639</v>
      </c>
      <c r="E27" s="54">
        <f t="shared" ref="E27:E40" si="23">MAX(F27:AK27)</f>
        <v>5153.645833333333</v>
      </c>
      <c r="F27" s="49">
        <f>F22*2</f>
        <v>67.780671296296305</v>
      </c>
      <c r="G27" s="49">
        <f t="shared" ref="G27:AI27" si="24">G22*2</f>
        <v>43.668016975308639</v>
      </c>
      <c r="H27" s="49">
        <f t="shared" si="24"/>
        <v>429.47048611111109</v>
      </c>
      <c r="I27" s="49">
        <f t="shared" si="24"/>
        <v>87.336033950617278</v>
      </c>
      <c r="J27" s="49">
        <f t="shared" si="24"/>
        <v>50.835503472222229</v>
      </c>
      <c r="K27" s="49">
        <f t="shared" si="24"/>
        <v>50.835503472222229</v>
      </c>
      <c r="L27" s="49">
        <f t="shared" si="24"/>
        <v>94.835069444444457</v>
      </c>
      <c r="M27" s="49">
        <f t="shared" si="24"/>
        <v>102.86458333333333</v>
      </c>
      <c r="N27" s="49">
        <f t="shared" si="24"/>
        <v>203.34201388888891</v>
      </c>
      <c r="O27" s="49">
        <f t="shared" si="24"/>
        <v>420.35590277777789</v>
      </c>
      <c r="P27" s="49">
        <f t="shared" si="24"/>
        <v>1288.4114583333333</v>
      </c>
      <c r="Q27" s="49">
        <f t="shared" si="24"/>
        <v>205.72916666666666</v>
      </c>
      <c r="R27" s="49">
        <f t="shared" si="24"/>
        <v>379.34027777777783</v>
      </c>
      <c r="S27" s="49">
        <f t="shared" si="24"/>
        <v>813.36805555555566</v>
      </c>
      <c r="T27" s="49">
        <f t="shared" si="24"/>
        <v>1681.4236111111115</v>
      </c>
      <c r="U27" s="49">
        <f t="shared" si="24"/>
        <v>5153.645833333333</v>
      </c>
      <c r="V27" s="49">
        <f t="shared" si="24"/>
        <v>813.36805555555566</v>
      </c>
      <c r="W27" s="49">
        <f t="shared" si="24"/>
        <v>5153.645833333333</v>
      </c>
      <c r="X27" s="49">
        <f t="shared" si="24"/>
        <v>813.36805555555566</v>
      </c>
      <c r="Y27" s="49">
        <f t="shared" si="24"/>
        <v>5153.645833333333</v>
      </c>
      <c r="Z27" s="49">
        <f t="shared" si="24"/>
        <v>813.36805555555566</v>
      </c>
      <c r="AA27" s="49">
        <f t="shared" si="24"/>
        <v>5153.645833333333</v>
      </c>
      <c r="AB27" s="49">
        <f t="shared" si="24"/>
        <v>813.36805555555566</v>
      </c>
      <c r="AC27" s="49">
        <f t="shared" si="24"/>
        <v>5153.645833333333</v>
      </c>
      <c r="AD27" s="49">
        <f t="shared" si="24"/>
        <v>813.36805555555566</v>
      </c>
      <c r="AE27" s="49">
        <f t="shared" si="24"/>
        <v>5153.645833333333</v>
      </c>
      <c r="AF27" s="49">
        <f t="shared" si="24"/>
        <v>813.36805555555566</v>
      </c>
      <c r="AG27" s="49">
        <f t="shared" si="24"/>
        <v>5153.645833333333</v>
      </c>
      <c r="AH27" s="49">
        <f t="shared" si="24"/>
        <v>813.36805555555566</v>
      </c>
      <c r="AI27" s="49">
        <f t="shared" si="24"/>
        <v>5153.645833333333</v>
      </c>
      <c r="AJ27" s="49"/>
      <c r="AK27" s="52"/>
    </row>
    <row r="28" spans="1:37" s="2" customFormat="1" x14ac:dyDescent="0.25">
      <c r="A28" s="86"/>
      <c r="B28" s="2" t="s">
        <v>43</v>
      </c>
      <c r="C28" s="31" t="s">
        <v>5</v>
      </c>
      <c r="D28" s="22">
        <f t="shared" si="22"/>
        <v>0.69170138888888877</v>
      </c>
      <c r="E28" s="34">
        <f t="shared" si="23"/>
        <v>27.21125</v>
      </c>
      <c r="F28" s="12">
        <f>(2*CONSTANTS!$C$3*F19/1000)/F8</f>
        <v>1.0736458333333334</v>
      </c>
      <c r="G28" s="12">
        <f>(2*CONSTANTS!$C$3*G19/1000)/G8</f>
        <v>0.69170138888888877</v>
      </c>
      <c r="H28" s="12">
        <f>(2*CONSTANTS!$C$3*H19/1000)/H8</f>
        <v>6.8028124999999999</v>
      </c>
      <c r="I28" s="12">
        <f>(2*CONSTANTS!$C$3*I19/1000)/I8</f>
        <v>1.3834027777777775</v>
      </c>
      <c r="J28" s="12">
        <f>(2*CONSTANTS!$C$3*J19/1000)/J8</f>
        <v>1.0736458333333334</v>
      </c>
      <c r="K28" s="12">
        <f>(2*CONSTANTS!$C$3*K19/1000)/K8</f>
        <v>1.0736458333333334</v>
      </c>
      <c r="L28" s="12">
        <f>(2*CONSTANTS!$C$3*L19/1000)/L8</f>
        <v>1.0014583333333333</v>
      </c>
      <c r="M28" s="12">
        <f>(2*CONSTANTS!$C$3*M19/1000)/M8</f>
        <v>1.0862500000000002</v>
      </c>
      <c r="N28" s="12">
        <f>(2*CONSTANTS!$C$3*N19/1000)/N8</f>
        <v>2.1472916666666668</v>
      </c>
      <c r="O28" s="12">
        <f>(2*CONSTANTS!$C$3*O19/1000)/O8</f>
        <v>4.4389583333333338</v>
      </c>
      <c r="P28" s="12">
        <f>(2*CONSTANTS!$C$3*P19/1000)/P8</f>
        <v>13.605625</v>
      </c>
      <c r="Q28" s="12">
        <f>(2*CONSTANTS!$C$3*Q19/1000)/Q8</f>
        <v>1.0862500000000002</v>
      </c>
      <c r="R28" s="12">
        <f>(2*CONSTANTS!$C$3*R19/1000)/R8</f>
        <v>2.0029166666666667</v>
      </c>
      <c r="S28" s="12">
        <f>(2*CONSTANTS!$C$3*S19/1000)/S8</f>
        <v>4.2945833333333336</v>
      </c>
      <c r="T28" s="12">
        <f>(2*CONSTANTS!$C$3*T19/1000)/T8</f>
        <v>8.8779166666666676</v>
      </c>
      <c r="U28" s="12">
        <f>(2*CONSTANTS!$C$3*U19/1000)/U8</f>
        <v>27.21125</v>
      </c>
      <c r="V28" s="12">
        <f>(2*CONSTANTS!$C$3*V19/1000)/V8</f>
        <v>4.2945833333333336</v>
      </c>
      <c r="W28" s="12">
        <f>(2*CONSTANTS!$C$3*W19/1000)/W8</f>
        <v>27.21125</v>
      </c>
      <c r="X28" s="12">
        <f>(2*CONSTANTS!$C$3*X19/1000)/X8</f>
        <v>4.2945833333333336</v>
      </c>
      <c r="Y28" s="12">
        <f>(2*CONSTANTS!$C$3*Y19/1000)/Y8</f>
        <v>27.21125</v>
      </c>
      <c r="Z28" s="12">
        <f>(2*CONSTANTS!$C$3*Z19/1000)/Z8</f>
        <v>4.2945833333333336</v>
      </c>
      <c r="AA28" s="12">
        <f>(2*CONSTANTS!$C$3*AA19/1000)/AA8</f>
        <v>27.21125</v>
      </c>
      <c r="AB28" s="12">
        <f>(2*CONSTANTS!$C$3*AB19/1000)/AB8</f>
        <v>4.2945833333333336</v>
      </c>
      <c r="AC28" s="12">
        <f>(2*CONSTANTS!$C$3*AC19/1000)/AC8</f>
        <v>27.21125</v>
      </c>
      <c r="AD28" s="12">
        <f>(2*CONSTANTS!$C$3*AD19/1000)/AD8</f>
        <v>4.2945833333333336</v>
      </c>
      <c r="AE28" s="12">
        <f>(2*CONSTANTS!$C$3*AE19/1000)/AE8</f>
        <v>27.21125</v>
      </c>
      <c r="AF28" s="12">
        <f>(2*CONSTANTS!$C$3*AF19/1000)/AF8</f>
        <v>4.2945833333333336</v>
      </c>
      <c r="AG28" s="12">
        <f>(2*CONSTANTS!$C$3*AG19/1000)/AG8</f>
        <v>27.21125</v>
      </c>
      <c r="AH28" s="12">
        <f>(2*CONSTANTS!$C$3*AH19/1000)/AH8</f>
        <v>4.2945833333333336</v>
      </c>
      <c r="AI28" s="12">
        <f>(2*CONSTANTS!$C$3*AI19/1000)/AI8</f>
        <v>27.21125</v>
      </c>
      <c r="AJ28" s="12"/>
      <c r="AK28" s="13"/>
    </row>
    <row r="29" spans="1:37" s="2" customFormat="1" x14ac:dyDescent="0.25">
      <c r="A29" s="86"/>
      <c r="B29" s="44" t="s">
        <v>66</v>
      </c>
      <c r="C29" s="45" t="s">
        <v>5</v>
      </c>
      <c r="D29" s="46">
        <f t="shared" si="22"/>
        <v>2</v>
      </c>
      <c r="E29" s="47">
        <f t="shared" si="23"/>
        <v>54</v>
      </c>
      <c r="F29" s="49">
        <f t="shared" ref="F29:AI29" si="25">_xlfn.CEILING.MATH(F27/(F11/F12),1)</f>
        <v>3</v>
      </c>
      <c r="G29" s="49">
        <f t="shared" si="25"/>
        <v>2</v>
      </c>
      <c r="H29" s="49">
        <f t="shared" si="25"/>
        <v>54</v>
      </c>
      <c r="I29" s="49">
        <f t="shared" si="25"/>
        <v>4</v>
      </c>
      <c r="J29" s="49">
        <f t="shared" si="25"/>
        <v>2</v>
      </c>
      <c r="K29" s="49">
        <f t="shared" si="25"/>
        <v>7</v>
      </c>
      <c r="L29" s="49">
        <f t="shared" si="25"/>
        <v>2</v>
      </c>
      <c r="M29" s="49">
        <f t="shared" si="25"/>
        <v>2</v>
      </c>
      <c r="N29" s="49">
        <f t="shared" si="25"/>
        <v>4</v>
      </c>
      <c r="O29" s="49">
        <f t="shared" si="25"/>
        <v>7</v>
      </c>
      <c r="P29" s="49">
        <f t="shared" si="25"/>
        <v>19</v>
      </c>
      <c r="Q29" s="49">
        <f t="shared" si="25"/>
        <v>4</v>
      </c>
      <c r="R29" s="49">
        <f t="shared" si="25"/>
        <v>6</v>
      </c>
      <c r="S29" s="49">
        <f t="shared" si="25"/>
        <v>10</v>
      </c>
      <c r="T29" s="49">
        <f t="shared" si="25"/>
        <v>16</v>
      </c>
      <c r="U29" s="49">
        <f t="shared" si="25"/>
        <v>49</v>
      </c>
      <c r="V29" s="49">
        <f t="shared" si="25"/>
        <v>8</v>
      </c>
      <c r="W29" s="49">
        <f t="shared" si="25"/>
        <v>50</v>
      </c>
      <c r="X29" s="49">
        <f t="shared" si="25"/>
        <v>4</v>
      </c>
      <c r="Y29" s="49">
        <f t="shared" si="25"/>
        <v>25</v>
      </c>
      <c r="Z29" s="49">
        <f t="shared" si="25"/>
        <v>8</v>
      </c>
      <c r="AA29" s="49">
        <f t="shared" si="25"/>
        <v>50</v>
      </c>
      <c r="AB29" s="49">
        <f t="shared" si="25"/>
        <v>4</v>
      </c>
      <c r="AC29" s="49">
        <f t="shared" si="25"/>
        <v>25</v>
      </c>
      <c r="AD29" s="49">
        <f t="shared" si="25"/>
        <v>7</v>
      </c>
      <c r="AE29" s="49">
        <f t="shared" si="25"/>
        <v>25</v>
      </c>
      <c r="AF29" s="49">
        <f t="shared" si="25"/>
        <v>4</v>
      </c>
      <c r="AG29" s="49">
        <f t="shared" si="25"/>
        <v>21</v>
      </c>
      <c r="AH29" s="49">
        <f t="shared" si="25"/>
        <v>4</v>
      </c>
      <c r="AI29" s="49">
        <f t="shared" si="25"/>
        <v>21</v>
      </c>
      <c r="AJ29" s="49"/>
      <c r="AK29" s="52"/>
    </row>
    <row r="30" spans="1:37" s="2" customFormat="1" ht="15.75" thickBot="1" x14ac:dyDescent="0.3">
      <c r="A30" s="87"/>
      <c r="B30" s="24" t="s">
        <v>13</v>
      </c>
      <c r="C30" s="33" t="s">
        <v>12</v>
      </c>
      <c r="D30" s="40">
        <f t="shared" si="22"/>
        <v>128</v>
      </c>
      <c r="E30" s="41">
        <f t="shared" si="23"/>
        <v>2048</v>
      </c>
      <c r="F30" s="17">
        <f t="shared" ref="F30:AJ30" si="26">F11*F21</f>
        <v>416</v>
      </c>
      <c r="G30" s="17">
        <f t="shared" si="26"/>
        <v>416</v>
      </c>
      <c r="H30" s="17">
        <f t="shared" si="26"/>
        <v>128</v>
      </c>
      <c r="I30" s="17">
        <f t="shared" si="26"/>
        <v>416</v>
      </c>
      <c r="J30" s="17">
        <f t="shared" si="26"/>
        <v>416</v>
      </c>
      <c r="K30" s="17">
        <f t="shared" si="26"/>
        <v>128</v>
      </c>
      <c r="L30" s="17">
        <f t="shared" si="26"/>
        <v>832</v>
      </c>
      <c r="M30" s="17">
        <f t="shared" si="26"/>
        <v>832</v>
      </c>
      <c r="N30" s="17">
        <f t="shared" si="26"/>
        <v>832</v>
      </c>
      <c r="O30" s="17">
        <f t="shared" si="26"/>
        <v>496</v>
      </c>
      <c r="P30" s="17">
        <f t="shared" si="26"/>
        <v>280</v>
      </c>
      <c r="Q30" s="17">
        <f t="shared" si="26"/>
        <v>512</v>
      </c>
      <c r="R30" s="17">
        <f t="shared" si="26"/>
        <v>1024</v>
      </c>
      <c r="S30" s="17">
        <f t="shared" si="26"/>
        <v>720</v>
      </c>
      <c r="T30" s="17">
        <f t="shared" si="26"/>
        <v>848</v>
      </c>
      <c r="U30" s="17">
        <f t="shared" si="26"/>
        <v>848</v>
      </c>
      <c r="V30" s="17">
        <f t="shared" si="26"/>
        <v>832</v>
      </c>
      <c r="W30" s="17">
        <f t="shared" si="26"/>
        <v>832</v>
      </c>
      <c r="X30" s="17">
        <f t="shared" si="26"/>
        <v>848</v>
      </c>
      <c r="Y30" s="17">
        <f t="shared" si="26"/>
        <v>848</v>
      </c>
      <c r="Z30" s="17">
        <f t="shared" si="26"/>
        <v>416</v>
      </c>
      <c r="AA30" s="17">
        <f t="shared" si="26"/>
        <v>416</v>
      </c>
      <c r="AB30" s="17">
        <f t="shared" si="26"/>
        <v>832</v>
      </c>
      <c r="AC30" s="17">
        <f t="shared" si="26"/>
        <v>832</v>
      </c>
      <c r="AD30" s="17">
        <f t="shared" si="26"/>
        <v>1024</v>
      </c>
      <c r="AE30" s="17">
        <f t="shared" si="26"/>
        <v>848</v>
      </c>
      <c r="AF30" s="17">
        <f t="shared" si="26"/>
        <v>848</v>
      </c>
      <c r="AG30" s="17">
        <f t="shared" si="26"/>
        <v>1024</v>
      </c>
      <c r="AH30" s="17">
        <f t="shared" si="26"/>
        <v>992</v>
      </c>
      <c r="AI30" s="17">
        <f t="shared" si="26"/>
        <v>1024</v>
      </c>
      <c r="AJ30" s="17">
        <f t="shared" si="26"/>
        <v>2048</v>
      </c>
      <c r="AK30" s="18"/>
    </row>
    <row r="31" spans="1:37" s="2" customFormat="1" ht="15" customHeight="1" x14ac:dyDescent="0.25">
      <c r="A31" s="77" t="s">
        <v>47</v>
      </c>
      <c r="B31" s="6" t="s">
        <v>59</v>
      </c>
      <c r="C31" s="30" t="s">
        <v>14</v>
      </c>
      <c r="D31" s="25">
        <f t="shared" si="22"/>
        <v>1.5</v>
      </c>
      <c r="E31" s="37">
        <f t="shared" si="23"/>
        <v>24</v>
      </c>
      <c r="F31" s="6">
        <f>F13*CONSTANTS!$C$8</f>
        <v>24</v>
      </c>
      <c r="G31" s="6">
        <f>G13*CONSTANTS!$C$8</f>
        <v>24</v>
      </c>
      <c r="H31" s="6">
        <f>H13*CONSTANTS!$C$8</f>
        <v>24</v>
      </c>
      <c r="I31" s="6">
        <f>I13*CONSTANTS!$C$8</f>
        <v>24</v>
      </c>
      <c r="J31" s="6">
        <f>J13*CONSTANTS!$C$8</f>
        <v>24</v>
      </c>
      <c r="K31" s="6">
        <f>K13*CONSTANTS!$C$8</f>
        <v>24</v>
      </c>
      <c r="L31" s="6">
        <f>L13*CONSTANTS!$C$8</f>
        <v>24</v>
      </c>
      <c r="M31" s="6">
        <f>M13*CONSTANTS!$C$8</f>
        <v>24</v>
      </c>
      <c r="N31" s="6">
        <f>N13*CONSTANTS!$C$8</f>
        <v>24</v>
      </c>
      <c r="O31" s="6">
        <f>O13*CONSTANTS!$C$8</f>
        <v>12</v>
      </c>
      <c r="P31" s="6">
        <f>P13*CONSTANTS!$C$8</f>
        <v>6</v>
      </c>
      <c r="Q31" s="6">
        <f>Q13*CONSTANTS!$C$8</f>
        <v>12</v>
      </c>
      <c r="R31" s="6">
        <f>R13*CONSTANTS!$C$8</f>
        <v>24</v>
      </c>
      <c r="S31" s="6">
        <f>S13*CONSTANTS!$C$8</f>
        <v>12</v>
      </c>
      <c r="T31" s="6">
        <f>T13*CONSTANTS!$C$8</f>
        <v>12</v>
      </c>
      <c r="U31" s="6">
        <f>U13*CONSTANTS!$C$8</f>
        <v>12</v>
      </c>
      <c r="V31" s="6">
        <f>V13*CONSTANTS!$C$8/4</f>
        <v>3</v>
      </c>
      <c r="W31" s="6">
        <f>W13*CONSTANTS!$C$8/4</f>
        <v>3</v>
      </c>
      <c r="X31" s="6">
        <f>X13*CONSTANTS!$C$8/4</f>
        <v>1.5</v>
      </c>
      <c r="Y31" s="6">
        <f>Y13*CONSTANTS!$C$8/4</f>
        <v>1.5</v>
      </c>
      <c r="Z31" s="6">
        <f>Z13*CONSTANTS!$C$8/4</f>
        <v>1.5</v>
      </c>
      <c r="AA31" s="6">
        <f>AA13*CONSTANTS!$C$8/4</f>
        <v>1.5</v>
      </c>
      <c r="AB31" s="6">
        <f>AB13*CONSTANTS!$C$8/4</f>
        <v>1.5</v>
      </c>
      <c r="AC31" s="6">
        <f>AC13*CONSTANTS!$C$8/4</f>
        <v>1.5</v>
      </c>
      <c r="AD31" s="6">
        <f>AD13*CONSTANTS!$C$8/4</f>
        <v>3</v>
      </c>
      <c r="AE31" s="6">
        <f>AE13*CONSTANTS!$C$8/4</f>
        <v>1.5</v>
      </c>
      <c r="AF31" s="6">
        <f>AF13*CONSTANTS!$C$8/4</f>
        <v>1.5</v>
      </c>
      <c r="AG31" s="6">
        <f>AG13*CONSTANTS!$C$8/4</f>
        <v>1.5</v>
      </c>
      <c r="AH31" s="6">
        <f>AH13*CONSTANTS!$C$8/4</f>
        <v>1.5</v>
      </c>
      <c r="AI31" s="6">
        <f>AI13*CONSTANTS!$C$8/4</f>
        <v>1.5</v>
      </c>
      <c r="AJ31" s="6">
        <f>AJ13*CONSTANTS!$C$8/4</f>
        <v>1.5</v>
      </c>
      <c r="AK31" s="7"/>
    </row>
    <row r="32" spans="1:37" s="2" customFormat="1" ht="15" customHeight="1" x14ac:dyDescent="0.25">
      <c r="A32" s="78"/>
      <c r="B32" s="44" t="s">
        <v>48</v>
      </c>
      <c r="C32" s="45" t="s">
        <v>49</v>
      </c>
      <c r="D32" s="53">
        <f t="shared" si="22"/>
        <v>62.5</v>
      </c>
      <c r="E32" s="54">
        <f t="shared" si="23"/>
        <v>250</v>
      </c>
      <c r="F32" s="44">
        <f>F13/CONSTANTS!$C$2*1000</f>
        <v>250</v>
      </c>
      <c r="G32" s="44">
        <f>G13/CONSTANTS!$C$2*1000</f>
        <v>250</v>
      </c>
      <c r="H32" s="44">
        <f>H13/CONSTANTS!$C$2*1000</f>
        <v>250</v>
      </c>
      <c r="I32" s="44">
        <f>I13/CONSTANTS!$C$2*1000</f>
        <v>250</v>
      </c>
      <c r="J32" s="44">
        <f>J13/CONSTANTS!$C$2*1000</f>
        <v>250</v>
      </c>
      <c r="K32" s="44">
        <f>K13/CONSTANTS!$C$2*1000</f>
        <v>250</v>
      </c>
      <c r="L32" s="44">
        <f>L13/CONSTANTS!$C$2*1000</f>
        <v>250</v>
      </c>
      <c r="M32" s="44">
        <f>M13/CONSTANTS!$C$2*1000</f>
        <v>250</v>
      </c>
      <c r="N32" s="44">
        <f>N13/CONSTANTS!$C$2*1000</f>
        <v>250</v>
      </c>
      <c r="O32" s="44">
        <f>O13/CONSTANTS!$C$2*1000</f>
        <v>125</v>
      </c>
      <c r="P32" s="44">
        <f>P13/CONSTANTS!$C$2*1000</f>
        <v>62.5</v>
      </c>
      <c r="Q32" s="44">
        <f>Q13/CONSTANTS!$C$2*1000</f>
        <v>125</v>
      </c>
      <c r="R32" s="44">
        <f>R13/CONSTANTS!$C$2*1000</f>
        <v>250</v>
      </c>
      <c r="S32" s="44">
        <f>S13/CONSTANTS!$C$2*1000</f>
        <v>125</v>
      </c>
      <c r="T32" s="44">
        <f>T13/CONSTANTS!$C$2*1000</f>
        <v>125</v>
      </c>
      <c r="U32" s="44">
        <f>U13/CONSTANTS!$C$2*1000</f>
        <v>125</v>
      </c>
      <c r="V32" s="44">
        <f>V13/CONSTANTS!$C$2*1000</f>
        <v>125</v>
      </c>
      <c r="W32" s="44">
        <f>W13/CONSTANTS!$C$2*1000</f>
        <v>125</v>
      </c>
      <c r="X32" s="44">
        <f>X13/CONSTANTS!$C$2*1000</f>
        <v>62.5</v>
      </c>
      <c r="Y32" s="44">
        <f>Y13/CONSTANTS!$C$2*1000</f>
        <v>62.5</v>
      </c>
      <c r="Z32" s="44">
        <f>Z13/CONSTANTS!$C$2*1000</f>
        <v>62.5</v>
      </c>
      <c r="AA32" s="44">
        <f>AA13/CONSTANTS!$C$2*1000</f>
        <v>62.5</v>
      </c>
      <c r="AB32" s="44">
        <f>AB13/CONSTANTS!$C$2*1000</f>
        <v>62.5</v>
      </c>
      <c r="AC32" s="44">
        <f>AC13/CONSTANTS!$C$2*1000</f>
        <v>62.5</v>
      </c>
      <c r="AD32" s="44">
        <f>AD13/CONSTANTS!$C$2*1000</f>
        <v>125</v>
      </c>
      <c r="AE32" s="44">
        <f>AE13/CONSTANTS!$C$2*1000</f>
        <v>62.5</v>
      </c>
      <c r="AF32" s="44">
        <f>AF13/CONSTANTS!$C$2*1000</f>
        <v>62.5</v>
      </c>
      <c r="AG32" s="44">
        <f>AG13/CONSTANTS!$C$2*1000</f>
        <v>62.5</v>
      </c>
      <c r="AH32" s="44">
        <f>AH13/CONSTANTS!$C$2*1000</f>
        <v>62.5</v>
      </c>
      <c r="AI32" s="44">
        <f>AI13/CONSTANTS!$C$2*1000</f>
        <v>62.5</v>
      </c>
      <c r="AJ32" s="44">
        <f>AJ13/CONSTANTS!$C$2*1000</f>
        <v>62.5</v>
      </c>
      <c r="AK32" s="44">
        <f>AK13/CONSTANTS!$C$2*1000</f>
        <v>250</v>
      </c>
    </row>
    <row r="33" spans="1:37" s="2" customFormat="1" ht="15" customHeight="1" x14ac:dyDescent="0.25">
      <c r="A33" s="78"/>
      <c r="B33" s="2" t="s">
        <v>51</v>
      </c>
      <c r="C33" s="31" t="s">
        <v>12</v>
      </c>
      <c r="D33" s="21">
        <f t="shared" si="22"/>
        <v>13</v>
      </c>
      <c r="E33" s="39">
        <f t="shared" si="23"/>
        <v>22</v>
      </c>
      <c r="F33" s="2">
        <f>CONSTANTS!$C$11+F34+1</f>
        <v>17</v>
      </c>
      <c r="G33" s="2">
        <f>CONSTANTS!$C$11+G34+1</f>
        <v>16</v>
      </c>
      <c r="H33" s="2">
        <f>CONSTANTS!$C$11+H34+1</f>
        <v>19</v>
      </c>
      <c r="I33" s="2">
        <f>CONSTANTS!$C$11+I34+1</f>
        <v>17</v>
      </c>
      <c r="J33" s="2">
        <f>CONSTANTS!$C$11+J34+1</f>
        <v>16</v>
      </c>
      <c r="K33" s="2">
        <f>CONSTANTS!$C$11+K34+1</f>
        <v>16</v>
      </c>
      <c r="L33" s="2">
        <f>CONSTANTS!$C$11+L34+1</f>
        <v>17</v>
      </c>
      <c r="M33" s="2">
        <f>CONSTANTS!$C$11+M34+1</f>
        <v>17</v>
      </c>
      <c r="N33" s="2">
        <f>CONSTANTS!$C$11+N34+1</f>
        <v>18</v>
      </c>
      <c r="O33" s="2">
        <f>CONSTANTS!$C$11+O34+1</f>
        <v>18</v>
      </c>
      <c r="P33" s="2">
        <f>CONSTANTS!$C$11+P34+1</f>
        <v>19</v>
      </c>
      <c r="Q33" s="2">
        <f>CONSTANTS!$C$11+Q34+1</f>
        <v>17</v>
      </c>
      <c r="R33" s="2">
        <f>CONSTANTS!$C$11+R34+1</f>
        <v>19</v>
      </c>
      <c r="S33" s="2">
        <f>CONSTANTS!$C$11+S34+1</f>
        <v>19</v>
      </c>
      <c r="T33" s="2">
        <f>CONSTANTS!$C$11+T34+1</f>
        <v>20</v>
      </c>
      <c r="U33" s="2">
        <f>CONSTANTS!$C$11+U34+1</f>
        <v>22</v>
      </c>
      <c r="V33" s="2">
        <f>CONSTANTS!$C$11+V34+1</f>
        <v>19</v>
      </c>
      <c r="W33" s="2">
        <f>CONSTANTS!$C$11+W34+1</f>
        <v>22</v>
      </c>
      <c r="X33" s="2">
        <f>CONSTANTS!$C$11+X34+1</f>
        <v>18</v>
      </c>
      <c r="Y33" s="2">
        <f>CONSTANTS!$C$11+Y34+1</f>
        <v>21</v>
      </c>
      <c r="Z33" s="2">
        <f>CONSTANTS!$C$11+Z34+1</f>
        <v>18</v>
      </c>
      <c r="AA33" s="2">
        <f>CONSTANTS!$C$11+AA34+1</f>
        <v>21</v>
      </c>
      <c r="AB33" s="2">
        <f>CONSTANTS!$C$11+AB34+1</f>
        <v>18</v>
      </c>
      <c r="AC33" s="2">
        <f>CONSTANTS!$C$11+AC34+1</f>
        <v>21</v>
      </c>
      <c r="AD33" s="2">
        <f>CONSTANTS!$C$11+AD34+1</f>
        <v>19</v>
      </c>
      <c r="AE33" s="2">
        <f>CONSTANTS!$C$11+AE34+1</f>
        <v>21</v>
      </c>
      <c r="AF33" s="2">
        <f>CONSTANTS!$C$11+AF34+1</f>
        <v>18</v>
      </c>
      <c r="AG33" s="2">
        <f>CONSTANTS!$C$11+AG34+1</f>
        <v>21</v>
      </c>
      <c r="AH33" s="2">
        <f>CONSTANTS!$C$11+AH34+1</f>
        <v>18</v>
      </c>
      <c r="AI33" s="2">
        <f>CONSTANTS!$C$11+AI34+1</f>
        <v>21</v>
      </c>
      <c r="AJ33" s="2">
        <f>CONSTANTS!$C$11+AJ34+1</f>
        <v>13</v>
      </c>
      <c r="AK33" s="2">
        <f>CONSTANTS!$C$11+AK34+1</f>
        <v>13</v>
      </c>
    </row>
    <row r="34" spans="1:37" s="2" customFormat="1" ht="15" customHeight="1" x14ac:dyDescent="0.25">
      <c r="A34" s="78"/>
      <c r="B34" s="44" t="s">
        <v>52</v>
      </c>
      <c r="C34" s="45" t="s">
        <v>12</v>
      </c>
      <c r="D34" s="46">
        <f t="shared" si="22"/>
        <v>3</v>
      </c>
      <c r="E34" s="47">
        <f t="shared" si="23"/>
        <v>9</v>
      </c>
      <c r="F34" s="44">
        <f t="shared" ref="F34:AI34" si="27">_xlfn.CEILING.MATH(LOG(_xlfn.CEILING.MATH((F22*(F32/1000)))+1,2))</f>
        <v>4</v>
      </c>
      <c r="G34" s="44">
        <f t="shared" si="27"/>
        <v>3</v>
      </c>
      <c r="H34" s="44">
        <f t="shared" si="27"/>
        <v>6</v>
      </c>
      <c r="I34" s="44">
        <f t="shared" si="27"/>
        <v>4</v>
      </c>
      <c r="J34" s="44">
        <f t="shared" si="27"/>
        <v>3</v>
      </c>
      <c r="K34" s="44">
        <f t="shared" si="27"/>
        <v>3</v>
      </c>
      <c r="L34" s="44">
        <f t="shared" si="27"/>
        <v>4</v>
      </c>
      <c r="M34" s="44">
        <f t="shared" si="27"/>
        <v>4</v>
      </c>
      <c r="N34" s="44">
        <f t="shared" si="27"/>
        <v>5</v>
      </c>
      <c r="O34" s="44">
        <f t="shared" si="27"/>
        <v>5</v>
      </c>
      <c r="P34" s="44">
        <f t="shared" si="27"/>
        <v>6</v>
      </c>
      <c r="Q34" s="44">
        <f t="shared" si="27"/>
        <v>4</v>
      </c>
      <c r="R34" s="44">
        <f t="shared" si="27"/>
        <v>6</v>
      </c>
      <c r="S34" s="44">
        <f t="shared" si="27"/>
        <v>6</v>
      </c>
      <c r="T34" s="44">
        <f t="shared" si="27"/>
        <v>7</v>
      </c>
      <c r="U34" s="44">
        <f t="shared" si="27"/>
        <v>9</v>
      </c>
      <c r="V34" s="44">
        <f t="shared" si="27"/>
        <v>6</v>
      </c>
      <c r="W34" s="44">
        <f t="shared" si="27"/>
        <v>9</v>
      </c>
      <c r="X34" s="44">
        <f t="shared" si="27"/>
        <v>5</v>
      </c>
      <c r="Y34" s="44">
        <f t="shared" si="27"/>
        <v>8</v>
      </c>
      <c r="Z34" s="44">
        <f t="shared" si="27"/>
        <v>5</v>
      </c>
      <c r="AA34" s="44">
        <f t="shared" si="27"/>
        <v>8</v>
      </c>
      <c r="AB34" s="44">
        <f t="shared" si="27"/>
        <v>5</v>
      </c>
      <c r="AC34" s="44">
        <f t="shared" si="27"/>
        <v>8</v>
      </c>
      <c r="AD34" s="44">
        <f t="shared" si="27"/>
        <v>6</v>
      </c>
      <c r="AE34" s="44">
        <f t="shared" si="27"/>
        <v>8</v>
      </c>
      <c r="AF34" s="44">
        <f t="shared" si="27"/>
        <v>5</v>
      </c>
      <c r="AG34" s="44">
        <f t="shared" si="27"/>
        <v>8</v>
      </c>
      <c r="AH34" s="44">
        <f t="shared" si="27"/>
        <v>5</v>
      </c>
      <c r="AI34" s="44">
        <f t="shared" si="27"/>
        <v>8</v>
      </c>
      <c r="AJ34" s="44"/>
      <c r="AK34" s="55"/>
    </row>
    <row r="35" spans="1:37" s="2" customFormat="1" x14ac:dyDescent="0.25">
      <c r="A35" s="78"/>
      <c r="B35" s="2" t="s">
        <v>11</v>
      </c>
      <c r="C35" s="31" t="s">
        <v>12</v>
      </c>
      <c r="D35" s="21">
        <f t="shared" si="22"/>
        <v>2</v>
      </c>
      <c r="E35" s="39">
        <f t="shared" si="23"/>
        <v>6</v>
      </c>
      <c r="F35" s="11">
        <f t="shared" ref="F35:AI35" si="28">CEILING(LOG(F29+1,2),1)</f>
        <v>2</v>
      </c>
      <c r="G35" s="11">
        <f t="shared" si="28"/>
        <v>2</v>
      </c>
      <c r="H35" s="11">
        <f t="shared" si="28"/>
        <v>6</v>
      </c>
      <c r="I35" s="11">
        <f t="shared" si="28"/>
        <v>3</v>
      </c>
      <c r="J35" s="11">
        <f t="shared" si="28"/>
        <v>2</v>
      </c>
      <c r="K35" s="11">
        <f t="shared" si="28"/>
        <v>3</v>
      </c>
      <c r="L35" s="11">
        <f t="shared" si="28"/>
        <v>2</v>
      </c>
      <c r="M35" s="11">
        <f t="shared" si="28"/>
        <v>2</v>
      </c>
      <c r="N35" s="11">
        <f t="shared" si="28"/>
        <v>3</v>
      </c>
      <c r="O35" s="11">
        <f t="shared" si="28"/>
        <v>3</v>
      </c>
      <c r="P35" s="11">
        <f t="shared" si="28"/>
        <v>5</v>
      </c>
      <c r="Q35" s="11">
        <f t="shared" si="28"/>
        <v>3</v>
      </c>
      <c r="R35" s="11">
        <f t="shared" si="28"/>
        <v>3</v>
      </c>
      <c r="S35" s="11">
        <f t="shared" si="28"/>
        <v>4</v>
      </c>
      <c r="T35" s="11">
        <f t="shared" si="28"/>
        <v>5</v>
      </c>
      <c r="U35" s="11">
        <f t="shared" si="28"/>
        <v>6</v>
      </c>
      <c r="V35" s="11">
        <f t="shared" si="28"/>
        <v>4</v>
      </c>
      <c r="W35" s="11">
        <f t="shared" si="28"/>
        <v>6</v>
      </c>
      <c r="X35" s="11">
        <f t="shared" si="28"/>
        <v>3</v>
      </c>
      <c r="Y35" s="11">
        <f t="shared" si="28"/>
        <v>5</v>
      </c>
      <c r="Z35" s="11">
        <f t="shared" si="28"/>
        <v>4</v>
      </c>
      <c r="AA35" s="11">
        <f t="shared" si="28"/>
        <v>6</v>
      </c>
      <c r="AB35" s="11">
        <f t="shared" si="28"/>
        <v>3</v>
      </c>
      <c r="AC35" s="11">
        <f t="shared" si="28"/>
        <v>5</v>
      </c>
      <c r="AD35" s="11">
        <f t="shared" si="28"/>
        <v>3</v>
      </c>
      <c r="AE35" s="11">
        <f t="shared" si="28"/>
        <v>5</v>
      </c>
      <c r="AF35" s="11">
        <f t="shared" si="28"/>
        <v>3</v>
      </c>
      <c r="AG35" s="11">
        <f t="shared" si="28"/>
        <v>5</v>
      </c>
      <c r="AH35" s="11">
        <f t="shared" si="28"/>
        <v>3</v>
      </c>
      <c r="AI35" s="11">
        <f t="shared" si="28"/>
        <v>5</v>
      </c>
      <c r="AJ35" s="11"/>
      <c r="AK35" s="16"/>
    </row>
    <row r="36" spans="1:37" s="2" customFormat="1" x14ac:dyDescent="0.25">
      <c r="A36" s="78"/>
      <c r="B36" s="44" t="s">
        <v>40</v>
      </c>
      <c r="C36" s="45" t="s">
        <v>12</v>
      </c>
      <c r="D36" s="46">
        <f t="shared" si="22"/>
        <v>384</v>
      </c>
      <c r="E36" s="47">
        <f t="shared" si="23"/>
        <v>5120</v>
      </c>
      <c r="F36" s="49">
        <f t="shared" ref="F36:AI36" si="29">F30*F35</f>
        <v>832</v>
      </c>
      <c r="G36" s="49">
        <f t="shared" si="29"/>
        <v>832</v>
      </c>
      <c r="H36" s="49">
        <f t="shared" si="29"/>
        <v>768</v>
      </c>
      <c r="I36" s="49">
        <f t="shared" si="29"/>
        <v>1248</v>
      </c>
      <c r="J36" s="49">
        <f t="shared" si="29"/>
        <v>832</v>
      </c>
      <c r="K36" s="49">
        <f t="shared" si="29"/>
        <v>384</v>
      </c>
      <c r="L36" s="49">
        <f t="shared" si="29"/>
        <v>1664</v>
      </c>
      <c r="M36" s="49">
        <f t="shared" si="29"/>
        <v>1664</v>
      </c>
      <c r="N36" s="49">
        <f t="shared" si="29"/>
        <v>2496</v>
      </c>
      <c r="O36" s="49">
        <f t="shared" si="29"/>
        <v>1488</v>
      </c>
      <c r="P36" s="49">
        <f t="shared" si="29"/>
        <v>1400</v>
      </c>
      <c r="Q36" s="49">
        <f t="shared" si="29"/>
        <v>1536</v>
      </c>
      <c r="R36" s="49">
        <f t="shared" si="29"/>
        <v>3072</v>
      </c>
      <c r="S36" s="49">
        <f t="shared" si="29"/>
        <v>2880</v>
      </c>
      <c r="T36" s="49">
        <f t="shared" si="29"/>
        <v>4240</v>
      </c>
      <c r="U36" s="49">
        <f t="shared" si="29"/>
        <v>5088</v>
      </c>
      <c r="V36" s="49">
        <f t="shared" si="29"/>
        <v>3328</v>
      </c>
      <c r="W36" s="49">
        <f t="shared" si="29"/>
        <v>4992</v>
      </c>
      <c r="X36" s="49">
        <f t="shared" si="29"/>
        <v>2544</v>
      </c>
      <c r="Y36" s="49">
        <f t="shared" si="29"/>
        <v>4240</v>
      </c>
      <c r="Z36" s="49">
        <f t="shared" si="29"/>
        <v>1664</v>
      </c>
      <c r="AA36" s="49">
        <f t="shared" si="29"/>
        <v>2496</v>
      </c>
      <c r="AB36" s="49">
        <f t="shared" si="29"/>
        <v>2496</v>
      </c>
      <c r="AC36" s="49">
        <f t="shared" si="29"/>
        <v>4160</v>
      </c>
      <c r="AD36" s="49">
        <f t="shared" si="29"/>
        <v>3072</v>
      </c>
      <c r="AE36" s="49">
        <f t="shared" si="29"/>
        <v>4240</v>
      </c>
      <c r="AF36" s="49">
        <f t="shared" si="29"/>
        <v>2544</v>
      </c>
      <c r="AG36" s="49">
        <f t="shared" si="29"/>
        <v>5120</v>
      </c>
      <c r="AH36" s="49">
        <f t="shared" si="29"/>
        <v>2976</v>
      </c>
      <c r="AI36" s="49">
        <f t="shared" si="29"/>
        <v>5120</v>
      </c>
      <c r="AJ36" s="49"/>
      <c r="AK36" s="52"/>
    </row>
    <row r="37" spans="1:37" s="2" customFormat="1" x14ac:dyDescent="0.25">
      <c r="A37" s="78"/>
      <c r="B37" s="2" t="s">
        <v>124</v>
      </c>
      <c r="C37" s="31" t="s">
        <v>5</v>
      </c>
      <c r="D37" s="21">
        <f t="shared" si="22"/>
        <v>2</v>
      </c>
      <c r="E37" s="39">
        <f t="shared" si="23"/>
        <v>53</v>
      </c>
      <c r="F37" s="11">
        <f t="shared" ref="F37:AI37" si="30">IF(MOD(F30/64,1)=0,F30/64,IF(MOD(F30/32,1)=0,F30/32,IF(MOD(F30/16,1)=0,F30/16,IF(MOD(F30/8,1)=0,F30/8,"ERROR"))))</f>
        <v>13</v>
      </c>
      <c r="G37" s="11">
        <f t="shared" si="30"/>
        <v>13</v>
      </c>
      <c r="H37" s="11">
        <f t="shared" si="30"/>
        <v>2</v>
      </c>
      <c r="I37" s="11">
        <f t="shared" si="30"/>
        <v>13</v>
      </c>
      <c r="J37" s="11">
        <f t="shared" si="30"/>
        <v>13</v>
      </c>
      <c r="K37" s="11">
        <f t="shared" si="30"/>
        <v>2</v>
      </c>
      <c r="L37" s="11">
        <f t="shared" si="30"/>
        <v>13</v>
      </c>
      <c r="M37" s="11">
        <f t="shared" si="30"/>
        <v>13</v>
      </c>
      <c r="N37" s="11">
        <f t="shared" si="30"/>
        <v>13</v>
      </c>
      <c r="O37" s="11">
        <f t="shared" si="30"/>
        <v>31</v>
      </c>
      <c r="P37" s="11">
        <f t="shared" si="30"/>
        <v>35</v>
      </c>
      <c r="Q37" s="11">
        <f t="shared" si="30"/>
        <v>8</v>
      </c>
      <c r="R37" s="11">
        <f t="shared" si="30"/>
        <v>16</v>
      </c>
      <c r="S37" s="11">
        <f t="shared" si="30"/>
        <v>45</v>
      </c>
      <c r="T37" s="11">
        <f t="shared" si="30"/>
        <v>53</v>
      </c>
      <c r="U37" s="11">
        <f t="shared" si="30"/>
        <v>53</v>
      </c>
      <c r="V37" s="11">
        <f t="shared" si="30"/>
        <v>13</v>
      </c>
      <c r="W37" s="11">
        <f t="shared" si="30"/>
        <v>13</v>
      </c>
      <c r="X37" s="11">
        <f t="shared" si="30"/>
        <v>53</v>
      </c>
      <c r="Y37" s="11">
        <f t="shared" si="30"/>
        <v>53</v>
      </c>
      <c r="Z37" s="11">
        <f t="shared" si="30"/>
        <v>13</v>
      </c>
      <c r="AA37" s="11">
        <f t="shared" si="30"/>
        <v>13</v>
      </c>
      <c r="AB37" s="11">
        <f t="shared" si="30"/>
        <v>13</v>
      </c>
      <c r="AC37" s="11">
        <f t="shared" si="30"/>
        <v>13</v>
      </c>
      <c r="AD37" s="11">
        <f t="shared" si="30"/>
        <v>16</v>
      </c>
      <c r="AE37" s="11">
        <f t="shared" si="30"/>
        <v>53</v>
      </c>
      <c r="AF37" s="11">
        <f t="shared" si="30"/>
        <v>53</v>
      </c>
      <c r="AG37" s="11">
        <f t="shared" si="30"/>
        <v>16</v>
      </c>
      <c r="AH37" s="11">
        <f t="shared" si="30"/>
        <v>31</v>
      </c>
      <c r="AI37" s="11">
        <f t="shared" si="30"/>
        <v>16</v>
      </c>
      <c r="AJ37" s="11"/>
      <c r="AK37" s="16"/>
    </row>
    <row r="38" spans="1:37" s="2" customFormat="1" x14ac:dyDescent="0.25">
      <c r="A38" s="78"/>
      <c r="B38" s="44" t="s">
        <v>94</v>
      </c>
      <c r="C38" s="45" t="s">
        <v>5</v>
      </c>
      <c r="D38" s="46">
        <f t="shared" si="22"/>
        <v>8</v>
      </c>
      <c r="E38" s="47">
        <f t="shared" si="23"/>
        <v>64</v>
      </c>
      <c r="F38" s="49">
        <f t="shared" ref="F38:AI38" si="31">F30/F37</f>
        <v>32</v>
      </c>
      <c r="G38" s="49">
        <f t="shared" si="31"/>
        <v>32</v>
      </c>
      <c r="H38" s="49">
        <f t="shared" si="31"/>
        <v>64</v>
      </c>
      <c r="I38" s="49">
        <f t="shared" si="31"/>
        <v>32</v>
      </c>
      <c r="J38" s="49">
        <f t="shared" si="31"/>
        <v>32</v>
      </c>
      <c r="K38" s="49">
        <f t="shared" si="31"/>
        <v>64</v>
      </c>
      <c r="L38" s="49">
        <f t="shared" si="31"/>
        <v>64</v>
      </c>
      <c r="M38" s="49">
        <f t="shared" si="31"/>
        <v>64</v>
      </c>
      <c r="N38" s="49">
        <f t="shared" si="31"/>
        <v>64</v>
      </c>
      <c r="O38" s="49">
        <f t="shared" si="31"/>
        <v>16</v>
      </c>
      <c r="P38" s="49">
        <f t="shared" si="31"/>
        <v>8</v>
      </c>
      <c r="Q38" s="49">
        <f t="shared" si="31"/>
        <v>64</v>
      </c>
      <c r="R38" s="49">
        <f t="shared" si="31"/>
        <v>64</v>
      </c>
      <c r="S38" s="49">
        <f t="shared" si="31"/>
        <v>16</v>
      </c>
      <c r="T38" s="49">
        <f t="shared" si="31"/>
        <v>16</v>
      </c>
      <c r="U38" s="49">
        <f t="shared" si="31"/>
        <v>16</v>
      </c>
      <c r="V38" s="49">
        <f t="shared" si="31"/>
        <v>64</v>
      </c>
      <c r="W38" s="49">
        <f t="shared" si="31"/>
        <v>64</v>
      </c>
      <c r="X38" s="49">
        <f t="shared" si="31"/>
        <v>16</v>
      </c>
      <c r="Y38" s="49">
        <f t="shared" si="31"/>
        <v>16</v>
      </c>
      <c r="Z38" s="49">
        <f t="shared" si="31"/>
        <v>32</v>
      </c>
      <c r="AA38" s="49">
        <f t="shared" si="31"/>
        <v>32</v>
      </c>
      <c r="AB38" s="49">
        <f t="shared" si="31"/>
        <v>64</v>
      </c>
      <c r="AC38" s="49">
        <f t="shared" si="31"/>
        <v>64</v>
      </c>
      <c r="AD38" s="49">
        <f t="shared" si="31"/>
        <v>64</v>
      </c>
      <c r="AE38" s="49">
        <f t="shared" si="31"/>
        <v>16</v>
      </c>
      <c r="AF38" s="49">
        <f t="shared" si="31"/>
        <v>16</v>
      </c>
      <c r="AG38" s="49">
        <f t="shared" si="31"/>
        <v>64</v>
      </c>
      <c r="AH38" s="49">
        <f t="shared" si="31"/>
        <v>32</v>
      </c>
      <c r="AI38" s="49">
        <f t="shared" si="31"/>
        <v>64</v>
      </c>
      <c r="AJ38" s="49"/>
      <c r="AK38" s="52"/>
    </row>
    <row r="39" spans="1:37" s="2" customFormat="1" x14ac:dyDescent="0.25">
      <c r="A39" s="78"/>
      <c r="B39" s="2" t="s">
        <v>41</v>
      </c>
      <c r="C39" s="31" t="s">
        <v>12</v>
      </c>
      <c r="D39" s="21">
        <f t="shared" si="22"/>
        <v>8</v>
      </c>
      <c r="E39" s="39">
        <f t="shared" si="23"/>
        <v>371</v>
      </c>
      <c r="F39" s="11">
        <f t="shared" ref="F39:AI39" si="32">F30/F38*(F35+1)</f>
        <v>39</v>
      </c>
      <c r="G39" s="11">
        <f t="shared" si="32"/>
        <v>39</v>
      </c>
      <c r="H39" s="11">
        <f t="shared" si="32"/>
        <v>14</v>
      </c>
      <c r="I39" s="11">
        <f t="shared" si="32"/>
        <v>52</v>
      </c>
      <c r="J39" s="11">
        <f t="shared" si="32"/>
        <v>39</v>
      </c>
      <c r="K39" s="11">
        <f t="shared" si="32"/>
        <v>8</v>
      </c>
      <c r="L39" s="11">
        <f t="shared" si="32"/>
        <v>39</v>
      </c>
      <c r="M39" s="11">
        <f t="shared" si="32"/>
        <v>39</v>
      </c>
      <c r="N39" s="11">
        <f t="shared" si="32"/>
        <v>52</v>
      </c>
      <c r="O39" s="11">
        <f t="shared" si="32"/>
        <v>124</v>
      </c>
      <c r="P39" s="11">
        <f t="shared" si="32"/>
        <v>210</v>
      </c>
      <c r="Q39" s="11">
        <f t="shared" si="32"/>
        <v>32</v>
      </c>
      <c r="R39" s="11">
        <f t="shared" si="32"/>
        <v>64</v>
      </c>
      <c r="S39" s="11">
        <f t="shared" si="32"/>
        <v>225</v>
      </c>
      <c r="T39" s="11">
        <f t="shared" si="32"/>
        <v>318</v>
      </c>
      <c r="U39" s="11">
        <f t="shared" si="32"/>
        <v>371</v>
      </c>
      <c r="V39" s="11">
        <f t="shared" si="32"/>
        <v>65</v>
      </c>
      <c r="W39" s="11">
        <f t="shared" si="32"/>
        <v>91</v>
      </c>
      <c r="X39" s="11">
        <f t="shared" si="32"/>
        <v>212</v>
      </c>
      <c r="Y39" s="11">
        <f t="shared" si="32"/>
        <v>318</v>
      </c>
      <c r="Z39" s="11">
        <f t="shared" si="32"/>
        <v>65</v>
      </c>
      <c r="AA39" s="11">
        <f t="shared" si="32"/>
        <v>91</v>
      </c>
      <c r="AB39" s="11">
        <f t="shared" si="32"/>
        <v>52</v>
      </c>
      <c r="AC39" s="11">
        <f t="shared" si="32"/>
        <v>78</v>
      </c>
      <c r="AD39" s="11">
        <f t="shared" si="32"/>
        <v>64</v>
      </c>
      <c r="AE39" s="11">
        <f t="shared" si="32"/>
        <v>318</v>
      </c>
      <c r="AF39" s="11">
        <f t="shared" si="32"/>
        <v>212</v>
      </c>
      <c r="AG39" s="11">
        <f t="shared" si="32"/>
        <v>96</v>
      </c>
      <c r="AH39" s="11">
        <f t="shared" si="32"/>
        <v>124</v>
      </c>
      <c r="AI39" s="11">
        <f t="shared" si="32"/>
        <v>96</v>
      </c>
      <c r="AJ39" s="11"/>
      <c r="AK39" s="16"/>
    </row>
    <row r="40" spans="1:37" s="2" customFormat="1" x14ac:dyDescent="0.25">
      <c r="A40" s="78"/>
      <c r="B40" s="44" t="s">
        <v>42</v>
      </c>
      <c r="C40" s="45" t="s">
        <v>12</v>
      </c>
      <c r="D40" s="46">
        <f t="shared" si="22"/>
        <v>392</v>
      </c>
      <c r="E40" s="47">
        <f t="shared" si="23"/>
        <v>5459</v>
      </c>
      <c r="F40" s="49">
        <f t="shared" ref="F40:T40" si="33">F36+F39</f>
        <v>871</v>
      </c>
      <c r="G40" s="49">
        <f t="shared" ref="G40" si="34">G36+G39</f>
        <v>871</v>
      </c>
      <c r="H40" s="49">
        <f t="shared" si="33"/>
        <v>782</v>
      </c>
      <c r="I40" s="49">
        <f>I36+I39</f>
        <v>1300</v>
      </c>
      <c r="J40" s="49">
        <f t="shared" ref="J40:K40" si="35">J36+J39</f>
        <v>871</v>
      </c>
      <c r="K40" s="49">
        <f t="shared" si="35"/>
        <v>392</v>
      </c>
      <c r="L40" s="49">
        <f t="shared" si="33"/>
        <v>1703</v>
      </c>
      <c r="M40" s="49">
        <f t="shared" ref="M40" si="36">M36+M39</f>
        <v>1703</v>
      </c>
      <c r="N40" s="49">
        <f t="shared" ref="N40:O40" si="37">N36+N39</f>
        <v>2548</v>
      </c>
      <c r="O40" s="49">
        <f t="shared" si="37"/>
        <v>1612</v>
      </c>
      <c r="P40" s="49">
        <f t="shared" si="33"/>
        <v>1610</v>
      </c>
      <c r="Q40" s="49">
        <f>Q36+Q39</f>
        <v>1568</v>
      </c>
      <c r="R40" s="49">
        <f t="shared" si="33"/>
        <v>3136</v>
      </c>
      <c r="S40" s="49">
        <f t="shared" ref="S40" si="38">S36+S39</f>
        <v>3105</v>
      </c>
      <c r="T40" s="49">
        <f t="shared" si="33"/>
        <v>4558</v>
      </c>
      <c r="U40" s="49">
        <f t="shared" ref="U40" si="39">U36+U39</f>
        <v>5459</v>
      </c>
      <c r="V40" s="49">
        <f t="shared" ref="V40:AI40" si="40">V36+V39</f>
        <v>3393</v>
      </c>
      <c r="W40" s="49">
        <f t="shared" si="40"/>
        <v>5083</v>
      </c>
      <c r="X40" s="49">
        <f t="shared" si="40"/>
        <v>2756</v>
      </c>
      <c r="Y40" s="49">
        <f t="shared" si="40"/>
        <v>4558</v>
      </c>
      <c r="Z40" s="49">
        <f t="shared" si="40"/>
        <v>1729</v>
      </c>
      <c r="AA40" s="49">
        <f t="shared" si="40"/>
        <v>2587</v>
      </c>
      <c r="AB40" s="49">
        <f t="shared" si="40"/>
        <v>2548</v>
      </c>
      <c r="AC40" s="49">
        <f t="shared" si="40"/>
        <v>4238</v>
      </c>
      <c r="AD40" s="49">
        <f t="shared" si="40"/>
        <v>3136</v>
      </c>
      <c r="AE40" s="49">
        <f t="shared" si="40"/>
        <v>4558</v>
      </c>
      <c r="AF40" s="49">
        <f t="shared" si="40"/>
        <v>2756</v>
      </c>
      <c r="AG40" s="49">
        <f t="shared" si="40"/>
        <v>5216</v>
      </c>
      <c r="AH40" s="49">
        <f t="shared" si="40"/>
        <v>3100</v>
      </c>
      <c r="AI40" s="49">
        <f t="shared" si="40"/>
        <v>5216</v>
      </c>
      <c r="AJ40" s="49"/>
      <c r="AK40" s="52"/>
    </row>
    <row r="41" spans="1:37" s="2" customFormat="1" x14ac:dyDescent="0.25">
      <c r="A41" s="78"/>
      <c r="B41" s="2" t="s">
        <v>19</v>
      </c>
      <c r="C41" s="31" t="s">
        <v>34</v>
      </c>
      <c r="D41" s="22">
        <f t="shared" ref="D41:D58" si="41">MIN(F41:AK41)</f>
        <v>368.265625</v>
      </c>
      <c r="E41" s="34">
        <f t="shared" ref="E41:E58" si="42">MAX(F41:AK41)</f>
        <v>1290.115234375</v>
      </c>
      <c r="F41" s="11">
        <f t="shared" ref="F41:AI41" si="43">F40*(F9+2)/1024</f>
        <v>614.123046875</v>
      </c>
      <c r="G41" s="11">
        <f t="shared" si="43"/>
        <v>614.123046875</v>
      </c>
      <c r="H41" s="11">
        <f t="shared" si="43"/>
        <v>551.37109375</v>
      </c>
      <c r="I41" s="11">
        <f t="shared" si="43"/>
        <v>916.6015625</v>
      </c>
      <c r="J41" s="11">
        <f t="shared" si="43"/>
        <v>818.263671875</v>
      </c>
      <c r="K41" s="11">
        <f t="shared" si="43"/>
        <v>368.265625</v>
      </c>
      <c r="L41" s="11">
        <f t="shared" si="43"/>
        <v>801.607421875</v>
      </c>
      <c r="M41" s="11">
        <f t="shared" si="43"/>
        <v>801.607421875</v>
      </c>
      <c r="N41" s="11">
        <f t="shared" si="43"/>
        <v>1199.3515625</v>
      </c>
      <c r="O41" s="11">
        <f t="shared" si="43"/>
        <v>758.7734375</v>
      </c>
      <c r="P41" s="11">
        <f t="shared" si="43"/>
        <v>757.83203125</v>
      </c>
      <c r="Q41" s="11">
        <f t="shared" si="43"/>
        <v>370.5625</v>
      </c>
      <c r="R41" s="11">
        <f t="shared" si="43"/>
        <v>741.125</v>
      </c>
      <c r="S41" s="11">
        <f t="shared" si="43"/>
        <v>733.798828125</v>
      </c>
      <c r="T41" s="11">
        <f t="shared" si="43"/>
        <v>1077.18359375</v>
      </c>
      <c r="U41" s="11">
        <f t="shared" si="43"/>
        <v>1290.115234375</v>
      </c>
      <c r="V41" s="11">
        <f t="shared" si="43"/>
        <v>801.861328125</v>
      </c>
      <c r="W41" s="11">
        <f t="shared" si="43"/>
        <v>1201.255859375</v>
      </c>
      <c r="X41" s="11">
        <f t="shared" si="43"/>
        <v>651.3203125</v>
      </c>
      <c r="Y41" s="11">
        <f t="shared" si="43"/>
        <v>1077.18359375</v>
      </c>
      <c r="Z41" s="11">
        <f t="shared" si="43"/>
        <v>408.611328125</v>
      </c>
      <c r="AA41" s="11">
        <f t="shared" si="43"/>
        <v>611.380859375</v>
      </c>
      <c r="AB41" s="11">
        <f t="shared" si="43"/>
        <v>602.1640625</v>
      </c>
      <c r="AC41" s="11">
        <f t="shared" si="43"/>
        <v>1001.55859375</v>
      </c>
      <c r="AD41" s="11">
        <f t="shared" si="43"/>
        <v>741.125</v>
      </c>
      <c r="AE41" s="11">
        <f t="shared" si="43"/>
        <v>1077.18359375</v>
      </c>
      <c r="AF41" s="11">
        <f t="shared" si="43"/>
        <v>651.3203125</v>
      </c>
      <c r="AG41" s="11">
        <f t="shared" si="43"/>
        <v>1232.6875</v>
      </c>
      <c r="AH41" s="11">
        <f t="shared" si="43"/>
        <v>732.6171875</v>
      </c>
      <c r="AI41" s="11">
        <f t="shared" si="43"/>
        <v>1232.6875</v>
      </c>
      <c r="AJ41" s="11"/>
      <c r="AK41" s="16"/>
    </row>
    <row r="42" spans="1:37" s="2" customFormat="1" x14ac:dyDescent="0.25">
      <c r="A42" s="78"/>
      <c r="B42" s="44" t="s">
        <v>70</v>
      </c>
      <c r="C42" s="45" t="s">
        <v>71</v>
      </c>
      <c r="D42" s="46">
        <f t="shared" si="41"/>
        <v>1102.5</v>
      </c>
      <c r="E42" s="47">
        <f t="shared" si="42"/>
        <v>3838.359375</v>
      </c>
      <c r="F42" s="49">
        <f t="shared" ref="F42:AI42" si="44">F9*3*F40/1024</f>
        <v>1837.265625</v>
      </c>
      <c r="G42" s="49">
        <f t="shared" si="44"/>
        <v>1837.265625</v>
      </c>
      <c r="H42" s="49">
        <f t="shared" si="44"/>
        <v>1649.53125</v>
      </c>
      <c r="I42" s="49">
        <f t="shared" si="44"/>
        <v>2742.1875</v>
      </c>
      <c r="J42" s="49">
        <f t="shared" si="44"/>
        <v>2449.6875</v>
      </c>
      <c r="K42" s="49">
        <f t="shared" si="44"/>
        <v>1102.5</v>
      </c>
      <c r="L42" s="49">
        <f t="shared" si="44"/>
        <v>2394.84375</v>
      </c>
      <c r="M42" s="49">
        <f t="shared" si="44"/>
        <v>2394.84375</v>
      </c>
      <c r="N42" s="49">
        <f t="shared" si="44"/>
        <v>3583.125</v>
      </c>
      <c r="O42" s="49">
        <f t="shared" si="44"/>
        <v>2266.875</v>
      </c>
      <c r="P42" s="49">
        <f t="shared" si="44"/>
        <v>2264.0625</v>
      </c>
      <c r="Q42" s="49">
        <f t="shared" si="44"/>
        <v>1102.5</v>
      </c>
      <c r="R42" s="49">
        <f t="shared" si="44"/>
        <v>2205</v>
      </c>
      <c r="S42" s="49">
        <f t="shared" si="44"/>
        <v>2183.203125</v>
      </c>
      <c r="T42" s="49">
        <f t="shared" si="44"/>
        <v>3204.84375</v>
      </c>
      <c r="U42" s="49">
        <f t="shared" si="44"/>
        <v>3838.359375</v>
      </c>
      <c r="V42" s="49">
        <f t="shared" si="44"/>
        <v>2385.703125</v>
      </c>
      <c r="W42" s="49">
        <f t="shared" si="44"/>
        <v>3573.984375</v>
      </c>
      <c r="X42" s="49">
        <f t="shared" si="44"/>
        <v>1937.8125</v>
      </c>
      <c r="Y42" s="49">
        <f t="shared" si="44"/>
        <v>3204.84375</v>
      </c>
      <c r="Z42" s="49">
        <f t="shared" si="44"/>
        <v>1215.703125</v>
      </c>
      <c r="AA42" s="49">
        <f t="shared" si="44"/>
        <v>1818.984375</v>
      </c>
      <c r="AB42" s="49">
        <f t="shared" si="44"/>
        <v>1791.5625</v>
      </c>
      <c r="AC42" s="49">
        <f t="shared" si="44"/>
        <v>2979.84375</v>
      </c>
      <c r="AD42" s="49">
        <f t="shared" si="44"/>
        <v>2205</v>
      </c>
      <c r="AE42" s="49">
        <f t="shared" si="44"/>
        <v>3204.84375</v>
      </c>
      <c r="AF42" s="49">
        <f t="shared" si="44"/>
        <v>1937.8125</v>
      </c>
      <c r="AG42" s="49">
        <f t="shared" si="44"/>
        <v>3667.5</v>
      </c>
      <c r="AH42" s="49">
        <f t="shared" si="44"/>
        <v>2179.6875</v>
      </c>
      <c r="AI42" s="49">
        <f t="shared" si="44"/>
        <v>3667.5</v>
      </c>
      <c r="AJ42" s="49"/>
      <c r="AK42" s="52"/>
    </row>
    <row r="43" spans="1:37" s="2" customFormat="1" x14ac:dyDescent="0.25">
      <c r="A43" s="78"/>
      <c r="B43" s="2" t="s">
        <v>20</v>
      </c>
      <c r="C43" s="31" t="s">
        <v>14</v>
      </c>
      <c r="D43" s="21">
        <f t="shared" si="41"/>
        <v>4.5</v>
      </c>
      <c r="E43" s="39">
        <f t="shared" si="42"/>
        <v>144</v>
      </c>
      <c r="F43" s="11">
        <f>F31*F35</f>
        <v>48</v>
      </c>
      <c r="G43" s="11">
        <f t="shared" ref="G43" si="45">G31*G35</f>
        <v>48</v>
      </c>
      <c r="H43" s="11">
        <f>H31*H35</f>
        <v>144</v>
      </c>
      <c r="I43" s="11">
        <f>I31*I35</f>
        <v>72</v>
      </c>
      <c r="J43" s="11">
        <f t="shared" ref="J43:K43" si="46">J31*J35</f>
        <v>48</v>
      </c>
      <c r="K43" s="11">
        <f t="shared" si="46"/>
        <v>72</v>
      </c>
      <c r="L43" s="11">
        <f t="shared" ref="L43:T43" si="47">L31*L35</f>
        <v>48</v>
      </c>
      <c r="M43" s="11">
        <f>M31*M35</f>
        <v>48</v>
      </c>
      <c r="N43" s="11">
        <f t="shared" ref="N43:O43" si="48">N31*N35</f>
        <v>72</v>
      </c>
      <c r="O43" s="11">
        <f t="shared" si="48"/>
        <v>36</v>
      </c>
      <c r="P43" s="11">
        <f t="shared" si="47"/>
        <v>30</v>
      </c>
      <c r="Q43" s="11">
        <f t="shared" si="47"/>
        <v>36</v>
      </c>
      <c r="R43" s="11">
        <f t="shared" si="47"/>
        <v>72</v>
      </c>
      <c r="S43" s="11">
        <f t="shared" ref="S43" si="49">S31*S35</f>
        <v>48</v>
      </c>
      <c r="T43" s="11">
        <f t="shared" si="47"/>
        <v>60</v>
      </c>
      <c r="U43" s="11">
        <f t="shared" ref="U43:V43" si="50">U31*U35</f>
        <v>72</v>
      </c>
      <c r="V43" s="11">
        <f t="shared" si="50"/>
        <v>12</v>
      </c>
      <c r="W43" s="11">
        <f t="shared" ref="W43:X43" si="51">W31*W35</f>
        <v>18</v>
      </c>
      <c r="X43" s="11">
        <f t="shared" si="51"/>
        <v>4.5</v>
      </c>
      <c r="Y43" s="11">
        <f t="shared" ref="Y43:AB43" si="52">Y31*Y35</f>
        <v>7.5</v>
      </c>
      <c r="Z43" s="11">
        <f t="shared" si="52"/>
        <v>6</v>
      </c>
      <c r="AA43" s="11">
        <f t="shared" si="52"/>
        <v>9</v>
      </c>
      <c r="AB43" s="11">
        <f t="shared" si="52"/>
        <v>4.5</v>
      </c>
      <c r="AC43" s="11">
        <f t="shared" ref="AC43:AF43" si="53">AC31*AC35</f>
        <v>7.5</v>
      </c>
      <c r="AD43" s="11">
        <f t="shared" si="53"/>
        <v>9</v>
      </c>
      <c r="AE43" s="11">
        <f t="shared" si="53"/>
        <v>7.5</v>
      </c>
      <c r="AF43" s="11">
        <f t="shared" si="53"/>
        <v>4.5</v>
      </c>
      <c r="AG43" s="11">
        <f t="shared" ref="AG43:AI43" si="54">AG31*AG35</f>
        <v>7.5</v>
      </c>
      <c r="AH43" s="11">
        <f t="shared" si="54"/>
        <v>4.5</v>
      </c>
      <c r="AI43" s="11">
        <f t="shared" si="54"/>
        <v>7.5</v>
      </c>
      <c r="AJ43" s="11"/>
      <c r="AK43" s="16"/>
    </row>
    <row r="44" spans="1:37" s="2" customFormat="1" x14ac:dyDescent="0.25">
      <c r="A44" s="78"/>
      <c r="B44" s="44" t="s">
        <v>35</v>
      </c>
      <c r="C44" s="45" t="s">
        <v>12</v>
      </c>
      <c r="D44" s="46">
        <f t="shared" si="41"/>
        <v>1024</v>
      </c>
      <c r="E44" s="47">
        <f t="shared" si="42"/>
        <v>16384</v>
      </c>
      <c r="F44" s="49">
        <f>F30*CONSTANTS!$C$10</f>
        <v>3328</v>
      </c>
      <c r="G44" s="49">
        <f>G30*CONSTANTS!$C$10</f>
        <v>3328</v>
      </c>
      <c r="H44" s="49">
        <f>H30*CONSTANTS!$C$10</f>
        <v>1024</v>
      </c>
      <c r="I44" s="49">
        <f>I30*CONSTANTS!$C$10</f>
        <v>3328</v>
      </c>
      <c r="J44" s="49">
        <f>J30*CONSTANTS!$C$10</f>
        <v>3328</v>
      </c>
      <c r="K44" s="49">
        <f>K30*CONSTANTS!$C$10</f>
        <v>1024</v>
      </c>
      <c r="L44" s="49">
        <f>L30*CONSTANTS!$C$10</f>
        <v>6656</v>
      </c>
      <c r="M44" s="49">
        <f>M30*CONSTANTS!$C$10</f>
        <v>6656</v>
      </c>
      <c r="N44" s="49">
        <f>N30*CONSTANTS!$C$10</f>
        <v>6656</v>
      </c>
      <c r="O44" s="49">
        <f>O30*CONSTANTS!$C$10</f>
        <v>3968</v>
      </c>
      <c r="P44" s="49">
        <f>P30*CONSTANTS!$C$10</f>
        <v>2240</v>
      </c>
      <c r="Q44" s="49">
        <f>Q30*CONSTANTS!$C$10</f>
        <v>4096</v>
      </c>
      <c r="R44" s="49">
        <f>R30*CONSTANTS!$C$10</f>
        <v>8192</v>
      </c>
      <c r="S44" s="49">
        <f>S30*CONSTANTS!$C$10</f>
        <v>5760</v>
      </c>
      <c r="T44" s="49">
        <f>T30*CONSTANTS!$C$10</f>
        <v>6784</v>
      </c>
      <c r="U44" s="49">
        <f>U30*CONSTANTS!$C$10</f>
        <v>6784</v>
      </c>
      <c r="V44" s="49">
        <f>V30*CONSTANTS!$C$10</f>
        <v>6656</v>
      </c>
      <c r="W44" s="49">
        <f>W30*CONSTANTS!$C$10</f>
        <v>6656</v>
      </c>
      <c r="X44" s="49">
        <f>X30*CONSTANTS!$C$10</f>
        <v>6784</v>
      </c>
      <c r="Y44" s="49">
        <f>Y30*CONSTANTS!$C$10</f>
        <v>6784</v>
      </c>
      <c r="Z44" s="49">
        <f>Z30*CONSTANTS!$C$10</f>
        <v>3328</v>
      </c>
      <c r="AA44" s="49">
        <f>AA30*CONSTANTS!$C$10</f>
        <v>3328</v>
      </c>
      <c r="AB44" s="49">
        <f>AB30*CONSTANTS!$C$10</f>
        <v>6656</v>
      </c>
      <c r="AC44" s="49">
        <f>AC30*CONSTANTS!$C$10</f>
        <v>6656</v>
      </c>
      <c r="AD44" s="49">
        <f>AD30*CONSTANTS!$C$10</f>
        <v>8192</v>
      </c>
      <c r="AE44" s="49">
        <f>AE30*CONSTANTS!$C$10</f>
        <v>6784</v>
      </c>
      <c r="AF44" s="49">
        <f>AF30*CONSTANTS!$C$10</f>
        <v>6784</v>
      </c>
      <c r="AG44" s="49">
        <f>AG30*CONSTANTS!$C$10</f>
        <v>8192</v>
      </c>
      <c r="AH44" s="49">
        <f>AH30*CONSTANTS!$C$10</f>
        <v>7936</v>
      </c>
      <c r="AI44" s="49">
        <f>AI30*CONSTANTS!$C$10</f>
        <v>8192</v>
      </c>
      <c r="AJ44" s="49">
        <f>AJ30*CONSTANTS!$C$10</f>
        <v>16384</v>
      </c>
      <c r="AK44" s="52"/>
    </row>
    <row r="45" spans="1:37" s="2" customFormat="1" ht="15.75" thickBot="1" x14ac:dyDescent="0.3">
      <c r="A45" s="79"/>
      <c r="B45" s="24" t="s">
        <v>18</v>
      </c>
      <c r="C45" s="33" t="s">
        <v>64</v>
      </c>
      <c r="D45" s="35">
        <f t="shared" si="41"/>
        <v>1.2915128852956039</v>
      </c>
      <c r="E45" s="36">
        <f t="shared" si="42"/>
        <v>152.42276753175042</v>
      </c>
      <c r="F45" s="17">
        <f t="shared" ref="F45:AI45" si="55">F44/F22</f>
        <v>98.199086446104573</v>
      </c>
      <c r="G45" s="17">
        <f t="shared" si="55"/>
        <v>152.42276753175042</v>
      </c>
      <c r="H45" s="17">
        <f t="shared" si="55"/>
        <v>4.7686629610914606</v>
      </c>
      <c r="I45" s="17">
        <f t="shared" si="55"/>
        <v>76.211383765875212</v>
      </c>
      <c r="J45" s="17">
        <f t="shared" si="55"/>
        <v>130.93211526147277</v>
      </c>
      <c r="K45" s="17">
        <f t="shared" si="55"/>
        <v>40.286804695837773</v>
      </c>
      <c r="L45" s="17">
        <f t="shared" si="55"/>
        <v>140.3700137299771</v>
      </c>
      <c r="M45" s="17">
        <f t="shared" si="55"/>
        <v>129.41286075949367</v>
      </c>
      <c r="N45" s="17">
        <f t="shared" si="55"/>
        <v>65.466057630736387</v>
      </c>
      <c r="O45" s="17">
        <f t="shared" si="55"/>
        <v>18.879240061951467</v>
      </c>
      <c r="P45" s="17">
        <f t="shared" si="55"/>
        <v>3.4771500757958567</v>
      </c>
      <c r="Q45" s="17">
        <f t="shared" si="55"/>
        <v>39.819341772151901</v>
      </c>
      <c r="R45" s="17">
        <f t="shared" si="55"/>
        <v>43.190773455377567</v>
      </c>
      <c r="S45" s="17">
        <f t="shared" si="55"/>
        <v>14.163329775880468</v>
      </c>
      <c r="T45" s="17">
        <f t="shared" si="55"/>
        <v>8.0693526071244168</v>
      </c>
      <c r="U45" s="17">
        <f t="shared" si="55"/>
        <v>2.6326993431025771</v>
      </c>
      <c r="V45" s="17">
        <f t="shared" si="55"/>
        <v>16.366514407684097</v>
      </c>
      <c r="W45" s="17">
        <f t="shared" si="55"/>
        <v>2.5830257705912079</v>
      </c>
      <c r="X45" s="17">
        <f t="shared" si="55"/>
        <v>16.68125506937033</v>
      </c>
      <c r="Y45" s="17">
        <f t="shared" si="55"/>
        <v>2.6326993431025771</v>
      </c>
      <c r="Z45" s="17">
        <f t="shared" si="55"/>
        <v>8.1832572038420484</v>
      </c>
      <c r="AA45" s="17">
        <f t="shared" si="55"/>
        <v>1.2915128852956039</v>
      </c>
      <c r="AB45" s="17">
        <f t="shared" si="55"/>
        <v>16.366514407684097</v>
      </c>
      <c r="AC45" s="17">
        <f t="shared" si="55"/>
        <v>2.5830257705912079</v>
      </c>
      <c r="AD45" s="17">
        <f t="shared" si="55"/>
        <v>20.143402347918887</v>
      </c>
      <c r="AE45" s="17">
        <f t="shared" si="55"/>
        <v>2.6326993431025771</v>
      </c>
      <c r="AF45" s="17">
        <f t="shared" si="55"/>
        <v>16.68125506937033</v>
      </c>
      <c r="AG45" s="17">
        <f t="shared" si="55"/>
        <v>3.1791086407276405</v>
      </c>
      <c r="AH45" s="17">
        <f t="shared" si="55"/>
        <v>19.513921024546423</v>
      </c>
      <c r="AI45" s="17">
        <f t="shared" si="55"/>
        <v>3.1791086407276405</v>
      </c>
      <c r="AJ45" s="17"/>
      <c r="AK45" s="18"/>
    </row>
    <row r="46" spans="1:37" s="2" customFormat="1" ht="15" customHeight="1" x14ac:dyDescent="0.25">
      <c r="A46" s="77" t="s">
        <v>24</v>
      </c>
      <c r="B46" s="44" t="s">
        <v>54</v>
      </c>
      <c r="C46" s="45" t="s">
        <v>5</v>
      </c>
      <c r="D46" s="46">
        <f t="shared" si="41"/>
        <v>2</v>
      </c>
      <c r="E46" s="47">
        <f t="shared" si="42"/>
        <v>8</v>
      </c>
      <c r="F46" s="44">
        <f t="shared" ref="F46:AJ46" si="56">F21/F14</f>
        <v>8</v>
      </c>
      <c r="G46" s="44">
        <f t="shared" si="56"/>
        <v>8</v>
      </c>
      <c r="H46" s="44">
        <f t="shared" si="56"/>
        <v>8</v>
      </c>
      <c r="I46" s="44">
        <f t="shared" si="56"/>
        <v>8</v>
      </c>
      <c r="J46" s="44">
        <f t="shared" si="56"/>
        <v>8</v>
      </c>
      <c r="K46" s="44">
        <f t="shared" si="56"/>
        <v>8</v>
      </c>
      <c r="L46" s="44">
        <f t="shared" si="56"/>
        <v>8</v>
      </c>
      <c r="M46" s="44">
        <f t="shared" si="56"/>
        <v>8</v>
      </c>
      <c r="N46" s="44">
        <f t="shared" si="56"/>
        <v>8</v>
      </c>
      <c r="O46" s="44">
        <f t="shared" si="56"/>
        <v>4</v>
      </c>
      <c r="P46" s="44">
        <f t="shared" si="56"/>
        <v>2</v>
      </c>
      <c r="Q46" s="44">
        <f t="shared" si="56"/>
        <v>4</v>
      </c>
      <c r="R46" s="44">
        <f t="shared" si="56"/>
        <v>8</v>
      </c>
      <c r="S46" s="44">
        <f t="shared" si="56"/>
        <v>4</v>
      </c>
      <c r="T46" s="44">
        <f t="shared" si="56"/>
        <v>4</v>
      </c>
      <c r="U46" s="44">
        <f t="shared" si="56"/>
        <v>4</v>
      </c>
      <c r="V46" s="44">
        <f t="shared" si="56"/>
        <v>8</v>
      </c>
      <c r="W46" s="44">
        <f t="shared" si="56"/>
        <v>8</v>
      </c>
      <c r="X46" s="44">
        <f t="shared" si="56"/>
        <v>4</v>
      </c>
      <c r="Y46" s="44">
        <f t="shared" si="56"/>
        <v>4</v>
      </c>
      <c r="Z46" s="44">
        <f t="shared" si="56"/>
        <v>8</v>
      </c>
      <c r="AA46" s="44">
        <f t="shared" si="56"/>
        <v>8</v>
      </c>
      <c r="AB46" s="44">
        <f t="shared" si="56"/>
        <v>8</v>
      </c>
      <c r="AC46" s="44">
        <f t="shared" si="56"/>
        <v>8</v>
      </c>
      <c r="AD46" s="44">
        <f t="shared" si="56"/>
        <v>8</v>
      </c>
      <c r="AE46" s="44">
        <f t="shared" si="56"/>
        <v>4</v>
      </c>
      <c r="AF46" s="44">
        <f t="shared" si="56"/>
        <v>4</v>
      </c>
      <c r="AG46" s="44">
        <f t="shared" si="56"/>
        <v>4</v>
      </c>
      <c r="AH46" s="44">
        <f t="shared" si="56"/>
        <v>8</v>
      </c>
      <c r="AI46" s="44">
        <f t="shared" si="56"/>
        <v>8</v>
      </c>
      <c r="AJ46" s="44">
        <f t="shared" si="56"/>
        <v>8</v>
      </c>
      <c r="AK46" s="55"/>
    </row>
    <row r="47" spans="1:37" s="2" customFormat="1" ht="15" customHeight="1" x14ac:dyDescent="0.25">
      <c r="A47" s="78"/>
      <c r="B47" s="2" t="s">
        <v>45</v>
      </c>
      <c r="C47" s="31" t="s">
        <v>5</v>
      </c>
      <c r="D47" s="21">
        <f t="shared" si="41"/>
        <v>16</v>
      </c>
      <c r="E47" s="39">
        <f t="shared" si="42"/>
        <v>256</v>
      </c>
      <c r="F47" s="11">
        <f>F30/F46</f>
        <v>52</v>
      </c>
      <c r="G47" s="11">
        <f t="shared" ref="G47:AJ47" si="57">G11*G14</f>
        <v>52</v>
      </c>
      <c r="H47" s="11">
        <f t="shared" si="57"/>
        <v>16</v>
      </c>
      <c r="I47" s="11">
        <f t="shared" si="57"/>
        <v>52</v>
      </c>
      <c r="J47" s="11">
        <f t="shared" si="57"/>
        <v>52</v>
      </c>
      <c r="K47" s="11">
        <f t="shared" si="57"/>
        <v>16</v>
      </c>
      <c r="L47" s="11">
        <f t="shared" si="57"/>
        <v>104</v>
      </c>
      <c r="M47" s="11">
        <f t="shared" si="57"/>
        <v>104</v>
      </c>
      <c r="N47" s="11">
        <f t="shared" si="57"/>
        <v>104</v>
      </c>
      <c r="O47" s="11">
        <f t="shared" si="57"/>
        <v>124</v>
      </c>
      <c r="P47" s="11">
        <f t="shared" si="57"/>
        <v>140</v>
      </c>
      <c r="Q47" s="11">
        <f t="shared" si="57"/>
        <v>128</v>
      </c>
      <c r="R47" s="11">
        <f t="shared" si="57"/>
        <v>128</v>
      </c>
      <c r="S47" s="11">
        <f t="shared" si="57"/>
        <v>180</v>
      </c>
      <c r="T47" s="11">
        <f t="shared" si="57"/>
        <v>212</v>
      </c>
      <c r="U47" s="11">
        <f t="shared" si="57"/>
        <v>212</v>
      </c>
      <c r="V47" s="11">
        <f t="shared" si="57"/>
        <v>104</v>
      </c>
      <c r="W47" s="11">
        <f t="shared" si="57"/>
        <v>104</v>
      </c>
      <c r="X47" s="11">
        <f t="shared" si="57"/>
        <v>212</v>
      </c>
      <c r="Y47" s="11">
        <f t="shared" si="57"/>
        <v>212</v>
      </c>
      <c r="Z47" s="11">
        <f t="shared" si="57"/>
        <v>52</v>
      </c>
      <c r="AA47" s="11">
        <f t="shared" si="57"/>
        <v>52</v>
      </c>
      <c r="AB47" s="11">
        <f t="shared" si="57"/>
        <v>104</v>
      </c>
      <c r="AC47" s="11">
        <f t="shared" si="57"/>
        <v>104</v>
      </c>
      <c r="AD47" s="11">
        <f t="shared" si="57"/>
        <v>128</v>
      </c>
      <c r="AE47" s="11">
        <f t="shared" si="57"/>
        <v>212</v>
      </c>
      <c r="AF47" s="11">
        <f t="shared" si="57"/>
        <v>212</v>
      </c>
      <c r="AG47" s="11">
        <f t="shared" si="57"/>
        <v>256</v>
      </c>
      <c r="AH47" s="11">
        <f t="shared" si="57"/>
        <v>124</v>
      </c>
      <c r="AI47" s="11">
        <f t="shared" si="57"/>
        <v>128</v>
      </c>
      <c r="AJ47" s="11">
        <f t="shared" si="57"/>
        <v>256</v>
      </c>
      <c r="AK47" s="16"/>
    </row>
    <row r="48" spans="1:37" s="2" customFormat="1" ht="15" customHeight="1" x14ac:dyDescent="0.25">
      <c r="A48" s="78"/>
      <c r="B48" s="44" t="s">
        <v>44</v>
      </c>
      <c r="C48" s="45" t="s">
        <v>12</v>
      </c>
      <c r="D48" s="46">
        <f t="shared" si="41"/>
        <v>15</v>
      </c>
      <c r="E48" s="47">
        <f t="shared" si="42"/>
        <v>19</v>
      </c>
      <c r="F48" s="49">
        <f>CONSTANTS!$C$15+CEILING(LOG(F47,2),1)+8</f>
        <v>17</v>
      </c>
      <c r="G48" s="49">
        <f>CONSTANTS!$C$15+CEILING(LOG(G47,2),1)+8</f>
        <v>17</v>
      </c>
      <c r="H48" s="49">
        <f>CONSTANTS!$C$15+CEILING(LOG(H47,2),1)+8</f>
        <v>15</v>
      </c>
      <c r="I48" s="49">
        <f>CONSTANTS!$C$15+CEILING(LOG(I47,2),1)+8</f>
        <v>17</v>
      </c>
      <c r="J48" s="49">
        <f>CONSTANTS!$C$15+CEILING(LOG(J47,2),1)+8</f>
        <v>17</v>
      </c>
      <c r="K48" s="49">
        <f>CONSTANTS!$C$15+CEILING(LOG(K47,2),1)+8</f>
        <v>15</v>
      </c>
      <c r="L48" s="49">
        <f>CONSTANTS!$C$15+CEILING(LOG(L47,2),1)+8</f>
        <v>18</v>
      </c>
      <c r="M48" s="49">
        <f>CONSTANTS!$C$15+CEILING(LOG(M47,2),1)+8</f>
        <v>18</v>
      </c>
      <c r="N48" s="49">
        <f>CONSTANTS!$C$15+CEILING(LOG(N47,2),1)+8</f>
        <v>18</v>
      </c>
      <c r="O48" s="49">
        <f>CONSTANTS!$C$15+CEILING(LOG(O47,2),1)+8</f>
        <v>18</v>
      </c>
      <c r="P48" s="49">
        <f>CONSTANTS!$C$15+CEILING(LOG(P47,2),1)+8</f>
        <v>19</v>
      </c>
      <c r="Q48" s="49">
        <f>CONSTANTS!$C$15+CEILING(LOG(Q47,2),1)+8</f>
        <v>18</v>
      </c>
      <c r="R48" s="49">
        <f>CONSTANTS!$C$15+CEILING(LOG(R47,2),1)+8</f>
        <v>18</v>
      </c>
      <c r="S48" s="49">
        <f>CONSTANTS!$C$15+CEILING(LOG(S47,2),1)+8</f>
        <v>19</v>
      </c>
      <c r="T48" s="49">
        <f>CONSTANTS!$C$15+CEILING(LOG(T47,2),1)+8</f>
        <v>19</v>
      </c>
      <c r="U48" s="49">
        <f>CONSTANTS!$C$15+CEILING(LOG(U47,2),1)+8</f>
        <v>19</v>
      </c>
      <c r="V48" s="49">
        <f>CONSTANTS!$C$15+CEILING(LOG(V47,2),1)+8</f>
        <v>18</v>
      </c>
      <c r="W48" s="49">
        <f>CONSTANTS!$C$15+CEILING(LOG(W47,2),1)+8</f>
        <v>18</v>
      </c>
      <c r="X48" s="49">
        <f>CONSTANTS!$C$15+CEILING(LOG(X47,2),1)+8</f>
        <v>19</v>
      </c>
      <c r="Y48" s="49">
        <f>CONSTANTS!$C$15+CEILING(LOG(Y47,2),1)+8</f>
        <v>19</v>
      </c>
      <c r="Z48" s="49">
        <f>CONSTANTS!$C$15+CEILING(LOG(Z47,2),1)+8</f>
        <v>17</v>
      </c>
      <c r="AA48" s="49">
        <f>CONSTANTS!$C$15+CEILING(LOG(AA47,2),1)+8</f>
        <v>17</v>
      </c>
      <c r="AB48" s="49">
        <f>CONSTANTS!$C$15+CEILING(LOG(AB47,2),1)+8</f>
        <v>18</v>
      </c>
      <c r="AC48" s="49">
        <f>CONSTANTS!$C$15+CEILING(LOG(AC47,2),1)+8</f>
        <v>18</v>
      </c>
      <c r="AD48" s="49">
        <f>CONSTANTS!$C$15+CEILING(LOG(AD47,2),1)+8</f>
        <v>18</v>
      </c>
      <c r="AE48" s="49">
        <f>CONSTANTS!$C$15+CEILING(LOG(AE47,2),1)+8</f>
        <v>19</v>
      </c>
      <c r="AF48" s="49">
        <f>CONSTANTS!$C$15+CEILING(LOG(AF47,2),1)+8</f>
        <v>19</v>
      </c>
      <c r="AG48" s="49">
        <f>CONSTANTS!$C$15+CEILING(LOG(AG47,2),1)+8</f>
        <v>19</v>
      </c>
      <c r="AH48" s="49">
        <f>CONSTANTS!$C$15+CEILING(LOG(AH47,2),1)+8</f>
        <v>18</v>
      </c>
      <c r="AI48" s="49">
        <f>CONSTANTS!$C$15+CEILING(LOG(AI47,2),1)+8</f>
        <v>18</v>
      </c>
      <c r="AJ48" s="49">
        <f>CONSTANTS!$C$15+CEILING(LOG(AJ47,2),1)+8</f>
        <v>19</v>
      </c>
      <c r="AK48" s="52"/>
    </row>
    <row r="49" spans="1:37" s="2" customFormat="1" ht="15" customHeight="1" x14ac:dyDescent="0.25">
      <c r="A49" s="78"/>
      <c r="B49" s="2" t="s">
        <v>55</v>
      </c>
      <c r="C49" s="31" t="s">
        <v>5</v>
      </c>
      <c r="D49" s="21">
        <f t="shared" si="41"/>
        <v>256</v>
      </c>
      <c r="E49" s="39">
        <f t="shared" si="42"/>
        <v>65536</v>
      </c>
      <c r="F49" s="11">
        <f t="shared" ref="F49:AI49" si="58">F47*F47</f>
        <v>2704</v>
      </c>
      <c r="G49" s="11">
        <f t="shared" si="58"/>
        <v>2704</v>
      </c>
      <c r="H49" s="11">
        <f t="shared" si="58"/>
        <v>256</v>
      </c>
      <c r="I49" s="11">
        <f t="shared" si="58"/>
        <v>2704</v>
      </c>
      <c r="J49" s="11">
        <f t="shared" si="58"/>
        <v>2704</v>
      </c>
      <c r="K49" s="11">
        <f t="shared" si="58"/>
        <v>256</v>
      </c>
      <c r="L49" s="11">
        <f t="shared" si="58"/>
        <v>10816</v>
      </c>
      <c r="M49" s="11">
        <f t="shared" si="58"/>
        <v>10816</v>
      </c>
      <c r="N49" s="11">
        <f t="shared" si="58"/>
        <v>10816</v>
      </c>
      <c r="O49" s="11">
        <f t="shared" si="58"/>
        <v>15376</v>
      </c>
      <c r="P49" s="11">
        <f t="shared" si="58"/>
        <v>19600</v>
      </c>
      <c r="Q49" s="11">
        <f t="shared" si="58"/>
        <v>16384</v>
      </c>
      <c r="R49" s="11">
        <f t="shared" si="58"/>
        <v>16384</v>
      </c>
      <c r="S49" s="11">
        <f t="shared" si="58"/>
        <v>32400</v>
      </c>
      <c r="T49" s="11">
        <f t="shared" si="58"/>
        <v>44944</v>
      </c>
      <c r="U49" s="11">
        <f t="shared" si="58"/>
        <v>44944</v>
      </c>
      <c r="V49" s="11">
        <f t="shared" si="58"/>
        <v>10816</v>
      </c>
      <c r="W49" s="11">
        <f t="shared" si="58"/>
        <v>10816</v>
      </c>
      <c r="X49" s="11">
        <f t="shared" si="58"/>
        <v>44944</v>
      </c>
      <c r="Y49" s="11">
        <f t="shared" si="58"/>
        <v>44944</v>
      </c>
      <c r="Z49" s="11">
        <f t="shared" si="58"/>
        <v>2704</v>
      </c>
      <c r="AA49" s="11">
        <f t="shared" si="58"/>
        <v>2704</v>
      </c>
      <c r="AB49" s="11">
        <f t="shared" si="58"/>
        <v>10816</v>
      </c>
      <c r="AC49" s="11">
        <f t="shared" si="58"/>
        <v>10816</v>
      </c>
      <c r="AD49" s="11">
        <f t="shared" si="58"/>
        <v>16384</v>
      </c>
      <c r="AE49" s="11">
        <f t="shared" si="58"/>
        <v>44944</v>
      </c>
      <c r="AF49" s="11">
        <f t="shared" si="58"/>
        <v>44944</v>
      </c>
      <c r="AG49" s="11">
        <f t="shared" si="58"/>
        <v>65536</v>
      </c>
      <c r="AH49" s="11">
        <f t="shared" si="58"/>
        <v>15376</v>
      </c>
      <c r="AI49" s="11">
        <f t="shared" si="58"/>
        <v>16384</v>
      </c>
      <c r="AJ49" s="11"/>
      <c r="AK49" s="16"/>
    </row>
    <row r="50" spans="1:37" s="2" customFormat="1" ht="15" customHeight="1" x14ac:dyDescent="0.25">
      <c r="A50" s="78"/>
      <c r="B50" s="44" t="s">
        <v>62</v>
      </c>
      <c r="C50" s="45" t="s">
        <v>84</v>
      </c>
      <c r="D50" s="53">
        <f t="shared" si="41"/>
        <v>1.0383359999999999</v>
      </c>
      <c r="E50" s="54">
        <f t="shared" si="42"/>
        <v>199.360512</v>
      </c>
      <c r="F50" s="49">
        <f t="shared" ref="F50:AI50" si="59">F49*F8*F9*F10/1000000000</f>
        <v>74.760192000000004</v>
      </c>
      <c r="G50" s="49">
        <f t="shared" si="59"/>
        <v>112.140288</v>
      </c>
      <c r="H50" s="49">
        <f t="shared" si="59"/>
        <v>1.179648</v>
      </c>
      <c r="I50" s="49">
        <f t="shared" si="59"/>
        <v>56.070143999999999</v>
      </c>
      <c r="J50" s="49">
        <f t="shared" si="59"/>
        <v>99.680256</v>
      </c>
      <c r="K50" s="49">
        <f t="shared" si="59"/>
        <v>9.4371840000000002</v>
      </c>
      <c r="L50" s="49">
        <f t="shared" si="59"/>
        <v>199.360512</v>
      </c>
      <c r="M50" s="49">
        <f t="shared" si="59"/>
        <v>166.13376</v>
      </c>
      <c r="N50" s="49">
        <f t="shared" si="59"/>
        <v>99.680256</v>
      </c>
      <c r="O50" s="49">
        <f t="shared" si="59"/>
        <v>70.852608000000004</v>
      </c>
      <c r="P50" s="49">
        <f t="shared" si="59"/>
        <v>30.105599999999999</v>
      </c>
      <c r="Q50" s="49">
        <f t="shared" si="59"/>
        <v>125.82912</v>
      </c>
      <c r="R50" s="49">
        <f t="shared" si="59"/>
        <v>75.497472000000002</v>
      </c>
      <c r="S50" s="49">
        <f t="shared" si="59"/>
        <v>74.649600000000007</v>
      </c>
      <c r="T50" s="49">
        <f t="shared" si="59"/>
        <v>51.775488000000003</v>
      </c>
      <c r="U50" s="49">
        <f t="shared" si="59"/>
        <v>17.258496000000001</v>
      </c>
      <c r="V50" s="49">
        <f t="shared" si="59"/>
        <v>24.920064</v>
      </c>
      <c r="W50" s="49">
        <f t="shared" si="59"/>
        <v>4.1533439999999997</v>
      </c>
      <c r="X50" s="49">
        <f t="shared" si="59"/>
        <v>103.55097600000001</v>
      </c>
      <c r="Y50" s="49">
        <f t="shared" si="59"/>
        <v>17.258496000000001</v>
      </c>
      <c r="Z50" s="49">
        <f t="shared" si="59"/>
        <v>6.230016</v>
      </c>
      <c r="AA50" s="49">
        <f t="shared" si="59"/>
        <v>1.0383359999999999</v>
      </c>
      <c r="AB50" s="49">
        <f t="shared" si="59"/>
        <v>24.920064</v>
      </c>
      <c r="AC50" s="49">
        <f t="shared" si="59"/>
        <v>4.1533439999999997</v>
      </c>
      <c r="AD50" s="49">
        <f t="shared" si="59"/>
        <v>37.748736000000001</v>
      </c>
      <c r="AE50" s="49">
        <f t="shared" si="59"/>
        <v>17.258496000000001</v>
      </c>
      <c r="AF50" s="49">
        <f t="shared" si="59"/>
        <v>103.55097600000001</v>
      </c>
      <c r="AG50" s="49">
        <f t="shared" si="59"/>
        <v>25.165824000000001</v>
      </c>
      <c r="AH50" s="49">
        <f t="shared" si="59"/>
        <v>35.426304000000002</v>
      </c>
      <c r="AI50" s="49">
        <f t="shared" si="59"/>
        <v>6.2914560000000002</v>
      </c>
      <c r="AJ50" s="49"/>
      <c r="AK50" s="52"/>
    </row>
    <row r="51" spans="1:37" s="2" customFormat="1" ht="15" customHeight="1" x14ac:dyDescent="0.25">
      <c r="A51" s="78"/>
      <c r="B51" s="2" t="s">
        <v>53</v>
      </c>
      <c r="C51" s="31" t="s">
        <v>5</v>
      </c>
      <c r="D51" s="21">
        <f t="shared" si="41"/>
        <v>9</v>
      </c>
      <c r="E51" s="39">
        <f t="shared" si="42"/>
        <v>33</v>
      </c>
      <c r="F51" s="11">
        <f t="shared" ref="F51:AJ51" si="60">F13*2+1</f>
        <v>33</v>
      </c>
      <c r="G51" s="11">
        <f t="shared" si="60"/>
        <v>33</v>
      </c>
      <c r="H51" s="11">
        <f t="shared" si="60"/>
        <v>33</v>
      </c>
      <c r="I51" s="11">
        <f t="shared" si="60"/>
        <v>33</v>
      </c>
      <c r="J51" s="11">
        <f t="shared" si="60"/>
        <v>33</v>
      </c>
      <c r="K51" s="11">
        <f t="shared" si="60"/>
        <v>33</v>
      </c>
      <c r="L51" s="11">
        <f t="shared" si="60"/>
        <v>33</v>
      </c>
      <c r="M51" s="11">
        <f t="shared" si="60"/>
        <v>33</v>
      </c>
      <c r="N51" s="11">
        <f t="shared" si="60"/>
        <v>33</v>
      </c>
      <c r="O51" s="11">
        <f t="shared" si="60"/>
        <v>17</v>
      </c>
      <c r="P51" s="11">
        <f t="shared" si="60"/>
        <v>9</v>
      </c>
      <c r="Q51" s="11">
        <f t="shared" si="60"/>
        <v>17</v>
      </c>
      <c r="R51" s="11">
        <f t="shared" si="60"/>
        <v>33</v>
      </c>
      <c r="S51" s="11">
        <f t="shared" si="60"/>
        <v>17</v>
      </c>
      <c r="T51" s="11">
        <f t="shared" si="60"/>
        <v>17</v>
      </c>
      <c r="U51" s="11">
        <f t="shared" si="60"/>
        <v>17</v>
      </c>
      <c r="V51" s="11">
        <f t="shared" si="60"/>
        <v>17</v>
      </c>
      <c r="W51" s="11">
        <f t="shared" si="60"/>
        <v>17</v>
      </c>
      <c r="X51" s="11">
        <f t="shared" si="60"/>
        <v>9</v>
      </c>
      <c r="Y51" s="11">
        <f t="shared" si="60"/>
        <v>9</v>
      </c>
      <c r="Z51" s="11">
        <f t="shared" si="60"/>
        <v>9</v>
      </c>
      <c r="AA51" s="11">
        <f t="shared" si="60"/>
        <v>9</v>
      </c>
      <c r="AB51" s="11">
        <f t="shared" si="60"/>
        <v>9</v>
      </c>
      <c r="AC51" s="11">
        <f t="shared" si="60"/>
        <v>9</v>
      </c>
      <c r="AD51" s="11">
        <f t="shared" si="60"/>
        <v>17</v>
      </c>
      <c r="AE51" s="11">
        <f t="shared" si="60"/>
        <v>9</v>
      </c>
      <c r="AF51" s="11">
        <f t="shared" si="60"/>
        <v>9</v>
      </c>
      <c r="AG51" s="11">
        <f t="shared" si="60"/>
        <v>9</v>
      </c>
      <c r="AH51" s="11">
        <f t="shared" si="60"/>
        <v>9</v>
      </c>
      <c r="AI51" s="11">
        <f t="shared" si="60"/>
        <v>9</v>
      </c>
      <c r="AJ51" s="11">
        <f t="shared" si="60"/>
        <v>9</v>
      </c>
      <c r="AK51" s="16"/>
    </row>
    <row r="52" spans="1:37" s="2" customFormat="1" ht="15" customHeight="1" x14ac:dyDescent="0.25">
      <c r="A52" s="78"/>
      <c r="B52" s="44" t="s">
        <v>46</v>
      </c>
      <c r="C52" s="45" t="s">
        <v>12</v>
      </c>
      <c r="D52" s="46">
        <f t="shared" si="41"/>
        <v>18</v>
      </c>
      <c r="E52" s="47">
        <f t="shared" si="42"/>
        <v>22</v>
      </c>
      <c r="F52" s="49">
        <f>CONSTANTS!$C$15+CEILING(LOG(F30,2),1)+8</f>
        <v>20</v>
      </c>
      <c r="G52" s="49">
        <f>CONSTANTS!$C$15+CEILING(LOG(G30,2),1)+8</f>
        <v>20</v>
      </c>
      <c r="H52" s="49">
        <f>CONSTANTS!$C$15+CEILING(LOG(H30,2),1)+8</f>
        <v>18</v>
      </c>
      <c r="I52" s="49">
        <f>CONSTANTS!$C$15+CEILING(LOG(I30,2),1)+8</f>
        <v>20</v>
      </c>
      <c r="J52" s="49">
        <f>CONSTANTS!$C$15+CEILING(LOG(J30,2),1)+8</f>
        <v>20</v>
      </c>
      <c r="K52" s="49">
        <f>CONSTANTS!$C$15+CEILING(LOG(K30,2),1)+8</f>
        <v>18</v>
      </c>
      <c r="L52" s="49">
        <f>CONSTANTS!$C$15+CEILING(LOG(L30,2),1)+8</f>
        <v>21</v>
      </c>
      <c r="M52" s="49">
        <f>CONSTANTS!$C$15+CEILING(LOG(M30,2),1)+8</f>
        <v>21</v>
      </c>
      <c r="N52" s="49">
        <f>CONSTANTS!$C$15+CEILING(LOG(N30,2),1)+8</f>
        <v>21</v>
      </c>
      <c r="O52" s="49">
        <f>CONSTANTS!$C$15+CEILING(LOG(O30,2),1)+8</f>
        <v>20</v>
      </c>
      <c r="P52" s="49">
        <f>CONSTANTS!$C$15+CEILING(LOG(P30,2),1)+8</f>
        <v>20</v>
      </c>
      <c r="Q52" s="49">
        <f>CONSTANTS!$C$15+CEILING(LOG(Q30,2),1)+8</f>
        <v>20</v>
      </c>
      <c r="R52" s="49">
        <f>CONSTANTS!$C$15+CEILING(LOG(R30,2),1)+8</f>
        <v>21</v>
      </c>
      <c r="S52" s="49">
        <f>CONSTANTS!$C$15+CEILING(LOG(S30,2),1)+8</f>
        <v>21</v>
      </c>
      <c r="T52" s="49">
        <f>CONSTANTS!$C$15+CEILING(LOG(T30,2),1)+8</f>
        <v>21</v>
      </c>
      <c r="U52" s="49">
        <f>CONSTANTS!$C$15+CEILING(LOG(U30,2),1)+8</f>
        <v>21</v>
      </c>
      <c r="V52" s="49">
        <f>CONSTANTS!$C$15+CEILING(LOG(V30,2),1)+8</f>
        <v>21</v>
      </c>
      <c r="W52" s="49">
        <f>CONSTANTS!$C$15+CEILING(LOG(W30,2),1)+8</f>
        <v>21</v>
      </c>
      <c r="X52" s="49">
        <f>CONSTANTS!$C$15+CEILING(LOG(X30,2),1)+8</f>
        <v>21</v>
      </c>
      <c r="Y52" s="49">
        <f>CONSTANTS!$C$15+CEILING(LOG(Y30,2),1)+8</f>
        <v>21</v>
      </c>
      <c r="Z52" s="49">
        <f>CONSTANTS!$C$15+CEILING(LOG(Z30,2),1)+8</f>
        <v>20</v>
      </c>
      <c r="AA52" s="49">
        <f>CONSTANTS!$C$15+CEILING(LOG(AA30,2),1)+8</f>
        <v>20</v>
      </c>
      <c r="AB52" s="49">
        <f>CONSTANTS!$C$15+CEILING(LOG(AB30,2),1)+8</f>
        <v>21</v>
      </c>
      <c r="AC52" s="49">
        <f>CONSTANTS!$C$15+CEILING(LOG(AC30,2),1)+8</f>
        <v>21</v>
      </c>
      <c r="AD52" s="49">
        <f>CONSTANTS!$C$15+CEILING(LOG(AD30,2),1)+8</f>
        <v>21</v>
      </c>
      <c r="AE52" s="49">
        <f>CONSTANTS!$C$15+CEILING(LOG(AE30,2),1)+8</f>
        <v>21</v>
      </c>
      <c r="AF52" s="49">
        <f>CONSTANTS!$C$15+CEILING(LOG(AF30,2),1)+8</f>
        <v>21</v>
      </c>
      <c r="AG52" s="49">
        <f>CONSTANTS!$C$15+CEILING(LOG(AG30,2),1)+8</f>
        <v>21</v>
      </c>
      <c r="AH52" s="49">
        <f>CONSTANTS!$C$15+CEILING(LOG(AH30,2),1)+8</f>
        <v>21</v>
      </c>
      <c r="AI52" s="49">
        <f>CONSTANTS!$C$15+CEILING(LOG(AI30,2),1)+8</f>
        <v>21</v>
      </c>
      <c r="AJ52" s="49">
        <f>CONSTANTS!$C$15+CEILING(LOG(AJ30,2),1)+8</f>
        <v>22</v>
      </c>
      <c r="AK52" s="52"/>
    </row>
    <row r="53" spans="1:37" s="2" customFormat="1" x14ac:dyDescent="0.25">
      <c r="A53" s="78"/>
      <c r="B53" s="2" t="s">
        <v>30</v>
      </c>
      <c r="C53" s="31" t="s">
        <v>5</v>
      </c>
      <c r="D53" s="21">
        <f t="shared" si="41"/>
        <v>2520</v>
      </c>
      <c r="E53" s="39">
        <f t="shared" si="42"/>
        <v>33792</v>
      </c>
      <c r="F53" s="11">
        <f t="shared" ref="F53:AI53" si="61">F51*F30</f>
        <v>13728</v>
      </c>
      <c r="G53" s="11">
        <f t="shared" si="61"/>
        <v>13728</v>
      </c>
      <c r="H53" s="11">
        <f t="shared" si="61"/>
        <v>4224</v>
      </c>
      <c r="I53" s="11">
        <f t="shared" si="61"/>
        <v>13728</v>
      </c>
      <c r="J53" s="11">
        <f t="shared" si="61"/>
        <v>13728</v>
      </c>
      <c r="K53" s="11">
        <f t="shared" si="61"/>
        <v>4224</v>
      </c>
      <c r="L53" s="11">
        <f t="shared" si="61"/>
        <v>27456</v>
      </c>
      <c r="M53" s="11">
        <f t="shared" si="61"/>
        <v>27456</v>
      </c>
      <c r="N53" s="11">
        <f t="shared" si="61"/>
        <v>27456</v>
      </c>
      <c r="O53" s="11">
        <f t="shared" si="61"/>
        <v>8432</v>
      </c>
      <c r="P53" s="11">
        <f t="shared" si="61"/>
        <v>2520</v>
      </c>
      <c r="Q53" s="11">
        <f t="shared" si="61"/>
        <v>8704</v>
      </c>
      <c r="R53" s="11">
        <f t="shared" si="61"/>
        <v>33792</v>
      </c>
      <c r="S53" s="11">
        <f t="shared" si="61"/>
        <v>12240</v>
      </c>
      <c r="T53" s="11">
        <f t="shared" si="61"/>
        <v>14416</v>
      </c>
      <c r="U53" s="11">
        <f t="shared" si="61"/>
        <v>14416</v>
      </c>
      <c r="V53" s="11">
        <f t="shared" si="61"/>
        <v>14144</v>
      </c>
      <c r="W53" s="11">
        <f t="shared" si="61"/>
        <v>14144</v>
      </c>
      <c r="X53" s="11">
        <f t="shared" si="61"/>
        <v>7632</v>
      </c>
      <c r="Y53" s="11">
        <f t="shared" si="61"/>
        <v>7632</v>
      </c>
      <c r="Z53" s="11">
        <f t="shared" si="61"/>
        <v>3744</v>
      </c>
      <c r="AA53" s="11">
        <f t="shared" si="61"/>
        <v>3744</v>
      </c>
      <c r="AB53" s="11">
        <f t="shared" si="61"/>
        <v>7488</v>
      </c>
      <c r="AC53" s="11">
        <f t="shared" si="61"/>
        <v>7488</v>
      </c>
      <c r="AD53" s="11">
        <f t="shared" si="61"/>
        <v>17408</v>
      </c>
      <c r="AE53" s="11">
        <f t="shared" si="61"/>
        <v>7632</v>
      </c>
      <c r="AF53" s="11">
        <f t="shared" si="61"/>
        <v>7632</v>
      </c>
      <c r="AG53" s="11">
        <f t="shared" si="61"/>
        <v>9216</v>
      </c>
      <c r="AH53" s="11">
        <f t="shared" si="61"/>
        <v>8928</v>
      </c>
      <c r="AI53" s="11">
        <f t="shared" si="61"/>
        <v>9216</v>
      </c>
      <c r="AJ53" s="11"/>
      <c r="AK53" s="16"/>
    </row>
    <row r="54" spans="1:37" s="2" customFormat="1" x14ac:dyDescent="0.25">
      <c r="A54" s="78"/>
      <c r="B54" s="44" t="s">
        <v>61</v>
      </c>
      <c r="C54" s="45" t="s">
        <v>84</v>
      </c>
      <c r="D54" s="53">
        <f t="shared" si="41"/>
        <v>1.4376960000000001</v>
      </c>
      <c r="E54" s="54">
        <f t="shared" si="42"/>
        <v>569.32761600000003</v>
      </c>
      <c r="F54" s="49">
        <f t="shared" ref="F54:AI54" si="62">F30*F51*F8*F9*F10/1000000000</f>
        <v>379.55174399999999</v>
      </c>
      <c r="G54" s="49">
        <f t="shared" si="62"/>
        <v>569.32761600000003</v>
      </c>
      <c r="H54" s="49">
        <f t="shared" si="62"/>
        <v>19.464192000000001</v>
      </c>
      <c r="I54" s="49">
        <f t="shared" si="62"/>
        <v>284.66380800000002</v>
      </c>
      <c r="J54" s="49">
        <f t="shared" si="62"/>
        <v>506.06899199999998</v>
      </c>
      <c r="K54" s="49">
        <f t="shared" si="62"/>
        <v>155.713536</v>
      </c>
      <c r="L54" s="49">
        <f t="shared" si="62"/>
        <v>506.06899199999998</v>
      </c>
      <c r="M54" s="49">
        <f t="shared" si="62"/>
        <v>421.72415999999998</v>
      </c>
      <c r="N54" s="49">
        <f t="shared" si="62"/>
        <v>253.03449599999999</v>
      </c>
      <c r="O54" s="49">
        <f t="shared" si="62"/>
        <v>38.854655999999999</v>
      </c>
      <c r="P54" s="49">
        <f t="shared" si="62"/>
        <v>3.8707199999999999</v>
      </c>
      <c r="Q54" s="49">
        <f t="shared" si="62"/>
        <v>66.846720000000005</v>
      </c>
      <c r="R54" s="49">
        <f t="shared" si="62"/>
        <v>155.713536</v>
      </c>
      <c r="S54" s="49">
        <f t="shared" si="62"/>
        <v>28.200959999999998</v>
      </c>
      <c r="T54" s="49">
        <f t="shared" si="62"/>
        <v>16.607232</v>
      </c>
      <c r="U54" s="49">
        <f t="shared" si="62"/>
        <v>5.5357440000000002</v>
      </c>
      <c r="V54" s="49">
        <f t="shared" si="62"/>
        <v>32.587775999999998</v>
      </c>
      <c r="W54" s="49">
        <f t="shared" si="62"/>
        <v>5.4312959999999997</v>
      </c>
      <c r="X54" s="49">
        <f t="shared" si="62"/>
        <v>17.584128</v>
      </c>
      <c r="Y54" s="49">
        <f t="shared" si="62"/>
        <v>2.930688</v>
      </c>
      <c r="Z54" s="49">
        <f t="shared" si="62"/>
        <v>8.6261759999999992</v>
      </c>
      <c r="AA54" s="49">
        <f t="shared" si="62"/>
        <v>1.4376960000000001</v>
      </c>
      <c r="AB54" s="49">
        <f t="shared" si="62"/>
        <v>17.252351999999998</v>
      </c>
      <c r="AC54" s="49">
        <f t="shared" si="62"/>
        <v>2.8753920000000002</v>
      </c>
      <c r="AD54" s="49">
        <f t="shared" si="62"/>
        <v>40.108032000000001</v>
      </c>
      <c r="AE54" s="49">
        <f t="shared" si="62"/>
        <v>2.930688</v>
      </c>
      <c r="AF54" s="49">
        <f t="shared" si="62"/>
        <v>17.584128</v>
      </c>
      <c r="AG54" s="49">
        <f t="shared" si="62"/>
        <v>3.5389439999999999</v>
      </c>
      <c r="AH54" s="49">
        <f t="shared" si="62"/>
        <v>20.570112000000002</v>
      </c>
      <c r="AI54" s="49">
        <f t="shared" si="62"/>
        <v>3.5389439999999999</v>
      </c>
      <c r="AJ54" s="49"/>
      <c r="AK54" s="52"/>
    </row>
    <row r="55" spans="1:37" s="2" customFormat="1" x14ac:dyDescent="0.25">
      <c r="A55" s="78"/>
      <c r="B55" s="2" t="s">
        <v>83</v>
      </c>
      <c r="C55" s="31" t="s">
        <v>84</v>
      </c>
      <c r="D55" s="22">
        <f t="shared" si="41"/>
        <v>2.476032</v>
      </c>
      <c r="E55" s="34">
        <f t="shared" si="42"/>
        <v>705.42950399999995</v>
      </c>
      <c r="F55" s="11">
        <f>F50+F54</f>
        <v>454.311936</v>
      </c>
      <c r="G55" s="11">
        <f>G50+G54</f>
        <v>681.46790400000009</v>
      </c>
      <c r="H55" s="11">
        <f t="shared" ref="H55:T55" si="63">H50+H54</f>
        <v>20.643840000000001</v>
      </c>
      <c r="I55" s="11">
        <f>I50+I54</f>
        <v>340.73395200000004</v>
      </c>
      <c r="J55" s="11">
        <f>J50+J54</f>
        <v>605.74924799999997</v>
      </c>
      <c r="K55" s="11">
        <f>K50+K54</f>
        <v>165.15072000000001</v>
      </c>
      <c r="L55" s="11">
        <f t="shared" si="63"/>
        <v>705.42950399999995</v>
      </c>
      <c r="M55" s="11">
        <f t="shared" ref="M55" si="64">M50+M54</f>
        <v>587.85791999999992</v>
      </c>
      <c r="N55" s="11">
        <f t="shared" ref="N55:O55" si="65">N50+N54</f>
        <v>352.71475199999998</v>
      </c>
      <c r="O55" s="11">
        <f t="shared" si="65"/>
        <v>109.70726400000001</v>
      </c>
      <c r="P55" s="11">
        <f t="shared" si="63"/>
        <v>33.976320000000001</v>
      </c>
      <c r="Q55" s="11">
        <f>Q50+Q54</f>
        <v>192.67583999999999</v>
      </c>
      <c r="R55" s="11">
        <f t="shared" si="63"/>
        <v>231.21100799999999</v>
      </c>
      <c r="S55" s="11">
        <f t="shared" ref="S55" si="66">S50+S54</f>
        <v>102.85056</v>
      </c>
      <c r="T55" s="11">
        <f t="shared" si="63"/>
        <v>68.382720000000006</v>
      </c>
      <c r="U55" s="11">
        <f t="shared" ref="U55" si="67">U50+U54</f>
        <v>22.794240000000002</v>
      </c>
      <c r="V55" s="11">
        <f t="shared" ref="V55:AI55" si="68">V50+V54</f>
        <v>57.507840000000002</v>
      </c>
      <c r="W55" s="11">
        <f t="shared" si="68"/>
        <v>9.5846400000000003</v>
      </c>
      <c r="X55" s="11">
        <f t="shared" si="68"/>
        <v>121.13510400000001</v>
      </c>
      <c r="Y55" s="11">
        <f t="shared" si="68"/>
        <v>20.189184000000001</v>
      </c>
      <c r="Z55" s="11">
        <f t="shared" si="68"/>
        <v>14.856192</v>
      </c>
      <c r="AA55" s="11">
        <f t="shared" si="68"/>
        <v>2.476032</v>
      </c>
      <c r="AB55" s="11">
        <f t="shared" si="68"/>
        <v>42.172415999999998</v>
      </c>
      <c r="AC55" s="11">
        <f t="shared" si="68"/>
        <v>7.0287360000000003</v>
      </c>
      <c r="AD55" s="11">
        <f t="shared" si="68"/>
        <v>77.856768000000002</v>
      </c>
      <c r="AE55" s="11">
        <f t="shared" si="68"/>
        <v>20.189184000000001</v>
      </c>
      <c r="AF55" s="11">
        <f t="shared" si="68"/>
        <v>121.13510400000001</v>
      </c>
      <c r="AG55" s="11">
        <f t="shared" si="68"/>
        <v>28.704768000000001</v>
      </c>
      <c r="AH55" s="11">
        <f t="shared" si="68"/>
        <v>55.996416000000004</v>
      </c>
      <c r="AI55" s="11">
        <f t="shared" si="68"/>
        <v>9.8304000000000009</v>
      </c>
      <c r="AJ55" s="11"/>
      <c r="AK55" s="16"/>
    </row>
    <row r="56" spans="1:37" s="2" customFormat="1" x14ac:dyDescent="0.25">
      <c r="A56" s="78"/>
      <c r="B56" s="44" t="s">
        <v>110</v>
      </c>
      <c r="C56" s="45" t="s">
        <v>84</v>
      </c>
      <c r="D56" s="53">
        <f t="shared" si="41"/>
        <v>2.5023062152602327</v>
      </c>
      <c r="E56" s="54">
        <f t="shared" si="42"/>
        <v>807.12757894736819</v>
      </c>
      <c r="F56" s="49">
        <f t="shared" ref="F56:AI56" si="69">F55*1000/F10/F19</f>
        <v>484.85798932764141</v>
      </c>
      <c r="G56" s="49">
        <f t="shared" si="69"/>
        <v>752.58741468801782</v>
      </c>
      <c r="H56" s="49">
        <f t="shared" si="69"/>
        <v>20.86290045477514</v>
      </c>
      <c r="I56" s="49">
        <f t="shared" si="69"/>
        <v>376.29370734400891</v>
      </c>
      <c r="J56" s="49">
        <f t="shared" si="69"/>
        <v>646.47731910352184</v>
      </c>
      <c r="K56" s="49">
        <f t="shared" si="69"/>
        <v>176.2547705442903</v>
      </c>
      <c r="L56" s="49">
        <f t="shared" si="69"/>
        <v>807.12757894736819</v>
      </c>
      <c r="M56" s="49">
        <f t="shared" si="69"/>
        <v>744.12394936708847</v>
      </c>
      <c r="N56" s="49">
        <f t="shared" si="69"/>
        <v>376.42983137673417</v>
      </c>
      <c r="O56" s="49">
        <f t="shared" si="69"/>
        <v>113.27544037170881</v>
      </c>
      <c r="P56" s="49">
        <f t="shared" si="69"/>
        <v>34.33685699848408</v>
      </c>
      <c r="Q56" s="49">
        <f t="shared" si="69"/>
        <v>243.89346835443035</v>
      </c>
      <c r="R56" s="49">
        <f t="shared" si="69"/>
        <v>264.54348741418761</v>
      </c>
      <c r="S56" s="49">
        <f t="shared" si="69"/>
        <v>109.76580576307363</v>
      </c>
      <c r="T56" s="49">
        <f t="shared" si="69"/>
        <v>70.60683531233866</v>
      </c>
      <c r="U56" s="49">
        <f t="shared" si="69"/>
        <v>23.036119252147547</v>
      </c>
      <c r="V56" s="49">
        <f t="shared" si="69"/>
        <v>61.374429028815371</v>
      </c>
      <c r="W56" s="49">
        <f t="shared" si="69"/>
        <v>9.6863466397170281</v>
      </c>
      <c r="X56" s="49">
        <f t="shared" si="69"/>
        <v>129.27972678762006</v>
      </c>
      <c r="Y56" s="49">
        <f t="shared" si="69"/>
        <v>20.40341990904497</v>
      </c>
      <c r="Z56" s="49">
        <f t="shared" si="69"/>
        <v>15.855060832443971</v>
      </c>
      <c r="AA56" s="49">
        <f t="shared" si="69"/>
        <v>2.5023062152602327</v>
      </c>
      <c r="AB56" s="49">
        <f t="shared" si="69"/>
        <v>45.00791462113127</v>
      </c>
      <c r="AC56" s="49">
        <f t="shared" si="69"/>
        <v>7.1033208691258212</v>
      </c>
      <c r="AD56" s="49">
        <f t="shared" si="69"/>
        <v>83.091534685165414</v>
      </c>
      <c r="AE56" s="49">
        <f t="shared" si="69"/>
        <v>20.40341990904497</v>
      </c>
      <c r="AF56" s="49">
        <f t="shared" si="69"/>
        <v>129.27972678762006</v>
      </c>
      <c r="AG56" s="49">
        <f t="shared" si="69"/>
        <v>29.009366346639716</v>
      </c>
      <c r="AH56" s="49">
        <f t="shared" si="69"/>
        <v>59.761383137673434</v>
      </c>
      <c r="AI56" s="49">
        <f t="shared" si="69"/>
        <v>9.9347145022738772</v>
      </c>
      <c r="AJ56" s="49"/>
      <c r="AK56" s="55"/>
    </row>
    <row r="57" spans="1:37" s="2" customFormat="1" x14ac:dyDescent="0.25">
      <c r="A57" s="78"/>
      <c r="B57" s="2" t="s">
        <v>56</v>
      </c>
      <c r="C57" s="31" t="s">
        <v>34</v>
      </c>
      <c r="D57" s="21">
        <f t="shared" si="41"/>
        <v>27</v>
      </c>
      <c r="E57" s="39">
        <f t="shared" si="42"/>
        <v>240</v>
      </c>
      <c r="F57" s="2">
        <f>CONSTANTS!$C$14*CONSTANTS!$C$15*(F30+F47)/1024</f>
        <v>87.75</v>
      </c>
      <c r="G57" s="2">
        <f>CONSTANTS!$C$14*CONSTANTS!$C$15*(G30+G47)/1024</f>
        <v>87.75</v>
      </c>
      <c r="H57" s="2">
        <f>CONSTANTS!$C$14*CONSTANTS!$C$15*(H30+H47)/1024</f>
        <v>27</v>
      </c>
      <c r="I57" s="2">
        <f>CONSTANTS!$C$14*CONSTANTS!$C$15*(I30+I47)/1024</f>
        <v>87.75</v>
      </c>
      <c r="J57" s="2">
        <f>CONSTANTS!$C$14*CONSTANTS!$C$15*(J30+J47)/1024</f>
        <v>87.75</v>
      </c>
      <c r="K57" s="2">
        <f>CONSTANTS!$C$14*CONSTANTS!$C$15*(K30+K47)/1024</f>
        <v>27</v>
      </c>
      <c r="L57" s="2">
        <f>CONSTANTS!$C$14*CONSTANTS!$C$15*(L30+L47)/1024</f>
        <v>175.5</v>
      </c>
      <c r="M57" s="2">
        <f>CONSTANTS!$C$14*CONSTANTS!$C$15*(M30+M47)/1024</f>
        <v>175.5</v>
      </c>
      <c r="N57" s="2">
        <f>CONSTANTS!$C$14*CONSTANTS!$C$15*(N30+N47)/1024</f>
        <v>175.5</v>
      </c>
      <c r="O57" s="2">
        <f>CONSTANTS!$C$14*CONSTANTS!$C$15*(O30+O47)/1024</f>
        <v>116.25</v>
      </c>
      <c r="P57" s="2">
        <f>CONSTANTS!$C$14*CONSTANTS!$C$15*(P30+P47)/1024</f>
        <v>78.75</v>
      </c>
      <c r="Q57" s="2">
        <f>CONSTANTS!$C$14*CONSTANTS!$C$15*(Q30+Q47)/1024</f>
        <v>120</v>
      </c>
      <c r="R57" s="2">
        <f>CONSTANTS!$C$14*CONSTANTS!$C$15*(R30+R47)/1024</f>
        <v>216</v>
      </c>
      <c r="S57" s="2">
        <f>CONSTANTS!$C$14*CONSTANTS!$C$15*(S30+S47)/1024</f>
        <v>168.75</v>
      </c>
      <c r="T57" s="2">
        <f>CONSTANTS!$C$14*CONSTANTS!$C$15*(T30+T47)/1024</f>
        <v>198.75</v>
      </c>
      <c r="U57" s="2">
        <f>CONSTANTS!$C$14*CONSTANTS!$C$15*(U30+U47)/1024</f>
        <v>198.75</v>
      </c>
      <c r="V57" s="2">
        <f>CONSTANTS!$C$14*CONSTANTS!$C$15*(V30+V47)/1024</f>
        <v>175.5</v>
      </c>
      <c r="W57" s="2">
        <f>CONSTANTS!$C$14*CONSTANTS!$C$15*(W30+W47)/1024</f>
        <v>175.5</v>
      </c>
      <c r="X57" s="2">
        <f>CONSTANTS!$C$14*CONSTANTS!$C$15*(X30+X47)/1024</f>
        <v>198.75</v>
      </c>
      <c r="Y57" s="2">
        <f>CONSTANTS!$C$14*CONSTANTS!$C$15*(Y30+Y47)/1024</f>
        <v>198.75</v>
      </c>
      <c r="Z57" s="2">
        <f>CONSTANTS!$C$14*CONSTANTS!$C$15*(Z30+Z47)/1024</f>
        <v>87.75</v>
      </c>
      <c r="AA57" s="2">
        <f>CONSTANTS!$C$14*CONSTANTS!$C$15*(AA30+AA47)/1024</f>
        <v>87.75</v>
      </c>
      <c r="AB57" s="2">
        <f>CONSTANTS!$C$14*CONSTANTS!$C$15*(AB30+AB47)/1024</f>
        <v>175.5</v>
      </c>
      <c r="AC57" s="2">
        <f>CONSTANTS!$C$14*CONSTANTS!$C$15*(AC30+AC47)/1024</f>
        <v>175.5</v>
      </c>
      <c r="AD57" s="2">
        <f>CONSTANTS!$C$14*CONSTANTS!$C$15*(AD30+AD47)/1024</f>
        <v>216</v>
      </c>
      <c r="AE57" s="2">
        <f>CONSTANTS!$C$14*CONSTANTS!$C$15*(AE30+AE47)/1024</f>
        <v>198.75</v>
      </c>
      <c r="AF57" s="2">
        <f>CONSTANTS!$C$14*CONSTANTS!$C$15*(AF30+AF47)/1024</f>
        <v>198.75</v>
      </c>
      <c r="AG57" s="2">
        <f>CONSTANTS!$C$14*CONSTANTS!$C$15*(AG30+AG47)/1024</f>
        <v>240</v>
      </c>
      <c r="AH57" s="2">
        <f>CONSTANTS!$C$14*CONSTANTS!$C$15*(AH30+AH47)/1024</f>
        <v>209.25</v>
      </c>
      <c r="AI57" s="2">
        <f>CONSTANTS!$C$14*CONSTANTS!$C$15*(AI30+AI47)/1024</f>
        <v>216</v>
      </c>
      <c r="AK57" s="8"/>
    </row>
    <row r="58" spans="1:37" s="2" customFormat="1" ht="15.75" thickBot="1" x14ac:dyDescent="0.3">
      <c r="A58" s="79"/>
      <c r="B58" s="56" t="s">
        <v>57</v>
      </c>
      <c r="C58" s="57" t="s">
        <v>58</v>
      </c>
      <c r="D58" s="58">
        <f t="shared" si="41"/>
        <v>6.9853461344113188E-2</v>
      </c>
      <c r="E58" s="59">
        <f t="shared" si="42"/>
        <v>30.228072887907235</v>
      </c>
      <c r="F58" s="60">
        <f t="shared" ref="F58:AI58" si="70">F51*F52/F22</f>
        <v>19.474578441835643</v>
      </c>
      <c r="G58" s="60">
        <f t="shared" si="70"/>
        <v>30.228072887907235</v>
      </c>
      <c r="H58" s="60">
        <f t="shared" si="70"/>
        <v>2.7661970692268825</v>
      </c>
      <c r="I58" s="60">
        <f t="shared" si="70"/>
        <v>15.114036443953617</v>
      </c>
      <c r="J58" s="60">
        <f t="shared" si="70"/>
        <v>25.966104589114192</v>
      </c>
      <c r="K58" s="60">
        <f t="shared" si="70"/>
        <v>23.369494130202771</v>
      </c>
      <c r="L58" s="60">
        <f t="shared" si="70"/>
        <v>14.614846681922195</v>
      </c>
      <c r="M58" s="60">
        <f t="shared" si="70"/>
        <v>13.474025316455696</v>
      </c>
      <c r="N58" s="60">
        <f t="shared" si="70"/>
        <v>6.8161024546424755</v>
      </c>
      <c r="O58" s="60">
        <f t="shared" si="70"/>
        <v>1.6176768198244704</v>
      </c>
      <c r="P58" s="60">
        <f t="shared" si="70"/>
        <v>0.27941384537645275</v>
      </c>
      <c r="Q58" s="60">
        <f t="shared" si="70"/>
        <v>3.3053164556962025</v>
      </c>
      <c r="R58" s="60">
        <f t="shared" si="70"/>
        <v>3.6537116704805488</v>
      </c>
      <c r="S58" s="60">
        <f t="shared" si="70"/>
        <v>0.87783137673425815</v>
      </c>
      <c r="T58" s="60">
        <f t="shared" si="70"/>
        <v>0.4246401652039235</v>
      </c>
      <c r="U58" s="60">
        <f t="shared" si="70"/>
        <v>0.13854269833249117</v>
      </c>
      <c r="V58" s="60">
        <f t="shared" si="70"/>
        <v>0.87783137673425815</v>
      </c>
      <c r="W58" s="60">
        <f t="shared" si="70"/>
        <v>0.13854269833249117</v>
      </c>
      <c r="X58" s="60">
        <f t="shared" si="70"/>
        <v>0.46473425827107784</v>
      </c>
      <c r="Y58" s="60">
        <f t="shared" si="70"/>
        <v>7.3346134411318847E-2</v>
      </c>
      <c r="Z58" s="60">
        <f t="shared" si="70"/>
        <v>0.44260405549626464</v>
      </c>
      <c r="AA58" s="60">
        <f t="shared" si="70"/>
        <v>6.9853461344113188E-2</v>
      </c>
      <c r="AB58" s="60">
        <f t="shared" si="70"/>
        <v>0.46473425827107784</v>
      </c>
      <c r="AC58" s="60">
        <f t="shared" si="70"/>
        <v>7.3346134411318847E-2</v>
      </c>
      <c r="AD58" s="60">
        <f t="shared" si="70"/>
        <v>0.87783137673425815</v>
      </c>
      <c r="AE58" s="60">
        <f t="shared" si="70"/>
        <v>7.3346134411318847E-2</v>
      </c>
      <c r="AF58" s="60">
        <f t="shared" si="70"/>
        <v>0.46473425827107784</v>
      </c>
      <c r="AG58" s="60">
        <f t="shared" si="70"/>
        <v>7.3346134411318847E-2</v>
      </c>
      <c r="AH58" s="60">
        <f t="shared" si="70"/>
        <v>0.46473425827107784</v>
      </c>
      <c r="AI58" s="60">
        <f t="shared" si="70"/>
        <v>7.3346134411318847E-2</v>
      </c>
      <c r="AJ58" s="60"/>
      <c r="AK58" s="61"/>
    </row>
    <row r="59" spans="1:37" s="2" customFormat="1" x14ac:dyDescent="0.25">
      <c r="C59" s="4"/>
      <c r="D59" s="4"/>
      <c r="E59" s="21"/>
    </row>
  </sheetData>
  <mergeCells count="8">
    <mergeCell ref="A46:A58"/>
    <mergeCell ref="D1:D2"/>
    <mergeCell ref="E1:E2"/>
    <mergeCell ref="A1:B2"/>
    <mergeCell ref="A31:A45"/>
    <mergeCell ref="A17:A30"/>
    <mergeCell ref="C1:C2"/>
    <mergeCell ref="A3:A14"/>
  </mergeCells>
  <conditionalFormatting sqref="F26:AK58 AK25 F17:AK24">
    <cfRule type="expression" dxfId="5" priority="8">
      <formula>F17=MIN($F17:$AK17)</formula>
    </cfRule>
    <cfRule type="expression" dxfId="4" priority="10">
      <formula>F17=MAX($F17:$AK17)</formula>
    </cfRule>
  </conditionalFormatting>
  <conditionalFormatting sqref="F15:AK16">
    <cfRule type="cellIs" dxfId="10" priority="4" operator="notEqual">
      <formula>"x"</formula>
    </cfRule>
  </conditionalFormatting>
  <conditionalFormatting sqref="E25">
    <cfRule type="expression" dxfId="9" priority="1">
      <formula>E25&gt;C25</formula>
    </cfRule>
  </conditionalFormatting>
  <conditionalFormatting sqref="F25:AJ25">
    <cfRule type="expression" dxfId="8" priority="2">
      <formula>F25=MIN($H25:$AL25)</formula>
    </cfRule>
    <cfRule type="expression" dxfId="7" priority="3">
      <formula>F25=MAX($H25:$AL25)</formula>
    </cfRule>
  </conditionalFormatting>
  <dataValidations disablePrompts="1" count="2">
    <dataValidation type="whole" allowBlank="1" showInputMessage="1" showErrorMessage="1" sqref="I55:AK55 F55">
      <formula1>10</formula1>
      <formula2>#REF!</formula2>
    </dataValidation>
    <dataValidation type="whole" errorStyle="warning" allowBlank="1" showInputMessage="1" showErrorMessage="1" sqref="G55:H55">
      <formula1>10</formula1>
      <formula2>#REF!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7" sqref="A7:XFD7"/>
    </sheetView>
  </sheetViews>
  <sheetFormatPr defaultRowHeight="15" x14ac:dyDescent="0.25"/>
  <cols>
    <col min="1" max="1" width="28.42578125" bestFit="1" customWidth="1"/>
    <col min="2" max="2" width="6.42578125" bestFit="1" customWidth="1"/>
  </cols>
  <sheetData>
    <row r="1" spans="1:3" x14ac:dyDescent="0.25">
      <c r="A1" s="3" t="s">
        <v>26</v>
      </c>
    </row>
    <row r="2" spans="1:3" x14ac:dyDescent="0.25">
      <c r="A2" t="s">
        <v>21</v>
      </c>
      <c r="B2" t="s">
        <v>12</v>
      </c>
      <c r="C2">
        <v>64</v>
      </c>
    </row>
    <row r="3" spans="1:3" x14ac:dyDescent="0.25">
      <c r="A3" t="s">
        <v>15</v>
      </c>
      <c r="B3" t="s">
        <v>22</v>
      </c>
      <c r="C3">
        <v>22000</v>
      </c>
    </row>
    <row r="4" spans="1:3" x14ac:dyDescent="0.25">
      <c r="A4" t="s">
        <v>29</v>
      </c>
      <c r="B4" t="s">
        <v>9</v>
      </c>
      <c r="C4">
        <v>1</v>
      </c>
    </row>
    <row r="5" spans="1:3" x14ac:dyDescent="0.25">
      <c r="A5" t="s">
        <v>120</v>
      </c>
      <c r="B5" t="s">
        <v>37</v>
      </c>
      <c r="C5">
        <v>2.1</v>
      </c>
    </row>
    <row r="6" spans="1:3" x14ac:dyDescent="0.25">
      <c r="A6" t="s">
        <v>121</v>
      </c>
      <c r="B6" t="s">
        <v>122</v>
      </c>
      <c r="C6">
        <v>2.5</v>
      </c>
    </row>
    <row r="7" spans="1:3" x14ac:dyDescent="0.25">
      <c r="A7" s="3" t="s">
        <v>47</v>
      </c>
    </row>
    <row r="8" spans="1:3" x14ac:dyDescent="0.25">
      <c r="A8" t="s">
        <v>16</v>
      </c>
      <c r="B8" t="s">
        <v>23</v>
      </c>
      <c r="C8">
        <v>1.5</v>
      </c>
    </row>
    <row r="9" spans="1:3" x14ac:dyDescent="0.25">
      <c r="A9" t="s">
        <v>28</v>
      </c>
      <c r="B9" t="s">
        <v>5</v>
      </c>
      <c r="C9">
        <v>1</v>
      </c>
    </row>
    <row r="10" spans="1:3" x14ac:dyDescent="0.25">
      <c r="A10" t="s">
        <v>36</v>
      </c>
      <c r="B10" t="s">
        <v>12</v>
      </c>
      <c r="C10">
        <v>8</v>
      </c>
    </row>
    <row r="11" spans="1:3" x14ac:dyDescent="0.25">
      <c r="A11" t="s">
        <v>50</v>
      </c>
      <c r="B11" t="s">
        <v>12</v>
      </c>
      <c r="C11">
        <v>12</v>
      </c>
    </row>
    <row r="12" spans="1:3" x14ac:dyDescent="0.25">
      <c r="A12" t="s">
        <v>130</v>
      </c>
      <c r="B12" t="s">
        <v>5</v>
      </c>
      <c r="C12">
        <v>64</v>
      </c>
    </row>
    <row r="13" spans="1:3" x14ac:dyDescent="0.25">
      <c r="A13" s="3" t="s">
        <v>24</v>
      </c>
    </row>
    <row r="14" spans="1:3" x14ac:dyDescent="0.25">
      <c r="A14" t="s">
        <v>25</v>
      </c>
      <c r="C14">
        <v>64</v>
      </c>
    </row>
    <row r="15" spans="1:3" x14ac:dyDescent="0.25">
      <c r="A15" t="s">
        <v>27</v>
      </c>
      <c r="B15" t="s">
        <v>12</v>
      </c>
      <c r="C15">
        <v>3</v>
      </c>
    </row>
    <row r="16" spans="1:3" x14ac:dyDescent="0.25">
      <c r="A16" t="s">
        <v>31</v>
      </c>
      <c r="B16" t="s">
        <v>12</v>
      </c>
      <c r="C16">
        <v>2</v>
      </c>
    </row>
    <row r="17" spans="1:3" x14ac:dyDescent="0.25">
      <c r="A17" t="s">
        <v>32</v>
      </c>
      <c r="B17" t="s">
        <v>12</v>
      </c>
      <c r="C17">
        <v>8</v>
      </c>
    </row>
    <row r="18" spans="1:3" x14ac:dyDescent="0.25">
      <c r="A18" s="3" t="s">
        <v>33</v>
      </c>
    </row>
    <row r="19" spans="1:3" x14ac:dyDescent="0.25">
      <c r="A19" t="s">
        <v>39</v>
      </c>
      <c r="B19" t="s">
        <v>5</v>
      </c>
      <c r="C19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4EA7B3EC026B439B8A06AC61C07252" ma:contentTypeVersion="0" ma:contentTypeDescription="Create a new document." ma:contentTypeScope="" ma:versionID="f6d50daf82849830dce32199866cbe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26BEE3-DEAC-4927-BC2D-425D2620C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6CB1D5-A007-4446-BB99-6158A81D23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3BCEA8-8FF0-488C-BBE5-AFE5099FD76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tables</vt:lpstr>
      <vt:lpstr>CONSTANTS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Menashe, Ohad</dc:creator>
  <cp:lastModifiedBy>Menashe, Ohad</cp:lastModifiedBy>
  <dcterms:created xsi:type="dcterms:W3CDTF">2016-01-17T07:40:15Z</dcterms:created>
  <dcterms:modified xsi:type="dcterms:W3CDTF">2018-05-30T13:07:33Z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0x010100254EA7B3EC026B439B8A06AC61C07252</vt:lpwstr>
  </property>
  <property fmtid="{D5CDD505-2E9C-101B-9397-08002B2CF9AE}" pid="3" name="Order">
    <vt:r8>1992300</vt:r8>
  </property>
  <property fmtid="{D5CDD505-2E9C-101B-9397-08002B2CF9AE}" pid="4" name="TemplateUrl">
    <vt:lpwstr/>
  </property>
  <property fmtid="{D5CDD505-2E9C-101B-9397-08002B2CF9AE}" pid="5" name="_CopySource">
    <vt:lpwstr>https://sharepoint.ger.ith.intel.com/sites/3D_project/Shared Documents/Algo/IVCAM2.0/A.0 ASIC Algo AD/IVCAM2.0_AlgoPipe_AD_revisedOhad.xlsx</vt:lpwstr>
  </property>
  <property fmtid="{D5CDD505-2E9C-101B-9397-08002B2CF9AE}" pid="6" name="xd_ProgID">
    <vt:lpwstr/>
  </property>
</Properties>
</file>