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817" firstSheet="4" activeTab="9"/>
  </bookViews>
  <sheets>
    <sheet name="Maintan" sheetId="5" r:id="rId1"/>
    <sheet name="Godaun SHEET" sheetId="3" r:id="rId2"/>
    <sheet name="Load-Man SHEET" sheetId="1" r:id="rId3"/>
    <sheet name="Managar-Sheet" sheetId="7" r:id="rId4"/>
    <sheet name="Andar ki sheet" sheetId="4" r:id="rId5"/>
    <sheet name="Print PDC SQC Stock" sheetId="6" r:id="rId6"/>
    <sheet name="IOCL CHALLAN" sheetId="8" r:id="rId7"/>
    <sheet name="Sheet1" sheetId="9" r:id="rId8"/>
    <sheet name="CHALLAN_LOADMAN TO HAWKER" sheetId="10" r:id="rId9"/>
    <sheet name="CHALLAN GODOWN TO LOADMAN" sheetId="11" r:id="rId10"/>
  </sheets>
  <calcPr calcId="124519"/>
</workbook>
</file>

<file path=xl/calcChain.xml><?xml version="1.0" encoding="utf-8"?>
<calcChain xmlns="http://schemas.openxmlformats.org/spreadsheetml/2006/main">
  <c r="G25" i="3"/>
  <c r="D36" i="6"/>
  <c r="C36"/>
  <c r="D35"/>
  <c r="C35"/>
  <c r="L21" i="3"/>
  <c r="L22"/>
  <c r="L23"/>
  <c r="L20"/>
  <c r="F8" i="7"/>
  <c r="F5"/>
  <c r="F6"/>
  <c r="F7"/>
  <c r="F4"/>
  <c r="D5" i="1"/>
  <c r="F12"/>
  <c r="E12"/>
  <c r="B14" i="4"/>
  <c r="B27" i="6"/>
  <c r="B22"/>
  <c r="C8" i="7"/>
  <c r="D8"/>
  <c r="E8"/>
  <c r="C16" i="1"/>
  <c r="C15"/>
  <c r="C14"/>
  <c r="C13"/>
  <c r="C12"/>
  <c r="B16"/>
  <c r="B15"/>
  <c r="B14"/>
  <c r="B13"/>
  <c r="B12"/>
  <c r="H12"/>
  <c r="H19" s="1"/>
  <c r="G31"/>
  <c r="G30"/>
  <c r="G29"/>
  <c r="G28"/>
  <c r="B31"/>
  <c r="B30"/>
  <c r="B29"/>
  <c r="B28"/>
  <c r="G7"/>
  <c r="C5" i="3" s="1"/>
  <c r="E6" i="1"/>
  <c r="E7"/>
  <c r="E8"/>
  <c r="E9"/>
  <c r="D5" i="3"/>
  <c r="C4"/>
  <c r="B28" i="5" s="1"/>
  <c r="E5" i="6"/>
  <c r="F5" s="1"/>
  <c r="E6"/>
  <c r="F6" s="1"/>
  <c r="E7"/>
  <c r="E8"/>
  <c r="E9"/>
  <c r="F9" s="1"/>
  <c r="E10"/>
  <c r="F10" s="1"/>
  <c r="E11"/>
  <c r="F11" s="1"/>
  <c r="E12"/>
  <c r="E4"/>
  <c r="F12"/>
  <c r="F8"/>
  <c r="F7"/>
  <c r="B27" i="1"/>
  <c r="C4"/>
  <c r="G4" s="1"/>
  <c r="B29" i="5"/>
  <c r="E5" i="3" l="1"/>
  <c r="E36" i="6"/>
  <c r="E35"/>
  <c r="G6" i="3"/>
  <c r="F19" i="1"/>
  <c r="B19"/>
  <c r="C19"/>
  <c r="E19"/>
  <c r="G5" i="3"/>
  <c r="G12" i="1" l="1"/>
  <c r="I12" s="1"/>
  <c r="I19" s="1"/>
  <c r="M25" i="3"/>
  <c r="N23"/>
  <c r="N22"/>
  <c r="N21"/>
  <c r="L27" i="1"/>
  <c r="L34" s="1"/>
  <c r="M27"/>
  <c r="M34" s="1"/>
  <c r="O27"/>
  <c r="O34" s="1"/>
  <c r="B20" i="4"/>
  <c r="G27" i="1"/>
  <c r="G34" s="1"/>
  <c r="C5" s="1"/>
  <c r="B7" i="4"/>
  <c r="C34" i="1"/>
  <c r="G19" l="1"/>
  <c r="E5"/>
  <c r="G6"/>
  <c r="L25" i="3"/>
  <c r="N20"/>
  <c r="N25" s="1"/>
  <c r="N27" i="1"/>
  <c r="B34"/>
  <c r="D4" s="1"/>
  <c r="G5" l="1"/>
  <c r="E4"/>
  <c r="P27"/>
  <c r="P34" s="1"/>
  <c r="N34"/>
  <c r="B25" i="3"/>
  <c r="C25"/>
  <c r="D25"/>
  <c r="D4" l="1"/>
  <c r="F4" i="6"/>
  <c r="G4" i="3" l="1"/>
  <c r="E4"/>
</calcChain>
</file>

<file path=xl/sharedStrings.xml><?xml version="1.0" encoding="utf-8"?>
<sst xmlns="http://schemas.openxmlformats.org/spreadsheetml/2006/main" count="384" uniqueCount="187">
  <si>
    <t>TOTAL</t>
  </si>
  <si>
    <t>RS</t>
  </si>
  <si>
    <t>REC</t>
  </si>
  <si>
    <t>Arun Kumar</t>
  </si>
  <si>
    <t>Manoj Verma</t>
  </si>
  <si>
    <t xml:space="preserve">Mukesh Sahani       </t>
  </si>
  <si>
    <t xml:space="preserve">Rakesh kumar    </t>
  </si>
  <si>
    <t xml:space="preserve">Ram Singh    </t>
  </si>
  <si>
    <t>CASH CERRY</t>
  </si>
  <si>
    <t>NEW CON</t>
  </si>
  <si>
    <t>BALANC</t>
  </si>
  <si>
    <t>Chandrika Arjun</t>
  </si>
  <si>
    <t>14.200Kg</t>
  </si>
  <si>
    <t>19.000Kg</t>
  </si>
  <si>
    <t>Fild Silendar -Isue</t>
  </si>
  <si>
    <t>Mpt Silndar - Rec</t>
  </si>
  <si>
    <t>Alok Kumar  UP-32-Dy-8925</t>
  </si>
  <si>
    <t>Dij Sing / Vochar No</t>
  </si>
  <si>
    <t>Rs Rec.</t>
  </si>
  <si>
    <t>Total</t>
  </si>
  <si>
    <t>Rec IOCL</t>
  </si>
  <si>
    <t>GODAUN</t>
  </si>
  <si>
    <t>LOAD -1</t>
  </si>
  <si>
    <t>LOAD-2</t>
  </si>
  <si>
    <t>LOAD-3</t>
  </si>
  <si>
    <t>LOAD-1 (  UP-32-Dy-8925 )</t>
  </si>
  <si>
    <t>LOAD-2 (  UP-32-Dy-8925 )</t>
  </si>
  <si>
    <t>LOAD-3 (  UP-32-Dy-8925 )</t>
  </si>
  <si>
    <t>LOAD-4 (  UP-32-Dy-8925 )</t>
  </si>
  <si>
    <t>Hokar -Name</t>
  </si>
  <si>
    <t>LOAD-DILEVARI</t>
  </si>
  <si>
    <t>SHEET</t>
  </si>
  <si>
    <t>DILEVARI</t>
  </si>
  <si>
    <t xml:space="preserve">Rec-Mpt Silndar </t>
  </si>
  <si>
    <t>Maintan</t>
  </si>
  <si>
    <t>Goudaun</t>
  </si>
  <si>
    <t>Managar</t>
  </si>
  <si>
    <t>Load</t>
  </si>
  <si>
    <t xml:space="preserve"> HAWKER</t>
  </si>
  <si>
    <t>Item</t>
  </si>
  <si>
    <t>REPORT MI UPAR TO IS TRH DIKHAI DE -  OR INTAR KARNE PAR ANDAR SABKI SHEET  ORIJNAL (GODAUN -SHEET) DIKHAI DE</t>
  </si>
  <si>
    <t>KYC-Print</t>
  </si>
  <si>
    <t xml:space="preserve"> UP-32-Dy-8925 Load Man Ki Sheet mi apne aap pahuch jaye or load man sig hone par uski sheet mi dikahi de</t>
  </si>
  <si>
    <t>Sare watan intar ho jaye jis watan par intar kare usmi fiding ho jaye alag alag dikhai de andar ki sheet jese 50+50+50+20+etc</t>
  </si>
  <si>
    <r>
      <t xml:space="preserve">intar karne par </t>
    </r>
    <r>
      <rPr>
        <b/>
        <sz val="14"/>
        <color rgb="FFFF0000"/>
        <rFont val="Arial"/>
        <family val="2"/>
      </rPr>
      <t xml:space="preserve">SQC Print &amp; Load Man Ko Dene Par PDC </t>
    </r>
    <r>
      <rPr>
        <sz val="14"/>
        <color theme="1"/>
        <rFont val="Arial"/>
        <family val="2"/>
      </rPr>
      <t>report print alag alag Andar ki sheet se print ho jaye</t>
    </r>
  </si>
  <si>
    <t>Ese hi load man ke khali silandar isu kare godaun par load man par to dikhai de par godau ki sheet par andar dikhai de ki ye rast mi h or upar  godaun incharg ki sing hone par aye &amp; sheet par dikhe de</t>
  </si>
  <si>
    <t>Booking</t>
  </si>
  <si>
    <t>Vochar No</t>
  </si>
  <si>
    <t>Sig Sheet 1 Pe</t>
  </si>
  <si>
    <t>BY-HAWKAR-DILEVARI</t>
  </si>
  <si>
    <t xml:space="preserve">Isue-Fild Cylinder </t>
  </si>
  <si>
    <t xml:space="preserve">Rec-Mpt Cylinder </t>
  </si>
  <si>
    <t>Add -,Modify- delete</t>
  </si>
  <si>
    <t>Name ,S/oAdders , Bank Name , A/c No ETC</t>
  </si>
  <si>
    <t>PARTICULAR DATE KA DATA DEARCH HO JAAAYE</t>
  </si>
  <si>
    <t>IN AND OUT OPTION FOR USERS</t>
  </si>
  <si>
    <t>FINSINSH BUTTON</t>
  </si>
  <si>
    <t>BALANCE SHOWS BUTTON</t>
  </si>
  <si>
    <t>EMPTY FULL RECEIVE NA HONE PAR DAY CLOSE NA HO</t>
  </si>
  <si>
    <t>PRV</t>
  </si>
  <si>
    <t>NEXT</t>
  </si>
  <si>
    <t>DAY CLOSE</t>
  </si>
  <si>
    <t>05.000Kg</t>
  </si>
  <si>
    <t>Hawker charges</t>
  </si>
  <si>
    <t>Hawker Charges</t>
  </si>
  <si>
    <t>Fild Cylinder 14.200Kg</t>
  </si>
  <si>
    <t>Item Name</t>
  </si>
  <si>
    <t>Challan No</t>
  </si>
  <si>
    <t>Mpt Cylinder 14.200Kg</t>
  </si>
  <si>
    <t>Fild Cylinder 19.000Kg</t>
  </si>
  <si>
    <t>No Traction</t>
  </si>
  <si>
    <t>har isue rec. par challan print or Godaun par challan ke sang  PDC &amp; SQC Report</t>
  </si>
  <si>
    <t>Godaun -Sheet</t>
  </si>
  <si>
    <t>Date</t>
  </si>
  <si>
    <t>01.04.2020</t>
  </si>
  <si>
    <t>PDC REPORT</t>
  </si>
  <si>
    <t>S.No</t>
  </si>
  <si>
    <t>Cylinder No</t>
  </si>
  <si>
    <t>Gross              ( Actual) Wt.</t>
  </si>
  <si>
    <t>Tare Wt.</t>
  </si>
  <si>
    <t xml:space="preserve">Gas Wt. </t>
  </si>
  <si>
    <t>Under Wt.</t>
  </si>
  <si>
    <t>Seal OK</t>
  </si>
  <si>
    <t>Bunk Leak (With Seal)</t>
  </si>
  <si>
    <t>Bunk Leak (W/o Seal)</t>
  </si>
  <si>
    <t>Valve Leak</t>
  </si>
  <si>
    <t>Without O-Ring</t>
  </si>
  <si>
    <t>Water Filled</t>
  </si>
  <si>
    <t>Body Leak</t>
  </si>
  <si>
    <t>5 Years Test</t>
  </si>
  <si>
    <t>Remarks</t>
  </si>
  <si>
    <t>YES</t>
  </si>
  <si>
    <t>OK</t>
  </si>
  <si>
    <t>NO</t>
  </si>
  <si>
    <t>------</t>
  </si>
  <si>
    <t>ITEM</t>
  </si>
  <si>
    <t>OPNING</t>
  </si>
  <si>
    <t>ISUE</t>
  </si>
  <si>
    <t>CLOSING</t>
  </si>
  <si>
    <t>Fild Cylinder 14.200 Kg</t>
  </si>
  <si>
    <t>Mpt Cylinder 14.200 Kg</t>
  </si>
  <si>
    <t>Mpt Cylinder 19.000 Kg</t>
  </si>
  <si>
    <t>Fild Cylinder 19.000 Kg</t>
  </si>
  <si>
    <t>Fild Cylinder    5.000 Kg</t>
  </si>
  <si>
    <t>Mpt Cylinder   5.000 Kg</t>
  </si>
  <si>
    <t>STOCK REG</t>
  </si>
  <si>
    <t>ISUE MPT CYL KARNE PAR  GODUN SHEET MI (LOAD MAN-1)MI JAYE</t>
  </si>
  <si>
    <t xml:space="preserve">USER </t>
  </si>
  <si>
    <t>GODAUN SHEET SE AA JAYE SING KARNE PAR OR YHA SE BI ISUE HO JAYE -KAENE PAR</t>
  </si>
  <si>
    <t>Isue-Fild Cylinder  14.200 Kg</t>
  </si>
  <si>
    <t>Rec -Mpt  Cylinder  14.200 Kg</t>
  </si>
  <si>
    <t>Fild Cylinder (D) 5.000 Kg</t>
  </si>
  <si>
    <t>Mpt Cylinder (D) 5.000 Kg</t>
  </si>
  <si>
    <t>Fild Cylinder  (C) 5.000 Kg</t>
  </si>
  <si>
    <t>Mpt Cylinder (C) 5.000 Kg</t>
  </si>
  <si>
    <t>5.000Kg ( C )</t>
  </si>
  <si>
    <t>5.000Kg ( D )</t>
  </si>
  <si>
    <t>QTY</t>
  </si>
  <si>
    <t>Challan Print</t>
  </si>
  <si>
    <t>MANAGAR -SHEET</t>
  </si>
  <si>
    <t xml:space="preserve">Opning </t>
  </si>
  <si>
    <t>YE LOAD MEN  ISUE or Hawkar KA JOD auto  AYE</t>
  </si>
  <si>
    <t>YE LOAD MEN  RECor Hawkar  KA JOD AYE</t>
  </si>
  <si>
    <t>Load man ki Sheet se aye</t>
  </si>
  <si>
    <t>YE IOCL SE REC &amp; ISUE H yhi se ho jaye</t>
  </si>
  <si>
    <t>Side</t>
  </si>
  <si>
    <t>Co. Name Adders</t>
  </si>
  <si>
    <t>Opning Stock</t>
  </si>
  <si>
    <t>Name :-</t>
  </si>
  <si>
    <t>Gadi No:-</t>
  </si>
  <si>
    <t>Qty</t>
  </si>
  <si>
    <t>Sig</t>
  </si>
  <si>
    <t>Date:-</t>
  </si>
  <si>
    <t>ISUE CHALLAN</t>
  </si>
  <si>
    <t>Challan No:-</t>
  </si>
  <si>
    <t>Draivar /Hawkar/Costmer</t>
  </si>
  <si>
    <t>DATA REFRESH UPTO PARTICULAR DATE OR 31 MARCH Til Date  To Up Date</t>
  </si>
  <si>
    <t>Name</t>
  </si>
  <si>
    <t>Rate</t>
  </si>
  <si>
    <t>LOADMAN</t>
  </si>
  <si>
    <r>
      <t xml:space="preserve">Stock Sumarry With Challan  </t>
    </r>
    <r>
      <rPr>
        <b/>
        <sz val="11"/>
        <color rgb="FFFF0000"/>
        <rFont val="Calibri"/>
        <family val="2"/>
        <scheme val="minor"/>
      </rPr>
      <t>( both At Godown and at Loadman</t>
    </r>
    <r>
      <rPr>
        <b/>
        <sz val="11"/>
        <color theme="1"/>
        <rFont val="Calibri"/>
        <family val="2"/>
        <scheme val="minor"/>
      </rPr>
      <t>)</t>
    </r>
  </si>
  <si>
    <t>Godown par Stock Summary and Closing Stock k aprint ho</t>
  </si>
  <si>
    <t>Loadman bhi Stock Summary and Closing Stock ke print ka option</t>
  </si>
  <si>
    <t>ISUE FILD CYL HawKAR KA JOD OTO AA JYE</t>
  </si>
  <si>
    <t>REC MPT CYL HawKAR SE OTO AA JAYE</t>
  </si>
  <si>
    <t>GODOWN RECEIVE STATUS</t>
  </si>
  <si>
    <t>14.2 KG CYLINDER</t>
  </si>
  <si>
    <t>INVOICE NO.</t>
  </si>
  <si>
    <t>NO.OF CYLINDERS</t>
  </si>
  <si>
    <t>UPGISPAQPPPQ</t>
  </si>
  <si>
    <t>UPGISPKQPPPQ</t>
  </si>
  <si>
    <t>RS (MRP)</t>
  </si>
  <si>
    <t>RS (REC)</t>
  </si>
  <si>
    <t>CHALLAN 1</t>
  </si>
  <si>
    <t>CH 2</t>
  </si>
  <si>
    <t>CH 3</t>
  </si>
  <si>
    <t>NC HAWKER SE EMPTY AND MRP NHI LENI</t>
  </si>
  <si>
    <t>CASH 7 CARRY HAWHER SE COMMISIION NHI LENA</t>
  </si>
  <si>
    <t>TRANSFER OUT</t>
  </si>
  <si>
    <t>REFILL ISSUE</t>
  </si>
  <si>
    <t>REFILL RECEIVE</t>
  </si>
  <si>
    <t>NC ISSUE</t>
  </si>
  <si>
    <t>TV OUT RECEIVE</t>
  </si>
  <si>
    <t>BRIJWASI INDANE GAS SERVICE</t>
  </si>
  <si>
    <t>LOAD MAN NAME</t>
  </si>
  <si>
    <t>VEHICLE NAME</t>
  </si>
  <si>
    <t>CHALLAN NO:</t>
  </si>
  <si>
    <t>DATE:</t>
  </si>
  <si>
    <t>HAWKER NAME</t>
  </si>
  <si>
    <t>No.</t>
  </si>
  <si>
    <t>Amount</t>
  </si>
  <si>
    <t>14.0 Kg Cyl</t>
  </si>
  <si>
    <t>19.0 Kg Cyl.</t>
  </si>
  <si>
    <t>5.0 Kg Dom.</t>
  </si>
  <si>
    <t>5.Kg Com</t>
  </si>
  <si>
    <t>Sign of LOADMAN</t>
  </si>
  <si>
    <t>L1(DATE)01</t>
  </si>
  <si>
    <t>(FILLED CYLINDER ISSUED)</t>
  </si>
  <si>
    <t>SALE TYPE:</t>
  </si>
  <si>
    <t>REFILL</t>
  </si>
  <si>
    <t>N C ISSUE</t>
  </si>
  <si>
    <t>CHALLAN TO GODOWN TO DELIVERY MEN</t>
  </si>
  <si>
    <t>CHALLAN TO LOADMAN TO DELIVERY MEN</t>
  </si>
  <si>
    <t>LOADMAN NAME</t>
  </si>
  <si>
    <t>DRIVER NAME</t>
  </si>
  <si>
    <t>TIME:</t>
  </si>
  <si>
    <t>Sign of GODOWN INCHARGE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</si>
</sst>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rgb="FF00B0F0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8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</cellStyleXfs>
  <cellXfs count="2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0" xfId="0" applyFont="1"/>
    <xf numFmtId="0" fontId="0" fillId="0" borderId="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/>
    <xf numFmtId="0" fontId="1" fillId="0" borderId="6" xfId="0" applyFont="1" applyBorder="1"/>
    <xf numFmtId="0" fontId="0" fillId="0" borderId="0" xfId="0" applyBorder="1"/>
    <xf numFmtId="0" fontId="2" fillId="0" borderId="6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2" borderId="0" xfId="0" applyFont="1" applyFill="1" applyAlignment="1">
      <alignment horizontal="center"/>
    </xf>
    <xf numFmtId="0" fontId="4" fillId="0" borderId="0" xfId="0" applyFont="1"/>
    <xf numFmtId="0" fontId="5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3" xfId="0" applyBorder="1"/>
    <xf numFmtId="164" fontId="0" fillId="2" borderId="3" xfId="0" applyNumberForma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5" xfId="0" applyBorder="1"/>
    <xf numFmtId="0" fontId="1" fillId="0" borderId="4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0" borderId="4" xfId="0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10" xfId="0" applyBorder="1"/>
    <xf numFmtId="0" fontId="0" fillId="0" borderId="11" xfId="0" applyBorder="1"/>
    <xf numFmtId="0" fontId="1" fillId="0" borderId="11" xfId="0" applyFont="1" applyBorder="1"/>
    <xf numFmtId="0" fontId="0" fillId="0" borderId="12" xfId="0" applyBorder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/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0" xfId="0" applyFont="1" applyAlignment="1"/>
    <xf numFmtId="0" fontId="1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Border="1" applyAlignment="1">
      <alignment horizontal="center"/>
    </xf>
    <xf numFmtId="0" fontId="17" fillId="0" borderId="0" xfId="0" applyFont="1"/>
    <xf numFmtId="0" fontId="16" fillId="0" borderId="0" xfId="0" applyFont="1" applyBorder="1" applyAlignment="1"/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0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6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43" fontId="0" fillId="0" borderId="0" xfId="1" applyFont="1"/>
    <xf numFmtId="0" fontId="1" fillId="0" borderId="3" xfId="0" applyFont="1" applyBorder="1"/>
    <xf numFmtId="0" fontId="19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2" fillId="2" borderId="0" xfId="0" applyFont="1" applyFill="1"/>
    <xf numFmtId="0" fontId="1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left" indent="4"/>
    </xf>
    <xf numFmtId="0" fontId="20" fillId="0" borderId="0" xfId="0" applyFont="1" applyAlignment="1">
      <alignment horizontal="left"/>
    </xf>
    <xf numFmtId="0" fontId="19" fillId="0" borderId="0" xfId="0" applyFont="1"/>
    <xf numFmtId="0" fontId="0" fillId="4" borderId="0" xfId="0" applyFill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4" fillId="3" borderId="5" xfId="2" applyFill="1" applyBorder="1" applyAlignment="1" applyProtection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4" fontId="0" fillId="0" borderId="27" xfId="0" applyNumberFormat="1" applyBorder="1"/>
    <xf numFmtId="0" fontId="19" fillId="0" borderId="27" xfId="0" applyFont="1" applyBorder="1"/>
    <xf numFmtId="0" fontId="19" fillId="0" borderId="22" xfId="0" applyFont="1" applyBorder="1"/>
    <xf numFmtId="0" fontId="0" fillId="0" borderId="2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19" fillId="0" borderId="27" xfId="0" applyFont="1" applyBorder="1" applyAlignment="1">
      <alignment vertical="center"/>
    </xf>
    <xf numFmtId="14" fontId="0" fillId="0" borderId="27" xfId="0" applyNumberForma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4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21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0"/>
  <sheetViews>
    <sheetView topLeftCell="A26" workbookViewId="0">
      <selection activeCell="J32" sqref="J32"/>
    </sheetView>
  </sheetViews>
  <sheetFormatPr defaultRowHeight="15"/>
  <cols>
    <col min="2" max="2" width="17.28515625" customWidth="1"/>
    <col min="3" max="4" width="12.7109375" customWidth="1"/>
    <col min="5" max="5" width="13.85546875" customWidth="1"/>
    <col min="6" max="6" width="12.140625" customWidth="1"/>
    <col min="7" max="7" width="6.42578125" customWidth="1"/>
    <col min="8" max="8" width="10.85546875" customWidth="1"/>
    <col min="9" max="9" width="15.42578125" bestFit="1" customWidth="1"/>
    <col min="10" max="10" width="13.28515625" customWidth="1"/>
    <col min="11" max="11" width="15.42578125" bestFit="1" customWidth="1"/>
  </cols>
  <sheetData>
    <row r="1" spans="1:11">
      <c r="A1" s="41" t="s">
        <v>34</v>
      </c>
      <c r="B1" s="18"/>
      <c r="C1" s="18"/>
      <c r="D1" s="18"/>
      <c r="F1" s="18"/>
      <c r="G1" s="18"/>
      <c r="H1" s="18"/>
      <c r="I1" s="18"/>
      <c r="J1" s="40"/>
    </row>
    <row r="2" spans="1:11">
      <c r="A2" s="67">
        <v>1</v>
      </c>
      <c r="B2" s="75" t="s">
        <v>126</v>
      </c>
      <c r="C2" s="18" t="s">
        <v>118</v>
      </c>
      <c r="D2" s="18"/>
      <c r="F2" s="18"/>
      <c r="G2" s="18"/>
      <c r="H2" s="18"/>
      <c r="I2" s="18"/>
      <c r="J2" s="40"/>
    </row>
    <row r="3" spans="1:11">
      <c r="A3" s="67"/>
      <c r="B3" s="18"/>
      <c r="C3" s="132" t="s">
        <v>136</v>
      </c>
      <c r="D3" s="18"/>
      <c r="F3" s="18"/>
      <c r="G3" s="18"/>
      <c r="H3" s="18"/>
      <c r="I3" s="18"/>
      <c r="J3" s="40"/>
    </row>
    <row r="4" spans="1:11">
      <c r="A4" s="37">
        <v>2</v>
      </c>
      <c r="B4" s="39" t="s">
        <v>125</v>
      </c>
      <c r="C4" s="39" t="s">
        <v>52</v>
      </c>
      <c r="D4" s="18"/>
      <c r="E4" s="18"/>
      <c r="F4" s="18"/>
      <c r="G4" s="18"/>
      <c r="H4" s="37"/>
      <c r="I4" s="39"/>
      <c r="J4" s="40"/>
      <c r="K4" s="33"/>
    </row>
    <row r="5" spans="1:11">
      <c r="C5" s="33" t="s">
        <v>35</v>
      </c>
      <c r="J5" s="33"/>
      <c r="K5" s="33"/>
    </row>
    <row r="6" spans="1:11">
      <c r="C6" s="33" t="s">
        <v>37</v>
      </c>
      <c r="H6" s="31"/>
      <c r="K6" s="33"/>
    </row>
    <row r="7" spans="1:11">
      <c r="A7" s="31">
        <v>3</v>
      </c>
      <c r="B7" s="39" t="s">
        <v>107</v>
      </c>
      <c r="C7" s="32" t="s">
        <v>52</v>
      </c>
      <c r="H7" s="31"/>
      <c r="K7" s="33"/>
    </row>
    <row r="8" spans="1:11">
      <c r="A8" s="31"/>
      <c r="B8" s="32"/>
      <c r="C8" s="33" t="s">
        <v>36</v>
      </c>
      <c r="H8" s="31"/>
      <c r="K8" s="33"/>
    </row>
    <row r="9" spans="1:11">
      <c r="A9" s="31"/>
      <c r="B9" s="32"/>
      <c r="C9" s="33" t="s">
        <v>35</v>
      </c>
      <c r="H9" s="31"/>
      <c r="K9" s="33"/>
    </row>
    <row r="10" spans="1:11">
      <c r="A10" s="31"/>
      <c r="B10" s="32"/>
      <c r="C10" s="33" t="s">
        <v>139</v>
      </c>
      <c r="H10" s="31"/>
      <c r="K10" s="33"/>
    </row>
    <row r="11" spans="1:11">
      <c r="A11" s="31"/>
      <c r="B11" s="32"/>
      <c r="C11" s="131" t="s">
        <v>38</v>
      </c>
      <c r="H11" s="31"/>
      <c r="K11" s="33"/>
    </row>
    <row r="12" spans="1:11">
      <c r="A12" s="31">
        <v>4</v>
      </c>
      <c r="B12" s="32" t="s">
        <v>39</v>
      </c>
      <c r="C12" s="32" t="s">
        <v>52</v>
      </c>
      <c r="H12" s="31"/>
      <c r="J12" s="7"/>
      <c r="K12" s="33"/>
    </row>
    <row r="13" spans="1:11">
      <c r="A13" s="31"/>
      <c r="B13" s="32"/>
      <c r="C13" s="32" t="s">
        <v>137</v>
      </c>
      <c r="D13" s="31" t="s">
        <v>138</v>
      </c>
      <c r="E13" s="75" t="s">
        <v>127</v>
      </c>
      <c r="H13" s="31"/>
      <c r="J13" s="7"/>
      <c r="K13" s="33"/>
    </row>
    <row r="14" spans="1:11">
      <c r="C14" s="38" t="s">
        <v>12</v>
      </c>
      <c r="D14" s="34">
        <v>800</v>
      </c>
      <c r="E14" s="133"/>
      <c r="K14" s="33"/>
    </row>
    <row r="15" spans="1:11">
      <c r="C15" s="38" t="s">
        <v>13</v>
      </c>
      <c r="D15" s="34">
        <v>1200</v>
      </c>
      <c r="E15" s="133"/>
      <c r="K15" s="33"/>
    </row>
    <row r="16" spans="1:11">
      <c r="A16" s="45"/>
      <c r="B16" s="48"/>
      <c r="C16" s="38" t="s">
        <v>62</v>
      </c>
      <c r="D16" s="34">
        <v>400</v>
      </c>
      <c r="E16" s="133"/>
      <c r="H16" s="36"/>
      <c r="K16" s="33"/>
    </row>
    <row r="17" spans="1:15" ht="30">
      <c r="A17" s="45"/>
      <c r="B17" s="48"/>
      <c r="C17" s="122" t="s">
        <v>64</v>
      </c>
      <c r="D17" s="123">
        <v>20</v>
      </c>
      <c r="H17" s="36"/>
      <c r="K17" s="33"/>
    </row>
    <row r="18" spans="1:15">
      <c r="A18" s="45"/>
      <c r="B18" s="48"/>
      <c r="C18" s="124" t="s">
        <v>9</v>
      </c>
      <c r="D18" s="125">
        <v>0</v>
      </c>
      <c r="F18" s="11"/>
      <c r="G18" s="51"/>
      <c r="H18" s="36"/>
      <c r="K18" s="33"/>
    </row>
    <row r="19" spans="1:15">
      <c r="A19" s="45"/>
      <c r="B19" s="48"/>
      <c r="C19" s="47"/>
      <c r="F19" s="11"/>
      <c r="G19" s="51"/>
      <c r="H19" s="36"/>
      <c r="K19" s="33"/>
    </row>
    <row r="20" spans="1:15">
      <c r="A20" s="45">
        <v>5</v>
      </c>
      <c r="B20" s="38" t="s">
        <v>71</v>
      </c>
      <c r="C20" s="47"/>
      <c r="G20" s="34"/>
      <c r="H20" s="36"/>
      <c r="K20" s="33"/>
    </row>
    <row r="21" spans="1:15">
      <c r="A21" s="31">
        <v>6</v>
      </c>
      <c r="B21" s="165" t="s">
        <v>141</v>
      </c>
      <c r="C21" s="165"/>
      <c r="D21" s="165"/>
      <c r="E21" s="165"/>
      <c r="F21" s="165"/>
      <c r="G21" s="165"/>
      <c r="H21" s="165"/>
      <c r="I21" s="32"/>
      <c r="K21" s="33"/>
    </row>
    <row r="22" spans="1:15">
      <c r="A22" s="31">
        <v>7</v>
      </c>
      <c r="B22" s="32" t="s">
        <v>142</v>
      </c>
      <c r="C22" s="36"/>
      <c r="D22" s="36"/>
      <c r="H22" s="36"/>
      <c r="I22" s="32"/>
      <c r="K22" s="33"/>
    </row>
    <row r="23" spans="1:15">
      <c r="A23" s="31">
        <v>8</v>
      </c>
      <c r="B23" s="32" t="s">
        <v>41</v>
      </c>
      <c r="C23" t="s">
        <v>53</v>
      </c>
      <c r="H23" s="36"/>
      <c r="I23" s="32"/>
      <c r="K23" s="33"/>
    </row>
    <row r="24" spans="1:15">
      <c r="A24" s="31">
        <v>9</v>
      </c>
      <c r="B24" s="32" t="s">
        <v>46</v>
      </c>
      <c r="C24" s="36" t="s">
        <v>47</v>
      </c>
      <c r="D24" s="33" t="s">
        <v>48</v>
      </c>
      <c r="H24" s="31"/>
      <c r="I24" s="32"/>
      <c r="J24" s="35"/>
      <c r="K24" s="33"/>
      <c r="M24" s="2"/>
    </row>
    <row r="25" spans="1:15">
      <c r="M25" s="1"/>
    </row>
    <row r="26" spans="1:15" ht="18">
      <c r="A26" s="20">
        <v>10</v>
      </c>
      <c r="B26" s="21" t="s">
        <v>40</v>
      </c>
      <c r="C26" s="22"/>
      <c r="D26" s="22"/>
      <c r="M26" s="1"/>
    </row>
    <row r="27" spans="1:15" ht="18">
      <c r="A27" s="20"/>
      <c r="B27" s="22"/>
      <c r="C27" s="22"/>
      <c r="D27" s="22"/>
      <c r="M27" s="1"/>
    </row>
    <row r="28" spans="1:15" ht="18">
      <c r="A28" s="20">
        <v>11</v>
      </c>
      <c r="B28" s="23">
        <f>+'Godaun SHEET'!C4</f>
        <v>1050</v>
      </c>
      <c r="C28" s="24" t="s">
        <v>20</v>
      </c>
      <c r="D28" s="22" t="s">
        <v>44</v>
      </c>
      <c r="M28" s="1"/>
    </row>
    <row r="29" spans="1:15" ht="18">
      <c r="A29" s="20">
        <v>12</v>
      </c>
      <c r="B29" s="25">
        <f>300+250+50-60</f>
        <v>540</v>
      </c>
      <c r="C29" s="22" t="s">
        <v>42</v>
      </c>
      <c r="D29" s="22"/>
      <c r="M29" s="4"/>
      <c r="N29" s="7"/>
      <c r="O29" s="7"/>
    </row>
    <row r="30" spans="1:15" ht="18">
      <c r="A30" s="20">
        <v>13</v>
      </c>
      <c r="B30" s="26"/>
      <c r="C30" s="22" t="s">
        <v>45</v>
      </c>
      <c r="D30" s="22"/>
    </row>
    <row r="31" spans="1:15" ht="18">
      <c r="A31" s="20">
        <v>14</v>
      </c>
      <c r="B31" s="27" t="s">
        <v>43</v>
      </c>
      <c r="C31" s="22"/>
      <c r="D31" s="22"/>
    </row>
    <row r="32" spans="1:15" ht="18">
      <c r="A32" s="20">
        <v>15</v>
      </c>
      <c r="B32" t="s">
        <v>54</v>
      </c>
    </row>
    <row r="33" spans="1:21" ht="18">
      <c r="A33" s="20">
        <v>16</v>
      </c>
      <c r="B33" t="s">
        <v>55</v>
      </c>
    </row>
    <row r="34" spans="1:21" ht="18">
      <c r="A34" s="20">
        <v>17</v>
      </c>
      <c r="B34" t="s">
        <v>56</v>
      </c>
    </row>
    <row r="35" spans="1:21" ht="18">
      <c r="A35" s="20">
        <v>18</v>
      </c>
      <c r="B35" t="s">
        <v>57</v>
      </c>
    </row>
    <row r="36" spans="1:21" ht="18">
      <c r="A36" s="20">
        <v>19</v>
      </c>
      <c r="B36" t="s">
        <v>58</v>
      </c>
    </row>
    <row r="37" spans="1:21" ht="18">
      <c r="A37" s="20">
        <v>20</v>
      </c>
      <c r="B37" t="s">
        <v>156</v>
      </c>
      <c r="G37" s="26"/>
      <c r="H37" s="28"/>
      <c r="I37" s="22"/>
      <c r="J37" s="22"/>
    </row>
    <row r="38" spans="1:21" ht="18">
      <c r="A38" s="20">
        <v>21</v>
      </c>
      <c r="G38" s="26"/>
      <c r="H38" s="29"/>
      <c r="I38" s="30"/>
      <c r="J38" s="29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ht="18">
      <c r="A39" t="s">
        <v>157</v>
      </c>
      <c r="G39" s="20"/>
      <c r="H39" s="29"/>
      <c r="I39" s="30"/>
      <c r="J39" s="29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ht="18">
      <c r="G40" s="22"/>
      <c r="H40" s="22"/>
      <c r="I40" s="22"/>
    </row>
  </sheetData>
  <mergeCells count="1">
    <mergeCell ref="B21:H2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H10" sqref="H10"/>
    </sheetView>
  </sheetViews>
  <sheetFormatPr defaultRowHeight="15"/>
  <cols>
    <col min="1" max="1" width="13.140625" bestFit="1" customWidth="1"/>
    <col min="2" max="2" width="13.42578125" bestFit="1" customWidth="1"/>
    <col min="4" max="4" width="10.7109375" bestFit="1" customWidth="1"/>
  </cols>
  <sheetData>
    <row r="1" spans="1:4">
      <c r="A1" s="191" t="s">
        <v>163</v>
      </c>
      <c r="B1" s="192"/>
      <c r="C1" s="192"/>
      <c r="D1" s="193"/>
    </row>
    <row r="2" spans="1:4">
      <c r="A2" s="152"/>
      <c r="B2" s="153"/>
      <c r="C2" s="153"/>
      <c r="D2" s="154"/>
    </row>
    <row r="3" spans="1:4" ht="15.75" thickBot="1">
      <c r="A3" s="153"/>
      <c r="B3" s="194" t="s">
        <v>165</v>
      </c>
      <c r="C3" s="194"/>
      <c r="D3" s="154"/>
    </row>
    <row r="4" spans="1:4" ht="15.75" thickBot="1">
      <c r="A4" s="155"/>
      <c r="B4" s="155" t="s">
        <v>184</v>
      </c>
      <c r="C4" s="156"/>
      <c r="D4" s="157"/>
    </row>
    <row r="5" spans="1:4" ht="15.75" thickBot="1">
      <c r="A5" s="158" t="s">
        <v>166</v>
      </c>
      <c r="B5" s="159" t="s">
        <v>176</v>
      </c>
      <c r="C5" s="158" t="s">
        <v>167</v>
      </c>
      <c r="D5" s="160">
        <v>43974</v>
      </c>
    </row>
    <row r="6" spans="1:4">
      <c r="A6" s="152"/>
      <c r="B6" s="153"/>
      <c r="C6" s="153"/>
      <c r="D6" s="154"/>
    </row>
    <row r="7" spans="1:4">
      <c r="A7" s="195" t="s">
        <v>183</v>
      </c>
      <c r="B7" s="195"/>
      <c r="C7" s="155" t="s">
        <v>185</v>
      </c>
      <c r="D7" s="161"/>
    </row>
    <row r="8" spans="1:4">
      <c r="A8" s="196" t="s">
        <v>177</v>
      </c>
      <c r="B8" s="187"/>
      <c r="C8" s="187"/>
      <c r="D8" s="188"/>
    </row>
    <row r="9" spans="1:4">
      <c r="A9" s="162"/>
      <c r="B9" s="164" t="s">
        <v>169</v>
      </c>
      <c r="D9" s="154"/>
    </row>
    <row r="10" spans="1:4">
      <c r="A10" s="162" t="s">
        <v>171</v>
      </c>
      <c r="B10" s="162"/>
      <c r="D10" s="154"/>
    </row>
    <row r="11" spans="1:4">
      <c r="A11" s="162" t="s">
        <v>172</v>
      </c>
      <c r="B11" s="162"/>
      <c r="D11" s="154"/>
    </row>
    <row r="12" spans="1:4">
      <c r="A12" s="162" t="s">
        <v>173</v>
      </c>
      <c r="B12" s="162"/>
      <c r="D12" s="154"/>
    </row>
    <row r="13" spans="1:4">
      <c r="A13" s="162" t="s">
        <v>174</v>
      </c>
      <c r="B13" s="162"/>
      <c r="D13" s="154"/>
    </row>
    <row r="14" spans="1:4">
      <c r="A14" s="152"/>
      <c r="B14" s="153"/>
      <c r="D14" s="154"/>
    </row>
    <row r="15" spans="1:4">
      <c r="A15" s="152"/>
      <c r="B15" s="153"/>
      <c r="C15" s="197" t="s">
        <v>186</v>
      </c>
      <c r="D15" s="198"/>
    </row>
    <row r="16" spans="1:4" ht="15.75" thickBot="1">
      <c r="A16" s="156"/>
      <c r="B16" s="163"/>
      <c r="C16" s="199"/>
      <c r="D16" s="200"/>
    </row>
  </sheetData>
  <mergeCells count="5">
    <mergeCell ref="A1:D1"/>
    <mergeCell ref="B3:C3"/>
    <mergeCell ref="A7:B7"/>
    <mergeCell ref="A8:D8"/>
    <mergeCell ref="C15:D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E19" sqref="E19"/>
    </sheetView>
  </sheetViews>
  <sheetFormatPr defaultRowHeight="15"/>
  <cols>
    <col min="1" max="1" width="24.140625" bestFit="1" customWidth="1"/>
    <col min="2" max="2" width="12.42578125" style="1" customWidth="1"/>
    <col min="3" max="3" width="11.85546875" style="1" customWidth="1"/>
    <col min="4" max="4" width="11.7109375" style="1" customWidth="1"/>
    <col min="5" max="5" width="12.5703125" style="1" customWidth="1"/>
    <col min="6" max="6" width="5.28515625" style="1" customWidth="1"/>
    <col min="7" max="7" width="14.28515625" style="1" customWidth="1"/>
    <col min="8" max="8" width="14.7109375" style="1" customWidth="1"/>
    <col min="9" max="9" width="11.42578125" customWidth="1"/>
    <col min="10" max="10" width="12" customWidth="1"/>
    <col min="11" max="11" width="4.42578125" customWidth="1"/>
    <col min="12" max="12" width="11.28515625" customWidth="1"/>
    <col min="13" max="13" width="10.42578125" customWidth="1"/>
  </cols>
  <sheetData>
    <row r="1" spans="1:11" s="7" customFormat="1" ht="15.75">
      <c r="A1" s="166" t="s">
        <v>72</v>
      </c>
      <c r="B1" s="166"/>
      <c r="C1" s="166"/>
      <c r="D1" s="166"/>
      <c r="E1" s="166"/>
      <c r="F1" s="42"/>
      <c r="G1" s="42"/>
      <c r="H1" s="42"/>
    </row>
    <row r="2" spans="1:11">
      <c r="A2" s="167" t="s">
        <v>105</v>
      </c>
      <c r="B2" s="167"/>
      <c r="C2" s="167"/>
      <c r="D2" s="42" t="s">
        <v>73</v>
      </c>
      <c r="E2" s="42" t="s">
        <v>74</v>
      </c>
      <c r="F2" s="43"/>
    </row>
    <row r="3" spans="1:11">
      <c r="A3" s="83" t="s">
        <v>95</v>
      </c>
      <c r="B3" s="86" t="s">
        <v>96</v>
      </c>
      <c r="C3" s="87" t="s">
        <v>2</v>
      </c>
      <c r="D3" s="87" t="s">
        <v>97</v>
      </c>
      <c r="E3" s="87" t="s">
        <v>98</v>
      </c>
      <c r="F3" s="60"/>
      <c r="G3" s="84"/>
      <c r="H3" s="85" t="s">
        <v>124</v>
      </c>
    </row>
    <row r="4" spans="1:11">
      <c r="A4" s="116" t="s">
        <v>99</v>
      </c>
      <c r="B4" s="93">
        <v>800</v>
      </c>
      <c r="C4" s="142">
        <f>300+300+450</f>
        <v>1050</v>
      </c>
      <c r="D4" s="90">
        <f>+B25</f>
        <v>860</v>
      </c>
      <c r="E4" s="93">
        <f>B4+C4-D4</f>
        <v>990</v>
      </c>
      <c r="F4" s="60"/>
      <c r="G4" s="13">
        <f>+D4</f>
        <v>860</v>
      </c>
      <c r="H4" s="85" t="s">
        <v>121</v>
      </c>
    </row>
    <row r="5" spans="1:11">
      <c r="A5" s="117" t="s">
        <v>100</v>
      </c>
      <c r="B5" s="91">
        <v>1100</v>
      </c>
      <c r="C5" s="90">
        <f>+G25</f>
        <v>870</v>
      </c>
      <c r="D5" s="92">
        <f>300+300+450</f>
        <v>1050</v>
      </c>
      <c r="E5" s="93">
        <f>B5+C5-D5</f>
        <v>920</v>
      </c>
      <c r="F5" s="60"/>
      <c r="G5" s="60">
        <f>+C5</f>
        <v>870</v>
      </c>
      <c r="H5" s="85" t="s">
        <v>122</v>
      </c>
    </row>
    <row r="6" spans="1:11">
      <c r="A6" s="117" t="s">
        <v>102</v>
      </c>
      <c r="B6" s="91"/>
      <c r="C6" s="91"/>
      <c r="D6" s="91"/>
      <c r="E6" s="91"/>
      <c r="F6" s="60"/>
      <c r="G6" s="121">
        <f>+G15</f>
        <v>540</v>
      </c>
      <c r="H6" s="85" t="s">
        <v>123</v>
      </c>
    </row>
    <row r="7" spans="1:11">
      <c r="A7" s="117" t="s">
        <v>101</v>
      </c>
      <c r="B7" s="91"/>
      <c r="C7" s="91"/>
      <c r="D7" s="91"/>
      <c r="E7" s="91"/>
      <c r="F7" s="60"/>
      <c r="G7" s="60"/>
      <c r="H7" s="60"/>
    </row>
    <row r="8" spans="1:11">
      <c r="A8" s="117" t="s">
        <v>113</v>
      </c>
      <c r="B8" s="91"/>
      <c r="C8" s="91"/>
      <c r="D8" s="91"/>
      <c r="E8" s="91"/>
      <c r="F8" s="82"/>
      <c r="G8" s="82"/>
      <c r="H8" s="82"/>
    </row>
    <row r="9" spans="1:11">
      <c r="A9" s="117" t="s">
        <v>114</v>
      </c>
      <c r="B9" s="91"/>
      <c r="C9" s="91"/>
      <c r="D9" s="91"/>
      <c r="E9" s="91"/>
      <c r="F9" s="82"/>
      <c r="G9" s="82"/>
      <c r="H9" s="82"/>
    </row>
    <row r="10" spans="1:11">
      <c r="A10" s="117" t="s">
        <v>111</v>
      </c>
      <c r="B10" s="91"/>
      <c r="C10" s="91"/>
      <c r="D10" s="91"/>
      <c r="E10" s="91"/>
      <c r="F10" s="60"/>
      <c r="G10" s="60"/>
      <c r="H10" s="60"/>
    </row>
    <row r="11" spans="1:11">
      <c r="A11" s="118" t="s">
        <v>112</v>
      </c>
      <c r="B11" s="96"/>
      <c r="C11" s="96"/>
      <c r="D11" s="96"/>
      <c r="E11" s="96"/>
      <c r="F11" s="60"/>
      <c r="G11" s="60"/>
      <c r="H11" s="60"/>
    </row>
    <row r="12" spans="1:11">
      <c r="B12" s="60"/>
      <c r="C12" s="60"/>
      <c r="D12" s="60"/>
      <c r="E12" s="60"/>
      <c r="F12" s="60"/>
      <c r="G12" s="60"/>
      <c r="H12" s="60"/>
    </row>
    <row r="13" spans="1:11">
      <c r="B13" s="168" t="s">
        <v>50</v>
      </c>
      <c r="C13" s="168"/>
      <c r="D13" s="168"/>
      <c r="E13" s="4"/>
      <c r="F13" s="168" t="s">
        <v>33</v>
      </c>
      <c r="G13" s="168"/>
      <c r="H13" s="168"/>
    </row>
    <row r="14" spans="1:11">
      <c r="A14" s="14" t="s">
        <v>30</v>
      </c>
      <c r="B14" s="3" t="s">
        <v>12</v>
      </c>
      <c r="C14" s="3" t="s">
        <v>13</v>
      </c>
      <c r="D14" s="3" t="s">
        <v>116</v>
      </c>
      <c r="E14" s="3" t="s">
        <v>115</v>
      </c>
      <c r="F14" s="5"/>
      <c r="G14" s="3" t="s">
        <v>12</v>
      </c>
      <c r="H14" s="3" t="s">
        <v>13</v>
      </c>
      <c r="I14" s="3" t="s">
        <v>116</v>
      </c>
      <c r="J14" s="3" t="s">
        <v>115</v>
      </c>
      <c r="K14" s="5"/>
    </row>
    <row r="15" spans="1:11">
      <c r="A15" s="7" t="s">
        <v>25</v>
      </c>
      <c r="B15" s="57">
        <v>540</v>
      </c>
      <c r="E15" s="82"/>
      <c r="G15" s="121">
        <v>540</v>
      </c>
      <c r="I15" s="1"/>
    </row>
    <row r="16" spans="1:11">
      <c r="A16" s="7" t="s">
        <v>26</v>
      </c>
      <c r="B16" s="1">
        <v>300</v>
      </c>
      <c r="E16" s="82"/>
      <c r="G16" s="1">
        <v>300</v>
      </c>
      <c r="I16" s="1"/>
    </row>
    <row r="17" spans="1:17">
      <c r="A17" s="7" t="s">
        <v>27</v>
      </c>
      <c r="E17" s="82"/>
      <c r="I17" s="1"/>
    </row>
    <row r="18" spans="1:17">
      <c r="A18" s="7" t="s">
        <v>28</v>
      </c>
      <c r="E18" s="82"/>
      <c r="I18" s="1"/>
    </row>
    <row r="19" spans="1:17">
      <c r="A19" s="13" t="s">
        <v>49</v>
      </c>
      <c r="E19" s="82"/>
      <c r="I19" s="1"/>
      <c r="L19" s="15" t="s">
        <v>151</v>
      </c>
      <c r="M19" s="15" t="s">
        <v>152</v>
      </c>
      <c r="N19" s="15" t="s">
        <v>10</v>
      </c>
    </row>
    <row r="20" spans="1:17">
      <c r="A20" t="s">
        <v>6</v>
      </c>
      <c r="B20" s="1">
        <v>5</v>
      </c>
      <c r="E20" s="82"/>
      <c r="G20" s="1">
        <v>5</v>
      </c>
      <c r="I20" s="1"/>
      <c r="L20">
        <f>B20*800</f>
        <v>4000</v>
      </c>
      <c r="M20">
        <v>2000</v>
      </c>
      <c r="N20">
        <f>L20-M20</f>
        <v>2000</v>
      </c>
    </row>
    <row r="21" spans="1:17">
      <c r="A21" t="s">
        <v>7</v>
      </c>
      <c r="B21" s="1">
        <v>5</v>
      </c>
      <c r="E21" s="82"/>
      <c r="G21" s="1">
        <v>5</v>
      </c>
      <c r="I21" s="1"/>
      <c r="L21">
        <f t="shared" ref="L21:L23" si="0">B21*800</f>
        <v>4000</v>
      </c>
      <c r="M21">
        <v>4000</v>
      </c>
      <c r="N21">
        <f t="shared" ref="N21:N23" si="1">L21-M21</f>
        <v>0</v>
      </c>
    </row>
    <row r="22" spans="1:17">
      <c r="A22" t="s">
        <v>8</v>
      </c>
      <c r="B22" s="1">
        <v>5</v>
      </c>
      <c r="E22" s="82"/>
      <c r="G22" s="1">
        <v>5</v>
      </c>
      <c r="I22" s="1"/>
      <c r="L22">
        <f t="shared" si="0"/>
        <v>4000</v>
      </c>
      <c r="M22">
        <v>4000</v>
      </c>
      <c r="N22">
        <f t="shared" si="1"/>
        <v>0</v>
      </c>
    </row>
    <row r="23" spans="1:17" s="7" customFormat="1">
      <c r="A23" t="s">
        <v>9</v>
      </c>
      <c r="B23" s="1">
        <v>5</v>
      </c>
      <c r="C23" s="1"/>
      <c r="D23" s="1"/>
      <c r="E23" s="82"/>
      <c r="F23" s="1"/>
      <c r="G23" s="1">
        <v>0</v>
      </c>
      <c r="H23" s="1"/>
      <c r="I23" s="1"/>
      <c r="L23">
        <f t="shared" si="0"/>
        <v>4000</v>
      </c>
      <c r="M23">
        <v>1600</v>
      </c>
      <c r="N23">
        <f t="shared" si="1"/>
        <v>2400</v>
      </c>
    </row>
    <row r="24" spans="1:17" s="7" customFormat="1">
      <c r="A24" t="s">
        <v>158</v>
      </c>
      <c r="B24" s="136"/>
      <c r="C24" s="136"/>
      <c r="D24" s="136"/>
      <c r="E24" s="136"/>
      <c r="F24" s="136"/>
      <c r="G24" s="136">
        <v>15</v>
      </c>
      <c r="H24" s="136"/>
      <c r="I24" s="136"/>
      <c r="L24"/>
      <c r="M24"/>
      <c r="N24"/>
    </row>
    <row r="25" spans="1:17" ht="15.75" thickBot="1">
      <c r="A25" s="4" t="s">
        <v>0</v>
      </c>
      <c r="B25" s="12">
        <f>SUM(B15:B23)</f>
        <v>860</v>
      </c>
      <c r="C25" s="10">
        <f>SUM(C15:C23)</f>
        <v>0</v>
      </c>
      <c r="D25" s="10">
        <f>SUM(D15:D23)</f>
        <v>0</v>
      </c>
      <c r="E25" s="10"/>
      <c r="F25" s="4"/>
      <c r="G25" s="12">
        <f>SUM(G15:G24)</f>
        <v>870</v>
      </c>
      <c r="H25" s="10"/>
      <c r="I25" s="10"/>
      <c r="J25" s="16"/>
      <c r="L25" s="17">
        <f>SUM(L20:L23)</f>
        <v>16000</v>
      </c>
      <c r="M25" s="17">
        <f>SUM(M20:M23)</f>
        <v>11600</v>
      </c>
      <c r="N25" s="17">
        <f>SUM(N20:N23)</f>
        <v>4400</v>
      </c>
    </row>
    <row r="26" spans="1:17" s="7" customFormat="1" ht="15.75" thickTop="1">
      <c r="E26" s="80"/>
      <c r="F26" s="42"/>
      <c r="G26" s="42"/>
      <c r="H26" s="42"/>
      <c r="I26" s="42"/>
    </row>
    <row r="27" spans="1:17">
      <c r="E27" s="82"/>
      <c r="I27" s="1"/>
    </row>
    <row r="28" spans="1:17">
      <c r="B28" s="42" t="s">
        <v>59</v>
      </c>
      <c r="C28" s="42" t="s">
        <v>60</v>
      </c>
      <c r="D28" s="42" t="s">
        <v>61</v>
      </c>
      <c r="G28" s="141" t="s">
        <v>159</v>
      </c>
      <c r="H28" s="141" t="s">
        <v>160</v>
      </c>
    </row>
    <row r="29" spans="1:17">
      <c r="G29" s="141" t="s">
        <v>161</v>
      </c>
      <c r="H29" s="141" t="s">
        <v>162</v>
      </c>
    </row>
    <row r="30" spans="1:17">
      <c r="Q30" s="11"/>
    </row>
  </sheetData>
  <mergeCells count="4">
    <mergeCell ref="A1:E1"/>
    <mergeCell ref="A2:C2"/>
    <mergeCell ref="B13:D13"/>
    <mergeCell ref="F13:H13"/>
  </mergeCells>
  <hyperlinks>
    <hyperlink ref="C4" location="'IOCL CHALLAN'!A1" display="'IOCL CHALLAN'!A1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8"/>
  <sheetViews>
    <sheetView workbookViewId="0">
      <selection activeCell="L11" sqref="L11:O20"/>
    </sheetView>
  </sheetViews>
  <sheetFormatPr defaultRowHeight="15"/>
  <cols>
    <col min="1" max="1" width="27.28515625" customWidth="1"/>
    <col min="2" max="2" width="12.42578125" style="1" customWidth="1"/>
    <col min="3" max="3" width="11.85546875" style="1" customWidth="1"/>
    <col min="4" max="4" width="11" style="1" customWidth="1"/>
    <col min="5" max="5" width="11.85546875" style="1" customWidth="1"/>
    <col min="6" max="6" width="9.28515625" style="1" customWidth="1"/>
    <col min="7" max="7" width="13.5703125" style="1" customWidth="1"/>
    <col min="8" max="8" width="11.7109375" style="1" customWidth="1"/>
    <col min="9" max="9" width="11.7109375" bestFit="1" customWidth="1"/>
    <col min="10" max="10" width="11.5703125" bestFit="1" customWidth="1"/>
    <col min="11" max="11" width="4.140625" customWidth="1"/>
    <col min="14" max="14" width="11.28515625" customWidth="1"/>
  </cols>
  <sheetData>
    <row r="1" spans="1:15" ht="21">
      <c r="A1" s="169" t="s">
        <v>16</v>
      </c>
      <c r="B1" s="169"/>
      <c r="C1" s="169"/>
      <c r="D1" s="169"/>
      <c r="E1" s="169"/>
      <c r="F1" s="98"/>
      <c r="G1" s="98"/>
      <c r="H1" s="98"/>
    </row>
    <row r="2" spans="1:15" ht="21">
      <c r="A2" s="167" t="s">
        <v>105</v>
      </c>
      <c r="B2" s="167"/>
      <c r="C2" s="167"/>
      <c r="D2" s="58" t="s">
        <v>73</v>
      </c>
      <c r="E2" s="58" t="s">
        <v>74</v>
      </c>
      <c r="F2" s="59"/>
      <c r="G2" s="59"/>
      <c r="H2" s="59"/>
    </row>
    <row r="3" spans="1:15" ht="21">
      <c r="A3" s="14" t="s">
        <v>95</v>
      </c>
      <c r="B3" s="86" t="s">
        <v>96</v>
      </c>
      <c r="C3" s="87" t="s">
        <v>2</v>
      </c>
      <c r="D3" s="87" t="s">
        <v>97</v>
      </c>
      <c r="E3" s="68" t="s">
        <v>98</v>
      </c>
      <c r="F3" s="59"/>
      <c r="G3" s="59"/>
      <c r="H3" s="59"/>
    </row>
    <row r="4" spans="1:15" ht="21">
      <c r="A4" s="70" t="s">
        <v>99</v>
      </c>
      <c r="B4" s="88">
        <v>0</v>
      </c>
      <c r="C4" s="110">
        <f>+'Godaun SHEET'!B15</f>
        <v>540</v>
      </c>
      <c r="D4" s="100">
        <f>+B34</f>
        <v>169</v>
      </c>
      <c r="E4" s="99">
        <f>B4+C4-D4</f>
        <v>371</v>
      </c>
      <c r="F4" s="59"/>
      <c r="G4" s="111">
        <f>+C4</f>
        <v>540</v>
      </c>
      <c r="H4" s="102" t="s">
        <v>108</v>
      </c>
      <c r="I4" s="104"/>
      <c r="J4" s="104"/>
      <c r="K4" s="104"/>
      <c r="L4" s="104"/>
      <c r="M4" s="104"/>
      <c r="N4" s="104"/>
    </row>
    <row r="5" spans="1:15" ht="19.5" customHeight="1">
      <c r="A5" s="70" t="s">
        <v>100</v>
      </c>
      <c r="B5" s="89">
        <v>0</v>
      </c>
      <c r="C5" s="90">
        <f>+G34</f>
        <v>139</v>
      </c>
      <c r="D5" s="108">
        <f>50+50+35</f>
        <v>135</v>
      </c>
      <c r="E5" s="88">
        <f t="shared" ref="E5:E9" si="0">B5+C5-D5</f>
        <v>4</v>
      </c>
      <c r="F5" s="59"/>
      <c r="G5" s="101">
        <f>+D4</f>
        <v>169</v>
      </c>
      <c r="H5" s="102" t="s">
        <v>143</v>
      </c>
      <c r="I5" s="104"/>
      <c r="J5" s="104"/>
      <c r="K5" s="104"/>
      <c r="L5" s="104"/>
      <c r="M5" s="104"/>
      <c r="N5" s="104"/>
    </row>
    <row r="6" spans="1:15" ht="15.75">
      <c r="A6" s="70" t="s">
        <v>102</v>
      </c>
      <c r="B6" s="89"/>
      <c r="C6" s="91"/>
      <c r="D6" s="74"/>
      <c r="E6" s="88">
        <f t="shared" si="0"/>
        <v>0</v>
      </c>
      <c r="F6" s="72"/>
      <c r="G6" s="103">
        <f>+C5</f>
        <v>139</v>
      </c>
      <c r="H6" s="105" t="s">
        <v>144</v>
      </c>
      <c r="I6" s="104"/>
      <c r="J6" s="104"/>
      <c r="K6" s="104"/>
      <c r="L6" s="104"/>
      <c r="M6" s="104"/>
      <c r="N6" s="104"/>
    </row>
    <row r="7" spans="1:15">
      <c r="A7" s="70" t="s">
        <v>101</v>
      </c>
      <c r="B7" s="89"/>
      <c r="C7" s="91"/>
      <c r="D7" s="74"/>
      <c r="E7" s="88">
        <f t="shared" si="0"/>
        <v>0</v>
      </c>
      <c r="F7" s="5"/>
      <c r="G7" s="109">
        <f>+D5</f>
        <v>135</v>
      </c>
      <c r="H7" s="107" t="s">
        <v>106</v>
      </c>
    </row>
    <row r="8" spans="1:15">
      <c r="A8" s="70" t="s">
        <v>103</v>
      </c>
      <c r="B8" s="89"/>
      <c r="C8" s="91"/>
      <c r="D8" s="74"/>
      <c r="E8" s="88">
        <f t="shared" si="0"/>
        <v>0</v>
      </c>
      <c r="F8" s="74"/>
      <c r="G8" s="74"/>
      <c r="H8" s="74"/>
    </row>
    <row r="9" spans="1:15">
      <c r="A9" s="94" t="s">
        <v>104</v>
      </c>
      <c r="B9" s="95"/>
      <c r="C9" s="96"/>
      <c r="D9" s="97"/>
      <c r="E9" s="106">
        <f t="shared" si="0"/>
        <v>0</v>
      </c>
      <c r="F9" s="74"/>
      <c r="G9" s="74"/>
      <c r="H9" s="74"/>
    </row>
    <row r="11" spans="1:15" ht="45">
      <c r="A11" s="55" t="s">
        <v>29</v>
      </c>
      <c r="B11" s="113" t="s">
        <v>109</v>
      </c>
      <c r="C11" s="113" t="s">
        <v>110</v>
      </c>
      <c r="D11" s="82"/>
      <c r="E11" s="56" t="s">
        <v>1</v>
      </c>
      <c r="F11" s="46" t="s">
        <v>63</v>
      </c>
      <c r="G11" s="56" t="s">
        <v>19</v>
      </c>
      <c r="H11" s="56" t="s">
        <v>2</v>
      </c>
      <c r="I11" s="56" t="s">
        <v>10</v>
      </c>
      <c r="J11" s="82"/>
      <c r="L11" s="135"/>
      <c r="M11" s="135"/>
      <c r="N11" s="135"/>
      <c r="O11" s="135"/>
    </row>
    <row r="12" spans="1:15">
      <c r="A12" t="s">
        <v>3</v>
      </c>
      <c r="B12" s="82">
        <f>10+10+10-5</f>
        <v>25</v>
      </c>
      <c r="C12" s="82">
        <f>10+5+5+5</f>
        <v>25</v>
      </c>
      <c r="D12" s="82"/>
      <c r="E12" s="119">
        <f>B12*800</f>
        <v>20000</v>
      </c>
      <c r="F12" s="119">
        <f>B12*20</f>
        <v>500</v>
      </c>
      <c r="G12" s="119">
        <f>E12+F12</f>
        <v>20500</v>
      </c>
      <c r="H12" s="119">
        <f>5000+5000+10500</f>
        <v>20500</v>
      </c>
      <c r="I12" s="119">
        <f>G12-H12</f>
        <v>0</v>
      </c>
      <c r="J12" s="82"/>
    </row>
    <row r="13" spans="1:15">
      <c r="A13" t="s">
        <v>11</v>
      </c>
      <c r="B13" s="82">
        <f>10+10</f>
        <v>20</v>
      </c>
      <c r="C13" s="82">
        <f>10+10</f>
        <v>20</v>
      </c>
      <c r="D13" s="82"/>
      <c r="E13"/>
      <c r="F13"/>
      <c r="G13"/>
      <c r="H13"/>
      <c r="J13" s="82"/>
    </row>
    <row r="14" spans="1:15">
      <c r="A14" t="s">
        <v>4</v>
      </c>
      <c r="B14" s="82">
        <f>10+15+10+12</f>
        <v>47</v>
      </c>
      <c r="C14" s="82">
        <f>10+15+12</f>
        <v>37</v>
      </c>
      <c r="D14" s="82"/>
      <c r="E14"/>
      <c r="F14"/>
      <c r="G14"/>
      <c r="H14"/>
      <c r="J14" s="82"/>
    </row>
    <row r="15" spans="1:15">
      <c r="A15" t="s">
        <v>5</v>
      </c>
      <c r="B15" s="82">
        <f>15+10+8+4</f>
        <v>37</v>
      </c>
      <c r="C15" s="82">
        <f>10+15</f>
        <v>25</v>
      </c>
      <c r="D15" s="82"/>
      <c r="E15"/>
      <c r="F15"/>
      <c r="G15"/>
      <c r="H15"/>
      <c r="J15" s="82"/>
    </row>
    <row r="16" spans="1:15">
      <c r="A16" t="s">
        <v>6</v>
      </c>
      <c r="B16" s="82">
        <f>10+12+12+6</f>
        <v>40</v>
      </c>
      <c r="C16" s="82">
        <f>12+8+12</f>
        <v>32</v>
      </c>
      <c r="D16" s="82"/>
      <c r="E16"/>
      <c r="F16"/>
      <c r="G16"/>
      <c r="H16"/>
      <c r="J16" s="82"/>
    </row>
    <row r="17" spans="1:16">
      <c r="A17" t="s">
        <v>8</v>
      </c>
      <c r="B17" s="82"/>
      <c r="C17" s="82"/>
      <c r="D17" s="82"/>
      <c r="E17"/>
      <c r="F17"/>
      <c r="G17"/>
      <c r="H17"/>
      <c r="J17" s="82"/>
    </row>
    <row r="18" spans="1:16">
      <c r="A18" t="s">
        <v>9</v>
      </c>
      <c r="B18" s="82"/>
      <c r="C18" s="82"/>
      <c r="D18" s="82"/>
      <c r="E18"/>
      <c r="F18"/>
      <c r="G18"/>
      <c r="H18"/>
      <c r="J18" s="82"/>
    </row>
    <row r="19" spans="1:16" ht="15.75" thickBot="1">
      <c r="B19" s="12">
        <f>SUM(B12:B18)</f>
        <v>169</v>
      </c>
      <c r="C19" s="12">
        <f>SUM(C12:C18)</f>
        <v>139</v>
      </c>
      <c r="D19" s="82"/>
      <c r="E19" s="19">
        <f>SUM(E12:E18)</f>
        <v>20000</v>
      </c>
      <c r="F19" s="19">
        <f>SUM(F12:F18)</f>
        <v>500</v>
      </c>
      <c r="G19" s="19">
        <f>SUM(G12:G18)</f>
        <v>20500</v>
      </c>
      <c r="H19" s="19">
        <f>SUM(H12:H18)</f>
        <v>20500</v>
      </c>
      <c r="I19" s="19">
        <f>SUM(I12:I18)</f>
        <v>0</v>
      </c>
      <c r="J19" s="82"/>
    </row>
    <row r="20" spans="1:16" ht="15.75" thickTop="1">
      <c r="B20" s="82"/>
      <c r="C20" s="82"/>
      <c r="D20" s="82"/>
      <c r="E20" s="82"/>
      <c r="F20" s="82"/>
      <c r="G20" s="82"/>
      <c r="H20" s="82"/>
    </row>
    <row r="21" spans="1:16">
      <c r="B21" s="114" t="s">
        <v>59</v>
      </c>
      <c r="C21" s="114" t="s">
        <v>60</v>
      </c>
      <c r="D21" s="114" t="s">
        <v>61</v>
      </c>
      <c r="E21" s="82"/>
      <c r="F21" s="82"/>
      <c r="G21" s="82"/>
      <c r="H21" s="82"/>
    </row>
    <row r="22" spans="1:16">
      <c r="B22" s="82"/>
      <c r="C22" s="82"/>
      <c r="D22" s="82"/>
      <c r="E22" s="82"/>
      <c r="F22" s="82"/>
      <c r="G22" s="82"/>
      <c r="H22" s="82"/>
    </row>
    <row r="23" spans="1:16">
      <c r="B23" s="82"/>
      <c r="C23" s="82"/>
      <c r="D23" s="82"/>
      <c r="E23" s="82"/>
      <c r="F23" s="82"/>
      <c r="G23" s="82"/>
      <c r="H23" s="82"/>
    </row>
    <row r="25" spans="1:16">
      <c r="B25" s="168" t="s">
        <v>50</v>
      </c>
      <c r="C25" s="168"/>
      <c r="D25" s="168"/>
      <c r="E25" s="4"/>
      <c r="F25" s="168" t="s">
        <v>51</v>
      </c>
      <c r="G25" s="168"/>
      <c r="H25" s="168"/>
    </row>
    <row r="26" spans="1:16" s="54" customFormat="1" ht="30">
      <c r="A26" s="55" t="s">
        <v>29</v>
      </c>
      <c r="B26" s="3" t="s">
        <v>12</v>
      </c>
      <c r="C26" s="3" t="s">
        <v>13</v>
      </c>
      <c r="D26" s="3" t="s">
        <v>116</v>
      </c>
      <c r="E26" s="3" t="s">
        <v>115</v>
      </c>
      <c r="F26" s="5"/>
      <c r="G26" s="3" t="s">
        <v>12</v>
      </c>
      <c r="H26" s="3" t="s">
        <v>13</v>
      </c>
      <c r="I26" s="3" t="s">
        <v>116</v>
      </c>
      <c r="J26" s="3" t="s">
        <v>115</v>
      </c>
      <c r="L26" s="56" t="s">
        <v>1</v>
      </c>
      <c r="M26" s="46" t="s">
        <v>63</v>
      </c>
      <c r="N26" s="56" t="s">
        <v>19</v>
      </c>
      <c r="O26" s="56" t="s">
        <v>2</v>
      </c>
      <c r="P26" s="56" t="s">
        <v>10</v>
      </c>
    </row>
    <row r="27" spans="1:16">
      <c r="A27" t="s">
        <v>3</v>
      </c>
      <c r="B27" s="1">
        <f>10+10+10-5</f>
        <v>25</v>
      </c>
      <c r="C27" s="1">
        <v>0</v>
      </c>
      <c r="D27" s="1">
        <v>0</v>
      </c>
      <c r="E27" s="82"/>
      <c r="G27" s="1">
        <f>10+5+5+5</f>
        <v>25</v>
      </c>
      <c r="I27" s="1"/>
      <c r="J27" s="82"/>
      <c r="L27">
        <f>(B27*Maintan!D14)+(C27*'Load-Man SHEET'!B47)+('Load-Man SHEET'!D27*Maintan!D16)</f>
        <v>20000</v>
      </c>
      <c r="M27" t="e">
        <f>B27*Maintan!#REF!</f>
        <v>#REF!</v>
      </c>
      <c r="N27" t="e">
        <f>L27+M27</f>
        <v>#REF!</v>
      </c>
      <c r="O27">
        <f>5000+5000+10500</f>
        <v>20500</v>
      </c>
      <c r="P27" t="e">
        <f>N27-O27</f>
        <v>#REF!</v>
      </c>
    </row>
    <row r="28" spans="1:16">
      <c r="A28" t="s">
        <v>11</v>
      </c>
      <c r="B28" s="1">
        <f>10+10</f>
        <v>20</v>
      </c>
      <c r="E28" s="82"/>
      <c r="G28" s="1">
        <f>10+10</f>
        <v>20</v>
      </c>
      <c r="I28" s="1"/>
      <c r="J28" s="82"/>
    </row>
    <row r="29" spans="1:16">
      <c r="A29" t="s">
        <v>4</v>
      </c>
      <c r="B29" s="1">
        <f>10+15+10+12</f>
        <v>47</v>
      </c>
      <c r="E29" s="82"/>
      <c r="G29" s="1">
        <f>10+15+12</f>
        <v>37</v>
      </c>
      <c r="I29" s="1"/>
      <c r="J29" s="82"/>
    </row>
    <row r="30" spans="1:16">
      <c r="A30" t="s">
        <v>5</v>
      </c>
      <c r="B30" s="1">
        <f>15+10+8+4</f>
        <v>37</v>
      </c>
      <c r="E30" s="82"/>
      <c r="G30" s="1">
        <f>10+15</f>
        <v>25</v>
      </c>
      <c r="I30" s="1"/>
      <c r="J30" s="82"/>
    </row>
    <row r="31" spans="1:16">
      <c r="A31" t="s">
        <v>6</v>
      </c>
      <c r="B31" s="1">
        <f>10+12+12+6</f>
        <v>40</v>
      </c>
      <c r="E31" s="82"/>
      <c r="G31" s="1">
        <f>12+8+12</f>
        <v>32</v>
      </c>
      <c r="I31" s="1"/>
      <c r="J31" s="82"/>
    </row>
    <row r="32" spans="1:16">
      <c r="A32" t="s">
        <v>8</v>
      </c>
      <c r="E32" s="82"/>
      <c r="I32" s="1"/>
      <c r="J32" s="82"/>
    </row>
    <row r="33" spans="1:16">
      <c r="A33" t="s">
        <v>9</v>
      </c>
      <c r="E33" s="82"/>
      <c r="I33" s="1"/>
      <c r="J33" s="82"/>
    </row>
    <row r="34" spans="1:16" s="11" customFormat="1" ht="15.75" thickBot="1">
      <c r="B34" s="12">
        <f>SUM(B27:B33)</f>
        <v>169</v>
      </c>
      <c r="C34" s="12">
        <f>SUM(C27:C33)</f>
        <v>0</v>
      </c>
      <c r="D34" s="12">
        <v>0</v>
      </c>
      <c r="E34" s="100"/>
      <c r="F34" s="13"/>
      <c r="G34" s="12">
        <f>SUM(G27:G33)</f>
        <v>139</v>
      </c>
      <c r="H34" s="12"/>
      <c r="I34" s="12"/>
      <c r="J34" s="100"/>
      <c r="L34" s="19">
        <f>SUM(L27:L33)</f>
        <v>20000</v>
      </c>
      <c r="M34" s="19" t="e">
        <f>SUM(M27:M33)</f>
        <v>#REF!</v>
      </c>
      <c r="N34" s="19" t="e">
        <f>SUM(N27:N33)</f>
        <v>#REF!</v>
      </c>
      <c r="O34" s="19">
        <f>SUM(O27:O33)</f>
        <v>20500</v>
      </c>
      <c r="P34" s="19" t="e">
        <f>SUM(P27:P33)</f>
        <v>#REF!</v>
      </c>
    </row>
    <row r="35" spans="1:16" ht="15.75" thickTop="1">
      <c r="E35" s="82"/>
      <c r="I35" s="1"/>
      <c r="J35" s="82"/>
    </row>
    <row r="36" spans="1:16" s="7" customFormat="1">
      <c r="B36" s="42" t="s">
        <v>59</v>
      </c>
      <c r="C36" s="42" t="s">
        <v>60</v>
      </c>
      <c r="D36" s="42" t="s">
        <v>61</v>
      </c>
      <c r="E36" s="80"/>
      <c r="F36" s="42"/>
      <c r="G36" s="42"/>
      <c r="H36" s="42"/>
      <c r="I36" s="42"/>
      <c r="J36" s="80"/>
    </row>
    <row r="38" spans="1:16">
      <c r="D38" s="112"/>
    </row>
  </sheetData>
  <mergeCells count="4">
    <mergeCell ref="B25:D25"/>
    <mergeCell ref="F25:H25"/>
    <mergeCell ref="A2:C2"/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F7" sqref="F7"/>
    </sheetView>
  </sheetViews>
  <sheetFormatPr defaultRowHeight="15"/>
  <cols>
    <col min="6" max="6" width="10.42578125" customWidth="1"/>
  </cols>
  <sheetData>
    <row r="1" spans="1:6">
      <c r="B1" s="168" t="s">
        <v>119</v>
      </c>
      <c r="C1" s="168"/>
      <c r="D1" s="168"/>
      <c r="E1" s="168"/>
      <c r="F1" s="168"/>
    </row>
    <row r="2" spans="1:6">
      <c r="A2" s="7"/>
      <c r="B2" s="52" t="s">
        <v>34</v>
      </c>
      <c r="C2" s="7"/>
      <c r="E2" s="42" t="s">
        <v>73</v>
      </c>
      <c r="F2" s="42" t="s">
        <v>74</v>
      </c>
    </row>
    <row r="3" spans="1:6" ht="30">
      <c r="B3" s="3" t="s">
        <v>31</v>
      </c>
      <c r="C3" s="3" t="s">
        <v>32</v>
      </c>
      <c r="D3" s="3" t="s">
        <v>1</v>
      </c>
      <c r="E3" s="61" t="s">
        <v>64</v>
      </c>
      <c r="F3" s="3" t="s">
        <v>19</v>
      </c>
    </row>
    <row r="4" spans="1:6">
      <c r="A4" s="1"/>
      <c r="B4" s="1" t="s">
        <v>21</v>
      </c>
      <c r="C4" s="1">
        <v>15</v>
      </c>
      <c r="D4" s="1">
        <v>5000</v>
      </c>
      <c r="E4" s="1">
        <v>0</v>
      </c>
      <c r="F4" s="1">
        <f>D4+E4</f>
        <v>5000</v>
      </c>
    </row>
    <row r="5" spans="1:6">
      <c r="A5" s="1"/>
      <c r="B5" s="1" t="s">
        <v>22</v>
      </c>
      <c r="C5" s="1">
        <v>150</v>
      </c>
      <c r="D5" s="1">
        <v>50000</v>
      </c>
      <c r="E5" s="1">
        <v>5000</v>
      </c>
      <c r="F5" s="82">
        <f t="shared" ref="F5:F7" si="0">D5+E5</f>
        <v>55000</v>
      </c>
    </row>
    <row r="6" spans="1:6">
      <c r="A6" s="1"/>
      <c r="B6" s="1" t="s">
        <v>23</v>
      </c>
      <c r="C6" s="1">
        <v>25</v>
      </c>
      <c r="D6" s="1">
        <v>6000</v>
      </c>
      <c r="E6" s="1">
        <v>2000</v>
      </c>
      <c r="F6" s="82">
        <f t="shared" si="0"/>
        <v>8000</v>
      </c>
    </row>
    <row r="7" spans="1:6">
      <c r="A7" s="1"/>
      <c r="B7" s="1" t="s">
        <v>24</v>
      </c>
      <c r="C7" s="1">
        <v>50</v>
      </c>
      <c r="D7" s="1">
        <v>12000</v>
      </c>
      <c r="E7" s="1">
        <v>200</v>
      </c>
      <c r="F7" s="82">
        <f t="shared" si="0"/>
        <v>12200</v>
      </c>
    </row>
    <row r="8" spans="1:6" ht="15.75" thickBot="1">
      <c r="A8" s="4"/>
      <c r="B8" s="10" t="s">
        <v>0</v>
      </c>
      <c r="C8" s="10">
        <f>SUM(C4:C7)</f>
        <v>240</v>
      </c>
      <c r="D8" s="10">
        <f>SUM(D4:D7)</f>
        <v>73000</v>
      </c>
      <c r="E8" s="10">
        <f>SUM(E4:E7)</f>
        <v>7200</v>
      </c>
      <c r="F8" s="10">
        <f>SUM(F4:F7)</f>
        <v>80200</v>
      </c>
    </row>
    <row r="9" spans="1:6" ht="15.75" thickTop="1"/>
    <row r="10" spans="1:6">
      <c r="A10" s="7"/>
      <c r="B10" s="42" t="s">
        <v>59</v>
      </c>
      <c r="C10" s="42" t="s">
        <v>60</v>
      </c>
      <c r="D10" s="126" t="s">
        <v>61</v>
      </c>
      <c r="E10" s="42"/>
      <c r="F10" s="42"/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B24" sqref="B24"/>
    </sheetView>
  </sheetViews>
  <sheetFormatPr defaultRowHeight="15"/>
  <cols>
    <col min="1" max="1" width="24" customWidth="1"/>
    <col min="2" max="2" width="9.5703125" customWidth="1"/>
    <col min="3" max="3" width="10.7109375" customWidth="1"/>
    <col min="4" max="4" width="11.7109375" bestFit="1" customWidth="1"/>
    <col min="5" max="5" width="11.42578125" customWidth="1"/>
    <col min="6" max="6" width="5" customWidth="1"/>
    <col min="8" max="8" width="12" customWidth="1"/>
    <col min="9" max="9" width="2" customWidth="1"/>
  </cols>
  <sheetData>
    <row r="1" spans="1:12">
      <c r="B1" s="168" t="s">
        <v>14</v>
      </c>
      <c r="C1" s="168"/>
      <c r="D1" s="168"/>
      <c r="E1" s="80"/>
      <c r="F1" s="80"/>
      <c r="G1" s="4"/>
      <c r="H1" s="4"/>
      <c r="L1" s="4"/>
    </row>
    <row r="2" spans="1:12">
      <c r="A2" s="7" t="s">
        <v>25</v>
      </c>
      <c r="B2" s="3" t="s">
        <v>12</v>
      </c>
      <c r="C2" s="3" t="s">
        <v>13</v>
      </c>
      <c r="D2" s="3" t="s">
        <v>116</v>
      </c>
      <c r="E2" s="3" t="s">
        <v>115</v>
      </c>
      <c r="F2" s="81"/>
      <c r="G2" s="170" t="s">
        <v>17</v>
      </c>
      <c r="H2" s="171"/>
      <c r="J2" s="170" t="s">
        <v>17</v>
      </c>
      <c r="K2" s="171"/>
      <c r="L2" s="5"/>
    </row>
    <row r="3" spans="1:12">
      <c r="B3" s="1">
        <v>300</v>
      </c>
      <c r="G3" s="172"/>
      <c r="H3" s="172"/>
    </row>
    <row r="4" spans="1:12">
      <c r="A4" t="s">
        <v>3</v>
      </c>
      <c r="B4" s="1">
        <v>250</v>
      </c>
      <c r="G4" s="172"/>
      <c r="H4" s="172"/>
    </row>
    <row r="5" spans="1:12">
      <c r="B5" s="1">
        <v>50</v>
      </c>
      <c r="G5" s="172"/>
      <c r="H5" s="172"/>
    </row>
    <row r="6" spans="1:12">
      <c r="B6" s="1">
        <v>-60</v>
      </c>
      <c r="G6" s="172"/>
      <c r="H6" s="172"/>
    </row>
    <row r="7" spans="1:12" ht="15.75" thickBot="1">
      <c r="A7" s="17" t="s">
        <v>19</v>
      </c>
      <c r="B7" s="6">
        <f>SUM(B3:B6)</f>
        <v>540</v>
      </c>
      <c r="C7" s="16"/>
      <c r="D7" s="16"/>
      <c r="E7" s="16"/>
    </row>
    <row r="8" spans="1:12" ht="15.75" thickTop="1">
      <c r="A8" s="7"/>
    </row>
    <row r="9" spans="1:12">
      <c r="B9" s="168" t="s">
        <v>15</v>
      </c>
      <c r="C9" s="168"/>
      <c r="D9" s="168"/>
      <c r="E9" s="80"/>
      <c r="F9" s="80"/>
    </row>
    <row r="10" spans="1:12">
      <c r="A10" s="7" t="s">
        <v>25</v>
      </c>
      <c r="B10" s="3" t="s">
        <v>12</v>
      </c>
      <c r="C10" s="3" t="s">
        <v>13</v>
      </c>
      <c r="D10" s="3" t="s">
        <v>116</v>
      </c>
      <c r="E10" s="3" t="s">
        <v>115</v>
      </c>
      <c r="F10" s="81"/>
      <c r="G10" s="170" t="s">
        <v>17</v>
      </c>
      <c r="H10" s="171"/>
      <c r="J10" s="170" t="s">
        <v>17</v>
      </c>
      <c r="K10" s="171"/>
    </row>
    <row r="11" spans="1:12">
      <c r="A11" t="s">
        <v>3</v>
      </c>
      <c r="B11" s="82">
        <v>50</v>
      </c>
      <c r="G11" s="1"/>
      <c r="H11" s="1"/>
    </row>
    <row r="12" spans="1:12">
      <c r="B12" s="82">
        <v>50</v>
      </c>
      <c r="G12" s="1"/>
      <c r="H12" s="1"/>
    </row>
    <row r="13" spans="1:12">
      <c r="B13" s="82">
        <v>35</v>
      </c>
      <c r="G13" s="1"/>
      <c r="H13" s="1"/>
    </row>
    <row r="14" spans="1:12" ht="15.75" thickBot="1">
      <c r="A14" s="17" t="s">
        <v>19</v>
      </c>
      <c r="B14" s="6">
        <f>SUM(B10:B13)</f>
        <v>135</v>
      </c>
      <c r="C14" s="16"/>
      <c r="D14" s="16"/>
      <c r="E14" s="16"/>
      <c r="F14" s="18"/>
      <c r="G14" s="18"/>
    </row>
    <row r="15" spans="1:12" ht="15.75" thickTop="1">
      <c r="A15" s="7"/>
      <c r="B15" s="18"/>
      <c r="C15" s="18"/>
      <c r="D15" s="18"/>
      <c r="E15" s="18"/>
      <c r="F15" s="18"/>
      <c r="G15" s="18"/>
    </row>
    <row r="16" spans="1:12">
      <c r="A16" t="s">
        <v>3</v>
      </c>
      <c r="B16" s="4" t="s">
        <v>18</v>
      </c>
      <c r="G16" s="170" t="s">
        <v>17</v>
      </c>
      <c r="H16" s="171"/>
      <c r="J16" s="170" t="s">
        <v>17</v>
      </c>
      <c r="K16" s="171"/>
    </row>
    <row r="17" spans="1:2">
      <c r="B17" s="9">
        <v>5000</v>
      </c>
    </row>
    <row r="18" spans="1:2">
      <c r="B18" s="9">
        <v>5000</v>
      </c>
    </row>
    <row r="19" spans="1:2">
      <c r="B19" s="9">
        <v>10500</v>
      </c>
    </row>
    <row r="20" spans="1:2" ht="15.75" thickBot="1">
      <c r="A20" s="17" t="s">
        <v>19</v>
      </c>
      <c r="B20" s="8">
        <f>SUM(B17:B19)</f>
        <v>20500</v>
      </c>
    </row>
    <row r="21" spans="1:2" ht="15.75" thickTop="1"/>
  </sheetData>
  <mergeCells count="12">
    <mergeCell ref="J2:K2"/>
    <mergeCell ref="J10:K10"/>
    <mergeCell ref="J16:K16"/>
    <mergeCell ref="G6:H6"/>
    <mergeCell ref="G16:H16"/>
    <mergeCell ref="G10:H10"/>
    <mergeCell ref="B1:D1"/>
    <mergeCell ref="B9:D9"/>
    <mergeCell ref="G2:H2"/>
    <mergeCell ref="G3:H3"/>
    <mergeCell ref="G4:H4"/>
    <mergeCell ref="G5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O51"/>
  <sheetViews>
    <sheetView topLeftCell="A26" workbookViewId="0">
      <selection activeCell="C6" sqref="C6"/>
    </sheetView>
  </sheetViews>
  <sheetFormatPr defaultRowHeight="15"/>
  <cols>
    <col min="1" max="1" width="25.28515625" style="44" customWidth="1"/>
    <col min="2" max="2" width="12" customWidth="1"/>
    <col min="3" max="3" width="11.28515625" customWidth="1"/>
    <col min="4" max="4" width="10.7109375" customWidth="1"/>
    <col min="6" max="6" width="10" customWidth="1"/>
    <col min="8" max="8" width="10.85546875" customWidth="1"/>
    <col min="9" max="9" width="11.140625" customWidth="1"/>
  </cols>
  <sheetData>
    <row r="2" spans="1:15" ht="23.25">
      <c r="E2" s="173" t="s">
        <v>75</v>
      </c>
      <c r="F2" s="172"/>
      <c r="G2" s="172"/>
      <c r="H2" s="172"/>
      <c r="I2" s="172"/>
      <c r="J2" s="172"/>
    </row>
    <row r="3" spans="1:15" s="53" customFormat="1" ht="45">
      <c r="A3" s="3" t="s">
        <v>76</v>
      </c>
      <c r="B3" s="3" t="s">
        <v>77</v>
      </c>
      <c r="C3" s="61" t="s">
        <v>78</v>
      </c>
      <c r="D3" s="3" t="s">
        <v>79</v>
      </c>
      <c r="E3" s="3" t="s">
        <v>80</v>
      </c>
      <c r="F3" s="3" t="s">
        <v>81</v>
      </c>
      <c r="G3" s="3" t="s">
        <v>82</v>
      </c>
      <c r="H3" s="61" t="s">
        <v>83</v>
      </c>
      <c r="I3" s="61" t="s">
        <v>84</v>
      </c>
      <c r="J3" s="61" t="s">
        <v>85</v>
      </c>
      <c r="K3" s="61" t="s">
        <v>86</v>
      </c>
      <c r="L3" s="61" t="s">
        <v>87</v>
      </c>
      <c r="M3" s="61" t="s">
        <v>88</v>
      </c>
      <c r="N3" s="61" t="s">
        <v>89</v>
      </c>
      <c r="O3" s="3" t="s">
        <v>90</v>
      </c>
    </row>
    <row r="4" spans="1:15" s="44" customFormat="1">
      <c r="A4" s="62">
        <v>1</v>
      </c>
      <c r="B4" s="62">
        <v>567483</v>
      </c>
      <c r="C4" s="66">
        <v>29.9</v>
      </c>
      <c r="D4" s="63">
        <v>15.8</v>
      </c>
      <c r="E4" s="63">
        <f>C4-D4</f>
        <v>14.099999999999998</v>
      </c>
      <c r="F4" s="63">
        <f>14.2-E4</f>
        <v>0.10000000000000142</v>
      </c>
      <c r="G4" s="62" t="s">
        <v>91</v>
      </c>
      <c r="H4" s="62" t="s">
        <v>92</v>
      </c>
      <c r="I4" s="62" t="s">
        <v>93</v>
      </c>
      <c r="J4" s="62" t="s">
        <v>93</v>
      </c>
      <c r="K4" s="62" t="s">
        <v>93</v>
      </c>
      <c r="L4" s="63">
        <v>0</v>
      </c>
      <c r="M4" s="62" t="s">
        <v>93</v>
      </c>
      <c r="N4" s="62" t="s">
        <v>91</v>
      </c>
      <c r="O4" s="64" t="s">
        <v>94</v>
      </c>
    </row>
    <row r="5" spans="1:15">
      <c r="A5" s="62">
        <v>2</v>
      </c>
      <c r="B5" s="62">
        <v>125622</v>
      </c>
      <c r="C5" s="66">
        <v>29.9</v>
      </c>
      <c r="D5" s="63">
        <v>15.8</v>
      </c>
      <c r="E5" s="63">
        <f t="shared" ref="E5:E12" si="0">C5-D5</f>
        <v>14.099999999999998</v>
      </c>
      <c r="F5" s="63">
        <f t="shared" ref="F5:F12" si="1">14.2-E5</f>
        <v>0.10000000000000142</v>
      </c>
      <c r="G5" s="62" t="s">
        <v>91</v>
      </c>
      <c r="H5" s="62" t="s">
        <v>92</v>
      </c>
      <c r="I5" s="62" t="s">
        <v>93</v>
      </c>
      <c r="J5" s="62" t="s">
        <v>93</v>
      </c>
      <c r="K5" s="62" t="s">
        <v>93</v>
      </c>
      <c r="L5" s="63">
        <v>0</v>
      </c>
      <c r="M5" s="62" t="s">
        <v>93</v>
      </c>
      <c r="N5" s="62" t="s">
        <v>91</v>
      </c>
      <c r="O5" s="65"/>
    </row>
    <row r="6" spans="1:15">
      <c r="A6" s="62">
        <v>3</v>
      </c>
      <c r="B6" s="62">
        <v>225532</v>
      </c>
      <c r="C6" s="66">
        <v>30</v>
      </c>
      <c r="D6" s="63">
        <v>15.8</v>
      </c>
      <c r="E6" s="63">
        <f t="shared" si="0"/>
        <v>14.2</v>
      </c>
      <c r="F6" s="63">
        <f t="shared" si="1"/>
        <v>0</v>
      </c>
      <c r="G6" s="62" t="s">
        <v>91</v>
      </c>
      <c r="H6" s="62" t="s">
        <v>92</v>
      </c>
      <c r="I6" s="62" t="s">
        <v>93</v>
      </c>
      <c r="J6" s="62" t="s">
        <v>93</v>
      </c>
      <c r="K6" s="62" t="s">
        <v>93</v>
      </c>
      <c r="L6" s="63">
        <v>0</v>
      </c>
      <c r="M6" s="62" t="s">
        <v>93</v>
      </c>
      <c r="N6" s="62" t="s">
        <v>91</v>
      </c>
      <c r="O6" s="65"/>
    </row>
    <row r="7" spans="1:15">
      <c r="A7" s="62">
        <v>4</v>
      </c>
      <c r="B7" s="62">
        <v>256634</v>
      </c>
      <c r="C7" s="66">
        <v>30</v>
      </c>
      <c r="D7" s="63">
        <v>15.8</v>
      </c>
      <c r="E7" s="63">
        <f t="shared" si="0"/>
        <v>14.2</v>
      </c>
      <c r="F7" s="63">
        <f t="shared" si="1"/>
        <v>0</v>
      </c>
      <c r="G7" s="62" t="s">
        <v>91</v>
      </c>
      <c r="H7" s="62" t="s">
        <v>92</v>
      </c>
      <c r="I7" s="62" t="s">
        <v>93</v>
      </c>
      <c r="J7" s="62" t="s">
        <v>93</v>
      </c>
      <c r="K7" s="62" t="s">
        <v>93</v>
      </c>
      <c r="L7" s="63">
        <v>0</v>
      </c>
      <c r="M7" s="62" t="s">
        <v>93</v>
      </c>
      <c r="N7" s="62" t="s">
        <v>91</v>
      </c>
      <c r="O7" s="65"/>
    </row>
    <row r="8" spans="1:15">
      <c r="A8" s="62">
        <v>5</v>
      </c>
      <c r="B8" s="62">
        <v>221235</v>
      </c>
      <c r="C8" s="66">
        <v>30</v>
      </c>
      <c r="D8" s="63">
        <v>15.8</v>
      </c>
      <c r="E8" s="63">
        <f t="shared" si="0"/>
        <v>14.2</v>
      </c>
      <c r="F8" s="63">
        <f t="shared" si="1"/>
        <v>0</v>
      </c>
      <c r="G8" s="62" t="s">
        <v>91</v>
      </c>
      <c r="H8" s="62" t="s">
        <v>92</v>
      </c>
      <c r="I8" s="62" t="s">
        <v>93</v>
      </c>
      <c r="J8" s="62" t="s">
        <v>93</v>
      </c>
      <c r="K8" s="62" t="s">
        <v>93</v>
      </c>
      <c r="L8" s="63">
        <v>0</v>
      </c>
      <c r="M8" s="62" t="s">
        <v>93</v>
      </c>
      <c r="N8" s="62" t="s">
        <v>91</v>
      </c>
      <c r="O8" s="65"/>
    </row>
    <row r="9" spans="1:15">
      <c r="A9" s="62">
        <v>6</v>
      </c>
      <c r="B9" s="62">
        <v>145632</v>
      </c>
      <c r="C9" s="66">
        <v>30</v>
      </c>
      <c r="D9" s="63">
        <v>15.8</v>
      </c>
      <c r="E9" s="63">
        <f t="shared" si="0"/>
        <v>14.2</v>
      </c>
      <c r="F9" s="63">
        <f t="shared" si="1"/>
        <v>0</v>
      </c>
      <c r="G9" s="62" t="s">
        <v>91</v>
      </c>
      <c r="H9" s="62" t="s">
        <v>92</v>
      </c>
      <c r="I9" s="62" t="s">
        <v>93</v>
      </c>
      <c r="J9" s="62" t="s">
        <v>93</v>
      </c>
      <c r="K9" s="62" t="s">
        <v>93</v>
      </c>
      <c r="L9" s="63">
        <v>0</v>
      </c>
      <c r="M9" s="62" t="s">
        <v>93</v>
      </c>
      <c r="N9" s="62" t="s">
        <v>91</v>
      </c>
      <c r="O9" s="65"/>
    </row>
    <row r="10" spans="1:15">
      <c r="A10" s="62">
        <v>7</v>
      </c>
      <c r="B10" s="62">
        <v>523654</v>
      </c>
      <c r="C10" s="66">
        <v>30</v>
      </c>
      <c r="D10" s="63">
        <v>15.8</v>
      </c>
      <c r="E10" s="63">
        <f t="shared" si="0"/>
        <v>14.2</v>
      </c>
      <c r="F10" s="63">
        <f t="shared" si="1"/>
        <v>0</v>
      </c>
      <c r="G10" s="62" t="s">
        <v>91</v>
      </c>
      <c r="H10" s="62" t="s">
        <v>92</v>
      </c>
      <c r="I10" s="62" t="s">
        <v>93</v>
      </c>
      <c r="J10" s="62" t="s">
        <v>93</v>
      </c>
      <c r="K10" s="62" t="s">
        <v>93</v>
      </c>
      <c r="L10" s="63">
        <v>0</v>
      </c>
      <c r="M10" s="62" t="s">
        <v>93</v>
      </c>
      <c r="N10" s="62" t="s">
        <v>91</v>
      </c>
      <c r="O10" s="65"/>
    </row>
    <row r="11" spans="1:15">
      <c r="A11" s="62">
        <v>8</v>
      </c>
      <c r="B11" s="62">
        <v>984563</v>
      </c>
      <c r="C11" s="66">
        <v>30</v>
      </c>
      <c r="D11" s="63">
        <v>15.8</v>
      </c>
      <c r="E11" s="63">
        <f t="shared" si="0"/>
        <v>14.2</v>
      </c>
      <c r="F11" s="63">
        <f t="shared" si="1"/>
        <v>0</v>
      </c>
      <c r="G11" s="62" t="s">
        <v>91</v>
      </c>
      <c r="H11" s="62" t="s">
        <v>92</v>
      </c>
      <c r="I11" s="62" t="s">
        <v>93</v>
      </c>
      <c r="J11" s="62" t="s">
        <v>93</v>
      </c>
      <c r="K11" s="62" t="s">
        <v>93</v>
      </c>
      <c r="L11" s="63">
        <v>0</v>
      </c>
      <c r="M11" s="62" t="s">
        <v>93</v>
      </c>
      <c r="N11" s="62" t="s">
        <v>91</v>
      </c>
      <c r="O11" s="65"/>
    </row>
    <row r="12" spans="1:15">
      <c r="A12" s="62">
        <v>9</v>
      </c>
      <c r="B12" s="62">
        <v>546287</v>
      </c>
      <c r="C12" s="66">
        <v>30</v>
      </c>
      <c r="D12" s="63">
        <v>15.8</v>
      </c>
      <c r="E12" s="63">
        <f t="shared" si="0"/>
        <v>14.2</v>
      </c>
      <c r="F12" s="63">
        <f t="shared" si="1"/>
        <v>0</v>
      </c>
      <c r="G12" s="62" t="s">
        <v>91</v>
      </c>
      <c r="H12" s="62" t="s">
        <v>92</v>
      </c>
      <c r="I12" s="62" t="s">
        <v>93</v>
      </c>
      <c r="J12" s="62" t="s">
        <v>93</v>
      </c>
      <c r="K12" s="62" t="s">
        <v>93</v>
      </c>
      <c r="L12" s="63">
        <v>0</v>
      </c>
      <c r="M12" s="62" t="s">
        <v>93</v>
      </c>
      <c r="N12" s="62" t="s">
        <v>91</v>
      </c>
      <c r="O12" s="65"/>
    </row>
    <row r="15" spans="1:15" ht="15" customHeight="1">
      <c r="A15" s="174" t="s">
        <v>140</v>
      </c>
      <c r="B15" s="175"/>
      <c r="C15" s="175"/>
      <c r="D15" s="176"/>
    </row>
    <row r="16" spans="1:15">
      <c r="A16" s="86" t="s">
        <v>66</v>
      </c>
      <c r="B16" s="86" t="s">
        <v>117</v>
      </c>
      <c r="C16" s="120" t="s">
        <v>67</v>
      </c>
      <c r="D16" s="69"/>
    </row>
    <row r="17" spans="1:4">
      <c r="A17" s="70" t="s">
        <v>65</v>
      </c>
      <c r="B17" s="71">
        <v>540</v>
      </c>
      <c r="C17" s="72" t="s">
        <v>67</v>
      </c>
      <c r="D17" s="69"/>
    </row>
    <row r="18" spans="1:4">
      <c r="A18" s="73"/>
      <c r="B18" s="74">
        <v>-10</v>
      </c>
      <c r="C18" s="72" t="s">
        <v>67</v>
      </c>
      <c r="D18" s="69"/>
    </row>
    <row r="19" spans="1:4">
      <c r="A19" s="73"/>
      <c r="B19" s="74">
        <v>-10</v>
      </c>
      <c r="C19" s="72" t="s">
        <v>67</v>
      </c>
      <c r="D19" s="69"/>
    </row>
    <row r="20" spans="1:4">
      <c r="A20" s="73"/>
      <c r="B20" s="74">
        <v>-10</v>
      </c>
      <c r="C20" s="72" t="s">
        <v>67</v>
      </c>
      <c r="D20" s="69"/>
    </row>
    <row r="21" spans="1:4">
      <c r="A21" s="73"/>
      <c r="B21" s="74">
        <v>5</v>
      </c>
      <c r="C21" s="72"/>
      <c r="D21" s="69"/>
    </row>
    <row r="22" spans="1:4" ht="15.75" thickBot="1">
      <c r="A22" s="73"/>
      <c r="B22" s="49">
        <f>SUM(B17:B21)</f>
        <v>515</v>
      </c>
      <c r="C22" s="18"/>
      <c r="D22" s="69"/>
    </row>
    <row r="23" spans="1:4">
      <c r="A23" s="73"/>
      <c r="B23" s="74"/>
      <c r="C23" s="18"/>
      <c r="D23" s="69"/>
    </row>
    <row r="24" spans="1:4">
      <c r="A24" s="70" t="s">
        <v>68</v>
      </c>
      <c r="B24" s="74">
        <v>10</v>
      </c>
      <c r="C24" s="72" t="s">
        <v>67</v>
      </c>
      <c r="D24" s="69"/>
    </row>
    <row r="25" spans="1:4">
      <c r="A25" s="73"/>
      <c r="B25" s="74">
        <v>20</v>
      </c>
      <c r="C25" s="72" t="s">
        <v>67</v>
      </c>
      <c r="D25" s="69"/>
    </row>
    <row r="26" spans="1:4">
      <c r="A26" s="73"/>
      <c r="B26" s="74">
        <v>25</v>
      </c>
      <c r="C26" s="72" t="s">
        <v>67</v>
      </c>
      <c r="D26" s="69"/>
    </row>
    <row r="27" spans="1:4" ht="15.75" thickBot="1">
      <c r="A27" s="73"/>
      <c r="B27" s="50">
        <f>SUM(B24:B26)</f>
        <v>55</v>
      </c>
      <c r="C27" s="18"/>
      <c r="D27" s="69"/>
    </row>
    <row r="28" spans="1:4">
      <c r="A28" s="73"/>
      <c r="B28" s="74"/>
      <c r="C28" s="18"/>
      <c r="D28" s="69"/>
    </row>
    <row r="29" spans="1:4">
      <c r="A29" s="70" t="s">
        <v>69</v>
      </c>
      <c r="B29" s="74">
        <v>100</v>
      </c>
      <c r="C29" s="75" t="s">
        <v>120</v>
      </c>
      <c r="D29" s="69"/>
    </row>
    <row r="30" spans="1:4">
      <c r="A30" s="76"/>
      <c r="B30" s="77"/>
      <c r="C30" s="78" t="s">
        <v>70</v>
      </c>
      <c r="D30" s="79"/>
    </row>
    <row r="33" spans="1:5">
      <c r="A33" s="167" t="s">
        <v>105</v>
      </c>
      <c r="B33" s="167"/>
      <c r="C33" s="167"/>
      <c r="D33" s="114" t="s">
        <v>73</v>
      </c>
      <c r="E33" s="114" t="s">
        <v>74</v>
      </c>
    </row>
    <row r="34" spans="1:5">
      <c r="A34" s="83" t="s">
        <v>95</v>
      </c>
      <c r="B34" s="86" t="s">
        <v>96</v>
      </c>
      <c r="C34" s="87" t="s">
        <v>2</v>
      </c>
      <c r="D34" s="87" t="s">
        <v>97</v>
      </c>
      <c r="E34" s="87" t="s">
        <v>98</v>
      </c>
    </row>
    <row r="35" spans="1:5">
      <c r="A35" s="116" t="s">
        <v>99</v>
      </c>
      <c r="B35" s="93">
        <v>800</v>
      </c>
      <c r="C35" s="127">
        <f>300+300+450</f>
        <v>1050</v>
      </c>
      <c r="D35" s="128">
        <f>+B56</f>
        <v>0</v>
      </c>
      <c r="E35" s="127">
        <f>B35+C35-D35</f>
        <v>1850</v>
      </c>
    </row>
    <row r="36" spans="1:5">
      <c r="A36" s="117" t="s">
        <v>100</v>
      </c>
      <c r="B36" s="91">
        <v>1100</v>
      </c>
      <c r="C36" s="128">
        <f>+G56</f>
        <v>0</v>
      </c>
      <c r="D36" s="129">
        <f>300+300+450</f>
        <v>1050</v>
      </c>
      <c r="E36" s="127">
        <f>B36+C36-D36</f>
        <v>50</v>
      </c>
    </row>
    <row r="37" spans="1:5">
      <c r="A37" s="117" t="s">
        <v>102</v>
      </c>
      <c r="B37" s="91"/>
      <c r="C37" s="91"/>
      <c r="D37" s="91"/>
      <c r="E37" s="91"/>
    </row>
    <row r="38" spans="1:5">
      <c r="A38" s="117" t="s">
        <v>101</v>
      </c>
      <c r="B38" s="91"/>
      <c r="C38" s="91"/>
      <c r="D38" s="91"/>
      <c r="E38" s="91"/>
    </row>
    <row r="39" spans="1:5">
      <c r="A39" s="117" t="s">
        <v>113</v>
      </c>
      <c r="B39" s="91"/>
      <c r="C39" s="91"/>
      <c r="D39" s="91"/>
      <c r="E39" s="91"/>
    </row>
    <row r="40" spans="1:5">
      <c r="A40" s="117" t="s">
        <v>114</v>
      </c>
      <c r="B40" s="91"/>
      <c r="C40" s="91"/>
      <c r="D40" s="91"/>
      <c r="E40" s="91"/>
    </row>
    <row r="41" spans="1:5">
      <c r="A41" s="117" t="s">
        <v>111</v>
      </c>
      <c r="B41" s="91"/>
      <c r="C41" s="91"/>
      <c r="D41" s="91"/>
      <c r="E41" s="91"/>
    </row>
    <row r="42" spans="1:5">
      <c r="A42" s="118" t="s">
        <v>112</v>
      </c>
      <c r="B42" s="96"/>
      <c r="C42" s="96"/>
      <c r="D42" s="96"/>
      <c r="E42" s="96"/>
    </row>
    <row r="44" spans="1:5">
      <c r="A44" s="168" t="s">
        <v>133</v>
      </c>
      <c r="B44" s="168"/>
      <c r="C44" s="168"/>
    </row>
    <row r="45" spans="1:5">
      <c r="A45" s="130" t="s">
        <v>134</v>
      </c>
      <c r="C45" t="s">
        <v>132</v>
      </c>
    </row>
    <row r="46" spans="1:5">
      <c r="A46"/>
    </row>
    <row r="47" spans="1:5">
      <c r="A47" s="115" t="s">
        <v>128</v>
      </c>
      <c r="B47" t="s">
        <v>135</v>
      </c>
    </row>
    <row r="48" spans="1:5">
      <c r="A48" s="115" t="s">
        <v>129</v>
      </c>
    </row>
    <row r="49" spans="1:3">
      <c r="A49" s="115" t="s">
        <v>66</v>
      </c>
      <c r="B49" s="115" t="s">
        <v>130</v>
      </c>
    </row>
    <row r="51" spans="1:3">
      <c r="C51" t="s">
        <v>131</v>
      </c>
    </row>
  </sheetData>
  <mergeCells count="4">
    <mergeCell ref="E2:J2"/>
    <mergeCell ref="A33:C33"/>
    <mergeCell ref="A44:C44"/>
    <mergeCell ref="A15:D15"/>
  </mergeCells>
  <pageMargins left="0.7" right="0.7" top="0.75" bottom="0.75" header="0.3" footer="0.3"/>
  <pageSetup paperSize="11" orientation="portrait" horizont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sqref="A1:B1"/>
    </sheetView>
  </sheetViews>
  <sheetFormatPr defaultRowHeight="15"/>
  <cols>
    <col min="1" max="1" width="21" style="134" bestFit="1" customWidth="1"/>
    <col min="2" max="2" width="23.85546875" style="134" bestFit="1" customWidth="1"/>
    <col min="3" max="16384" width="9.140625" style="134"/>
  </cols>
  <sheetData>
    <row r="1" spans="1:2" ht="21">
      <c r="A1" s="177" t="s">
        <v>145</v>
      </c>
      <c r="B1" s="177"/>
    </row>
    <row r="2" spans="1:2" ht="21">
      <c r="A2" s="178" t="s">
        <v>146</v>
      </c>
      <c r="B2" s="178"/>
    </row>
    <row r="3" spans="1:2" ht="21">
      <c r="A3" s="137"/>
      <c r="B3" s="137"/>
    </row>
    <row r="4" spans="1:2" ht="21">
      <c r="A4" s="138" t="s">
        <v>147</v>
      </c>
      <c r="B4" s="138" t="s">
        <v>148</v>
      </c>
    </row>
    <row r="5" spans="1:2" ht="21">
      <c r="A5" s="139" t="s">
        <v>149</v>
      </c>
      <c r="B5" s="139">
        <v>300</v>
      </c>
    </row>
    <row r="6" spans="1:2" ht="21">
      <c r="A6" s="139" t="s">
        <v>150</v>
      </c>
      <c r="B6" s="139">
        <v>300</v>
      </c>
    </row>
    <row r="7" spans="1:2" ht="21">
      <c r="A7" s="139"/>
      <c r="B7" s="139">
        <v>450</v>
      </c>
    </row>
    <row r="8" spans="1:2" ht="21">
      <c r="A8" s="139"/>
      <c r="B8" s="139"/>
    </row>
    <row r="9" spans="1:2" ht="23.25">
      <c r="A9" s="140"/>
      <c r="B9" s="140">
        <v>1050</v>
      </c>
    </row>
  </sheetData>
  <mergeCells count="2">
    <mergeCell ref="A1:B1"/>
    <mergeCell ref="A2:B2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3:B7"/>
  <sheetViews>
    <sheetView workbookViewId="0">
      <selection activeCell="K19" sqref="K19"/>
    </sheetView>
  </sheetViews>
  <sheetFormatPr defaultRowHeight="15"/>
  <sheetData>
    <row r="3" spans="1:2">
      <c r="A3" s="172" t="s">
        <v>6</v>
      </c>
      <c r="B3" s="172"/>
    </row>
    <row r="4" spans="1:2">
      <c r="A4" t="s">
        <v>153</v>
      </c>
      <c r="B4">
        <v>500</v>
      </c>
    </row>
    <row r="5" spans="1:2">
      <c r="A5" t="s">
        <v>154</v>
      </c>
      <c r="B5">
        <v>1000</v>
      </c>
    </row>
    <row r="6" spans="1:2">
      <c r="A6" t="s">
        <v>155</v>
      </c>
      <c r="B6">
        <v>500</v>
      </c>
    </row>
    <row r="7" spans="1:2">
      <c r="B7">
        <v>2000</v>
      </c>
    </row>
  </sheetData>
  <mergeCells count="1"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K23" sqref="K23"/>
    </sheetView>
  </sheetViews>
  <sheetFormatPr defaultRowHeight="15"/>
  <cols>
    <col min="1" max="1" width="13.140625" bestFit="1" customWidth="1"/>
    <col min="2" max="2" width="10.85546875" bestFit="1" customWidth="1"/>
    <col min="4" max="4" width="10.7109375" bestFit="1" customWidth="1"/>
    <col min="8" max="8" width="13.140625" bestFit="1" customWidth="1"/>
    <col min="9" max="9" width="10.85546875" bestFit="1" customWidth="1"/>
    <col min="10" max="10" width="10.28515625" bestFit="1" customWidth="1"/>
    <col min="11" max="11" width="10.7109375" bestFit="1" customWidth="1"/>
  </cols>
  <sheetData>
    <row r="1" spans="1:11">
      <c r="A1" s="179" t="s">
        <v>163</v>
      </c>
      <c r="B1" s="180"/>
      <c r="C1" s="180"/>
      <c r="D1" s="181"/>
      <c r="H1" s="179" t="s">
        <v>163</v>
      </c>
      <c r="I1" s="180"/>
      <c r="J1" s="180"/>
      <c r="K1" s="181"/>
    </row>
    <row r="2" spans="1:11">
      <c r="A2" s="143"/>
      <c r="B2" s="18"/>
      <c r="C2" s="18"/>
      <c r="D2" s="144"/>
      <c r="H2" s="143"/>
      <c r="I2" s="18"/>
      <c r="J2" s="18"/>
      <c r="K2" s="144"/>
    </row>
    <row r="3" spans="1:11">
      <c r="A3" s="143"/>
      <c r="B3" s="182" t="s">
        <v>164</v>
      </c>
      <c r="C3" s="182"/>
      <c r="D3" s="144"/>
      <c r="H3" s="143"/>
      <c r="I3" s="182" t="s">
        <v>164</v>
      </c>
      <c r="J3" s="182"/>
      <c r="K3" s="144"/>
    </row>
    <row r="4" spans="1:11" ht="15.75" thickBot="1">
      <c r="A4" s="145"/>
      <c r="B4" s="183" t="s">
        <v>165</v>
      </c>
      <c r="C4" s="183"/>
      <c r="D4" s="147"/>
      <c r="H4" s="145"/>
      <c r="I4" s="183" t="s">
        <v>165</v>
      </c>
      <c r="J4" s="183"/>
      <c r="K4" s="147"/>
    </row>
    <row r="5" spans="1:11" ht="15.75" thickBot="1">
      <c r="A5" s="148" t="s">
        <v>166</v>
      </c>
      <c r="B5" s="150" t="s">
        <v>176</v>
      </c>
      <c r="C5" s="148" t="s">
        <v>167</v>
      </c>
      <c r="D5" s="149">
        <v>43974</v>
      </c>
      <c r="H5" s="148" t="s">
        <v>166</v>
      </c>
      <c r="I5" s="150" t="s">
        <v>176</v>
      </c>
      <c r="J5" s="148" t="s">
        <v>167</v>
      </c>
      <c r="K5" s="149">
        <v>43974</v>
      </c>
    </row>
    <row r="6" spans="1:11">
      <c r="A6" s="143"/>
      <c r="B6" s="18"/>
      <c r="C6" s="18"/>
      <c r="D6" s="144"/>
      <c r="H6" s="143"/>
      <c r="I6" s="18"/>
      <c r="J6" s="18"/>
      <c r="K6" s="144"/>
    </row>
    <row r="7" spans="1:11">
      <c r="A7" s="184" t="s">
        <v>168</v>
      </c>
      <c r="B7" s="184"/>
      <c r="C7" t="s">
        <v>178</v>
      </c>
      <c r="D7" s="151" t="s">
        <v>179</v>
      </c>
      <c r="H7" s="184" t="s">
        <v>168</v>
      </c>
      <c r="I7" s="184"/>
      <c r="J7" t="s">
        <v>178</v>
      </c>
      <c r="K7" s="151" t="s">
        <v>180</v>
      </c>
    </row>
    <row r="8" spans="1:11">
      <c r="A8" s="185" t="s">
        <v>177</v>
      </c>
      <c r="B8" s="182"/>
      <c r="C8" s="182"/>
      <c r="D8" s="186"/>
      <c r="H8" s="185" t="s">
        <v>177</v>
      </c>
      <c r="I8" s="182"/>
      <c r="J8" s="182"/>
      <c r="K8" s="186"/>
    </row>
    <row r="9" spans="1:11">
      <c r="A9" s="143"/>
      <c r="B9" s="71" t="s">
        <v>169</v>
      </c>
      <c r="C9" s="75" t="s">
        <v>170</v>
      </c>
      <c r="D9" s="144"/>
      <c r="H9" s="65"/>
      <c r="I9" s="86" t="s">
        <v>169</v>
      </c>
      <c r="J9" s="18"/>
      <c r="K9" s="69"/>
    </row>
    <row r="10" spans="1:11">
      <c r="A10" s="65" t="s">
        <v>171</v>
      </c>
      <c r="B10" s="65"/>
      <c r="C10" s="65"/>
      <c r="D10" s="144"/>
      <c r="H10" s="65" t="s">
        <v>171</v>
      </c>
      <c r="I10" s="65"/>
      <c r="J10" s="18"/>
      <c r="K10" s="69"/>
    </row>
    <row r="11" spans="1:11">
      <c r="A11" s="65" t="s">
        <v>172</v>
      </c>
      <c r="B11" s="65"/>
      <c r="C11" s="65"/>
      <c r="D11" s="144"/>
      <c r="H11" s="65" t="s">
        <v>172</v>
      </c>
      <c r="I11" s="65"/>
      <c r="J11" s="18"/>
      <c r="K11" s="69"/>
    </row>
    <row r="12" spans="1:11">
      <c r="A12" s="65" t="s">
        <v>173</v>
      </c>
      <c r="B12" s="65"/>
      <c r="C12" s="65"/>
      <c r="D12" s="144"/>
      <c r="H12" s="65" t="s">
        <v>173</v>
      </c>
      <c r="I12" s="65"/>
      <c r="J12" s="18"/>
      <c r="K12" s="69"/>
    </row>
    <row r="13" spans="1:11">
      <c r="A13" s="65" t="s">
        <v>174</v>
      </c>
      <c r="B13" s="65"/>
      <c r="C13" s="65"/>
      <c r="D13" s="144"/>
      <c r="H13" s="65" t="s">
        <v>174</v>
      </c>
      <c r="I13" s="65"/>
      <c r="J13" s="18"/>
      <c r="K13" s="69"/>
    </row>
    <row r="14" spans="1:11">
      <c r="A14" s="143"/>
      <c r="B14" s="18"/>
      <c r="C14" s="18"/>
      <c r="D14" s="144"/>
      <c r="H14" s="143"/>
      <c r="I14" s="18"/>
      <c r="J14" s="18"/>
      <c r="K14" s="69"/>
    </row>
    <row r="15" spans="1:11">
      <c r="A15" s="143"/>
      <c r="B15" s="18"/>
      <c r="C15" s="187" t="s">
        <v>175</v>
      </c>
      <c r="D15" s="188"/>
      <c r="H15" s="143"/>
      <c r="I15" s="18"/>
      <c r="J15" s="187" t="s">
        <v>175</v>
      </c>
      <c r="K15" s="188"/>
    </row>
    <row r="16" spans="1:11" ht="15.75" thickBot="1">
      <c r="A16" s="145"/>
      <c r="B16" s="146"/>
      <c r="C16" s="189"/>
      <c r="D16" s="190"/>
      <c r="H16" s="145"/>
      <c r="I16" s="146"/>
      <c r="J16" s="189"/>
      <c r="K16" s="190"/>
    </row>
    <row r="20" spans="2:2">
      <c r="B20" t="s">
        <v>181</v>
      </c>
    </row>
    <row r="21" spans="2:2">
      <c r="B21" t="s">
        <v>182</v>
      </c>
    </row>
  </sheetData>
  <mergeCells count="12">
    <mergeCell ref="J15:K16"/>
    <mergeCell ref="A1:D1"/>
    <mergeCell ref="B3:C3"/>
    <mergeCell ref="B4:C4"/>
    <mergeCell ref="C15:D16"/>
    <mergeCell ref="A8:D8"/>
    <mergeCell ref="A7:B7"/>
    <mergeCell ref="H1:K1"/>
    <mergeCell ref="I3:J3"/>
    <mergeCell ref="I4:J4"/>
    <mergeCell ref="H7:I7"/>
    <mergeCell ref="H8:K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Maintan</vt:lpstr>
      <vt:lpstr>Godaun SHEET</vt:lpstr>
      <vt:lpstr>Load-Man SHEET</vt:lpstr>
      <vt:lpstr>Managar-Sheet</vt:lpstr>
      <vt:lpstr>Andar ki sheet</vt:lpstr>
      <vt:lpstr>Print PDC SQC Stock</vt:lpstr>
      <vt:lpstr>IOCL CHALLAN</vt:lpstr>
      <vt:lpstr>Sheet1</vt:lpstr>
      <vt:lpstr>CHALLAN_LOADMAN TO HAWKER</vt:lpstr>
      <vt:lpstr>CHALLAN GODOWN TO LOADMAN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2020-05-23T13:03:46Z</dcterms:modified>
</cp:coreProperties>
</file>