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hartsheets/sheet6.xml" ContentType="application/vnd.openxmlformats-officedocument.spreadsheetml.chartsheet+xml"/>
  <Override PartName="/xl/drawings/drawing1.xml" ContentType="application/vnd.openxmlformats-officedocument.drawing+xml"/>
  <Override PartName="/xl/worksheets/sheet1.xml" ContentType="application/vnd.openxmlformats-officedocument.spreadsheetml.worksheet+xml"/>
  <Override PartName="/xl/chartsheets/sheet4.xml" ContentType="application/vnd.openxmlformats-officedocument.spreadsheetml.chartsheet+xml"/>
  <Override PartName="/xl/chartsheets/sheet5.xml" ContentType="application/vnd.openxmlformats-officedocument.spreadsheetml.chart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hartsheets/sheet2.xml" ContentType="application/vnd.openxmlformats-officedocument.spreadsheetml.chartsheet+xml"/>
  <Override PartName="/xl/chartsheets/sheet3.xml" ContentType="application/vnd.openxmlformats-officedocument.spreadsheetml.chartsheet+xml"/>
  <Override PartName="/xl/sharedStrings.xml" ContentType="application/vnd.openxmlformats-officedocument.spreadsheetml.sharedStrings+xml"/>
  <Override PartName="/xl/chartsheets/sheet1.xml" ContentType="application/vnd.openxmlformats-officedocument.spreadsheetml.chart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updateLinks="never" codeName="ThisWorkbook" defaultThemeVersion="124226"/>
  <bookViews>
    <workbookView xWindow="360" yWindow="75" windowWidth="14295" windowHeight="7905" tabRatio="821" activeTab="9"/>
  </bookViews>
  <sheets>
    <sheet name="Tables" sheetId="2" r:id="rId1"/>
    <sheet name="DataProfile" sheetId="14" r:id="rId2"/>
    <sheet name="First Digits" sheetId="18" r:id="rId3"/>
    <sheet name="Second Digits" sheetId="17" r:id="rId4"/>
    <sheet name="First-Two" sheetId="8" r:id="rId5"/>
    <sheet name="Macro1" sheetId="5" state="hidden" r:id="rId6"/>
    <sheet name="SecondOrder" sheetId="13" r:id="rId7"/>
    <sheet name="Summation" sheetId="12" r:id="rId8"/>
    <sheet name="Last-Two" sheetId="11" r:id="rId9"/>
    <sheet name="Data" sheetId="9" r:id="rId10"/>
  </sheets>
  <definedNames>
    <definedName name="headings.digits.Benfords_Law" localSheetId="5">Macro1!$A$1</definedName>
    <definedName name="totfirst">Tables!$D$30</definedName>
    <definedName name="totfirsttwo">Tables!$D$32</definedName>
    <definedName name="totlasttwo">Tables!$D$33</definedName>
    <definedName name="totsecond">Tables!$D$31</definedName>
    <definedName name="totsecondorder">Tables!$D$35</definedName>
    <definedName name="totsummation">Tables!$D$36</definedName>
  </definedNames>
  <calcPr calcId="125725"/>
</workbook>
</file>

<file path=xl/calcChain.xml><?xml version="1.0" encoding="utf-8"?>
<calcChain xmlns="http://schemas.openxmlformats.org/spreadsheetml/2006/main">
  <c r="AF4" i="2"/>
  <c r="AF5"/>
  <c r="AF6"/>
  <c r="AF7"/>
  <c r="AF8"/>
  <c r="AF9"/>
  <c r="AF10"/>
  <c r="AF11"/>
  <c r="AF12"/>
  <c r="AF13"/>
  <c r="AF14"/>
  <c r="AF15"/>
  <c r="AF16"/>
  <c r="AF17"/>
  <c r="AF18"/>
  <c r="AF19"/>
  <c r="AF20"/>
  <c r="AF21"/>
  <c r="AF22"/>
  <c r="AF23"/>
  <c r="AF24"/>
  <c r="AF25"/>
  <c r="AF26"/>
  <c r="AF27"/>
  <c r="AF28"/>
  <c r="AF29"/>
  <c r="AF30"/>
  <c r="AF31"/>
  <c r="AF32"/>
  <c r="AF33"/>
  <c r="AF34"/>
  <c r="AF35"/>
  <c r="AF36"/>
  <c r="AF37"/>
  <c r="AF38"/>
  <c r="AF39"/>
  <c r="AF40"/>
  <c r="AF41"/>
  <c r="AF42"/>
  <c r="AF43"/>
  <c r="AF44"/>
  <c r="AF45"/>
  <c r="AF46"/>
  <c r="AF47"/>
  <c r="AF48"/>
  <c r="AF49"/>
  <c r="AF50"/>
  <c r="AF51"/>
  <c r="AF52"/>
  <c r="AF53"/>
  <c r="AF54"/>
  <c r="AF55"/>
  <c r="AF56"/>
  <c r="AF57"/>
  <c r="AF58"/>
  <c r="AF59"/>
  <c r="AF60"/>
  <c r="AF61"/>
  <c r="AF62"/>
  <c r="AF63"/>
  <c r="AF64"/>
  <c r="AF65"/>
  <c r="AF66"/>
  <c r="AF67"/>
  <c r="AF68"/>
  <c r="AF69"/>
  <c r="AF70"/>
  <c r="AF71"/>
  <c r="AF72"/>
  <c r="AF73"/>
  <c r="AF74"/>
  <c r="AF75"/>
  <c r="AF76"/>
  <c r="AF77"/>
  <c r="AF78"/>
  <c r="AF79"/>
  <c r="AF80"/>
  <c r="AF81"/>
  <c r="AF82"/>
  <c r="AF83"/>
  <c r="AF84"/>
  <c r="AF85"/>
  <c r="AF86"/>
  <c r="AF87"/>
  <c r="AF88"/>
  <c r="AF89"/>
  <c r="AF90"/>
  <c r="AF91"/>
  <c r="AF92"/>
  <c r="AF93"/>
  <c r="AF94"/>
  <c r="AF95"/>
  <c r="AF96"/>
  <c r="AF97"/>
  <c r="AF98"/>
  <c r="AF99"/>
  <c r="AF100"/>
  <c r="AF101"/>
  <c r="AF102"/>
  <c r="AF3"/>
  <c r="L3" i="9"/>
  <c r="L4"/>
  <c r="L5"/>
  <c r="L6"/>
  <c r="L7"/>
  <c r="L8"/>
  <c r="L9"/>
  <c r="L10"/>
  <c r="L11"/>
  <c r="L12"/>
  <c r="L13"/>
  <c r="L14"/>
  <c r="L15"/>
  <c r="L16"/>
  <c r="L17"/>
  <c r="L18"/>
  <c r="L19"/>
  <c r="L20"/>
  <c r="L21"/>
  <c r="L22"/>
  <c r="L23"/>
  <c r="L24"/>
  <c r="L25"/>
  <c r="L26"/>
  <c r="L2"/>
  <c r="J4"/>
  <c r="J5"/>
  <c r="J6"/>
  <c r="J7"/>
  <c r="J8"/>
  <c r="J9"/>
  <c r="J10"/>
  <c r="J11"/>
  <c r="J12"/>
  <c r="J13"/>
  <c r="J14"/>
  <c r="J15"/>
  <c r="J16"/>
  <c r="J17"/>
  <c r="J18"/>
  <c r="J19"/>
  <c r="J20"/>
  <c r="J21"/>
  <c r="J22"/>
  <c r="J23"/>
  <c r="J24"/>
  <c r="J25"/>
  <c r="J26"/>
  <c r="J3"/>
  <c r="AF103" i="2" l="1"/>
  <c r="D3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3"/>
  <c r="G3" i="9"/>
  <c r="G4"/>
  <c r="G5"/>
  <c r="G6"/>
  <c r="G7"/>
  <c r="G8"/>
  <c r="G9"/>
  <c r="G10"/>
  <c r="G11"/>
  <c r="G12"/>
  <c r="G13"/>
  <c r="G14"/>
  <c r="G15"/>
  <c r="G16"/>
  <c r="G17"/>
  <c r="G18"/>
  <c r="G19"/>
  <c r="G20"/>
  <c r="G21"/>
  <c r="G22"/>
  <c r="G23"/>
  <c r="G24"/>
  <c r="G25"/>
  <c r="G26"/>
  <c r="F3"/>
  <c r="F4"/>
  <c r="F5"/>
  <c r="F6"/>
  <c r="F7"/>
  <c r="F8"/>
  <c r="F9"/>
  <c r="F10"/>
  <c r="F11"/>
  <c r="F12"/>
  <c r="F13"/>
  <c r="F14"/>
  <c r="F15"/>
  <c r="F16"/>
  <c r="F17"/>
  <c r="F18"/>
  <c r="F19"/>
  <c r="F20"/>
  <c r="F21"/>
  <c r="F22"/>
  <c r="F23"/>
  <c r="F24"/>
  <c r="F25"/>
  <c r="F26"/>
  <c r="E3"/>
  <c r="E4"/>
  <c r="E5"/>
  <c r="E6"/>
  <c r="E7"/>
  <c r="E8"/>
  <c r="E9"/>
  <c r="E10"/>
  <c r="E11"/>
  <c r="E12"/>
  <c r="E13"/>
  <c r="E14"/>
  <c r="E15"/>
  <c r="E16"/>
  <c r="E17"/>
  <c r="E18"/>
  <c r="E19"/>
  <c r="E20"/>
  <c r="E21"/>
  <c r="E22"/>
  <c r="E23"/>
  <c r="E24"/>
  <c r="E25"/>
  <c r="E26"/>
  <c r="G2"/>
  <c r="E2"/>
  <c r="F2"/>
  <c r="B11" i="2" l="1"/>
  <c r="B17"/>
  <c r="J6"/>
  <c r="B3"/>
  <c r="B4"/>
  <c r="B18"/>
  <c r="J88"/>
  <c r="J80"/>
  <c r="J72"/>
  <c r="J64"/>
  <c r="J56"/>
  <c r="J48"/>
  <c r="J40"/>
  <c r="J32"/>
  <c r="J24"/>
  <c r="J16"/>
  <c r="J8"/>
  <c r="B5"/>
  <c r="B19"/>
  <c r="J89"/>
  <c r="J81"/>
  <c r="J73"/>
  <c r="J65"/>
  <c r="J57"/>
  <c r="J49"/>
  <c r="J41"/>
  <c r="J33"/>
  <c r="J25"/>
  <c r="J17"/>
  <c r="J9"/>
  <c r="B6"/>
  <c r="B20"/>
  <c r="J90"/>
  <c r="J82"/>
  <c r="J74"/>
  <c r="J66"/>
  <c r="J58"/>
  <c r="J50"/>
  <c r="J42"/>
  <c r="J34"/>
  <c r="J26"/>
  <c r="J18"/>
  <c r="J10"/>
  <c r="B7"/>
  <c r="B21"/>
  <c r="J91"/>
  <c r="J83"/>
  <c r="J75"/>
  <c r="J67"/>
  <c r="J59"/>
  <c r="J51"/>
  <c r="J43"/>
  <c r="J35"/>
  <c r="J27"/>
  <c r="J19"/>
  <c r="J11"/>
  <c r="B8"/>
  <c r="B22"/>
  <c r="J92"/>
  <c r="J84"/>
  <c r="J76"/>
  <c r="J68"/>
  <c r="J60"/>
  <c r="J52"/>
  <c r="J44"/>
  <c r="J36"/>
  <c r="J28"/>
  <c r="J20"/>
  <c r="J12"/>
  <c r="J4"/>
  <c r="B9"/>
  <c r="B23"/>
  <c r="J3"/>
  <c r="J85"/>
  <c r="J77"/>
  <c r="J69"/>
  <c r="J61"/>
  <c r="J53"/>
  <c r="J45"/>
  <c r="J37"/>
  <c r="J29"/>
  <c r="J21"/>
  <c r="J13"/>
  <c r="J5"/>
  <c r="B10"/>
  <c r="B24"/>
  <c r="B16"/>
  <c r="J86"/>
  <c r="J78"/>
  <c r="J70"/>
  <c r="J62"/>
  <c r="J54"/>
  <c r="J46"/>
  <c r="J38"/>
  <c r="J30"/>
  <c r="J22"/>
  <c r="J14"/>
  <c r="Y4"/>
  <c r="Y12"/>
  <c r="Y20"/>
  <c r="Y28"/>
  <c r="Y36"/>
  <c r="Y44"/>
  <c r="Y52"/>
  <c r="Y60"/>
  <c r="Y68"/>
  <c r="Y76"/>
  <c r="Y84"/>
  <c r="Y92"/>
  <c r="Y11"/>
  <c r="Y19"/>
  <c r="Y35"/>
  <c r="Y59"/>
  <c r="Y83"/>
  <c r="Y9"/>
  <c r="Y17"/>
  <c r="Y25"/>
  <c r="Y33"/>
  <c r="Y41"/>
  <c r="Y49"/>
  <c r="Y57"/>
  <c r="Y65"/>
  <c r="Y73"/>
  <c r="Y81"/>
  <c r="Y89"/>
  <c r="Y15"/>
  <c r="Y47"/>
  <c r="Y79"/>
  <c r="Y14"/>
  <c r="Y70"/>
  <c r="Y3"/>
  <c r="Y27"/>
  <c r="Y43"/>
  <c r="Y51"/>
  <c r="Y67"/>
  <c r="Y75"/>
  <c r="Y91"/>
  <c r="Y10"/>
  <c r="Y18"/>
  <c r="Y26"/>
  <c r="Y34"/>
  <c r="Y42"/>
  <c r="Y50"/>
  <c r="Y58"/>
  <c r="Y66"/>
  <c r="Y74"/>
  <c r="Y82"/>
  <c r="Y90"/>
  <c r="Y7"/>
  <c r="Y39"/>
  <c r="Y71"/>
  <c r="Y87"/>
  <c r="Y38"/>
  <c r="Y46"/>
  <c r="Y78"/>
  <c r="Y8"/>
  <c r="Y16"/>
  <c r="Y24"/>
  <c r="Y32"/>
  <c r="Y40"/>
  <c r="Y48"/>
  <c r="Y56"/>
  <c r="Y64"/>
  <c r="Y72"/>
  <c r="Y80"/>
  <c r="Y88"/>
  <c r="Y31"/>
  <c r="Y55"/>
  <c r="Y22"/>
  <c r="Y62"/>
  <c r="Y23"/>
  <c r="Y63"/>
  <c r="Y6"/>
  <c r="Y54"/>
  <c r="Y86"/>
  <c r="Y30"/>
  <c r="Y5"/>
  <c r="Y13"/>
  <c r="Y21"/>
  <c r="Y29"/>
  <c r="Y37"/>
  <c r="Y45"/>
  <c r="Y53"/>
  <c r="Y61"/>
  <c r="Y69"/>
  <c r="Y77"/>
  <c r="Y85"/>
  <c r="B15"/>
  <c r="D31" s="1"/>
  <c r="C15" s="1"/>
  <c r="G15" s="1"/>
  <c r="J87"/>
  <c r="J79"/>
  <c r="J71"/>
  <c r="J63"/>
  <c r="J55"/>
  <c r="J47"/>
  <c r="J39"/>
  <c r="J31"/>
  <c r="J23"/>
  <c r="J15"/>
  <c r="J7"/>
  <c r="D4"/>
  <c r="D5"/>
  <c r="D6"/>
  <c r="D7"/>
  <c r="D8"/>
  <c r="D9"/>
  <c r="D10"/>
  <c r="D11"/>
  <c r="D3"/>
  <c r="K26" i="9"/>
  <c r="K25"/>
  <c r="K24"/>
  <c r="K23"/>
  <c r="K22"/>
  <c r="K21"/>
  <c r="K20"/>
  <c r="K19"/>
  <c r="K18"/>
  <c r="K17"/>
  <c r="K16"/>
  <c r="K15"/>
  <c r="K14"/>
  <c r="K13"/>
  <c r="K12"/>
  <c r="K11"/>
  <c r="K10"/>
  <c r="K9"/>
  <c r="K8"/>
  <c r="K7"/>
  <c r="K6"/>
  <c r="K5"/>
  <c r="K4"/>
  <c r="K3"/>
  <c r="C21" i="2" l="1"/>
  <c r="G21" s="1"/>
  <c r="D32"/>
  <c r="C16"/>
  <c r="G16" s="1"/>
  <c r="C24"/>
  <c r="G24" s="1"/>
  <c r="C17"/>
  <c r="G17" s="1"/>
  <c r="D30"/>
  <c r="D36"/>
  <c r="C20"/>
  <c r="G20" s="1"/>
  <c r="C22"/>
  <c r="G22" s="1"/>
  <c r="C18"/>
  <c r="G18" s="1"/>
  <c r="C23"/>
  <c r="G23" s="1"/>
  <c r="C19"/>
  <c r="G19" s="1"/>
  <c r="C11"/>
  <c r="G11" s="1"/>
  <c r="C10"/>
  <c r="G10" s="1"/>
  <c r="E15"/>
  <c r="F15"/>
  <c r="E16"/>
  <c r="F16"/>
  <c r="F20"/>
  <c r="E20"/>
  <c r="R9"/>
  <c r="R17"/>
  <c r="R25"/>
  <c r="R33"/>
  <c r="R41"/>
  <c r="R49"/>
  <c r="R57"/>
  <c r="R65"/>
  <c r="R73"/>
  <c r="R81"/>
  <c r="R89"/>
  <c r="R7"/>
  <c r="R15"/>
  <c r="R23"/>
  <c r="R31"/>
  <c r="R39"/>
  <c r="R47"/>
  <c r="R55"/>
  <c r="R63"/>
  <c r="R71"/>
  <c r="R79"/>
  <c r="R87"/>
  <c r="R6"/>
  <c r="R14"/>
  <c r="R22"/>
  <c r="R30"/>
  <c r="R38"/>
  <c r="R46"/>
  <c r="R54"/>
  <c r="R62"/>
  <c r="R70"/>
  <c r="R78"/>
  <c r="R86"/>
  <c r="R16"/>
  <c r="R28"/>
  <c r="R42"/>
  <c r="R53"/>
  <c r="R67"/>
  <c r="R80"/>
  <c r="R92"/>
  <c r="R12"/>
  <c r="R26"/>
  <c r="R37"/>
  <c r="R51"/>
  <c r="R64"/>
  <c r="R76"/>
  <c r="R90"/>
  <c r="R19"/>
  <c r="R35"/>
  <c r="R52"/>
  <c r="R69"/>
  <c r="R85"/>
  <c r="R20"/>
  <c r="R40"/>
  <c r="R59"/>
  <c r="R77"/>
  <c r="R13"/>
  <c r="R34"/>
  <c r="R56"/>
  <c r="R74"/>
  <c r="R3"/>
  <c r="R24"/>
  <c r="R48"/>
  <c r="R75"/>
  <c r="R18"/>
  <c r="R44"/>
  <c r="R68"/>
  <c r="R29"/>
  <c r="R61"/>
  <c r="R21"/>
  <c r="R58"/>
  <c r="R88"/>
  <c r="R36"/>
  <c r="R83"/>
  <c r="R27"/>
  <c r="R72"/>
  <c r="R32"/>
  <c r="R91"/>
  <c r="R11"/>
  <c r="R84"/>
  <c r="R60"/>
  <c r="R45"/>
  <c r="R43"/>
  <c r="R66"/>
  <c r="R50"/>
  <c r="R82"/>
  <c r="R4"/>
  <c r="R10"/>
  <c r="R8"/>
  <c r="R5"/>
  <c r="F24" l="1"/>
  <c r="E24"/>
  <c r="E17"/>
  <c r="F17"/>
  <c r="E19"/>
  <c r="E21"/>
  <c r="F23"/>
  <c r="F19"/>
  <c r="E18"/>
  <c r="F18"/>
  <c r="E22"/>
  <c r="F22"/>
  <c r="F21"/>
  <c r="E23"/>
  <c r="C9"/>
  <c r="C8"/>
  <c r="C7"/>
  <c r="C5"/>
  <c r="C6"/>
  <c r="C4"/>
  <c r="C3"/>
  <c r="D35"/>
  <c r="F11"/>
  <c r="E11"/>
  <c r="E10"/>
  <c r="F10"/>
  <c r="H18" i="14"/>
  <c r="H14"/>
  <c r="H8"/>
  <c r="H7"/>
  <c r="H6"/>
  <c r="H5"/>
  <c r="H4"/>
  <c r="F25" i="2" l="1"/>
  <c r="F9"/>
  <c r="G9"/>
  <c r="E9"/>
  <c r="E8"/>
  <c r="F8"/>
  <c r="G8"/>
  <c r="F7"/>
  <c r="E7"/>
  <c r="G7"/>
  <c r="F5"/>
  <c r="E5"/>
  <c r="G5"/>
  <c r="G6"/>
  <c r="F6"/>
  <c r="E6"/>
  <c r="G4"/>
  <c r="F4"/>
  <c r="E4"/>
  <c r="G3"/>
  <c r="F3"/>
  <c r="E3"/>
  <c r="D18" i="14"/>
  <c r="D14"/>
  <c r="D8"/>
  <c r="D7"/>
  <c r="D6"/>
  <c r="D5"/>
  <c r="D4"/>
  <c r="H10"/>
  <c r="J18" s="1"/>
  <c r="F12" i="2" l="1"/>
  <c r="J14" i="14"/>
  <c r="J8"/>
  <c r="J7"/>
  <c r="J6"/>
  <c r="J5"/>
  <c r="J4"/>
  <c r="D10"/>
  <c r="F18" s="1"/>
  <c r="J10" l="1"/>
  <c r="F7"/>
  <c r="F5"/>
  <c r="F4"/>
  <c r="F8"/>
  <c r="F14"/>
  <c r="F6"/>
  <c r="Z6" i="2"/>
  <c r="S11"/>
  <c r="U11" s="1"/>
  <c r="V11" s="1"/>
  <c r="F10" i="14" l="1"/>
  <c r="S85" i="2"/>
  <c r="U85" s="1"/>
  <c r="V85" s="1"/>
  <c r="S91"/>
  <c r="U91" s="1"/>
  <c r="V91" s="1"/>
  <c r="S44"/>
  <c r="U44" s="1"/>
  <c r="V44" s="1"/>
  <c r="S37"/>
  <c r="U37" s="1"/>
  <c r="V37" s="1"/>
  <c r="S92"/>
  <c r="U92" s="1"/>
  <c r="V92" s="1"/>
  <c r="S60"/>
  <c r="U60" s="1"/>
  <c r="V60" s="1"/>
  <c r="S4"/>
  <c r="U4" s="1"/>
  <c r="V4" s="1"/>
  <c r="S3"/>
  <c r="U3" s="1"/>
  <c r="V3" s="1"/>
  <c r="S61"/>
  <c r="U61" s="1"/>
  <c r="V61" s="1"/>
  <c r="S5"/>
  <c r="U5" s="1"/>
  <c r="V5" s="1"/>
  <c r="S68"/>
  <c r="U68" s="1"/>
  <c r="V68" s="1"/>
  <c r="S12"/>
  <c r="U12" s="1"/>
  <c r="V12" s="1"/>
  <c r="S69"/>
  <c r="U69" s="1"/>
  <c r="V69" s="1"/>
  <c r="S75"/>
  <c r="U75" s="1"/>
  <c r="V75" s="1"/>
  <c r="S29"/>
  <c r="U29" s="1"/>
  <c r="V29" s="1"/>
  <c r="S28"/>
  <c r="U28" s="1"/>
  <c r="V28" s="1"/>
  <c r="S84"/>
  <c r="U84" s="1"/>
  <c r="V84" s="1"/>
  <c r="S36"/>
  <c r="U36" s="1"/>
  <c r="V36" s="1"/>
  <c r="Z87"/>
  <c r="Z79"/>
  <c r="Z71"/>
  <c r="Z63"/>
  <c r="Z55"/>
  <c r="Z47"/>
  <c r="Z39"/>
  <c r="Z31"/>
  <c r="Z23"/>
  <c r="Z15"/>
  <c r="Z7"/>
  <c r="Z88"/>
  <c r="Z80"/>
  <c r="Z72"/>
  <c r="Z64"/>
  <c r="Z56"/>
  <c r="Z48"/>
  <c r="Z40"/>
  <c r="Z32"/>
  <c r="Z24"/>
  <c r="Z16"/>
  <c r="Z8"/>
  <c r="Z89"/>
  <c r="Z81"/>
  <c r="Z73"/>
  <c r="Z65"/>
  <c r="Z57"/>
  <c r="Z49"/>
  <c r="Z41"/>
  <c r="Z33"/>
  <c r="Z25"/>
  <c r="Z17"/>
  <c r="Z9"/>
  <c r="S76"/>
  <c r="U76" s="1"/>
  <c r="V76" s="1"/>
  <c r="S45"/>
  <c r="U45" s="1"/>
  <c r="V45" s="1"/>
  <c r="S13"/>
  <c r="U13" s="1"/>
  <c r="V13" s="1"/>
  <c r="Z90"/>
  <c r="Z82"/>
  <c r="Z74"/>
  <c r="Z66"/>
  <c r="Z58"/>
  <c r="Z50"/>
  <c r="Z42"/>
  <c r="Z34"/>
  <c r="Z26"/>
  <c r="Z18"/>
  <c r="Z10"/>
  <c r="S77"/>
  <c r="U77" s="1"/>
  <c r="V77" s="1"/>
  <c r="S52"/>
  <c r="U52" s="1"/>
  <c r="V52" s="1"/>
  <c r="S20"/>
  <c r="U20" s="1"/>
  <c r="V20" s="1"/>
  <c r="Z91"/>
  <c r="Z83"/>
  <c r="Z75"/>
  <c r="Z67"/>
  <c r="Z59"/>
  <c r="Z51"/>
  <c r="Z43"/>
  <c r="Z35"/>
  <c r="Z27"/>
  <c r="Z19"/>
  <c r="Z11"/>
  <c r="S83"/>
  <c r="U83" s="1"/>
  <c r="V83" s="1"/>
  <c r="S53"/>
  <c r="U53" s="1"/>
  <c r="V53" s="1"/>
  <c r="S21"/>
  <c r="U21" s="1"/>
  <c r="V21" s="1"/>
  <c r="Z92"/>
  <c r="Z84"/>
  <c r="Z76"/>
  <c r="Z68"/>
  <c r="Z60"/>
  <c r="Z52"/>
  <c r="Z44"/>
  <c r="Z36"/>
  <c r="Z28"/>
  <c r="Z20"/>
  <c r="Z12"/>
  <c r="Z4"/>
  <c r="Z3"/>
  <c r="Z85"/>
  <c r="Z77"/>
  <c r="Z69"/>
  <c r="Z61"/>
  <c r="Z53"/>
  <c r="Z45"/>
  <c r="Z37"/>
  <c r="Z29"/>
  <c r="Z21"/>
  <c r="Z13"/>
  <c r="Z5"/>
  <c r="Z86"/>
  <c r="Z78"/>
  <c r="Z70"/>
  <c r="Z62"/>
  <c r="Z54"/>
  <c r="Z46"/>
  <c r="Z38"/>
  <c r="Z30"/>
  <c r="Z22"/>
  <c r="Z14"/>
  <c r="S46"/>
  <c r="U46" s="1"/>
  <c r="V46" s="1"/>
  <c r="S86"/>
  <c r="U86" s="1"/>
  <c r="V86" s="1"/>
  <c r="S78"/>
  <c r="U78" s="1"/>
  <c r="V78" s="1"/>
  <c r="S70"/>
  <c r="U70" s="1"/>
  <c r="V70" s="1"/>
  <c r="S62"/>
  <c r="U62" s="1"/>
  <c r="V62" s="1"/>
  <c r="S54"/>
  <c r="U54" s="1"/>
  <c r="V54" s="1"/>
  <c r="S38"/>
  <c r="U38" s="1"/>
  <c r="V38" s="1"/>
  <c r="S30"/>
  <c r="U30" s="1"/>
  <c r="V30" s="1"/>
  <c r="S22"/>
  <c r="U22" s="1"/>
  <c r="V22" s="1"/>
  <c r="S14"/>
  <c r="U14" s="1"/>
  <c r="V14" s="1"/>
  <c r="S6"/>
  <c r="U6" s="1"/>
  <c r="V6" s="1"/>
  <c r="S87"/>
  <c r="U87" s="1"/>
  <c r="V87" s="1"/>
  <c r="S79"/>
  <c r="U79" s="1"/>
  <c r="V79" s="1"/>
  <c r="S71"/>
  <c r="U71" s="1"/>
  <c r="V71" s="1"/>
  <c r="S63"/>
  <c r="U63" s="1"/>
  <c r="V63" s="1"/>
  <c r="S55"/>
  <c r="U55" s="1"/>
  <c r="V55" s="1"/>
  <c r="S47"/>
  <c r="U47" s="1"/>
  <c r="V47" s="1"/>
  <c r="S39"/>
  <c r="U39" s="1"/>
  <c r="V39" s="1"/>
  <c r="S31"/>
  <c r="U31" s="1"/>
  <c r="V31" s="1"/>
  <c r="S23"/>
  <c r="U23" s="1"/>
  <c r="V23" s="1"/>
  <c r="S15"/>
  <c r="U15" s="1"/>
  <c r="V15" s="1"/>
  <c r="S7"/>
  <c r="U7" s="1"/>
  <c r="V7" s="1"/>
  <c r="S88"/>
  <c r="U88" s="1"/>
  <c r="V88" s="1"/>
  <c r="S80"/>
  <c r="U80" s="1"/>
  <c r="V80" s="1"/>
  <c r="S72"/>
  <c r="U72" s="1"/>
  <c r="V72" s="1"/>
  <c r="S64"/>
  <c r="U64" s="1"/>
  <c r="V64" s="1"/>
  <c r="S56"/>
  <c r="U56" s="1"/>
  <c r="V56" s="1"/>
  <c r="S48"/>
  <c r="U48" s="1"/>
  <c r="V48" s="1"/>
  <c r="S40"/>
  <c r="U40" s="1"/>
  <c r="V40" s="1"/>
  <c r="S32"/>
  <c r="U32" s="1"/>
  <c r="V32" s="1"/>
  <c r="S24"/>
  <c r="U24" s="1"/>
  <c r="V24" s="1"/>
  <c r="S16"/>
  <c r="U16" s="1"/>
  <c r="V16" s="1"/>
  <c r="S8"/>
  <c r="U8" s="1"/>
  <c r="V8" s="1"/>
  <c r="S89"/>
  <c r="U89" s="1"/>
  <c r="V89" s="1"/>
  <c r="S81"/>
  <c r="U81" s="1"/>
  <c r="V81" s="1"/>
  <c r="S73"/>
  <c r="U73" s="1"/>
  <c r="V73" s="1"/>
  <c r="S65"/>
  <c r="U65" s="1"/>
  <c r="V65" s="1"/>
  <c r="S57"/>
  <c r="U57" s="1"/>
  <c r="V57" s="1"/>
  <c r="S49"/>
  <c r="U49" s="1"/>
  <c r="V49" s="1"/>
  <c r="S41"/>
  <c r="U41" s="1"/>
  <c r="V41" s="1"/>
  <c r="S33"/>
  <c r="U33" s="1"/>
  <c r="V33" s="1"/>
  <c r="S25"/>
  <c r="U25" s="1"/>
  <c r="V25" s="1"/>
  <c r="S17"/>
  <c r="U17" s="1"/>
  <c r="V17" s="1"/>
  <c r="S9"/>
  <c r="U9" s="1"/>
  <c r="V9" s="1"/>
  <c r="S90"/>
  <c r="U90" s="1"/>
  <c r="V90" s="1"/>
  <c r="S82"/>
  <c r="U82" s="1"/>
  <c r="V82" s="1"/>
  <c r="S74"/>
  <c r="U74" s="1"/>
  <c r="V74" s="1"/>
  <c r="S66"/>
  <c r="U66" s="1"/>
  <c r="V66" s="1"/>
  <c r="S58"/>
  <c r="U58" s="1"/>
  <c r="V58" s="1"/>
  <c r="S50"/>
  <c r="U50" s="1"/>
  <c r="V50" s="1"/>
  <c r="S42"/>
  <c r="U42" s="1"/>
  <c r="V42" s="1"/>
  <c r="S34"/>
  <c r="U34" s="1"/>
  <c r="V34" s="1"/>
  <c r="S26"/>
  <c r="U26" s="1"/>
  <c r="V26" s="1"/>
  <c r="S18"/>
  <c r="U18" s="1"/>
  <c r="V18" s="1"/>
  <c r="S10"/>
  <c r="U10" s="1"/>
  <c r="V10" s="1"/>
  <c r="S67"/>
  <c r="U67" s="1"/>
  <c r="V67" s="1"/>
  <c r="S59"/>
  <c r="U59" s="1"/>
  <c r="V59" s="1"/>
  <c r="S51"/>
  <c r="U51" s="1"/>
  <c r="V51" s="1"/>
  <c r="S43"/>
  <c r="U43" s="1"/>
  <c r="V43" s="1"/>
  <c r="S35"/>
  <c r="U35" s="1"/>
  <c r="V35" s="1"/>
  <c r="S27"/>
  <c r="U27" s="1"/>
  <c r="V27" s="1"/>
  <c r="S19"/>
  <c r="U19" s="1"/>
  <c r="V19" s="1"/>
  <c r="AG100"/>
  <c r="AA4"/>
  <c r="AA5"/>
  <c r="AA6"/>
  <c r="AA7"/>
  <c r="AA8"/>
  <c r="AA9"/>
  <c r="AA10"/>
  <c r="AA11"/>
  <c r="AA12"/>
  <c r="AA13"/>
  <c r="AA14"/>
  <c r="AA15"/>
  <c r="AA16"/>
  <c r="AA17"/>
  <c r="AA18"/>
  <c r="AA19"/>
  <c r="AA20"/>
  <c r="AA21"/>
  <c r="AA22"/>
  <c r="AA23"/>
  <c r="AA24"/>
  <c r="AA25"/>
  <c r="AA26"/>
  <c r="AA27"/>
  <c r="AA28"/>
  <c r="AA29"/>
  <c r="AA30"/>
  <c r="AA31"/>
  <c r="AA32"/>
  <c r="AA33"/>
  <c r="AA34"/>
  <c r="AA35"/>
  <c r="AA36"/>
  <c r="AA37"/>
  <c r="AA38"/>
  <c r="AA39"/>
  <c r="AA40"/>
  <c r="AA41"/>
  <c r="AA42"/>
  <c r="AA43"/>
  <c r="AA44"/>
  <c r="AA45"/>
  <c r="AA46"/>
  <c r="AA47"/>
  <c r="AA48"/>
  <c r="AA49"/>
  <c r="AA50"/>
  <c r="AA51"/>
  <c r="AA52"/>
  <c r="AA53"/>
  <c r="AA54"/>
  <c r="AA55"/>
  <c r="AA56"/>
  <c r="AA57"/>
  <c r="AA58"/>
  <c r="AA59"/>
  <c r="AA60"/>
  <c r="AA61"/>
  <c r="AA62"/>
  <c r="AA63"/>
  <c r="AA64"/>
  <c r="AA65"/>
  <c r="AA66"/>
  <c r="AA67"/>
  <c r="AA68"/>
  <c r="AA69"/>
  <c r="AA70"/>
  <c r="AA71"/>
  <c r="AA72"/>
  <c r="AA73"/>
  <c r="AA74"/>
  <c r="AA75"/>
  <c r="AA76"/>
  <c r="AA77"/>
  <c r="AA78"/>
  <c r="AA79"/>
  <c r="AA80"/>
  <c r="AA81"/>
  <c r="AA82"/>
  <c r="AA83"/>
  <c r="AA84"/>
  <c r="AA85"/>
  <c r="AA86"/>
  <c r="AA87"/>
  <c r="AA88"/>
  <c r="AA89"/>
  <c r="AA90"/>
  <c r="AA91"/>
  <c r="AA92"/>
  <c r="AA3"/>
  <c r="AG60" l="1"/>
  <c r="AI60" s="1"/>
  <c r="AJ60" s="1"/>
  <c r="AG32"/>
  <c r="AI32" s="1"/>
  <c r="AJ32" s="1"/>
  <c r="AG28"/>
  <c r="AI28" s="1"/>
  <c r="AJ28" s="1"/>
  <c r="AG89"/>
  <c r="AI89" s="1"/>
  <c r="AJ89" s="1"/>
  <c r="AB32"/>
  <c r="AC32" s="1"/>
  <c r="AG22"/>
  <c r="AI22" s="1"/>
  <c r="AJ22" s="1"/>
  <c r="AG85"/>
  <c r="AB15"/>
  <c r="AC15" s="1"/>
  <c r="AG10"/>
  <c r="AI10" s="1"/>
  <c r="AJ10" s="1"/>
  <c r="AG43"/>
  <c r="AI43" s="1"/>
  <c r="AJ43" s="1"/>
  <c r="AB3"/>
  <c r="AC3" s="1"/>
  <c r="AG4"/>
  <c r="AI4" s="1"/>
  <c r="AJ4" s="1"/>
  <c r="AG40"/>
  <c r="AI40" s="1"/>
  <c r="AJ40" s="1"/>
  <c r="AG75"/>
  <c r="AG35"/>
  <c r="K11"/>
  <c r="O11" s="1"/>
  <c r="AB29"/>
  <c r="AC29" s="1"/>
  <c r="AB87"/>
  <c r="AC87" s="1"/>
  <c r="AB52"/>
  <c r="AC52" s="1"/>
  <c r="AB50"/>
  <c r="AC50" s="1"/>
  <c r="AB49"/>
  <c r="AC49" s="1"/>
  <c r="AB21"/>
  <c r="AC21" s="1"/>
  <c r="AB72"/>
  <c r="AC72" s="1"/>
  <c r="AB7"/>
  <c r="AC7" s="1"/>
  <c r="AB20"/>
  <c r="AC20" s="1"/>
  <c r="AB34"/>
  <c r="AC34" s="1"/>
  <c r="AB18"/>
  <c r="AC18" s="1"/>
  <c r="AI100"/>
  <c r="AJ100" s="1"/>
  <c r="AB68"/>
  <c r="AC68" s="1"/>
  <c r="AG16"/>
  <c r="AG46"/>
  <c r="AG53"/>
  <c r="AG71"/>
  <c r="AG78"/>
  <c r="AG99"/>
  <c r="AB24"/>
  <c r="AC24" s="1"/>
  <c r="AB40"/>
  <c r="AC40" s="1"/>
  <c r="AB48"/>
  <c r="AC48" s="1"/>
  <c r="AB56"/>
  <c r="AC56" s="1"/>
  <c r="AG7"/>
  <c r="AG31"/>
  <c r="AG34"/>
  <c r="AG37"/>
  <c r="AG42"/>
  <c r="AG59"/>
  <c r="AG74"/>
  <c r="AG88"/>
  <c r="AG92"/>
  <c r="AG102"/>
  <c r="AB12"/>
  <c r="AC12" s="1"/>
  <c r="AB23"/>
  <c r="AC23" s="1"/>
  <c r="AB60"/>
  <c r="AC60" s="1"/>
  <c r="AB64"/>
  <c r="AC64" s="1"/>
  <c r="AG15"/>
  <c r="AI15" s="1"/>
  <c r="AJ15" s="1"/>
  <c r="AG18"/>
  <c r="AG21"/>
  <c r="AG24"/>
  <c r="AG27"/>
  <c r="AG39"/>
  <c r="AG45"/>
  <c r="AG52"/>
  <c r="AG55"/>
  <c r="AG62"/>
  <c r="AG65"/>
  <c r="AG77"/>
  <c r="AG80"/>
  <c r="AG84"/>
  <c r="AG95"/>
  <c r="AG98"/>
  <c r="AB8"/>
  <c r="AC8" s="1"/>
  <c r="AB70"/>
  <c r="AC70" s="1"/>
  <c r="AG6"/>
  <c r="AG9"/>
  <c r="AG12"/>
  <c r="AG30"/>
  <c r="AG41"/>
  <c r="AG48"/>
  <c r="AG58"/>
  <c r="AG70"/>
  <c r="AG73"/>
  <c r="AG87"/>
  <c r="AG91"/>
  <c r="AG93"/>
  <c r="AB57"/>
  <c r="AC57" s="1"/>
  <c r="AG13"/>
  <c r="AG19"/>
  <c r="AG49"/>
  <c r="AG56"/>
  <c r="AG63"/>
  <c r="AG68"/>
  <c r="AG81"/>
  <c r="AB13"/>
  <c r="AC13" s="1"/>
  <c r="AB79"/>
  <c r="AC79" s="1"/>
  <c r="AB86"/>
  <c r="AC86" s="1"/>
  <c r="AB90"/>
  <c r="AC90" s="1"/>
  <c r="AG3"/>
  <c r="AB4"/>
  <c r="AC4" s="1"/>
  <c r="AB85"/>
  <c r="AC85" s="1"/>
  <c r="AB92"/>
  <c r="AC92" s="1"/>
  <c r="AB62"/>
  <c r="AC62" s="1"/>
  <c r="AG17"/>
  <c r="AG20"/>
  <c r="AG26"/>
  <c r="AG33"/>
  <c r="AG44"/>
  <c r="AG51"/>
  <c r="AG61"/>
  <c r="AG64"/>
  <c r="AG67"/>
  <c r="AG79"/>
  <c r="AG83"/>
  <c r="AG94"/>
  <c r="AG97"/>
  <c r="AG101"/>
  <c r="AB84"/>
  <c r="AC84" s="1"/>
  <c r="AG5"/>
  <c r="AG8"/>
  <c r="AG11"/>
  <c r="AG14"/>
  <c r="AG23"/>
  <c r="AG29"/>
  <c r="AG36"/>
  <c r="AG47"/>
  <c r="AG54"/>
  <c r="AG76"/>
  <c r="AG86"/>
  <c r="AG90"/>
  <c r="AB22"/>
  <c r="AC22" s="1"/>
  <c r="AB28"/>
  <c r="AC28" s="1"/>
  <c r="AB45"/>
  <c r="AC45" s="1"/>
  <c r="AB53"/>
  <c r="AC53" s="1"/>
  <c r="AB88"/>
  <c r="AC88" s="1"/>
  <c r="AB91"/>
  <c r="AC91" s="1"/>
  <c r="AG25"/>
  <c r="AG38"/>
  <c r="AG50"/>
  <c r="AG57"/>
  <c r="AG66"/>
  <c r="AG69"/>
  <c r="AG72"/>
  <c r="AG82"/>
  <c r="AG96"/>
  <c r="AB44"/>
  <c r="AC44" s="1"/>
  <c r="AI56"/>
  <c r="AJ56" s="1"/>
  <c r="K31"/>
  <c r="O31" s="1"/>
  <c r="K40"/>
  <c r="O40" s="1"/>
  <c r="K49"/>
  <c r="O49" s="1"/>
  <c r="K58"/>
  <c r="O58" s="1"/>
  <c r="K68"/>
  <c r="O68" s="1"/>
  <c r="K77"/>
  <c r="O77" s="1"/>
  <c r="K4"/>
  <c r="O4" s="1"/>
  <c r="K86"/>
  <c r="O86" s="1"/>
  <c r="K13"/>
  <c r="O13" s="1"/>
  <c r="K22"/>
  <c r="O22" s="1"/>
  <c r="K79"/>
  <c r="O79" s="1"/>
  <c r="K70"/>
  <c r="O70" s="1"/>
  <c r="K52"/>
  <c r="O52" s="1"/>
  <c r="K33"/>
  <c r="O33" s="1"/>
  <c r="K6"/>
  <c r="O6" s="1"/>
  <c r="K80"/>
  <c r="O80" s="1"/>
  <c r="K44"/>
  <c r="O44" s="1"/>
  <c r="K16"/>
  <c r="O16" s="1"/>
  <c r="K54"/>
  <c r="O54" s="1"/>
  <c r="K87"/>
  <c r="O87" s="1"/>
  <c r="K69"/>
  <c r="O69" s="1"/>
  <c r="K32"/>
  <c r="O32" s="1"/>
  <c r="K62"/>
  <c r="O62" s="1"/>
  <c r="K78"/>
  <c r="O78" s="1"/>
  <c r="K60"/>
  <c r="O60" s="1"/>
  <c r="K50"/>
  <c r="O50" s="1"/>
  <c r="K41"/>
  <c r="O41" s="1"/>
  <c r="K23"/>
  <c r="O23" s="1"/>
  <c r="K14"/>
  <c r="O14" s="1"/>
  <c r="K5"/>
  <c r="O5" s="1"/>
  <c r="K88"/>
  <c r="O88" s="1"/>
  <c r="K61"/>
  <c r="O61" s="1"/>
  <c r="K42"/>
  <c r="O42" s="1"/>
  <c r="K24"/>
  <c r="O24" s="1"/>
  <c r="K15"/>
  <c r="O15" s="1"/>
  <c r="K89"/>
  <c r="O89" s="1"/>
  <c r="K71"/>
  <c r="O71" s="1"/>
  <c r="K53"/>
  <c r="O53" s="1"/>
  <c r="K34"/>
  <c r="O34" s="1"/>
  <c r="K25"/>
  <c r="O25" s="1"/>
  <c r="K7"/>
  <c r="O7" s="1"/>
  <c r="K90"/>
  <c r="O90" s="1"/>
  <c r="K81"/>
  <c r="O81" s="1"/>
  <c r="K72"/>
  <c r="O72" s="1"/>
  <c r="K63"/>
  <c r="O63" s="1"/>
  <c r="K45"/>
  <c r="O45" s="1"/>
  <c r="K36"/>
  <c r="O36" s="1"/>
  <c r="K26"/>
  <c r="O26" s="1"/>
  <c r="K17"/>
  <c r="O17" s="1"/>
  <c r="K8"/>
  <c r="O8" s="1"/>
  <c r="K92"/>
  <c r="O92" s="1"/>
  <c r="K82"/>
  <c r="O82" s="1"/>
  <c r="K73"/>
  <c r="O73" s="1"/>
  <c r="K64"/>
  <c r="O64" s="1"/>
  <c r="K55"/>
  <c r="O55" s="1"/>
  <c r="K46"/>
  <c r="O46" s="1"/>
  <c r="K37"/>
  <c r="O37" s="1"/>
  <c r="K28"/>
  <c r="O28" s="1"/>
  <c r="K18"/>
  <c r="O18" s="1"/>
  <c r="K9"/>
  <c r="O9" s="1"/>
  <c r="K3"/>
  <c r="O3" s="1"/>
  <c r="K84"/>
  <c r="O84" s="1"/>
  <c r="K74"/>
  <c r="O74" s="1"/>
  <c r="K65"/>
  <c r="O65" s="1"/>
  <c r="K56"/>
  <c r="O56" s="1"/>
  <c r="K47"/>
  <c r="O47" s="1"/>
  <c r="K38"/>
  <c r="O38" s="1"/>
  <c r="K29"/>
  <c r="O29" s="1"/>
  <c r="K20"/>
  <c r="O20" s="1"/>
  <c r="K10"/>
  <c r="O10" s="1"/>
  <c r="K85"/>
  <c r="O85" s="1"/>
  <c r="K76"/>
  <c r="O76" s="1"/>
  <c r="K66"/>
  <c r="O66" s="1"/>
  <c r="K57"/>
  <c r="O57" s="1"/>
  <c r="K48"/>
  <c r="O48" s="1"/>
  <c r="K39"/>
  <c r="O39" s="1"/>
  <c r="K30"/>
  <c r="O30" s="1"/>
  <c r="K21"/>
  <c r="O21" s="1"/>
  <c r="K12"/>
  <c r="O12" s="1"/>
  <c r="K91"/>
  <c r="O91" s="1"/>
  <c r="K83"/>
  <c r="O83" s="1"/>
  <c r="K75"/>
  <c r="O75" s="1"/>
  <c r="K67"/>
  <c r="O67" s="1"/>
  <c r="K59"/>
  <c r="O59" s="1"/>
  <c r="K51"/>
  <c r="O51" s="1"/>
  <c r="K43"/>
  <c r="O43" s="1"/>
  <c r="K35"/>
  <c r="O35" s="1"/>
  <c r="K27"/>
  <c r="O27" s="1"/>
  <c r="K19"/>
  <c r="O19" s="1"/>
  <c r="M19" l="1"/>
  <c r="N19" s="1"/>
  <c r="M83"/>
  <c r="N83" s="1"/>
  <c r="M66"/>
  <c r="N66" s="1"/>
  <c r="M56"/>
  <c r="N56" s="1"/>
  <c r="M37"/>
  <c r="N37" s="1"/>
  <c r="M17"/>
  <c r="N17" s="1"/>
  <c r="M7"/>
  <c r="N7" s="1"/>
  <c r="M42"/>
  <c r="N42" s="1"/>
  <c r="M60"/>
  <c r="N60" s="1"/>
  <c r="M44"/>
  <c r="N44" s="1"/>
  <c r="M13"/>
  <c r="N13" s="1"/>
  <c r="M31"/>
  <c r="N31" s="1"/>
  <c r="M75"/>
  <c r="N75" s="1"/>
  <c r="M57"/>
  <c r="N57" s="1"/>
  <c r="M47"/>
  <c r="N47" s="1"/>
  <c r="M28"/>
  <c r="N28" s="1"/>
  <c r="M8"/>
  <c r="N8" s="1"/>
  <c r="M90"/>
  <c r="N90" s="1"/>
  <c r="M24"/>
  <c r="N24" s="1"/>
  <c r="M50"/>
  <c r="N50" s="1"/>
  <c r="M16"/>
  <c r="N16" s="1"/>
  <c r="M22"/>
  <c r="N22" s="1"/>
  <c r="M40"/>
  <c r="N40" s="1"/>
  <c r="M67"/>
  <c r="N67" s="1"/>
  <c r="M48"/>
  <c r="N48" s="1"/>
  <c r="M38"/>
  <c r="N38" s="1"/>
  <c r="M18"/>
  <c r="N18" s="1"/>
  <c r="M92"/>
  <c r="N92" s="1"/>
  <c r="M81"/>
  <c r="N81" s="1"/>
  <c r="M15"/>
  <c r="N15" s="1"/>
  <c r="M41"/>
  <c r="N41" s="1"/>
  <c r="M54"/>
  <c r="N54" s="1"/>
  <c r="M79"/>
  <c r="N79" s="1"/>
  <c r="M49"/>
  <c r="N49" s="1"/>
  <c r="M59"/>
  <c r="N59" s="1"/>
  <c r="M39"/>
  <c r="N39" s="1"/>
  <c r="M29"/>
  <c r="N29" s="1"/>
  <c r="M9"/>
  <c r="N9" s="1"/>
  <c r="M82"/>
  <c r="N82" s="1"/>
  <c r="M72"/>
  <c r="N72" s="1"/>
  <c r="M89"/>
  <c r="N89" s="1"/>
  <c r="M23"/>
  <c r="N23" s="1"/>
  <c r="M87"/>
  <c r="N87" s="1"/>
  <c r="M70"/>
  <c r="N70" s="1"/>
  <c r="M58"/>
  <c r="N58" s="1"/>
  <c r="M51"/>
  <c r="N51" s="1"/>
  <c r="M30"/>
  <c r="N30" s="1"/>
  <c r="M20"/>
  <c r="N20" s="1"/>
  <c r="M3"/>
  <c r="N3" s="1"/>
  <c r="M73"/>
  <c r="N73" s="1"/>
  <c r="M63"/>
  <c r="N63" s="1"/>
  <c r="M71"/>
  <c r="N71" s="1"/>
  <c r="M14"/>
  <c r="N14" s="1"/>
  <c r="M69"/>
  <c r="N69" s="1"/>
  <c r="M52"/>
  <c r="N52" s="1"/>
  <c r="M68"/>
  <c r="N68" s="1"/>
  <c r="M27"/>
  <c r="N27" s="1"/>
  <c r="M43"/>
  <c r="N43" s="1"/>
  <c r="M21"/>
  <c r="N21" s="1"/>
  <c r="M10"/>
  <c r="N10" s="1"/>
  <c r="M84"/>
  <c r="N84" s="1"/>
  <c r="M64"/>
  <c r="N64" s="1"/>
  <c r="M45"/>
  <c r="N45" s="1"/>
  <c r="M53"/>
  <c r="N53" s="1"/>
  <c r="M5"/>
  <c r="N5" s="1"/>
  <c r="M32"/>
  <c r="N32" s="1"/>
  <c r="M33"/>
  <c r="N33" s="1"/>
  <c r="M77"/>
  <c r="N77" s="1"/>
  <c r="M35"/>
  <c r="N35" s="1"/>
  <c r="M12"/>
  <c r="N12" s="1"/>
  <c r="M85"/>
  <c r="N85" s="1"/>
  <c r="M74"/>
  <c r="N74" s="1"/>
  <c r="M55"/>
  <c r="N55" s="1"/>
  <c r="M36"/>
  <c r="N36" s="1"/>
  <c r="M34"/>
  <c r="N34" s="1"/>
  <c r="M88"/>
  <c r="N88" s="1"/>
  <c r="M62"/>
  <c r="N62" s="1"/>
  <c r="M6"/>
  <c r="N6" s="1"/>
  <c r="M4"/>
  <c r="N4" s="1"/>
  <c r="M91"/>
  <c r="N91" s="1"/>
  <c r="M76"/>
  <c r="N76" s="1"/>
  <c r="M65"/>
  <c r="N65" s="1"/>
  <c r="M46"/>
  <c r="N46" s="1"/>
  <c r="M26"/>
  <c r="N26" s="1"/>
  <c r="M25"/>
  <c r="N25" s="1"/>
  <c r="M61"/>
  <c r="N61" s="1"/>
  <c r="M78"/>
  <c r="N78" s="1"/>
  <c r="M80"/>
  <c r="N80" s="1"/>
  <c r="M86"/>
  <c r="N86" s="1"/>
  <c r="M11"/>
  <c r="N11" s="1"/>
  <c r="AI8"/>
  <c r="AJ8" s="1"/>
  <c r="AB6"/>
  <c r="AC6" s="1"/>
  <c r="AI5"/>
  <c r="AJ5" s="1"/>
  <c r="AB80"/>
  <c r="AC80" s="1"/>
  <c r="AB16"/>
  <c r="AC16" s="1"/>
  <c r="AI52"/>
  <c r="AJ52" s="1"/>
  <c r="AI35"/>
  <c r="AJ35" s="1"/>
  <c r="AI11"/>
  <c r="AJ11" s="1"/>
  <c r="AI85"/>
  <c r="AJ85" s="1"/>
  <c r="AI17"/>
  <c r="AJ17" s="1"/>
  <c r="AB36"/>
  <c r="AC36" s="1"/>
  <c r="AI59"/>
  <c r="AJ59" s="1"/>
  <c r="AB78"/>
  <c r="AC78" s="1"/>
  <c r="AI75"/>
  <c r="AJ75" s="1"/>
  <c r="AI45"/>
  <c r="AJ45" s="1"/>
  <c r="AI62"/>
  <c r="AJ62" s="1"/>
  <c r="AB9"/>
  <c r="AC9" s="1"/>
  <c r="AI64"/>
  <c r="AJ64" s="1"/>
  <c r="AI29"/>
  <c r="AJ29" s="1"/>
  <c r="AI80"/>
  <c r="AJ80" s="1"/>
  <c r="AB76"/>
  <c r="AC76" s="1"/>
  <c r="AB14"/>
  <c r="AC14" s="1"/>
  <c r="AI51"/>
  <c r="AJ51" s="1"/>
  <c r="AB10"/>
  <c r="AC10" s="1"/>
  <c r="AI44"/>
  <c r="AJ44" s="1"/>
  <c r="AI88"/>
  <c r="AJ88" s="1"/>
  <c r="AB31"/>
  <c r="AC31" s="1"/>
  <c r="AI83"/>
  <c r="AJ83" s="1"/>
  <c r="AI96"/>
  <c r="AJ96" s="1"/>
  <c r="AB41"/>
  <c r="AC41" s="1"/>
  <c r="AB42"/>
  <c r="AC42" s="1"/>
  <c r="AB77"/>
  <c r="AC77" s="1"/>
  <c r="AB37"/>
  <c r="AC37" s="1"/>
  <c r="AB11"/>
  <c r="AC11" s="1"/>
  <c r="AB25"/>
  <c r="AC25" s="1"/>
  <c r="AB83"/>
  <c r="AC83" s="1"/>
  <c r="AB46"/>
  <c r="AC46" s="1"/>
  <c r="AB43"/>
  <c r="AC43" s="1"/>
  <c r="AB47"/>
  <c r="AC47" s="1"/>
  <c r="AB35"/>
  <c r="AC35" s="1"/>
  <c r="AB61"/>
  <c r="AC61" s="1"/>
  <c r="AI36"/>
  <c r="AJ36" s="1"/>
  <c r="AB81"/>
  <c r="AC81" s="1"/>
  <c r="AI39"/>
  <c r="AJ39" s="1"/>
  <c r="AI47"/>
  <c r="AJ47" s="1"/>
  <c r="AI86"/>
  <c r="AJ86" s="1"/>
  <c r="AI33"/>
  <c r="AJ33" s="1"/>
  <c r="AB89"/>
  <c r="AC89" s="1"/>
  <c r="AI7"/>
  <c r="AJ7" s="1"/>
  <c r="AI57"/>
  <c r="AJ57" s="1"/>
  <c r="AB66"/>
  <c r="AC66" s="1"/>
  <c r="AB27"/>
  <c r="AC27" s="1"/>
  <c r="AI13"/>
  <c r="AJ13" s="1"/>
  <c r="AB51"/>
  <c r="AC51" s="1"/>
  <c r="AI95"/>
  <c r="AJ95" s="1"/>
  <c r="AI92"/>
  <c r="AJ92" s="1"/>
  <c r="AI31"/>
  <c r="AJ31" s="1"/>
  <c r="AI78"/>
  <c r="AJ78" s="1"/>
  <c r="AB39"/>
  <c r="AC39" s="1"/>
  <c r="AB59"/>
  <c r="AC59" s="1"/>
  <c r="AB71"/>
  <c r="AC71" s="1"/>
  <c r="AB5"/>
  <c r="AC5" s="1"/>
  <c r="AI3"/>
  <c r="AJ3" s="1"/>
  <c r="AI66"/>
  <c r="AJ66" s="1"/>
  <c r="AI76"/>
  <c r="AJ76" s="1"/>
  <c r="AI81"/>
  <c r="AJ81" s="1"/>
  <c r="AI98"/>
  <c r="AJ98" s="1"/>
  <c r="AI69"/>
  <c r="AJ69" s="1"/>
  <c r="AB73"/>
  <c r="AC73" s="1"/>
  <c r="AI14"/>
  <c r="AJ14" s="1"/>
  <c r="AI58"/>
  <c r="AJ58" s="1"/>
  <c r="AB67"/>
  <c r="AC67" s="1"/>
  <c r="AB65"/>
  <c r="AC65" s="1"/>
  <c r="AI72"/>
  <c r="AJ72" s="1"/>
  <c r="AI42"/>
  <c r="AJ42" s="1"/>
  <c r="AI21"/>
  <c r="AJ21" s="1"/>
  <c r="AI74"/>
  <c r="AJ74" s="1"/>
  <c r="AI82"/>
  <c r="AJ82" s="1"/>
  <c r="AI90"/>
  <c r="AJ90" s="1"/>
  <c r="AI54"/>
  <c r="AJ54" s="1"/>
  <c r="AI23"/>
  <c r="AJ23" s="1"/>
  <c r="AI101"/>
  <c r="AJ101" s="1"/>
  <c r="AB26"/>
  <c r="AC26" s="1"/>
  <c r="AI70"/>
  <c r="AJ70" s="1"/>
  <c r="AI41"/>
  <c r="AJ41" s="1"/>
  <c r="AI12"/>
  <c r="AJ12" s="1"/>
  <c r="AI84"/>
  <c r="AJ84" s="1"/>
  <c r="AI24"/>
  <c r="AJ24" s="1"/>
  <c r="AB82"/>
  <c r="AC82" s="1"/>
  <c r="AI53"/>
  <c r="AJ53" s="1"/>
  <c r="AI61"/>
  <c r="AJ61" s="1"/>
  <c r="AI77"/>
  <c r="AJ77" s="1"/>
  <c r="AI102"/>
  <c r="AJ102" s="1"/>
  <c r="AB55"/>
  <c r="AC55" s="1"/>
  <c r="AB74"/>
  <c r="AC74" s="1"/>
  <c r="AI20"/>
  <c r="AJ20" s="1"/>
  <c r="AI19"/>
  <c r="AJ19" s="1"/>
  <c r="AI65"/>
  <c r="AJ65" s="1"/>
  <c r="AI34"/>
  <c r="AJ34" s="1"/>
  <c r="AI26"/>
  <c r="AJ26" s="1"/>
  <c r="AI87"/>
  <c r="AJ87" s="1"/>
  <c r="AI94"/>
  <c r="AJ94" s="1"/>
  <c r="AI30"/>
  <c r="AJ30" s="1"/>
  <c r="AI6"/>
  <c r="AJ6" s="1"/>
  <c r="AI38"/>
  <c r="AJ38" s="1"/>
  <c r="AI97"/>
  <c r="AJ97" s="1"/>
  <c r="AI49"/>
  <c r="AJ49" s="1"/>
  <c r="AI9"/>
  <c r="AJ9" s="1"/>
  <c r="AB17"/>
  <c r="AC17" s="1"/>
  <c r="AI50"/>
  <c r="AJ50" s="1"/>
  <c r="AB58"/>
  <c r="AC58" s="1"/>
  <c r="AB54"/>
  <c r="AC54" s="1"/>
  <c r="AB30"/>
  <c r="AC30" s="1"/>
  <c r="AB75"/>
  <c r="AC75" s="1"/>
  <c r="AI63"/>
  <c r="AJ63" s="1"/>
  <c r="AI73"/>
  <c r="AJ73" s="1"/>
  <c r="AB19"/>
  <c r="AC19" s="1"/>
  <c r="AI55"/>
  <c r="AJ55" s="1"/>
  <c r="AI27"/>
  <c r="AJ27" s="1"/>
  <c r="AI91"/>
  <c r="AJ91" s="1"/>
  <c r="AI25"/>
  <c r="AJ25" s="1"/>
  <c r="AI93"/>
  <c r="AJ93" s="1"/>
  <c r="AB38"/>
  <c r="AC38" s="1"/>
  <c r="AI37"/>
  <c r="AJ37" s="1"/>
  <c r="AI18"/>
  <c r="AJ18" s="1"/>
  <c r="AI67"/>
  <c r="AJ67" s="1"/>
  <c r="AI46"/>
  <c r="AJ46" s="1"/>
  <c r="AB63"/>
  <c r="AC63" s="1"/>
  <c r="AI79"/>
  <c r="AJ79" s="1"/>
  <c r="AI68"/>
  <c r="AJ68" s="1"/>
  <c r="AI48"/>
  <c r="AJ48" s="1"/>
  <c r="AI71"/>
  <c r="AJ71" s="1"/>
  <c r="AI16"/>
  <c r="AJ16" s="1"/>
  <c r="AI99"/>
  <c r="AJ99" s="1"/>
  <c r="AB33"/>
  <c r="AC33" s="1"/>
  <c r="AB69"/>
  <c r="AC69" s="1"/>
  <c r="N93" l="1"/>
</calcChain>
</file>

<file path=xl/comments1.xml><?xml version="1.0" encoding="utf-8"?>
<comments xmlns="http://schemas.openxmlformats.org/spreadsheetml/2006/main">
  <authors>
    <author>Mark J. Nigrini</author>
  </authors>
  <commentList>
    <comment ref="H2" authorId="0">
      <text>
        <r>
          <rPr>
            <b/>
            <sz val="9"/>
            <color indexed="81"/>
            <rFont val="Tahoma"/>
            <charset val="1"/>
          </rPr>
          <t>Mark J. Nigrini:</t>
        </r>
        <r>
          <rPr>
            <sz val="9"/>
            <color indexed="81"/>
            <rFont val="Tahoma"/>
            <charset val="1"/>
          </rPr>
          <t xml:space="preserve">
The first 3 columns can contain any data.  The spreadsheet is geared towards analyzing the data in column D.  Enter your data in column D.  Copy the formulas in E, F, G, J, K, and L down to the last row.  Insert the sorted data in column I (copy across from D, and sort).  Update the formulas in columns B, J, R, Y, and AF in the Tables tab and your graphs will be ready for viewing.  Update the formulas in D and H in the Data Profile tab and the numbers will be recalculated for your data.  Good luck.</t>
        </r>
      </text>
    </comment>
  </commentList>
</comments>
</file>

<file path=xl/sharedStrings.xml><?xml version="1.0" encoding="utf-8"?>
<sst xmlns="http://schemas.openxmlformats.org/spreadsheetml/2006/main" count="137" uniqueCount="87">
  <si>
    <t>Count</t>
  </si>
  <si>
    <t>headings.digits.Benfords_Law</t>
  </si>
  <si>
    <t>digits.extract (b)</t>
  </si>
  <si>
    <t>BenfordsLaw.details (c)</t>
  </si>
  <si>
    <t>Formulas.to.values</t>
  </si>
  <si>
    <t>data.profile</t>
  </si>
  <si>
    <t>Actual</t>
  </si>
  <si>
    <t>Difference</t>
  </si>
  <si>
    <t>FT Digit</t>
  </si>
  <si>
    <t>AbsDiff</t>
  </si>
  <si>
    <t>LT Digit</t>
  </si>
  <si>
    <t>FIRST-ORDER TEST</t>
  </si>
  <si>
    <t>SECOND-ORDER TEST</t>
  </si>
  <si>
    <t>SUMMATION TEST</t>
  </si>
  <si>
    <t>LAST-TWO DIGITS</t>
  </si>
  <si>
    <t>Amount</t>
  </si>
  <si>
    <t>DATA PROFILE</t>
  </si>
  <si>
    <t>Details</t>
  </si>
  <si>
    <t>% of Total</t>
  </si>
  <si>
    <t>$</t>
  </si>
  <si>
    <t>Amounts</t>
  </si>
  <si>
    <t>10.00 and over</t>
  </si>
  <si>
    <t>0.01 to 9.99</t>
  </si>
  <si>
    <t>equal to zero</t>
  </si>
  <si>
    <t>-0.01 to -9.99</t>
  </si>
  <si>
    <t>-10.00 and under</t>
  </si>
  <si>
    <t>-------------</t>
  </si>
  <si>
    <t>------------------</t>
  </si>
  <si>
    <t>=========</t>
  </si>
  <si>
    <t>=============</t>
  </si>
  <si>
    <t>Low-value Amounts</t>
  </si>
  <si>
    <t>0.01 to 50.00</t>
  </si>
  <si>
    <t>High-value Amounts</t>
  </si>
  <si>
    <t>100,000 and higher</t>
  </si>
  <si>
    <t>Rank</t>
  </si>
  <si>
    <t>Diffs * 1000</t>
  </si>
  <si>
    <t>First-Two</t>
  </si>
  <si>
    <t>CountOfLastTwo</t>
  </si>
  <si>
    <t>Last-Two</t>
  </si>
  <si>
    <t>4242J10</t>
  </si>
  <si>
    <t>3830I10</t>
  </si>
  <si>
    <t>6296J10</t>
  </si>
  <si>
    <t>5884J10</t>
  </si>
  <si>
    <t>6908J10</t>
  </si>
  <si>
    <t>6882J10</t>
  </si>
  <si>
    <t>2104J10</t>
  </si>
  <si>
    <t>0496J10</t>
  </si>
  <si>
    <t>4325J10</t>
  </si>
  <si>
    <t>4697J10</t>
  </si>
  <si>
    <t>4812J10</t>
  </si>
  <si>
    <t>6585J10</t>
  </si>
  <si>
    <t>5611J10</t>
  </si>
  <si>
    <t>6726J10</t>
  </si>
  <si>
    <t>3822J10</t>
  </si>
  <si>
    <t>4410J10</t>
  </si>
  <si>
    <t>5101J10</t>
  </si>
  <si>
    <t>2445J10</t>
  </si>
  <si>
    <t>3281J10</t>
  </si>
  <si>
    <t>5280J10</t>
  </si>
  <si>
    <t>5496J10</t>
  </si>
  <si>
    <t>4408J10</t>
  </si>
  <si>
    <t>1726J10</t>
  </si>
  <si>
    <t>5793J10</t>
  </si>
  <si>
    <t>4143J10</t>
  </si>
  <si>
    <t>FIRST AND SECOND DIGITS</t>
  </si>
  <si>
    <t>First Dig</t>
  </si>
  <si>
    <t>First</t>
  </si>
  <si>
    <t>Second</t>
  </si>
  <si>
    <t>Second Dig</t>
  </si>
  <si>
    <t>Benford</t>
  </si>
  <si>
    <t>Z-stat</t>
  </si>
  <si>
    <t>MAD =</t>
  </si>
  <si>
    <t>Number of Records (N) and Sum of Amounts:</t>
  </si>
  <si>
    <t>First Digit Test</t>
  </si>
  <si>
    <t>Second Digit Test</t>
  </si>
  <si>
    <t>First-Two Digits Test</t>
  </si>
  <si>
    <t>Last-Two Digits Test</t>
  </si>
  <si>
    <t>Second-Order Test</t>
  </si>
  <si>
    <t>Summation Test</t>
  </si>
  <si>
    <t>SumOfAmount</t>
  </si>
  <si>
    <t>Sorted</t>
  </si>
  <si>
    <t>Date</t>
  </si>
  <si>
    <t>InvNum</t>
  </si>
  <si>
    <t>Instructions</t>
  </si>
  <si>
    <t xml:space="preserve">are in the </t>
  </si>
  <si>
    <t>Comment Box</t>
  </si>
  <si>
    <t>in cell H2.</t>
  </si>
</sst>
</file>

<file path=xl/styles.xml><?xml version="1.0" encoding="utf-8"?>
<styleSheet xmlns="http://schemas.openxmlformats.org/spreadsheetml/2006/main">
  <numFmts count="6">
    <numFmt numFmtId="164" formatCode="0.000"/>
    <numFmt numFmtId="165" formatCode="00"/>
    <numFmt numFmtId="166" formatCode="&quot;$&quot;#,##0.00"/>
    <numFmt numFmtId="167" formatCode="0.00000"/>
    <numFmt numFmtId="168" formatCode="&quot;$&quot;#,##0.00;\(&quot;$&quot;#,##0.00\)"/>
    <numFmt numFmtId="169" formatCode="&quot;$&quot;#,##0"/>
  </numFmts>
  <fonts count="14">
    <font>
      <sz val="11"/>
      <color theme="1"/>
      <name val="Calibri"/>
      <family val="2"/>
      <scheme val="minor"/>
    </font>
    <font>
      <sz val="10"/>
      <name val="MS Sans Serif"/>
      <family val="2"/>
    </font>
    <font>
      <sz val="10"/>
      <color indexed="8"/>
      <name val="Arial"/>
      <family val="2"/>
    </font>
    <font>
      <sz val="10"/>
      <color theme="1"/>
      <name val="MS Sans Serif"/>
      <family val="2"/>
    </font>
    <font>
      <sz val="11"/>
      <color indexed="8"/>
      <name val="Calibri"/>
      <family val="2"/>
    </font>
    <font>
      <sz val="8.5"/>
      <color theme="0"/>
      <name val="MS Sans Serif"/>
      <family val="2"/>
    </font>
    <font>
      <sz val="10"/>
      <color theme="0"/>
      <name val="MS Sans Serif"/>
      <family val="2"/>
    </font>
    <font>
      <b/>
      <sz val="11"/>
      <color theme="1"/>
      <name val="Calibri"/>
      <family val="2"/>
      <scheme val="minor"/>
    </font>
    <font>
      <b/>
      <sz val="11"/>
      <color rgb="FF000000"/>
      <name val="Calibri"/>
      <family val="2"/>
    </font>
    <font>
      <b/>
      <sz val="10"/>
      <name val="MS Sans Serif"/>
      <family val="2"/>
    </font>
    <font>
      <sz val="10"/>
      <color indexed="8"/>
      <name val="Arial"/>
      <family val="2"/>
    </font>
    <font>
      <sz val="11"/>
      <color indexed="8"/>
      <name val="Calibri"/>
      <family val="2"/>
    </font>
    <font>
      <sz val="9"/>
      <color indexed="81"/>
      <name val="Tahoma"/>
      <charset val="1"/>
    </font>
    <font>
      <b/>
      <sz val="9"/>
      <color indexed="81"/>
      <name val="Tahoma"/>
      <charset val="1"/>
    </font>
  </fonts>
  <fills count="14">
    <fill>
      <patternFill patternType="none"/>
    </fill>
    <fill>
      <patternFill patternType="gray125"/>
    </fill>
    <fill>
      <patternFill patternType="solid">
        <fgColor indexed="22"/>
        <bgColor indexed="0"/>
      </patternFill>
    </fill>
    <fill>
      <patternFill patternType="solid">
        <fgColor theme="0"/>
        <bgColor indexed="64"/>
      </patternFill>
    </fill>
    <fill>
      <patternFill patternType="solid">
        <fgColor theme="0"/>
        <bgColor theme="0"/>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9" tint="0.79998168889431442"/>
        <bgColor rgb="FFC0C0C0"/>
      </patternFill>
    </fill>
    <fill>
      <patternFill patternType="solid">
        <fgColor theme="9" tint="0.59999389629810485"/>
        <bgColor indexed="64"/>
      </patternFill>
    </fill>
    <fill>
      <patternFill patternType="solid">
        <fgColor rgb="FFFFC000"/>
        <bgColor indexed="64"/>
      </patternFill>
    </fill>
    <fill>
      <patternFill patternType="solid">
        <fgColor rgb="FFFFFF00"/>
        <bgColor indexed="64"/>
      </patternFill>
    </fill>
  </fills>
  <borders count="15">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auto="1"/>
      </left>
      <right/>
      <top style="thin">
        <color auto="1"/>
      </top>
      <bottom style="thin">
        <color indexed="64"/>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indexed="22"/>
      </left>
      <right style="thin">
        <color indexed="22"/>
      </right>
      <top style="thin">
        <color indexed="22"/>
      </top>
      <bottom style="thin">
        <color indexed="22"/>
      </bottom>
      <diagonal/>
    </border>
    <border>
      <left/>
      <right/>
      <top/>
      <bottom style="thin">
        <color indexed="8"/>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s>
  <cellStyleXfs count="16">
    <xf numFmtId="0" fontId="0" fillId="0" borderId="0"/>
    <xf numFmtId="0" fontId="1" fillId="0" borderId="0"/>
    <xf numFmtId="0" fontId="2"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10" fillId="0" borderId="0"/>
  </cellStyleXfs>
  <cellXfs count="60">
    <xf numFmtId="0" fontId="0" fillId="0" borderId="0" xfId="0"/>
    <xf numFmtId="0" fontId="1" fillId="0" borderId="0" xfId="1"/>
    <xf numFmtId="0" fontId="3" fillId="0" borderId="0" xfId="1" applyFont="1"/>
    <xf numFmtId="0" fontId="4" fillId="2" borderId="1" xfId="12" applyFont="1" applyFill="1" applyBorder="1" applyAlignment="1">
      <alignment horizontal="center"/>
    </xf>
    <xf numFmtId="164" fontId="0" fillId="0" borderId="0" xfId="0" applyNumberFormat="1"/>
    <xf numFmtId="0" fontId="5" fillId="3" borderId="0" xfId="1" quotePrefix="1" applyFont="1" applyFill="1" applyAlignment="1" applyProtection="1">
      <alignment horizontal="left"/>
      <protection hidden="1"/>
    </xf>
    <xf numFmtId="0" fontId="5" fillId="3" borderId="0" xfId="1" applyFont="1" applyFill="1" applyProtection="1">
      <protection hidden="1"/>
    </xf>
    <xf numFmtId="0" fontId="6" fillId="3" borderId="0" xfId="1" applyFont="1" applyFill="1"/>
    <xf numFmtId="0" fontId="5" fillId="3" borderId="0" xfId="1" applyFont="1" applyFill="1"/>
    <xf numFmtId="0" fontId="6" fillId="0" borderId="0" xfId="1" applyFont="1"/>
    <xf numFmtId="0" fontId="6" fillId="4" borderId="3" xfId="1" applyFont="1" applyFill="1" applyBorder="1"/>
    <xf numFmtId="0" fontId="6" fillId="4" borderId="4" xfId="1" applyFont="1" applyFill="1" applyBorder="1"/>
    <xf numFmtId="0" fontId="6" fillId="4" borderId="5" xfId="1" applyFont="1" applyFill="1" applyBorder="1"/>
    <xf numFmtId="0" fontId="6" fillId="4" borderId="6" xfId="1" applyFont="1" applyFill="1" applyBorder="1"/>
    <xf numFmtId="0" fontId="6" fillId="4" borderId="0" xfId="1" applyFont="1" applyFill="1" applyBorder="1"/>
    <xf numFmtId="0" fontId="6" fillId="4" borderId="7" xfId="1" applyFont="1" applyFill="1" applyBorder="1"/>
    <xf numFmtId="0" fontId="6" fillId="4" borderId="8" xfId="1" applyFont="1" applyFill="1" applyBorder="1"/>
    <xf numFmtId="0" fontId="6" fillId="4" borderId="2" xfId="1" applyFont="1" applyFill="1" applyBorder="1"/>
    <xf numFmtId="0" fontId="6" fillId="4" borderId="9" xfId="1" applyFont="1" applyFill="1" applyBorder="1"/>
    <xf numFmtId="165" fontId="0" fillId="0" borderId="0" xfId="0" applyNumberFormat="1"/>
    <xf numFmtId="0" fontId="7" fillId="0" borderId="0" xfId="0" applyFont="1"/>
    <xf numFmtId="0" fontId="7" fillId="0" borderId="0" xfId="0" applyFont="1" applyAlignment="1">
      <alignment horizontal="center"/>
    </xf>
    <xf numFmtId="0" fontId="9" fillId="0" borderId="0" xfId="0" applyFont="1"/>
    <xf numFmtId="0" fontId="9" fillId="0" borderId="0" xfId="0" applyFont="1" applyAlignment="1">
      <alignment horizontal="center"/>
    </xf>
    <xf numFmtId="0" fontId="0" fillId="0" borderId="0" xfId="0" applyAlignment="1">
      <alignment horizontal="left"/>
    </xf>
    <xf numFmtId="2" fontId="0" fillId="9" borderId="0" xfId="0" applyNumberFormat="1" applyFill="1"/>
    <xf numFmtId="0" fontId="0" fillId="0" borderId="0" xfId="0" quotePrefix="1" applyAlignment="1">
      <alignment horizontal="left"/>
    </xf>
    <xf numFmtId="3" fontId="0" fillId="0" borderId="0" xfId="0" quotePrefix="1" applyNumberFormat="1" applyAlignment="1">
      <alignment horizontal="center"/>
    </xf>
    <xf numFmtId="0" fontId="0" fillId="0" borderId="0" xfId="0" applyAlignment="1">
      <alignment horizontal="center"/>
    </xf>
    <xf numFmtId="3" fontId="0" fillId="0" borderId="0" xfId="0" applyNumberFormat="1"/>
    <xf numFmtId="2" fontId="0" fillId="0" borderId="0" xfId="0" applyNumberFormat="1"/>
    <xf numFmtId="14" fontId="0" fillId="0" borderId="0" xfId="0" applyNumberFormat="1"/>
    <xf numFmtId="166" fontId="0" fillId="0" borderId="0" xfId="0" applyNumberFormat="1"/>
    <xf numFmtId="3" fontId="0" fillId="9" borderId="0" xfId="0" applyNumberFormat="1" applyFill="1"/>
    <xf numFmtId="3" fontId="0" fillId="9" borderId="0" xfId="0" applyNumberFormat="1" applyFont="1" applyFill="1"/>
    <xf numFmtId="166" fontId="0" fillId="9" borderId="0" xfId="0" applyNumberFormat="1" applyFont="1" applyFill="1"/>
    <xf numFmtId="166" fontId="0" fillId="0" borderId="0" xfId="0" quotePrefix="1" applyNumberFormat="1" applyAlignment="1">
      <alignment horizontal="center"/>
    </xf>
    <xf numFmtId="166" fontId="0" fillId="9" borderId="0" xfId="0" applyNumberFormat="1" applyFill="1"/>
    <xf numFmtId="0" fontId="4" fillId="2" borderId="1" xfId="13" applyFont="1" applyFill="1" applyBorder="1" applyAlignment="1">
      <alignment horizontal="center"/>
    </xf>
    <xf numFmtId="167" fontId="0" fillId="0" borderId="0" xfId="0" applyNumberFormat="1"/>
    <xf numFmtId="168" fontId="4" fillId="0" borderId="10" xfId="13" applyNumberFormat="1" applyFont="1" applyFill="1" applyBorder="1" applyAlignment="1">
      <alignment horizontal="right" wrapText="1"/>
    </xf>
    <xf numFmtId="0" fontId="0" fillId="0" borderId="0" xfId="0" applyFont="1"/>
    <xf numFmtId="0" fontId="4" fillId="2" borderId="1" xfId="14" applyFont="1" applyFill="1" applyBorder="1" applyAlignment="1">
      <alignment horizontal="center"/>
    </xf>
    <xf numFmtId="49" fontId="0" fillId="0" borderId="0" xfId="0" applyNumberFormat="1" applyAlignment="1">
      <alignment horizontal="left" indent="2"/>
    </xf>
    <xf numFmtId="169" fontId="0" fillId="0" borderId="0" xfId="0" applyNumberFormat="1"/>
    <xf numFmtId="0" fontId="0" fillId="0" borderId="0" xfId="0" applyAlignment="1">
      <alignment horizontal="right"/>
    </xf>
    <xf numFmtId="3" fontId="0" fillId="3" borderId="14" xfId="0" applyNumberFormat="1" applyFill="1" applyBorder="1"/>
    <xf numFmtId="1" fontId="0" fillId="3" borderId="0" xfId="0" applyNumberFormat="1" applyFill="1"/>
    <xf numFmtId="0" fontId="11" fillId="2" borderId="1" xfId="15" applyFont="1" applyFill="1" applyBorder="1" applyAlignment="1">
      <alignment horizontal="center"/>
    </xf>
    <xf numFmtId="166" fontId="0" fillId="13" borderId="0" xfId="0" applyNumberFormat="1" applyFill="1"/>
    <xf numFmtId="0" fontId="7" fillId="12" borderId="0" xfId="0" applyFont="1" applyFill="1" applyAlignment="1">
      <alignment horizontal="left"/>
    </xf>
    <xf numFmtId="0" fontId="0" fillId="0" borderId="0" xfId="0" applyAlignment="1">
      <alignment horizontal="left"/>
    </xf>
    <xf numFmtId="0" fontId="7" fillId="5" borderId="11" xfId="0" applyFont="1" applyFill="1" applyBorder="1" applyAlignment="1">
      <alignment horizontal="center"/>
    </xf>
    <xf numFmtId="0" fontId="7" fillId="6" borderId="11" xfId="0" applyFont="1" applyFill="1" applyBorder="1" applyAlignment="1">
      <alignment horizontal="center"/>
    </xf>
    <xf numFmtId="0" fontId="7" fillId="7" borderId="11" xfId="0" applyFont="1" applyFill="1" applyBorder="1" applyAlignment="1">
      <alignment horizontal="center"/>
    </xf>
    <xf numFmtId="0" fontId="7" fillId="8" borderId="11" xfId="0" applyFont="1" applyFill="1" applyBorder="1" applyAlignment="1">
      <alignment horizontal="center"/>
    </xf>
    <xf numFmtId="0" fontId="0" fillId="11" borderId="0" xfId="0" applyFill="1" applyAlignment="1">
      <alignment horizontal="center" wrapText="1"/>
    </xf>
    <xf numFmtId="0" fontId="8" fillId="10" borderId="3" xfId="0" applyFont="1" applyFill="1" applyBorder="1" applyAlignment="1" applyProtection="1">
      <alignment horizontal="center" vertical="center"/>
    </xf>
    <xf numFmtId="0" fontId="8" fillId="10" borderId="12" xfId="0" applyFont="1" applyFill="1" applyBorder="1" applyAlignment="1" applyProtection="1">
      <alignment horizontal="center" vertical="center"/>
    </xf>
    <xf numFmtId="0" fontId="8" fillId="10" borderId="13" xfId="0" applyFont="1" applyFill="1" applyBorder="1" applyAlignment="1" applyProtection="1">
      <alignment horizontal="center" vertical="center"/>
    </xf>
  </cellXfs>
  <cellStyles count="16">
    <cellStyle name="Normal" xfId="0" builtinId="0"/>
    <cellStyle name="Normal 2" xfId="1"/>
    <cellStyle name="Normal 2 2" xfId="2"/>
    <cellStyle name="Normal 2 3" xfId="5"/>
    <cellStyle name="Normal 2 4" xfId="7"/>
    <cellStyle name="Normal 2 5" xfId="9"/>
    <cellStyle name="Normal 2 6" xfId="11"/>
    <cellStyle name="Normal 3" xfId="3"/>
    <cellStyle name="Normal 4" xfId="4"/>
    <cellStyle name="Normal 5" xfId="6"/>
    <cellStyle name="Normal 6" xfId="8"/>
    <cellStyle name="Normal 7" xfId="10"/>
    <cellStyle name="Normal_Sheet1" xfId="12"/>
    <cellStyle name="Normal_Tables" xfId="14"/>
    <cellStyle name="Normal_Tables_1" xfId="13"/>
    <cellStyle name="Normal_Tables_2" xfId="1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hartsheet" Target="chartsheets/sheet5.xml"/><Relationship Id="rId13"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chartsheet" Target="chartsheets/sheet4.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3.xml"/><Relationship Id="rId11" Type="http://schemas.openxmlformats.org/officeDocument/2006/relationships/theme" Target="theme/theme1.xml"/><Relationship Id="rId5" Type="http://schemas.openxmlformats.org/officeDocument/2006/relationships/chartsheet" Target="chartsheets/sheet3.xml"/><Relationship Id="rId10" Type="http://schemas.openxmlformats.org/officeDocument/2006/relationships/worksheet" Target="worksheets/sheet4.xml"/><Relationship Id="rId4" Type="http://schemas.openxmlformats.org/officeDocument/2006/relationships/chartsheet" Target="chartsheets/sheet2.xml"/><Relationship Id="rId9" Type="http://schemas.openxmlformats.org/officeDocument/2006/relationships/chartsheet" Target="chartsheets/sheet6.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Tables!$C$2</c:f>
              <c:strCache>
                <c:ptCount val="1"/>
                <c:pt idx="0">
                  <c:v>Actual</c:v>
                </c:pt>
              </c:strCache>
            </c:strRef>
          </c:tx>
          <c:spPr>
            <a:solidFill>
              <a:schemeClr val="accent4">
                <a:lumMod val="60000"/>
                <a:lumOff val="40000"/>
              </a:schemeClr>
            </a:solidFill>
            <a:ln>
              <a:solidFill>
                <a:schemeClr val="tx1"/>
              </a:solidFill>
            </a:ln>
            <a:effectLst/>
            <a:scene3d>
              <a:camera prst="orthographicFront"/>
              <a:lightRig rig="twoPt" dir="t"/>
            </a:scene3d>
            <a:sp3d prstMaterial="metal">
              <a:bevelT/>
              <a:bevelB/>
            </a:sp3d>
          </c:spPr>
          <c:val>
            <c:numRef>
              <c:f>Tables!$C$3:$C$11</c:f>
              <c:numCache>
                <c:formatCode>0.000</c:formatCode>
                <c:ptCount val="9"/>
                <c:pt idx="0">
                  <c:v>0.04</c:v>
                </c:pt>
                <c:pt idx="1">
                  <c:v>0.16</c:v>
                </c:pt>
                <c:pt idx="2">
                  <c:v>0.2</c:v>
                </c:pt>
                <c:pt idx="3">
                  <c:v>0.2</c:v>
                </c:pt>
                <c:pt idx="4">
                  <c:v>0.2</c:v>
                </c:pt>
                <c:pt idx="5">
                  <c:v>0.04</c:v>
                </c:pt>
                <c:pt idx="6">
                  <c:v>0.12</c:v>
                </c:pt>
                <c:pt idx="7">
                  <c:v>0</c:v>
                </c:pt>
                <c:pt idx="8">
                  <c:v>0.04</c:v>
                </c:pt>
              </c:numCache>
            </c:numRef>
          </c:val>
        </c:ser>
        <c:gapWidth val="99"/>
        <c:axId val="147167488"/>
        <c:axId val="147170432"/>
      </c:barChart>
      <c:lineChart>
        <c:grouping val="standard"/>
        <c:ser>
          <c:idx val="1"/>
          <c:order val="1"/>
          <c:tx>
            <c:strRef>
              <c:f>Tables!$D$2</c:f>
              <c:strCache>
                <c:ptCount val="1"/>
                <c:pt idx="0">
                  <c:v>Benford</c:v>
                </c:pt>
              </c:strCache>
            </c:strRef>
          </c:tx>
          <c:spPr>
            <a:ln w="19050">
              <a:solidFill>
                <a:schemeClr val="tx1"/>
              </a:solidFill>
            </a:ln>
          </c:spPr>
          <c:marker>
            <c:symbol val="diamond"/>
            <c:size val="3"/>
            <c:spPr>
              <a:solidFill>
                <a:schemeClr val="tx1"/>
              </a:solidFill>
              <a:ln>
                <a:solidFill>
                  <a:schemeClr val="tx1"/>
                </a:solidFill>
              </a:ln>
            </c:spPr>
          </c:marker>
          <c:cat>
            <c:numRef>
              <c:f>Tables!$A$3:$A$11</c:f>
              <c:numCache>
                <c:formatCode>General</c:formatCode>
                <c:ptCount val="9"/>
                <c:pt idx="0">
                  <c:v>1</c:v>
                </c:pt>
                <c:pt idx="1">
                  <c:v>2</c:v>
                </c:pt>
                <c:pt idx="2">
                  <c:v>3</c:v>
                </c:pt>
                <c:pt idx="3">
                  <c:v>4</c:v>
                </c:pt>
                <c:pt idx="4">
                  <c:v>5</c:v>
                </c:pt>
                <c:pt idx="5">
                  <c:v>6</c:v>
                </c:pt>
                <c:pt idx="6">
                  <c:v>7</c:v>
                </c:pt>
                <c:pt idx="7">
                  <c:v>8</c:v>
                </c:pt>
                <c:pt idx="8">
                  <c:v>9</c:v>
                </c:pt>
              </c:numCache>
            </c:numRef>
          </c:cat>
          <c:val>
            <c:numRef>
              <c:f>Tables!$D$3:$D$11</c:f>
              <c:numCache>
                <c:formatCode>0.000</c:formatCode>
                <c:ptCount val="9"/>
                <c:pt idx="0">
                  <c:v>0.30103000000000002</c:v>
                </c:pt>
                <c:pt idx="1">
                  <c:v>0.17609</c:v>
                </c:pt>
                <c:pt idx="2">
                  <c:v>0.12494</c:v>
                </c:pt>
                <c:pt idx="3">
                  <c:v>9.6909999999999996E-2</c:v>
                </c:pt>
                <c:pt idx="4">
                  <c:v>7.918E-2</c:v>
                </c:pt>
                <c:pt idx="5">
                  <c:v>6.6949999999999996E-2</c:v>
                </c:pt>
                <c:pt idx="6">
                  <c:v>5.799E-2</c:v>
                </c:pt>
                <c:pt idx="7">
                  <c:v>5.1150000000000001E-2</c:v>
                </c:pt>
                <c:pt idx="8">
                  <c:v>4.5760000000000002E-2</c:v>
                </c:pt>
              </c:numCache>
            </c:numRef>
          </c:val>
        </c:ser>
        <c:marker val="1"/>
        <c:axId val="147167488"/>
        <c:axId val="147170432"/>
      </c:lineChart>
      <c:catAx>
        <c:axId val="147167488"/>
        <c:scaling>
          <c:orientation val="minMax"/>
        </c:scaling>
        <c:axPos val="b"/>
        <c:title>
          <c:tx>
            <c:rich>
              <a:bodyPr/>
              <a:lstStyle/>
              <a:p>
                <a:pPr>
                  <a:defRPr sz="1400" baseline="0">
                    <a:solidFill>
                      <a:schemeClr val="accent4">
                        <a:lumMod val="50000"/>
                      </a:schemeClr>
                    </a:solidFill>
                    <a:latin typeface="Arial" pitchFamily="34" charset="0"/>
                  </a:defRPr>
                </a:pPr>
                <a:r>
                  <a:rPr lang="en-US" sz="1400" baseline="0">
                    <a:solidFill>
                      <a:schemeClr val="accent4">
                        <a:lumMod val="50000"/>
                      </a:schemeClr>
                    </a:solidFill>
                    <a:latin typeface="Arial" pitchFamily="34" charset="0"/>
                  </a:rPr>
                  <a:t>FIRST DIGITS</a:t>
                </a:r>
              </a:p>
            </c:rich>
          </c:tx>
          <c:layout/>
        </c:title>
        <c:numFmt formatCode="General" sourceLinked="1"/>
        <c:tickLblPos val="nextTo"/>
        <c:txPr>
          <a:bodyPr/>
          <a:lstStyle/>
          <a:p>
            <a:pPr>
              <a:defRPr sz="1200" b="1" i="0" baseline="0"/>
            </a:pPr>
            <a:endParaRPr lang="en-US"/>
          </a:p>
        </c:txPr>
        <c:crossAx val="147170432"/>
        <c:crosses val="autoZero"/>
        <c:auto val="1"/>
        <c:lblAlgn val="ctr"/>
        <c:lblOffset val="100"/>
        <c:tickLblSkip val="1"/>
      </c:catAx>
      <c:valAx>
        <c:axId val="147170432"/>
        <c:scaling>
          <c:orientation val="minMax"/>
        </c:scaling>
        <c:axPos val="l"/>
        <c:majorGridlines/>
        <c:title>
          <c:tx>
            <c:rich>
              <a:bodyPr rot="-5400000" vert="horz"/>
              <a:lstStyle/>
              <a:p>
                <a:pPr>
                  <a:defRPr sz="1400" baseline="0">
                    <a:solidFill>
                      <a:schemeClr val="accent4">
                        <a:lumMod val="50000"/>
                      </a:schemeClr>
                    </a:solidFill>
                    <a:latin typeface="Arial" pitchFamily="34" charset="0"/>
                  </a:defRPr>
                </a:pPr>
                <a:r>
                  <a:rPr lang="en-US" sz="1400" baseline="0">
                    <a:solidFill>
                      <a:schemeClr val="accent4">
                        <a:lumMod val="50000"/>
                      </a:schemeClr>
                    </a:solidFill>
                    <a:latin typeface="Arial" pitchFamily="34" charset="0"/>
                  </a:rPr>
                  <a:t>PROPORTION</a:t>
                </a:r>
              </a:p>
            </c:rich>
          </c:tx>
          <c:layout/>
        </c:title>
        <c:numFmt formatCode="#,##0.000" sourceLinked="0"/>
        <c:tickLblPos val="nextTo"/>
        <c:txPr>
          <a:bodyPr/>
          <a:lstStyle/>
          <a:p>
            <a:pPr>
              <a:defRPr sz="1200" b="1" i="0" baseline="0"/>
            </a:pPr>
            <a:endParaRPr lang="en-US"/>
          </a:p>
        </c:txPr>
        <c:crossAx val="147167488"/>
        <c:crosses val="autoZero"/>
        <c:crossBetween val="between"/>
      </c:valAx>
    </c:plotArea>
    <c:legend>
      <c:legendPos val="b"/>
      <c:layout/>
      <c:spPr>
        <a:solidFill>
          <a:schemeClr val="bg1"/>
        </a:solidFill>
        <a:ln cap="rnd">
          <a:solidFill>
            <a:schemeClr val="tx1"/>
          </a:solidFill>
          <a:prstDash val="sysDot"/>
          <a:bevel/>
        </a:ln>
        <a:effectLst>
          <a:outerShdw blurRad="63500" sx="102000" sy="102000" algn="ctr" rotWithShape="0">
            <a:prstClr val="black">
              <a:alpha val="40000"/>
            </a:prstClr>
          </a:outerShdw>
        </a:effectLst>
      </c:spPr>
      <c:txPr>
        <a:bodyPr/>
        <a:lstStyle/>
        <a:p>
          <a:pPr>
            <a:defRPr sz="1200"/>
          </a:pPr>
          <a:endParaRPr lang="en-US"/>
        </a:p>
      </c:txPr>
    </c:legend>
    <c:plotVisOnly val="1"/>
    <c:dispBlanksAs val="gap"/>
  </c:chart>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Tables!$C$2</c:f>
              <c:strCache>
                <c:ptCount val="1"/>
                <c:pt idx="0">
                  <c:v>Actual</c:v>
                </c:pt>
              </c:strCache>
            </c:strRef>
          </c:tx>
          <c:spPr>
            <a:solidFill>
              <a:schemeClr val="accent4">
                <a:lumMod val="60000"/>
                <a:lumOff val="40000"/>
              </a:schemeClr>
            </a:solidFill>
            <a:ln>
              <a:solidFill>
                <a:schemeClr val="tx1"/>
              </a:solidFill>
            </a:ln>
            <a:effectLst/>
            <a:scene3d>
              <a:camera prst="orthographicFront"/>
              <a:lightRig rig="twoPt" dir="t"/>
            </a:scene3d>
            <a:sp3d prstMaterial="metal">
              <a:bevelT/>
              <a:bevelB/>
            </a:sp3d>
          </c:spPr>
          <c:val>
            <c:numRef>
              <c:f>Tables!$C$15:$C$24</c:f>
              <c:numCache>
                <c:formatCode>0.000</c:formatCode>
                <c:ptCount val="10"/>
                <c:pt idx="0">
                  <c:v>0.12</c:v>
                </c:pt>
                <c:pt idx="1">
                  <c:v>0.08</c:v>
                </c:pt>
                <c:pt idx="2">
                  <c:v>0.04</c:v>
                </c:pt>
                <c:pt idx="3">
                  <c:v>0.04</c:v>
                </c:pt>
                <c:pt idx="4">
                  <c:v>0.16</c:v>
                </c:pt>
                <c:pt idx="5">
                  <c:v>0.12</c:v>
                </c:pt>
                <c:pt idx="6">
                  <c:v>0.12</c:v>
                </c:pt>
                <c:pt idx="7">
                  <c:v>0.08</c:v>
                </c:pt>
                <c:pt idx="8">
                  <c:v>0.08</c:v>
                </c:pt>
                <c:pt idx="9">
                  <c:v>0.16</c:v>
                </c:pt>
              </c:numCache>
            </c:numRef>
          </c:val>
        </c:ser>
        <c:gapWidth val="99"/>
        <c:axId val="149235584"/>
        <c:axId val="149258624"/>
      </c:barChart>
      <c:lineChart>
        <c:grouping val="standard"/>
        <c:ser>
          <c:idx val="1"/>
          <c:order val="1"/>
          <c:tx>
            <c:strRef>
              <c:f>Tables!$D$2</c:f>
              <c:strCache>
                <c:ptCount val="1"/>
                <c:pt idx="0">
                  <c:v>Benford</c:v>
                </c:pt>
              </c:strCache>
            </c:strRef>
          </c:tx>
          <c:spPr>
            <a:ln w="19050">
              <a:solidFill>
                <a:schemeClr val="tx1"/>
              </a:solidFill>
            </a:ln>
          </c:spPr>
          <c:marker>
            <c:symbol val="diamond"/>
            <c:size val="5"/>
            <c:spPr>
              <a:solidFill>
                <a:schemeClr val="tx1"/>
              </a:solidFill>
              <a:ln>
                <a:solidFill>
                  <a:schemeClr val="tx1"/>
                </a:solidFill>
              </a:ln>
            </c:spPr>
          </c:marker>
          <c:cat>
            <c:numRef>
              <c:f>Tables!$A$15:$A$24</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Tables!$D$15:$D$24</c:f>
              <c:numCache>
                <c:formatCode>0.000</c:formatCode>
                <c:ptCount val="10"/>
                <c:pt idx="0">
                  <c:v>0.11967999999999999</c:v>
                </c:pt>
                <c:pt idx="1">
                  <c:v>0.11389000000000001</c:v>
                </c:pt>
                <c:pt idx="2">
                  <c:v>0.10882</c:v>
                </c:pt>
                <c:pt idx="3">
                  <c:v>0.10433000000000001</c:v>
                </c:pt>
                <c:pt idx="4">
                  <c:v>0.10031</c:v>
                </c:pt>
                <c:pt idx="5">
                  <c:v>9.6680000000000002E-2</c:v>
                </c:pt>
                <c:pt idx="6">
                  <c:v>9.3369999999999995E-2</c:v>
                </c:pt>
                <c:pt idx="7">
                  <c:v>9.035E-2</c:v>
                </c:pt>
                <c:pt idx="8">
                  <c:v>8.7569999999999995E-2</c:v>
                </c:pt>
                <c:pt idx="9">
                  <c:v>8.5000000000000006E-2</c:v>
                </c:pt>
              </c:numCache>
            </c:numRef>
          </c:val>
        </c:ser>
        <c:marker val="1"/>
        <c:axId val="149235584"/>
        <c:axId val="149258624"/>
      </c:lineChart>
      <c:catAx>
        <c:axId val="149235584"/>
        <c:scaling>
          <c:orientation val="minMax"/>
        </c:scaling>
        <c:axPos val="b"/>
        <c:title>
          <c:tx>
            <c:rich>
              <a:bodyPr/>
              <a:lstStyle/>
              <a:p>
                <a:pPr>
                  <a:defRPr sz="1400" baseline="0">
                    <a:solidFill>
                      <a:schemeClr val="accent4">
                        <a:lumMod val="50000"/>
                      </a:schemeClr>
                    </a:solidFill>
                    <a:latin typeface="Arial" pitchFamily="34" charset="0"/>
                  </a:defRPr>
                </a:pPr>
                <a:r>
                  <a:rPr lang="en-US" sz="1400" baseline="0">
                    <a:solidFill>
                      <a:schemeClr val="accent4">
                        <a:lumMod val="50000"/>
                      </a:schemeClr>
                    </a:solidFill>
                    <a:latin typeface="Arial" pitchFamily="34" charset="0"/>
                  </a:rPr>
                  <a:t>SECOND DIGITS</a:t>
                </a:r>
              </a:p>
            </c:rich>
          </c:tx>
          <c:layout/>
        </c:title>
        <c:numFmt formatCode="General" sourceLinked="1"/>
        <c:tickLblPos val="nextTo"/>
        <c:txPr>
          <a:bodyPr/>
          <a:lstStyle/>
          <a:p>
            <a:pPr>
              <a:defRPr sz="1200" b="1" i="0" baseline="0"/>
            </a:pPr>
            <a:endParaRPr lang="en-US"/>
          </a:p>
        </c:txPr>
        <c:crossAx val="149258624"/>
        <c:crosses val="autoZero"/>
        <c:auto val="1"/>
        <c:lblAlgn val="ctr"/>
        <c:lblOffset val="100"/>
        <c:tickLblSkip val="1"/>
      </c:catAx>
      <c:valAx>
        <c:axId val="149258624"/>
        <c:scaling>
          <c:orientation val="minMax"/>
        </c:scaling>
        <c:axPos val="l"/>
        <c:majorGridlines/>
        <c:title>
          <c:tx>
            <c:rich>
              <a:bodyPr rot="-5400000" vert="horz"/>
              <a:lstStyle/>
              <a:p>
                <a:pPr>
                  <a:defRPr sz="1400" baseline="0">
                    <a:solidFill>
                      <a:schemeClr val="accent4">
                        <a:lumMod val="50000"/>
                      </a:schemeClr>
                    </a:solidFill>
                    <a:latin typeface="Arial" pitchFamily="34" charset="0"/>
                  </a:defRPr>
                </a:pPr>
                <a:r>
                  <a:rPr lang="en-US" sz="1400" baseline="0">
                    <a:solidFill>
                      <a:schemeClr val="accent4">
                        <a:lumMod val="50000"/>
                      </a:schemeClr>
                    </a:solidFill>
                    <a:latin typeface="Arial" pitchFamily="34" charset="0"/>
                  </a:rPr>
                  <a:t>PROPORTION</a:t>
                </a:r>
              </a:p>
            </c:rich>
          </c:tx>
          <c:layout/>
        </c:title>
        <c:numFmt formatCode="#,##0.000" sourceLinked="0"/>
        <c:tickLblPos val="nextTo"/>
        <c:txPr>
          <a:bodyPr/>
          <a:lstStyle/>
          <a:p>
            <a:pPr>
              <a:defRPr sz="1200" b="1" i="0" baseline="0"/>
            </a:pPr>
            <a:endParaRPr lang="en-US"/>
          </a:p>
        </c:txPr>
        <c:crossAx val="149235584"/>
        <c:crosses val="autoZero"/>
        <c:crossBetween val="between"/>
      </c:valAx>
    </c:plotArea>
    <c:legend>
      <c:legendPos val="b"/>
      <c:layout/>
      <c:spPr>
        <a:solidFill>
          <a:schemeClr val="bg1"/>
        </a:solidFill>
        <a:ln cap="rnd" cmpd="sng">
          <a:solidFill>
            <a:schemeClr val="tx1"/>
          </a:solidFill>
          <a:prstDash val="solid"/>
          <a:bevel/>
        </a:ln>
        <a:effectLst/>
      </c:spPr>
      <c:txPr>
        <a:bodyPr/>
        <a:lstStyle/>
        <a:p>
          <a:pPr>
            <a:defRPr sz="1200"/>
          </a:pPr>
          <a:endParaRPr lang="en-US"/>
        </a:p>
      </c:txPr>
    </c:legend>
    <c:plotVisOnly val="1"/>
    <c:dispBlanksAs val="gap"/>
  </c:chart>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Tables!$K$2</c:f>
              <c:strCache>
                <c:ptCount val="1"/>
                <c:pt idx="0">
                  <c:v>Actual</c:v>
                </c:pt>
              </c:strCache>
            </c:strRef>
          </c:tx>
          <c:spPr>
            <a:solidFill>
              <a:schemeClr val="accent4">
                <a:lumMod val="60000"/>
                <a:lumOff val="40000"/>
              </a:schemeClr>
            </a:solidFill>
            <a:ln>
              <a:solidFill>
                <a:schemeClr val="tx1"/>
              </a:solidFill>
            </a:ln>
            <a:effectLst/>
            <a:scene3d>
              <a:camera prst="orthographicFront"/>
              <a:lightRig rig="twoPt" dir="t"/>
            </a:scene3d>
            <a:sp3d prstMaterial="metal">
              <a:bevelT/>
              <a:bevelB/>
            </a:sp3d>
          </c:spPr>
          <c:val>
            <c:numRef>
              <c:f>Tables!$K$3:$K$92</c:f>
              <c:numCache>
                <c:formatCode>0.000</c:formatCode>
                <c:ptCount val="90"/>
                <c:pt idx="0">
                  <c:v>0.04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0.04</c:v>
                </c:pt>
                <c:pt idx="16">
                  <c:v>0.04</c:v>
                </c:pt>
                <c:pt idx="17">
                  <c:v>0</c:v>
                </c:pt>
                <c:pt idx="18">
                  <c:v>0.08</c:v>
                </c:pt>
                <c:pt idx="19">
                  <c:v>0</c:v>
                </c:pt>
                <c:pt idx="20">
                  <c:v>0</c:v>
                </c:pt>
                <c:pt idx="21">
                  <c:v>0</c:v>
                </c:pt>
                <c:pt idx="22">
                  <c:v>0.04</c:v>
                </c:pt>
                <c:pt idx="23">
                  <c:v>0</c:v>
                </c:pt>
                <c:pt idx="24">
                  <c:v>0.08</c:v>
                </c:pt>
                <c:pt idx="25">
                  <c:v>0</c:v>
                </c:pt>
                <c:pt idx="26">
                  <c:v>0.04</c:v>
                </c:pt>
                <c:pt idx="27">
                  <c:v>0.04</c:v>
                </c:pt>
                <c:pt idx="28">
                  <c:v>0</c:v>
                </c:pt>
                <c:pt idx="29">
                  <c:v>0</c:v>
                </c:pt>
                <c:pt idx="30">
                  <c:v>0.04</c:v>
                </c:pt>
                <c:pt idx="31">
                  <c:v>0.04</c:v>
                </c:pt>
                <c:pt idx="32">
                  <c:v>0</c:v>
                </c:pt>
                <c:pt idx="33">
                  <c:v>0</c:v>
                </c:pt>
                <c:pt idx="34">
                  <c:v>0</c:v>
                </c:pt>
                <c:pt idx="35">
                  <c:v>0</c:v>
                </c:pt>
                <c:pt idx="36">
                  <c:v>0.04</c:v>
                </c:pt>
                <c:pt idx="37">
                  <c:v>0</c:v>
                </c:pt>
                <c:pt idx="38">
                  <c:v>0</c:v>
                </c:pt>
                <c:pt idx="39">
                  <c:v>0.08</c:v>
                </c:pt>
                <c:pt idx="40">
                  <c:v>0.04</c:v>
                </c:pt>
                <c:pt idx="41">
                  <c:v>0</c:v>
                </c:pt>
                <c:pt idx="42">
                  <c:v>0</c:v>
                </c:pt>
                <c:pt idx="43">
                  <c:v>0</c:v>
                </c:pt>
                <c:pt idx="44">
                  <c:v>0</c:v>
                </c:pt>
                <c:pt idx="45">
                  <c:v>0.08</c:v>
                </c:pt>
                <c:pt idx="46">
                  <c:v>0</c:v>
                </c:pt>
                <c:pt idx="47">
                  <c:v>0</c:v>
                </c:pt>
                <c:pt idx="48">
                  <c:v>0</c:v>
                </c:pt>
                <c:pt idx="49">
                  <c:v>0.08</c:v>
                </c:pt>
                <c:pt idx="50">
                  <c:v>0</c:v>
                </c:pt>
                <c:pt idx="51">
                  <c:v>0</c:v>
                </c:pt>
                <c:pt idx="52">
                  <c:v>0</c:v>
                </c:pt>
                <c:pt idx="53">
                  <c:v>0.04</c:v>
                </c:pt>
                <c:pt idx="54">
                  <c:v>0</c:v>
                </c:pt>
                <c:pt idx="55">
                  <c:v>0</c:v>
                </c:pt>
                <c:pt idx="56">
                  <c:v>0</c:v>
                </c:pt>
                <c:pt idx="57">
                  <c:v>0</c:v>
                </c:pt>
                <c:pt idx="58">
                  <c:v>0</c:v>
                </c:pt>
                <c:pt idx="59">
                  <c:v>0</c:v>
                </c:pt>
                <c:pt idx="60">
                  <c:v>0</c:v>
                </c:pt>
                <c:pt idx="61">
                  <c:v>0.04</c:v>
                </c:pt>
                <c:pt idx="62">
                  <c:v>0</c:v>
                </c:pt>
                <c:pt idx="63">
                  <c:v>0</c:v>
                </c:pt>
                <c:pt idx="64">
                  <c:v>0.04</c:v>
                </c:pt>
                <c:pt idx="65">
                  <c:v>0</c:v>
                </c:pt>
                <c:pt idx="66">
                  <c:v>0</c:v>
                </c:pt>
                <c:pt idx="67">
                  <c:v>0.04</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0.04</c:v>
                </c:pt>
                <c:pt idx="85">
                  <c:v>0</c:v>
                </c:pt>
                <c:pt idx="86">
                  <c:v>0</c:v>
                </c:pt>
                <c:pt idx="87">
                  <c:v>0</c:v>
                </c:pt>
                <c:pt idx="88">
                  <c:v>0</c:v>
                </c:pt>
                <c:pt idx="89">
                  <c:v>0</c:v>
                </c:pt>
              </c:numCache>
            </c:numRef>
          </c:val>
        </c:ser>
        <c:gapWidth val="99"/>
        <c:axId val="149956096"/>
        <c:axId val="149959424"/>
      </c:barChart>
      <c:lineChart>
        <c:grouping val="standard"/>
        <c:ser>
          <c:idx val="1"/>
          <c:order val="1"/>
          <c:tx>
            <c:strRef>
              <c:f>Tables!$L$2</c:f>
              <c:strCache>
                <c:ptCount val="1"/>
                <c:pt idx="0">
                  <c:v>Benford</c:v>
                </c:pt>
              </c:strCache>
            </c:strRef>
          </c:tx>
          <c:spPr>
            <a:ln w="19050">
              <a:solidFill>
                <a:schemeClr val="tx1"/>
              </a:solidFill>
            </a:ln>
          </c:spPr>
          <c:marker>
            <c:symbol val="diamond"/>
            <c:size val="3"/>
            <c:spPr>
              <a:solidFill>
                <a:schemeClr val="tx1"/>
              </a:solidFill>
              <a:ln>
                <a:solidFill>
                  <a:schemeClr val="tx1"/>
                </a:solidFill>
              </a:ln>
            </c:spPr>
          </c:marker>
          <c:cat>
            <c:numRef>
              <c:f>Tables!$I$3:$I$92</c:f>
              <c:numCache>
                <c:formatCode>General</c:formatCode>
                <c:ptCount val="90"/>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pt idx="31">
                  <c:v>41</c:v>
                </c:pt>
                <c:pt idx="32">
                  <c:v>42</c:v>
                </c:pt>
                <c:pt idx="33">
                  <c:v>43</c:v>
                </c:pt>
                <c:pt idx="34">
                  <c:v>44</c:v>
                </c:pt>
                <c:pt idx="35">
                  <c:v>45</c:v>
                </c:pt>
                <c:pt idx="36">
                  <c:v>46</c:v>
                </c:pt>
                <c:pt idx="37">
                  <c:v>47</c:v>
                </c:pt>
                <c:pt idx="38">
                  <c:v>48</c:v>
                </c:pt>
                <c:pt idx="39">
                  <c:v>49</c:v>
                </c:pt>
                <c:pt idx="40">
                  <c:v>50</c:v>
                </c:pt>
                <c:pt idx="41">
                  <c:v>51</c:v>
                </c:pt>
                <c:pt idx="42">
                  <c:v>52</c:v>
                </c:pt>
                <c:pt idx="43">
                  <c:v>53</c:v>
                </c:pt>
                <c:pt idx="44">
                  <c:v>54</c:v>
                </c:pt>
                <c:pt idx="45">
                  <c:v>55</c:v>
                </c:pt>
                <c:pt idx="46">
                  <c:v>56</c:v>
                </c:pt>
                <c:pt idx="47">
                  <c:v>57</c:v>
                </c:pt>
                <c:pt idx="48">
                  <c:v>58</c:v>
                </c:pt>
                <c:pt idx="49">
                  <c:v>59</c:v>
                </c:pt>
                <c:pt idx="50">
                  <c:v>60</c:v>
                </c:pt>
                <c:pt idx="51">
                  <c:v>61</c:v>
                </c:pt>
                <c:pt idx="52">
                  <c:v>62</c:v>
                </c:pt>
                <c:pt idx="53">
                  <c:v>63</c:v>
                </c:pt>
                <c:pt idx="54">
                  <c:v>64</c:v>
                </c:pt>
                <c:pt idx="55">
                  <c:v>65</c:v>
                </c:pt>
                <c:pt idx="56">
                  <c:v>66</c:v>
                </c:pt>
                <c:pt idx="57">
                  <c:v>67</c:v>
                </c:pt>
                <c:pt idx="58">
                  <c:v>68</c:v>
                </c:pt>
                <c:pt idx="59">
                  <c:v>69</c:v>
                </c:pt>
                <c:pt idx="60">
                  <c:v>70</c:v>
                </c:pt>
                <c:pt idx="61">
                  <c:v>71</c:v>
                </c:pt>
                <c:pt idx="62">
                  <c:v>72</c:v>
                </c:pt>
                <c:pt idx="63">
                  <c:v>73</c:v>
                </c:pt>
                <c:pt idx="64">
                  <c:v>74</c:v>
                </c:pt>
                <c:pt idx="65">
                  <c:v>75</c:v>
                </c:pt>
                <c:pt idx="66">
                  <c:v>76</c:v>
                </c:pt>
                <c:pt idx="67">
                  <c:v>77</c:v>
                </c:pt>
                <c:pt idx="68">
                  <c:v>78</c:v>
                </c:pt>
                <c:pt idx="69">
                  <c:v>79</c:v>
                </c:pt>
                <c:pt idx="70">
                  <c:v>80</c:v>
                </c:pt>
                <c:pt idx="71">
                  <c:v>81</c:v>
                </c:pt>
                <c:pt idx="72">
                  <c:v>82</c:v>
                </c:pt>
                <c:pt idx="73">
                  <c:v>83</c:v>
                </c:pt>
                <c:pt idx="74">
                  <c:v>84</c:v>
                </c:pt>
                <c:pt idx="75">
                  <c:v>85</c:v>
                </c:pt>
                <c:pt idx="76">
                  <c:v>86</c:v>
                </c:pt>
                <c:pt idx="77">
                  <c:v>87</c:v>
                </c:pt>
                <c:pt idx="78">
                  <c:v>88</c:v>
                </c:pt>
                <c:pt idx="79">
                  <c:v>89</c:v>
                </c:pt>
                <c:pt idx="80">
                  <c:v>90</c:v>
                </c:pt>
                <c:pt idx="81">
                  <c:v>91</c:v>
                </c:pt>
                <c:pt idx="82">
                  <c:v>92</c:v>
                </c:pt>
                <c:pt idx="83">
                  <c:v>93</c:v>
                </c:pt>
                <c:pt idx="84">
                  <c:v>94</c:v>
                </c:pt>
                <c:pt idx="85">
                  <c:v>95</c:v>
                </c:pt>
                <c:pt idx="86">
                  <c:v>96</c:v>
                </c:pt>
                <c:pt idx="87">
                  <c:v>97</c:v>
                </c:pt>
                <c:pt idx="88">
                  <c:v>98</c:v>
                </c:pt>
                <c:pt idx="89">
                  <c:v>99</c:v>
                </c:pt>
              </c:numCache>
            </c:numRef>
          </c:cat>
          <c:val>
            <c:numRef>
              <c:f>Tables!$L$3:$L$92</c:f>
              <c:numCache>
                <c:formatCode>0.000</c:formatCode>
                <c:ptCount val="90"/>
                <c:pt idx="0">
                  <c:v>4.1392685158225077E-2</c:v>
                </c:pt>
                <c:pt idx="1">
                  <c:v>3.7788560889399754E-2</c:v>
                </c:pt>
                <c:pt idx="2">
                  <c:v>3.476210625921191E-2</c:v>
                </c:pt>
                <c:pt idx="3">
                  <c:v>3.2184683371401235E-2</c:v>
                </c:pt>
                <c:pt idx="4">
                  <c:v>2.9963223377443202E-2</c:v>
                </c:pt>
                <c:pt idx="5">
                  <c:v>2.8028723600243534E-2</c:v>
                </c:pt>
                <c:pt idx="6">
                  <c:v>2.6328938722349149E-2</c:v>
                </c:pt>
                <c:pt idx="7">
                  <c:v>2.4823583725032145E-2</c:v>
                </c:pt>
                <c:pt idx="8">
                  <c:v>2.34810958495229E-2</c:v>
                </c:pt>
                <c:pt idx="9">
                  <c:v>2.2276394711152208E-2</c:v>
                </c:pt>
                <c:pt idx="10">
                  <c:v>2.1189299069938092E-2</c:v>
                </c:pt>
                <c:pt idx="11">
                  <c:v>2.0203386088286989E-2</c:v>
                </c:pt>
                <c:pt idx="12">
                  <c:v>1.9305155195386624E-2</c:v>
                </c:pt>
                <c:pt idx="13">
                  <c:v>1.8483405694013133E-2</c:v>
                </c:pt>
                <c:pt idx="14">
                  <c:v>1.7728766960431616E-2</c:v>
                </c:pt>
                <c:pt idx="15">
                  <c:v>1.703333929878037E-2</c:v>
                </c:pt>
                <c:pt idx="16">
                  <c:v>1.6390416188169384E-2</c:v>
                </c:pt>
                <c:pt idx="17">
                  <c:v>1.5794267183231885E-2</c:v>
                </c:pt>
                <c:pt idx="18">
                  <c:v>1.5239966556736905E-2</c:v>
                </c:pt>
                <c:pt idx="19">
                  <c:v>1.4723256820706378E-2</c:v>
                </c:pt>
                <c:pt idx="20">
                  <c:v>1.4240439114610285E-2</c:v>
                </c:pt>
                <c:pt idx="21">
                  <c:v>1.3788284485633285E-2</c:v>
                </c:pt>
                <c:pt idx="22">
                  <c:v>1.3363961557981502E-2</c:v>
                </c:pt>
                <c:pt idx="23">
                  <c:v>1.2964977164367635E-2</c:v>
                </c:pt>
                <c:pt idx="24">
                  <c:v>1.2589127308020467E-2</c:v>
                </c:pt>
                <c:pt idx="25">
                  <c:v>1.2234456417011586E-2</c:v>
                </c:pt>
                <c:pt idx="26">
                  <c:v>1.189922329970769E-2</c:v>
                </c:pt>
                <c:pt idx="27">
                  <c:v>1.1581872549815138E-2</c:v>
                </c:pt>
                <c:pt idx="28">
                  <c:v>1.1281010409689084E-2</c:v>
                </c:pt>
                <c:pt idx="29">
                  <c:v>1.0995384301463145E-2</c:v>
                </c:pt>
                <c:pt idx="30">
                  <c:v>1.0723865391773066E-2</c:v>
                </c:pt>
                <c:pt idx="31">
                  <c:v>1.0465433678164979E-2</c:v>
                </c:pt>
                <c:pt idx="32">
                  <c:v>1.0219165181686028E-2</c:v>
                </c:pt>
                <c:pt idx="33">
                  <c:v>9.9842209066009231E-3</c:v>
                </c:pt>
                <c:pt idx="34">
                  <c:v>9.7598372891562393E-3</c:v>
                </c:pt>
                <c:pt idx="35">
                  <c:v>9.5453179062303609E-3</c:v>
                </c:pt>
                <c:pt idx="36">
                  <c:v>9.3400262541434315E-3</c:v>
                </c:pt>
                <c:pt idx="37">
                  <c:v>9.1433794398697189E-3</c:v>
                </c:pt>
                <c:pt idx="38">
                  <c:v>8.9548426529264119E-3</c:v>
                </c:pt>
                <c:pt idx="39">
                  <c:v>8.7739243075051522E-3</c:v>
                </c:pt>
                <c:pt idx="40">
                  <c:v>8.6001717619175692E-3</c:v>
                </c:pt>
                <c:pt idx="41">
                  <c:v>8.4331675368627644E-3</c:v>
                </c:pt>
                <c:pt idx="42">
                  <c:v>8.2725259659898569E-3</c:v>
                </c:pt>
                <c:pt idx="43">
                  <c:v>8.1178902221794597E-3</c:v>
                </c:pt>
                <c:pt idx="44">
                  <c:v>7.9689296712753734E-3</c:v>
                </c:pt>
                <c:pt idx="45">
                  <c:v>7.8253375119565257E-3</c:v>
                </c:pt>
                <c:pt idx="46">
                  <c:v>7.6868286662909553E-3</c:v>
                </c:pt>
                <c:pt idx="47">
                  <c:v>7.5531378904459068E-3</c:v>
                </c:pt>
                <c:pt idx="48">
                  <c:v>7.4240180792068747E-3</c:v>
                </c:pt>
                <c:pt idx="49">
                  <c:v>7.2992387414994231E-3</c:v>
                </c:pt>
                <c:pt idx="50">
                  <c:v>7.1785846271233758E-3</c:v>
                </c:pt>
                <c:pt idx="51">
                  <c:v>7.0618544874868489E-3</c:v>
                </c:pt>
                <c:pt idx="52">
                  <c:v>6.9488599553278246E-3</c:v>
                </c:pt>
                <c:pt idx="53">
                  <c:v>6.8394245303054421E-3</c:v>
                </c:pt>
                <c:pt idx="54">
                  <c:v>6.7333826589684028E-3</c:v>
                </c:pt>
                <c:pt idx="55">
                  <c:v>6.6305788990130756E-3</c:v>
                </c:pt>
                <c:pt idx="56">
                  <c:v>6.530867158957755E-3</c:v>
                </c:pt>
                <c:pt idx="57">
                  <c:v>6.4341100054099033E-3</c:v>
                </c:pt>
                <c:pt idx="58">
                  <c:v>6.3401780310189748E-3</c:v>
                </c:pt>
                <c:pt idx="59">
                  <c:v>6.2489492770015425E-3</c:v>
                </c:pt>
                <c:pt idx="60">
                  <c:v>6.1603087048184334E-3</c:v>
                </c:pt>
                <c:pt idx="61">
                  <c:v>6.0741477121931658E-3</c:v>
                </c:pt>
                <c:pt idx="62">
                  <c:v>5.9903636891874201E-3</c:v>
                </c:pt>
                <c:pt idx="63">
                  <c:v>5.9088596105203147E-3</c:v>
                </c:pt>
                <c:pt idx="64">
                  <c:v>5.8295436607238909E-3</c:v>
                </c:pt>
                <c:pt idx="65">
                  <c:v>5.7523288890913415E-3</c:v>
                </c:pt>
                <c:pt idx="66">
                  <c:v>5.6771328916904893E-3</c:v>
                </c:pt>
                <c:pt idx="67">
                  <c:v>5.6038775179984845E-3</c:v>
                </c:pt>
                <c:pt idx="68">
                  <c:v>5.5324885999610066E-3</c:v>
                </c:pt>
                <c:pt idx="69">
                  <c:v>5.4628957015021868E-3</c:v>
                </c:pt>
                <c:pt idx="70">
                  <c:v>5.3950318867061441E-3</c:v>
                </c:pt>
                <c:pt idx="71">
                  <c:v>5.3288335050669638E-3</c:v>
                </c:pt>
                <c:pt idx="72">
                  <c:v>5.2642399923572185E-3</c:v>
                </c:pt>
                <c:pt idx="73">
                  <c:v>5.2011936858077238E-3</c:v>
                </c:pt>
                <c:pt idx="74">
                  <c:v>5.1396396524110571E-3</c:v>
                </c:pt>
                <c:pt idx="75">
                  <c:v>5.0795255292749707E-3</c:v>
                </c:pt>
                <c:pt idx="76">
                  <c:v>5.0208013750508117E-3</c:v>
                </c:pt>
                <c:pt idx="77">
                  <c:v>4.9634195315501435E-3</c:v>
                </c:pt>
                <c:pt idx="78">
                  <c:v>4.9073344947442015E-3</c:v>
                </c:pt>
                <c:pt idx="79">
                  <c:v>4.8525027944121019E-3</c:v>
                </c:pt>
                <c:pt idx="80">
                  <c:v>4.7988828817687084E-3</c:v>
                </c:pt>
                <c:pt idx="81">
                  <c:v>4.7464350244616526E-3</c:v>
                </c:pt>
                <c:pt idx="82">
                  <c:v>4.6951212083798681E-3</c:v>
                </c:pt>
                <c:pt idx="83">
                  <c:v>4.6449050457635383E-3</c:v>
                </c:pt>
                <c:pt idx="84">
                  <c:v>4.5957516891491374E-3</c:v>
                </c:pt>
                <c:pt idx="85">
                  <c:v>4.5476277507206612E-3</c:v>
                </c:pt>
                <c:pt idx="86">
                  <c:v>4.5005012266764706E-3</c:v>
                </c:pt>
                <c:pt idx="87">
                  <c:v>4.454341426249989E-3</c:v>
                </c:pt>
                <c:pt idx="88">
                  <c:v>4.4091189050550162E-3</c:v>
                </c:pt>
                <c:pt idx="89">
                  <c:v>4.3648054024501125E-3</c:v>
                </c:pt>
              </c:numCache>
            </c:numRef>
          </c:val>
        </c:ser>
        <c:marker val="1"/>
        <c:axId val="149956096"/>
        <c:axId val="149959424"/>
      </c:lineChart>
      <c:catAx>
        <c:axId val="149956096"/>
        <c:scaling>
          <c:orientation val="minMax"/>
        </c:scaling>
        <c:axPos val="b"/>
        <c:title>
          <c:tx>
            <c:rich>
              <a:bodyPr/>
              <a:lstStyle/>
              <a:p>
                <a:pPr>
                  <a:defRPr sz="1400" baseline="0">
                    <a:solidFill>
                      <a:schemeClr val="accent4">
                        <a:lumMod val="50000"/>
                      </a:schemeClr>
                    </a:solidFill>
                    <a:latin typeface="Arial" pitchFamily="34" charset="0"/>
                  </a:defRPr>
                </a:pPr>
                <a:r>
                  <a:rPr lang="en-US" sz="1400" baseline="0">
                    <a:solidFill>
                      <a:schemeClr val="accent4">
                        <a:lumMod val="50000"/>
                      </a:schemeClr>
                    </a:solidFill>
                    <a:latin typeface="Arial" pitchFamily="34" charset="0"/>
                  </a:rPr>
                  <a:t>FIRST-TWO DIGITS</a:t>
                </a:r>
              </a:p>
            </c:rich>
          </c:tx>
          <c:layout/>
        </c:title>
        <c:numFmt formatCode="General" sourceLinked="1"/>
        <c:tickLblPos val="nextTo"/>
        <c:txPr>
          <a:bodyPr/>
          <a:lstStyle/>
          <a:p>
            <a:pPr>
              <a:defRPr sz="1200" b="1" i="0" baseline="0"/>
            </a:pPr>
            <a:endParaRPr lang="en-US"/>
          </a:p>
        </c:txPr>
        <c:crossAx val="149959424"/>
        <c:crosses val="autoZero"/>
        <c:auto val="1"/>
        <c:lblAlgn val="ctr"/>
        <c:lblOffset val="100"/>
        <c:tickLblSkip val="10"/>
      </c:catAx>
      <c:valAx>
        <c:axId val="149959424"/>
        <c:scaling>
          <c:orientation val="minMax"/>
        </c:scaling>
        <c:axPos val="l"/>
        <c:majorGridlines/>
        <c:title>
          <c:tx>
            <c:rich>
              <a:bodyPr rot="-5400000" vert="horz"/>
              <a:lstStyle/>
              <a:p>
                <a:pPr>
                  <a:defRPr sz="1400" baseline="0">
                    <a:solidFill>
                      <a:schemeClr val="accent4">
                        <a:lumMod val="50000"/>
                      </a:schemeClr>
                    </a:solidFill>
                    <a:latin typeface="Arial" pitchFamily="34" charset="0"/>
                  </a:defRPr>
                </a:pPr>
                <a:r>
                  <a:rPr lang="en-US" sz="1400" baseline="0">
                    <a:solidFill>
                      <a:schemeClr val="accent4">
                        <a:lumMod val="50000"/>
                      </a:schemeClr>
                    </a:solidFill>
                    <a:latin typeface="Arial" pitchFamily="34" charset="0"/>
                  </a:rPr>
                  <a:t>PROPORTION</a:t>
                </a:r>
              </a:p>
            </c:rich>
          </c:tx>
          <c:layout/>
        </c:title>
        <c:numFmt formatCode="#,##0.000" sourceLinked="0"/>
        <c:tickLblPos val="nextTo"/>
        <c:txPr>
          <a:bodyPr/>
          <a:lstStyle/>
          <a:p>
            <a:pPr>
              <a:defRPr sz="1200" b="1" i="0" baseline="0"/>
            </a:pPr>
            <a:endParaRPr lang="en-US"/>
          </a:p>
        </c:txPr>
        <c:crossAx val="149956096"/>
        <c:crosses val="autoZero"/>
        <c:crossBetween val="between"/>
      </c:valAx>
    </c:plotArea>
    <c:legend>
      <c:legendPos val="b"/>
      <c:layout/>
      <c:spPr>
        <a:solidFill>
          <a:schemeClr val="bg1"/>
        </a:solidFill>
        <a:ln cap="rnd">
          <a:solidFill>
            <a:schemeClr val="tx1"/>
          </a:solidFill>
          <a:prstDash val="solid"/>
          <a:bevel/>
        </a:ln>
        <a:effectLst/>
      </c:spPr>
      <c:txPr>
        <a:bodyPr/>
        <a:lstStyle/>
        <a:p>
          <a:pPr>
            <a:defRPr sz="1200"/>
          </a:pPr>
          <a:endParaRPr lang="en-US"/>
        </a:p>
      </c:txPr>
    </c:legend>
    <c:plotVisOnly val="1"/>
    <c:dispBlanksAs val="gap"/>
  </c:chart>
</c:chartSpace>
</file>

<file path=xl/charts/chart4.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Tables!$S$2</c:f>
              <c:strCache>
                <c:ptCount val="1"/>
                <c:pt idx="0">
                  <c:v>Actual</c:v>
                </c:pt>
              </c:strCache>
            </c:strRef>
          </c:tx>
          <c:spPr>
            <a:solidFill>
              <a:schemeClr val="accent4">
                <a:lumMod val="60000"/>
                <a:lumOff val="40000"/>
              </a:schemeClr>
            </a:solidFill>
            <a:ln>
              <a:solidFill>
                <a:schemeClr val="tx1"/>
              </a:solidFill>
            </a:ln>
            <a:effectLst/>
            <a:scene3d>
              <a:camera prst="orthographicFront"/>
              <a:lightRig rig="twoPt" dir="t"/>
            </a:scene3d>
            <a:sp3d prstMaterial="metal">
              <a:bevelT/>
              <a:bevelB/>
            </a:sp3d>
          </c:spPr>
          <c:val>
            <c:numRef>
              <c:f>Tables!$S$3:$S$92</c:f>
              <c:numCache>
                <c:formatCode>0.000</c:formatCode>
                <c:ptCount val="90"/>
                <c:pt idx="0">
                  <c:v>0</c:v>
                </c:pt>
                <c:pt idx="1">
                  <c:v>4.1666666666666664E-2</c:v>
                </c:pt>
                <c:pt idx="2">
                  <c:v>8.3333333333333329E-2</c:v>
                </c:pt>
                <c:pt idx="3">
                  <c:v>4.1666666666666664E-2</c:v>
                </c:pt>
                <c:pt idx="4">
                  <c:v>0</c:v>
                </c:pt>
                <c:pt idx="5">
                  <c:v>4.1666666666666664E-2</c:v>
                </c:pt>
                <c:pt idx="6">
                  <c:v>4.1666666666666664E-2</c:v>
                </c:pt>
                <c:pt idx="7">
                  <c:v>0</c:v>
                </c:pt>
                <c:pt idx="8">
                  <c:v>0</c:v>
                </c:pt>
                <c:pt idx="9">
                  <c:v>0</c:v>
                </c:pt>
                <c:pt idx="10">
                  <c:v>0</c:v>
                </c:pt>
                <c:pt idx="11">
                  <c:v>4.1666666666666664E-2</c:v>
                </c:pt>
                <c:pt idx="12">
                  <c:v>0</c:v>
                </c:pt>
                <c:pt idx="13">
                  <c:v>4.1666666666666664E-2</c:v>
                </c:pt>
                <c:pt idx="14">
                  <c:v>0</c:v>
                </c:pt>
                <c:pt idx="15">
                  <c:v>4.1666666666666664E-2</c:v>
                </c:pt>
                <c:pt idx="16">
                  <c:v>0</c:v>
                </c:pt>
                <c:pt idx="17">
                  <c:v>4.1666666666666664E-2</c:v>
                </c:pt>
                <c:pt idx="18">
                  <c:v>0</c:v>
                </c:pt>
                <c:pt idx="19">
                  <c:v>0</c:v>
                </c:pt>
                <c:pt idx="20">
                  <c:v>0</c:v>
                </c:pt>
                <c:pt idx="21">
                  <c:v>0</c:v>
                </c:pt>
                <c:pt idx="22">
                  <c:v>4.1666666666666664E-2</c:v>
                </c:pt>
                <c:pt idx="23">
                  <c:v>0</c:v>
                </c:pt>
                <c:pt idx="24">
                  <c:v>0</c:v>
                </c:pt>
                <c:pt idx="25">
                  <c:v>0</c:v>
                </c:pt>
                <c:pt idx="26">
                  <c:v>4.1666666666666664E-2</c:v>
                </c:pt>
                <c:pt idx="27">
                  <c:v>8.3333333333333329E-2</c:v>
                </c:pt>
                <c:pt idx="28">
                  <c:v>0</c:v>
                </c:pt>
                <c:pt idx="29">
                  <c:v>0</c:v>
                </c:pt>
                <c:pt idx="30">
                  <c:v>0</c:v>
                </c:pt>
                <c:pt idx="31">
                  <c:v>4.1666666666666664E-2</c:v>
                </c:pt>
                <c:pt idx="32">
                  <c:v>0</c:v>
                </c:pt>
                <c:pt idx="33">
                  <c:v>0</c:v>
                </c:pt>
                <c:pt idx="34">
                  <c:v>0</c:v>
                </c:pt>
                <c:pt idx="35">
                  <c:v>0</c:v>
                </c:pt>
                <c:pt idx="36">
                  <c:v>0</c:v>
                </c:pt>
                <c:pt idx="37">
                  <c:v>4.1666666666666664E-2</c:v>
                </c:pt>
                <c:pt idx="38">
                  <c:v>8.3333333333333329E-2</c:v>
                </c:pt>
                <c:pt idx="39">
                  <c:v>0</c:v>
                </c:pt>
                <c:pt idx="40">
                  <c:v>0</c:v>
                </c:pt>
                <c:pt idx="41">
                  <c:v>0</c:v>
                </c:pt>
                <c:pt idx="42">
                  <c:v>0</c:v>
                </c:pt>
                <c:pt idx="43">
                  <c:v>0</c:v>
                </c:pt>
                <c:pt idx="44">
                  <c:v>0</c:v>
                </c:pt>
                <c:pt idx="45">
                  <c:v>0</c:v>
                </c:pt>
                <c:pt idx="46">
                  <c:v>4.1666666666666664E-2</c:v>
                </c:pt>
                <c:pt idx="47">
                  <c:v>0</c:v>
                </c:pt>
                <c:pt idx="48">
                  <c:v>0</c:v>
                </c:pt>
                <c:pt idx="49">
                  <c:v>0</c:v>
                </c:pt>
                <c:pt idx="50">
                  <c:v>0</c:v>
                </c:pt>
                <c:pt idx="51">
                  <c:v>0</c:v>
                </c:pt>
                <c:pt idx="52">
                  <c:v>0</c:v>
                </c:pt>
                <c:pt idx="53">
                  <c:v>0</c:v>
                </c:pt>
                <c:pt idx="54">
                  <c:v>0</c:v>
                </c:pt>
                <c:pt idx="55">
                  <c:v>0</c:v>
                </c:pt>
                <c:pt idx="56">
                  <c:v>0</c:v>
                </c:pt>
                <c:pt idx="57">
                  <c:v>0</c:v>
                </c:pt>
                <c:pt idx="58">
                  <c:v>0</c:v>
                </c:pt>
                <c:pt idx="59">
                  <c:v>0</c:v>
                </c:pt>
                <c:pt idx="60">
                  <c:v>4.1666666666666664E-2</c:v>
                </c:pt>
                <c:pt idx="61">
                  <c:v>0</c:v>
                </c:pt>
                <c:pt idx="62">
                  <c:v>0</c:v>
                </c:pt>
                <c:pt idx="63">
                  <c:v>0</c:v>
                </c:pt>
                <c:pt idx="64">
                  <c:v>0</c:v>
                </c:pt>
                <c:pt idx="65">
                  <c:v>4.1666666666666664E-2</c:v>
                </c:pt>
                <c:pt idx="66">
                  <c:v>0</c:v>
                </c:pt>
                <c:pt idx="67">
                  <c:v>4.1666666666666664E-2</c:v>
                </c:pt>
                <c:pt idx="68">
                  <c:v>4.1666666666666664E-2</c:v>
                </c:pt>
                <c:pt idx="69">
                  <c:v>0</c:v>
                </c:pt>
                <c:pt idx="70">
                  <c:v>0</c:v>
                </c:pt>
                <c:pt idx="71">
                  <c:v>0</c:v>
                </c:pt>
                <c:pt idx="72">
                  <c:v>0</c:v>
                </c:pt>
                <c:pt idx="73">
                  <c:v>0</c:v>
                </c:pt>
                <c:pt idx="74">
                  <c:v>0</c:v>
                </c:pt>
                <c:pt idx="75">
                  <c:v>0</c:v>
                </c:pt>
                <c:pt idx="76">
                  <c:v>0</c:v>
                </c:pt>
                <c:pt idx="77">
                  <c:v>0</c:v>
                </c:pt>
                <c:pt idx="78">
                  <c:v>0</c:v>
                </c:pt>
                <c:pt idx="79">
                  <c:v>0</c:v>
                </c:pt>
                <c:pt idx="80">
                  <c:v>0</c:v>
                </c:pt>
                <c:pt idx="81">
                  <c:v>4.1666666666666664E-2</c:v>
                </c:pt>
                <c:pt idx="82">
                  <c:v>0</c:v>
                </c:pt>
                <c:pt idx="83">
                  <c:v>0</c:v>
                </c:pt>
                <c:pt idx="84">
                  <c:v>0</c:v>
                </c:pt>
                <c:pt idx="85">
                  <c:v>0</c:v>
                </c:pt>
                <c:pt idx="86">
                  <c:v>0</c:v>
                </c:pt>
                <c:pt idx="87">
                  <c:v>0</c:v>
                </c:pt>
                <c:pt idx="88">
                  <c:v>0</c:v>
                </c:pt>
                <c:pt idx="89">
                  <c:v>0</c:v>
                </c:pt>
              </c:numCache>
            </c:numRef>
          </c:val>
        </c:ser>
        <c:gapWidth val="99"/>
        <c:axId val="151176704"/>
        <c:axId val="151188224"/>
      </c:barChart>
      <c:lineChart>
        <c:grouping val="standard"/>
        <c:ser>
          <c:idx val="1"/>
          <c:order val="1"/>
          <c:tx>
            <c:strRef>
              <c:f>Tables!$T$2</c:f>
              <c:strCache>
                <c:ptCount val="1"/>
                <c:pt idx="0">
                  <c:v>Benford</c:v>
                </c:pt>
              </c:strCache>
            </c:strRef>
          </c:tx>
          <c:spPr>
            <a:ln w="19050">
              <a:solidFill>
                <a:schemeClr val="tx1"/>
              </a:solidFill>
            </a:ln>
          </c:spPr>
          <c:marker>
            <c:symbol val="diamond"/>
            <c:size val="3"/>
            <c:spPr>
              <a:solidFill>
                <a:schemeClr val="tx1"/>
              </a:solidFill>
              <a:ln>
                <a:solidFill>
                  <a:schemeClr val="tx1"/>
                </a:solidFill>
              </a:ln>
            </c:spPr>
          </c:marker>
          <c:cat>
            <c:numRef>
              <c:f>Tables!$Q$3:$Q$92</c:f>
              <c:numCache>
                <c:formatCode>General</c:formatCode>
                <c:ptCount val="90"/>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pt idx="31">
                  <c:v>41</c:v>
                </c:pt>
                <c:pt idx="32">
                  <c:v>42</c:v>
                </c:pt>
                <c:pt idx="33">
                  <c:v>43</c:v>
                </c:pt>
                <c:pt idx="34">
                  <c:v>44</c:v>
                </c:pt>
                <c:pt idx="35">
                  <c:v>45</c:v>
                </c:pt>
                <c:pt idx="36">
                  <c:v>46</c:v>
                </c:pt>
                <c:pt idx="37">
                  <c:v>47</c:v>
                </c:pt>
                <c:pt idx="38">
                  <c:v>48</c:v>
                </c:pt>
                <c:pt idx="39">
                  <c:v>49</c:v>
                </c:pt>
                <c:pt idx="40">
                  <c:v>50</c:v>
                </c:pt>
                <c:pt idx="41">
                  <c:v>51</c:v>
                </c:pt>
                <c:pt idx="42">
                  <c:v>52</c:v>
                </c:pt>
                <c:pt idx="43">
                  <c:v>53</c:v>
                </c:pt>
                <c:pt idx="44">
                  <c:v>54</c:v>
                </c:pt>
                <c:pt idx="45">
                  <c:v>55</c:v>
                </c:pt>
                <c:pt idx="46">
                  <c:v>56</c:v>
                </c:pt>
                <c:pt idx="47">
                  <c:v>57</c:v>
                </c:pt>
                <c:pt idx="48">
                  <c:v>58</c:v>
                </c:pt>
                <c:pt idx="49">
                  <c:v>59</c:v>
                </c:pt>
                <c:pt idx="50">
                  <c:v>60</c:v>
                </c:pt>
                <c:pt idx="51">
                  <c:v>61</c:v>
                </c:pt>
                <c:pt idx="52">
                  <c:v>62</c:v>
                </c:pt>
                <c:pt idx="53">
                  <c:v>63</c:v>
                </c:pt>
                <c:pt idx="54">
                  <c:v>64</c:v>
                </c:pt>
                <c:pt idx="55">
                  <c:v>65</c:v>
                </c:pt>
                <c:pt idx="56">
                  <c:v>66</c:v>
                </c:pt>
                <c:pt idx="57">
                  <c:v>67</c:v>
                </c:pt>
                <c:pt idx="58">
                  <c:v>68</c:v>
                </c:pt>
                <c:pt idx="59">
                  <c:v>69</c:v>
                </c:pt>
                <c:pt idx="60">
                  <c:v>70</c:v>
                </c:pt>
                <c:pt idx="61">
                  <c:v>71</c:v>
                </c:pt>
                <c:pt idx="62">
                  <c:v>72</c:v>
                </c:pt>
                <c:pt idx="63">
                  <c:v>73</c:v>
                </c:pt>
                <c:pt idx="64">
                  <c:v>74</c:v>
                </c:pt>
                <c:pt idx="65">
                  <c:v>75</c:v>
                </c:pt>
                <c:pt idx="66">
                  <c:v>76</c:v>
                </c:pt>
                <c:pt idx="67">
                  <c:v>77</c:v>
                </c:pt>
                <c:pt idx="68">
                  <c:v>78</c:v>
                </c:pt>
                <c:pt idx="69">
                  <c:v>79</c:v>
                </c:pt>
                <c:pt idx="70">
                  <c:v>80</c:v>
                </c:pt>
                <c:pt idx="71">
                  <c:v>81</c:v>
                </c:pt>
                <c:pt idx="72">
                  <c:v>82</c:v>
                </c:pt>
                <c:pt idx="73">
                  <c:v>83</c:v>
                </c:pt>
                <c:pt idx="74">
                  <c:v>84</c:v>
                </c:pt>
                <c:pt idx="75">
                  <c:v>85</c:v>
                </c:pt>
                <c:pt idx="76">
                  <c:v>86</c:v>
                </c:pt>
                <c:pt idx="77">
                  <c:v>87</c:v>
                </c:pt>
                <c:pt idx="78">
                  <c:v>88</c:v>
                </c:pt>
                <c:pt idx="79">
                  <c:v>89</c:v>
                </c:pt>
                <c:pt idx="80">
                  <c:v>90</c:v>
                </c:pt>
                <c:pt idx="81">
                  <c:v>91</c:v>
                </c:pt>
                <c:pt idx="82">
                  <c:v>92</c:v>
                </c:pt>
                <c:pt idx="83">
                  <c:v>93</c:v>
                </c:pt>
                <c:pt idx="84">
                  <c:v>94</c:v>
                </c:pt>
                <c:pt idx="85">
                  <c:v>95</c:v>
                </c:pt>
                <c:pt idx="86">
                  <c:v>96</c:v>
                </c:pt>
                <c:pt idx="87">
                  <c:v>97</c:v>
                </c:pt>
                <c:pt idx="88">
                  <c:v>98</c:v>
                </c:pt>
                <c:pt idx="89">
                  <c:v>99</c:v>
                </c:pt>
              </c:numCache>
            </c:numRef>
          </c:cat>
          <c:val>
            <c:numRef>
              <c:f>Tables!$T$3:$T$92</c:f>
              <c:numCache>
                <c:formatCode>0.000</c:formatCode>
                <c:ptCount val="90"/>
                <c:pt idx="0">
                  <c:v>4.1390000000000003E-2</c:v>
                </c:pt>
                <c:pt idx="1">
                  <c:v>3.7789999999999997E-2</c:v>
                </c:pt>
                <c:pt idx="2">
                  <c:v>3.4759999999999999E-2</c:v>
                </c:pt>
                <c:pt idx="3">
                  <c:v>3.218E-2</c:v>
                </c:pt>
                <c:pt idx="4">
                  <c:v>2.9960000000000001E-2</c:v>
                </c:pt>
                <c:pt idx="5">
                  <c:v>2.8029999999999999E-2</c:v>
                </c:pt>
                <c:pt idx="6">
                  <c:v>2.6329999999999999E-2</c:v>
                </c:pt>
                <c:pt idx="7">
                  <c:v>2.4819999999999998E-2</c:v>
                </c:pt>
                <c:pt idx="8">
                  <c:v>2.3480000000000001E-2</c:v>
                </c:pt>
                <c:pt idx="9">
                  <c:v>2.2280000000000001E-2</c:v>
                </c:pt>
                <c:pt idx="10">
                  <c:v>2.1190000000000001E-2</c:v>
                </c:pt>
                <c:pt idx="11">
                  <c:v>2.0199999999999999E-2</c:v>
                </c:pt>
                <c:pt idx="12">
                  <c:v>1.9310000000000001E-2</c:v>
                </c:pt>
                <c:pt idx="13">
                  <c:v>1.848E-2</c:v>
                </c:pt>
                <c:pt idx="14">
                  <c:v>1.7729999999999999E-2</c:v>
                </c:pt>
                <c:pt idx="15">
                  <c:v>1.703E-2</c:v>
                </c:pt>
                <c:pt idx="16">
                  <c:v>1.6389999999999998E-2</c:v>
                </c:pt>
                <c:pt idx="17">
                  <c:v>1.5789999999999998E-2</c:v>
                </c:pt>
                <c:pt idx="18">
                  <c:v>1.524E-2</c:v>
                </c:pt>
                <c:pt idx="19">
                  <c:v>1.472E-2</c:v>
                </c:pt>
                <c:pt idx="20">
                  <c:v>1.4239999999999999E-2</c:v>
                </c:pt>
                <c:pt idx="21">
                  <c:v>1.379E-2</c:v>
                </c:pt>
                <c:pt idx="22">
                  <c:v>1.336E-2</c:v>
                </c:pt>
                <c:pt idx="23">
                  <c:v>1.2959999999999999E-2</c:v>
                </c:pt>
                <c:pt idx="24">
                  <c:v>1.259E-2</c:v>
                </c:pt>
                <c:pt idx="25">
                  <c:v>1.223E-2</c:v>
                </c:pt>
                <c:pt idx="26">
                  <c:v>1.1900000000000001E-2</c:v>
                </c:pt>
                <c:pt idx="27">
                  <c:v>1.158E-2</c:v>
                </c:pt>
                <c:pt idx="28">
                  <c:v>1.128E-2</c:v>
                </c:pt>
                <c:pt idx="29">
                  <c:v>1.0999999999999999E-2</c:v>
                </c:pt>
                <c:pt idx="30">
                  <c:v>1.072E-2</c:v>
                </c:pt>
                <c:pt idx="31">
                  <c:v>1.047E-2</c:v>
                </c:pt>
                <c:pt idx="32">
                  <c:v>1.022E-2</c:v>
                </c:pt>
                <c:pt idx="33">
                  <c:v>9.9799999999999993E-3</c:v>
                </c:pt>
                <c:pt idx="34">
                  <c:v>9.7599999999999996E-3</c:v>
                </c:pt>
                <c:pt idx="35">
                  <c:v>9.5499999999999995E-3</c:v>
                </c:pt>
                <c:pt idx="36">
                  <c:v>9.3399999999999993E-3</c:v>
                </c:pt>
                <c:pt idx="37">
                  <c:v>9.1400000000000006E-3</c:v>
                </c:pt>
                <c:pt idx="38">
                  <c:v>8.9499999999999996E-3</c:v>
                </c:pt>
                <c:pt idx="39">
                  <c:v>8.77E-3</c:v>
                </c:pt>
                <c:pt idx="40">
                  <c:v>8.6E-3</c:v>
                </c:pt>
                <c:pt idx="41">
                  <c:v>8.43E-3</c:v>
                </c:pt>
                <c:pt idx="42">
                  <c:v>8.2699999999999996E-3</c:v>
                </c:pt>
                <c:pt idx="43">
                  <c:v>8.1200000000000005E-3</c:v>
                </c:pt>
                <c:pt idx="44">
                  <c:v>7.9699999999999997E-3</c:v>
                </c:pt>
                <c:pt idx="45">
                  <c:v>7.8300000000000002E-3</c:v>
                </c:pt>
                <c:pt idx="46">
                  <c:v>7.6899999999999998E-3</c:v>
                </c:pt>
                <c:pt idx="47">
                  <c:v>7.5500000000000003E-3</c:v>
                </c:pt>
                <c:pt idx="48">
                  <c:v>7.4200000000000004E-3</c:v>
                </c:pt>
                <c:pt idx="49">
                  <c:v>7.3000000000000001E-3</c:v>
                </c:pt>
                <c:pt idx="50">
                  <c:v>7.1799999999999998E-3</c:v>
                </c:pt>
                <c:pt idx="51">
                  <c:v>7.0600000000000003E-3</c:v>
                </c:pt>
                <c:pt idx="52">
                  <c:v>6.9499999999999996E-3</c:v>
                </c:pt>
                <c:pt idx="53">
                  <c:v>6.8399999999999997E-3</c:v>
                </c:pt>
                <c:pt idx="54">
                  <c:v>6.7299999999999999E-3</c:v>
                </c:pt>
                <c:pt idx="55">
                  <c:v>6.6299999999999996E-3</c:v>
                </c:pt>
                <c:pt idx="56">
                  <c:v>6.5300000000000002E-3</c:v>
                </c:pt>
                <c:pt idx="57">
                  <c:v>6.43E-3</c:v>
                </c:pt>
                <c:pt idx="58">
                  <c:v>6.3400000000000001E-3</c:v>
                </c:pt>
                <c:pt idx="59">
                  <c:v>6.2500000000000003E-3</c:v>
                </c:pt>
                <c:pt idx="60">
                  <c:v>6.1599999999999997E-3</c:v>
                </c:pt>
                <c:pt idx="61">
                  <c:v>6.0699999999999999E-3</c:v>
                </c:pt>
                <c:pt idx="62">
                  <c:v>5.9899999999999997E-3</c:v>
                </c:pt>
                <c:pt idx="63">
                  <c:v>5.9100000000000003E-3</c:v>
                </c:pt>
                <c:pt idx="64">
                  <c:v>5.8300000000000001E-3</c:v>
                </c:pt>
                <c:pt idx="65">
                  <c:v>5.7499999999999999E-3</c:v>
                </c:pt>
                <c:pt idx="66">
                  <c:v>5.6800000000000002E-3</c:v>
                </c:pt>
                <c:pt idx="67">
                  <c:v>5.5999999999999999E-3</c:v>
                </c:pt>
                <c:pt idx="68">
                  <c:v>5.5300000000000002E-3</c:v>
                </c:pt>
                <c:pt idx="69">
                  <c:v>5.4599999999999996E-3</c:v>
                </c:pt>
                <c:pt idx="70">
                  <c:v>5.4000000000000003E-3</c:v>
                </c:pt>
                <c:pt idx="71">
                  <c:v>5.3299999999999997E-3</c:v>
                </c:pt>
                <c:pt idx="72">
                  <c:v>5.2599999999999999E-3</c:v>
                </c:pt>
                <c:pt idx="73">
                  <c:v>5.1999999999999998E-3</c:v>
                </c:pt>
                <c:pt idx="74">
                  <c:v>5.1399999999999996E-3</c:v>
                </c:pt>
                <c:pt idx="75">
                  <c:v>5.0800000000000003E-3</c:v>
                </c:pt>
                <c:pt idx="76">
                  <c:v>5.0200000000000002E-3</c:v>
                </c:pt>
                <c:pt idx="77">
                  <c:v>4.96E-3</c:v>
                </c:pt>
                <c:pt idx="78">
                  <c:v>4.9100000000000003E-3</c:v>
                </c:pt>
                <c:pt idx="79">
                  <c:v>4.8500000000000001E-3</c:v>
                </c:pt>
                <c:pt idx="80">
                  <c:v>4.7999999999999996E-3</c:v>
                </c:pt>
                <c:pt idx="81">
                  <c:v>4.7499999999999999E-3</c:v>
                </c:pt>
                <c:pt idx="82">
                  <c:v>4.7000000000000002E-3</c:v>
                </c:pt>
                <c:pt idx="83">
                  <c:v>4.64E-3</c:v>
                </c:pt>
                <c:pt idx="84">
                  <c:v>4.5999999999999999E-3</c:v>
                </c:pt>
                <c:pt idx="85">
                  <c:v>4.5500000000000002E-3</c:v>
                </c:pt>
                <c:pt idx="86">
                  <c:v>4.4999999999999997E-3</c:v>
                </c:pt>
                <c:pt idx="87">
                  <c:v>4.45E-3</c:v>
                </c:pt>
                <c:pt idx="88">
                  <c:v>4.4099999999999999E-3</c:v>
                </c:pt>
                <c:pt idx="89">
                  <c:v>4.3600000000000002E-3</c:v>
                </c:pt>
              </c:numCache>
            </c:numRef>
          </c:val>
        </c:ser>
        <c:marker val="1"/>
        <c:axId val="151176704"/>
        <c:axId val="151188224"/>
      </c:lineChart>
      <c:catAx>
        <c:axId val="151176704"/>
        <c:scaling>
          <c:orientation val="minMax"/>
        </c:scaling>
        <c:axPos val="b"/>
        <c:title>
          <c:tx>
            <c:rich>
              <a:bodyPr/>
              <a:lstStyle/>
              <a:p>
                <a:pPr>
                  <a:defRPr sz="1400" baseline="0">
                    <a:solidFill>
                      <a:schemeClr val="tx1"/>
                    </a:solidFill>
                    <a:latin typeface="Arial" pitchFamily="34" charset="0"/>
                  </a:defRPr>
                </a:pPr>
                <a:r>
                  <a:rPr lang="en-US" sz="1400" baseline="0">
                    <a:solidFill>
                      <a:schemeClr val="tx1"/>
                    </a:solidFill>
                    <a:latin typeface="Arial" pitchFamily="34" charset="0"/>
                  </a:rPr>
                  <a:t>FIRST-TWO DIGITS</a:t>
                </a:r>
              </a:p>
            </c:rich>
          </c:tx>
          <c:layout/>
        </c:title>
        <c:numFmt formatCode="General" sourceLinked="1"/>
        <c:tickLblPos val="nextTo"/>
        <c:txPr>
          <a:bodyPr/>
          <a:lstStyle/>
          <a:p>
            <a:pPr>
              <a:defRPr sz="1200" b="1" i="0" baseline="0">
                <a:solidFill>
                  <a:schemeClr val="tx1"/>
                </a:solidFill>
              </a:defRPr>
            </a:pPr>
            <a:endParaRPr lang="en-US"/>
          </a:p>
        </c:txPr>
        <c:crossAx val="151188224"/>
        <c:crosses val="autoZero"/>
        <c:auto val="1"/>
        <c:lblAlgn val="ctr"/>
        <c:lblOffset val="100"/>
        <c:tickLblSkip val="10"/>
      </c:catAx>
      <c:valAx>
        <c:axId val="151188224"/>
        <c:scaling>
          <c:orientation val="minMax"/>
        </c:scaling>
        <c:axPos val="l"/>
        <c:majorGridlines/>
        <c:title>
          <c:tx>
            <c:rich>
              <a:bodyPr rot="-5400000" vert="horz"/>
              <a:lstStyle/>
              <a:p>
                <a:pPr>
                  <a:defRPr sz="1400" baseline="0">
                    <a:solidFill>
                      <a:schemeClr val="tx1"/>
                    </a:solidFill>
                    <a:latin typeface="Arial" pitchFamily="34" charset="0"/>
                  </a:defRPr>
                </a:pPr>
                <a:r>
                  <a:rPr lang="en-US" sz="1400" baseline="0">
                    <a:solidFill>
                      <a:schemeClr val="tx1"/>
                    </a:solidFill>
                    <a:latin typeface="Arial" pitchFamily="34" charset="0"/>
                  </a:rPr>
                  <a:t>PROPORTION</a:t>
                </a:r>
              </a:p>
            </c:rich>
          </c:tx>
          <c:layout/>
        </c:title>
        <c:numFmt formatCode="#,##0.000" sourceLinked="0"/>
        <c:tickLblPos val="nextTo"/>
        <c:txPr>
          <a:bodyPr/>
          <a:lstStyle/>
          <a:p>
            <a:pPr>
              <a:defRPr sz="1200" b="1" i="0" baseline="0">
                <a:solidFill>
                  <a:schemeClr val="tx1"/>
                </a:solidFill>
              </a:defRPr>
            </a:pPr>
            <a:endParaRPr lang="en-US"/>
          </a:p>
        </c:txPr>
        <c:crossAx val="151176704"/>
        <c:crosses val="autoZero"/>
        <c:crossBetween val="between"/>
      </c:valAx>
    </c:plotArea>
    <c:legend>
      <c:legendPos val="b"/>
      <c:layout/>
      <c:spPr>
        <a:solidFill>
          <a:schemeClr val="bg1"/>
        </a:solidFill>
        <a:ln cap="rnd">
          <a:solidFill>
            <a:schemeClr val="tx1"/>
          </a:solidFill>
          <a:prstDash val="solid"/>
          <a:bevel/>
        </a:ln>
        <a:effectLst/>
      </c:spPr>
      <c:txPr>
        <a:bodyPr/>
        <a:lstStyle/>
        <a:p>
          <a:pPr>
            <a:defRPr sz="1200">
              <a:solidFill>
                <a:schemeClr val="tx1"/>
              </a:solidFill>
            </a:defRPr>
          </a:pPr>
          <a:endParaRPr lang="en-US"/>
        </a:p>
      </c:txPr>
    </c:legend>
    <c:plotVisOnly val="1"/>
    <c:dispBlanksAs val="gap"/>
  </c:chart>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Tables!$Z$2</c:f>
              <c:strCache>
                <c:ptCount val="1"/>
                <c:pt idx="0">
                  <c:v>Actual</c:v>
                </c:pt>
              </c:strCache>
            </c:strRef>
          </c:tx>
          <c:spPr>
            <a:solidFill>
              <a:schemeClr val="accent4">
                <a:lumMod val="60000"/>
                <a:lumOff val="40000"/>
              </a:schemeClr>
            </a:solidFill>
            <a:ln>
              <a:solidFill>
                <a:schemeClr val="tx1"/>
              </a:solidFill>
            </a:ln>
            <a:effectLst/>
            <a:scene3d>
              <a:camera prst="orthographicFront"/>
              <a:lightRig rig="twoPt" dir="t"/>
            </a:scene3d>
            <a:sp3d prstMaterial="metal">
              <a:bevelT/>
              <a:bevelB/>
            </a:sp3d>
          </c:spPr>
          <c:val>
            <c:numRef>
              <c:f>Tables!$Z$3:$Z$92</c:f>
              <c:numCache>
                <c:formatCode>0.000</c:formatCode>
                <c:ptCount val="90"/>
                <c:pt idx="0">
                  <c:v>8.0213232003642845E-2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1.9776561751705623E-2</c:v>
                </c:pt>
                <c:pt idx="16">
                  <c:v>2.0859993876253209E-2</c:v>
                </c:pt>
                <c:pt idx="17">
                  <c:v>0</c:v>
                </c:pt>
                <c:pt idx="18">
                  <c:v>4.4302952745087262E-2</c:v>
                </c:pt>
                <c:pt idx="19">
                  <c:v>0</c:v>
                </c:pt>
                <c:pt idx="20">
                  <c:v>0</c:v>
                </c:pt>
                <c:pt idx="21">
                  <c:v>0</c:v>
                </c:pt>
                <c:pt idx="22">
                  <c:v>2.5217275246716336E-2</c:v>
                </c:pt>
                <c:pt idx="23">
                  <c:v>0</c:v>
                </c:pt>
                <c:pt idx="24">
                  <c:v>5.4320774418440326E-2</c:v>
                </c:pt>
                <c:pt idx="25">
                  <c:v>0</c:v>
                </c:pt>
                <c:pt idx="26">
                  <c:v>2.8326254386722458E-2</c:v>
                </c:pt>
                <c:pt idx="27">
                  <c:v>2.9291922149906183E-2</c:v>
                </c:pt>
                <c:pt idx="28">
                  <c:v>0</c:v>
                </c:pt>
                <c:pt idx="29">
                  <c:v>0</c:v>
                </c:pt>
                <c:pt idx="30">
                  <c:v>3.1835632355365732E-2</c:v>
                </c:pt>
                <c:pt idx="31">
                  <c:v>3.2809151075973715E-2</c:v>
                </c:pt>
                <c:pt idx="32">
                  <c:v>0</c:v>
                </c:pt>
                <c:pt idx="33">
                  <c:v>0</c:v>
                </c:pt>
                <c:pt idx="34">
                  <c:v>0</c:v>
                </c:pt>
                <c:pt idx="35">
                  <c:v>0</c:v>
                </c:pt>
                <c:pt idx="36">
                  <c:v>3.6616865426738789E-2</c:v>
                </c:pt>
                <c:pt idx="37">
                  <c:v>0</c:v>
                </c:pt>
                <c:pt idx="38">
                  <c:v>0</c:v>
                </c:pt>
                <c:pt idx="39">
                  <c:v>7.7653819883334765E-2</c:v>
                </c:pt>
                <c:pt idx="40">
                  <c:v>3.9553123503411246E-2</c:v>
                </c:pt>
                <c:pt idx="41">
                  <c:v>0</c:v>
                </c:pt>
                <c:pt idx="42">
                  <c:v>0</c:v>
                </c:pt>
                <c:pt idx="43">
                  <c:v>0</c:v>
                </c:pt>
                <c:pt idx="44">
                  <c:v>0</c:v>
                </c:pt>
                <c:pt idx="45">
                  <c:v>8.6760930495473912E-2</c:v>
                </c:pt>
                <c:pt idx="46">
                  <c:v>0</c:v>
                </c:pt>
                <c:pt idx="47">
                  <c:v>0</c:v>
                </c:pt>
                <c:pt idx="48">
                  <c:v>0</c:v>
                </c:pt>
                <c:pt idx="49">
                  <c:v>9.3080951222001523E-2</c:v>
                </c:pt>
                <c:pt idx="50">
                  <c:v>0</c:v>
                </c:pt>
                <c:pt idx="51">
                  <c:v>0</c:v>
                </c:pt>
                <c:pt idx="52">
                  <c:v>0</c:v>
                </c:pt>
                <c:pt idx="53">
                  <c:v>4.9979194962825713E-2</c:v>
                </c:pt>
                <c:pt idx="54">
                  <c:v>0</c:v>
                </c:pt>
                <c:pt idx="55">
                  <c:v>0</c:v>
                </c:pt>
                <c:pt idx="56">
                  <c:v>0</c:v>
                </c:pt>
                <c:pt idx="57">
                  <c:v>0</c:v>
                </c:pt>
                <c:pt idx="58">
                  <c:v>0</c:v>
                </c:pt>
                <c:pt idx="59">
                  <c:v>0</c:v>
                </c:pt>
                <c:pt idx="60">
                  <c:v>0</c:v>
                </c:pt>
                <c:pt idx="61">
                  <c:v>5.606368696662558E-2</c:v>
                </c:pt>
                <c:pt idx="62">
                  <c:v>0</c:v>
                </c:pt>
                <c:pt idx="63">
                  <c:v>0</c:v>
                </c:pt>
                <c:pt idx="64">
                  <c:v>5.8230551215720759E-2</c:v>
                </c:pt>
                <c:pt idx="65">
                  <c:v>0</c:v>
                </c:pt>
                <c:pt idx="66">
                  <c:v>0</c:v>
                </c:pt>
                <c:pt idx="67">
                  <c:v>6.1080448760726366E-2</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7.4026677553327633E-2</c:v>
                </c:pt>
                <c:pt idx="85">
                  <c:v>0</c:v>
                </c:pt>
                <c:pt idx="86">
                  <c:v>0</c:v>
                </c:pt>
                <c:pt idx="87">
                  <c:v>0</c:v>
                </c:pt>
                <c:pt idx="88">
                  <c:v>0</c:v>
                </c:pt>
                <c:pt idx="89">
                  <c:v>0</c:v>
                </c:pt>
              </c:numCache>
            </c:numRef>
          </c:val>
        </c:ser>
        <c:gapWidth val="99"/>
        <c:axId val="151254912"/>
        <c:axId val="151860352"/>
      </c:barChart>
      <c:lineChart>
        <c:grouping val="standard"/>
        <c:ser>
          <c:idx val="1"/>
          <c:order val="1"/>
          <c:tx>
            <c:strRef>
              <c:f>Tables!$AA$2</c:f>
              <c:strCache>
                <c:ptCount val="1"/>
                <c:pt idx="0">
                  <c:v>Benford</c:v>
                </c:pt>
              </c:strCache>
            </c:strRef>
          </c:tx>
          <c:spPr>
            <a:ln w="19050">
              <a:solidFill>
                <a:schemeClr val="tx1"/>
              </a:solidFill>
            </a:ln>
          </c:spPr>
          <c:marker>
            <c:symbol val="diamond"/>
            <c:size val="3"/>
            <c:spPr>
              <a:solidFill>
                <a:schemeClr val="tx1"/>
              </a:solidFill>
              <a:ln>
                <a:solidFill>
                  <a:schemeClr val="tx1"/>
                </a:solidFill>
              </a:ln>
            </c:spPr>
          </c:marker>
          <c:cat>
            <c:numRef>
              <c:f>Tables!$X$3:$X$92</c:f>
              <c:numCache>
                <c:formatCode>General</c:formatCode>
                <c:ptCount val="90"/>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pt idx="31">
                  <c:v>41</c:v>
                </c:pt>
                <c:pt idx="32">
                  <c:v>42</c:v>
                </c:pt>
                <c:pt idx="33">
                  <c:v>43</c:v>
                </c:pt>
                <c:pt idx="34">
                  <c:v>44</c:v>
                </c:pt>
                <c:pt idx="35">
                  <c:v>45</c:v>
                </c:pt>
                <c:pt idx="36">
                  <c:v>46</c:v>
                </c:pt>
                <c:pt idx="37">
                  <c:v>47</c:v>
                </c:pt>
                <c:pt idx="38">
                  <c:v>48</c:v>
                </c:pt>
                <c:pt idx="39">
                  <c:v>49</c:v>
                </c:pt>
                <c:pt idx="40">
                  <c:v>50</c:v>
                </c:pt>
                <c:pt idx="41">
                  <c:v>51</c:v>
                </c:pt>
                <c:pt idx="42">
                  <c:v>52</c:v>
                </c:pt>
                <c:pt idx="43">
                  <c:v>53</c:v>
                </c:pt>
                <c:pt idx="44">
                  <c:v>54</c:v>
                </c:pt>
                <c:pt idx="45">
                  <c:v>55</c:v>
                </c:pt>
                <c:pt idx="46">
                  <c:v>56</c:v>
                </c:pt>
                <c:pt idx="47">
                  <c:v>57</c:v>
                </c:pt>
                <c:pt idx="48">
                  <c:v>58</c:v>
                </c:pt>
                <c:pt idx="49">
                  <c:v>59</c:v>
                </c:pt>
                <c:pt idx="50">
                  <c:v>60</c:v>
                </c:pt>
                <c:pt idx="51">
                  <c:v>61</c:v>
                </c:pt>
                <c:pt idx="52">
                  <c:v>62</c:v>
                </c:pt>
                <c:pt idx="53">
                  <c:v>63</c:v>
                </c:pt>
                <c:pt idx="54">
                  <c:v>64</c:v>
                </c:pt>
                <c:pt idx="55">
                  <c:v>65</c:v>
                </c:pt>
                <c:pt idx="56">
                  <c:v>66</c:v>
                </c:pt>
                <c:pt idx="57">
                  <c:v>67</c:v>
                </c:pt>
                <c:pt idx="58">
                  <c:v>68</c:v>
                </c:pt>
                <c:pt idx="59">
                  <c:v>69</c:v>
                </c:pt>
                <c:pt idx="60">
                  <c:v>70</c:v>
                </c:pt>
                <c:pt idx="61">
                  <c:v>71</c:v>
                </c:pt>
                <c:pt idx="62">
                  <c:v>72</c:v>
                </c:pt>
                <c:pt idx="63">
                  <c:v>73</c:v>
                </c:pt>
                <c:pt idx="64">
                  <c:v>74</c:v>
                </c:pt>
                <c:pt idx="65">
                  <c:v>75</c:v>
                </c:pt>
                <c:pt idx="66">
                  <c:v>76</c:v>
                </c:pt>
                <c:pt idx="67">
                  <c:v>77</c:v>
                </c:pt>
                <c:pt idx="68">
                  <c:v>78</c:v>
                </c:pt>
                <c:pt idx="69">
                  <c:v>79</c:v>
                </c:pt>
                <c:pt idx="70">
                  <c:v>80</c:v>
                </c:pt>
                <c:pt idx="71">
                  <c:v>81</c:v>
                </c:pt>
                <c:pt idx="72">
                  <c:v>82</c:v>
                </c:pt>
                <c:pt idx="73">
                  <c:v>83</c:v>
                </c:pt>
                <c:pt idx="74">
                  <c:v>84</c:v>
                </c:pt>
                <c:pt idx="75">
                  <c:v>85</c:v>
                </c:pt>
                <c:pt idx="76">
                  <c:v>86</c:v>
                </c:pt>
                <c:pt idx="77">
                  <c:v>87</c:v>
                </c:pt>
                <c:pt idx="78">
                  <c:v>88</c:v>
                </c:pt>
                <c:pt idx="79">
                  <c:v>89</c:v>
                </c:pt>
                <c:pt idx="80">
                  <c:v>90</c:v>
                </c:pt>
                <c:pt idx="81">
                  <c:v>91</c:v>
                </c:pt>
                <c:pt idx="82">
                  <c:v>92</c:v>
                </c:pt>
                <c:pt idx="83">
                  <c:v>93</c:v>
                </c:pt>
                <c:pt idx="84">
                  <c:v>94</c:v>
                </c:pt>
                <c:pt idx="85">
                  <c:v>95</c:v>
                </c:pt>
                <c:pt idx="86">
                  <c:v>96</c:v>
                </c:pt>
                <c:pt idx="87">
                  <c:v>97</c:v>
                </c:pt>
                <c:pt idx="88">
                  <c:v>98</c:v>
                </c:pt>
                <c:pt idx="89">
                  <c:v>99</c:v>
                </c:pt>
              </c:numCache>
            </c:numRef>
          </c:cat>
          <c:val>
            <c:numRef>
              <c:f>Tables!$AA$3:$AA$92</c:f>
              <c:numCache>
                <c:formatCode>0.000</c:formatCode>
                <c:ptCount val="90"/>
                <c:pt idx="0">
                  <c:v>1.1111111111111112E-2</c:v>
                </c:pt>
                <c:pt idx="1">
                  <c:v>1.1111111111111112E-2</c:v>
                </c:pt>
                <c:pt idx="2">
                  <c:v>1.1111111111111112E-2</c:v>
                </c:pt>
                <c:pt idx="3">
                  <c:v>1.1111111111111112E-2</c:v>
                </c:pt>
                <c:pt idx="4">
                  <c:v>1.1111111111111112E-2</c:v>
                </c:pt>
                <c:pt idx="5">
                  <c:v>1.1111111111111112E-2</c:v>
                </c:pt>
                <c:pt idx="6">
                  <c:v>1.1111111111111112E-2</c:v>
                </c:pt>
                <c:pt idx="7">
                  <c:v>1.1111111111111112E-2</c:v>
                </c:pt>
                <c:pt idx="8">
                  <c:v>1.1111111111111112E-2</c:v>
                </c:pt>
                <c:pt idx="9">
                  <c:v>1.1111111111111112E-2</c:v>
                </c:pt>
                <c:pt idx="10">
                  <c:v>1.1111111111111112E-2</c:v>
                </c:pt>
                <c:pt idx="11">
                  <c:v>1.1111111111111112E-2</c:v>
                </c:pt>
                <c:pt idx="12">
                  <c:v>1.1111111111111112E-2</c:v>
                </c:pt>
                <c:pt idx="13">
                  <c:v>1.1111111111111112E-2</c:v>
                </c:pt>
                <c:pt idx="14">
                  <c:v>1.1111111111111112E-2</c:v>
                </c:pt>
                <c:pt idx="15">
                  <c:v>1.1111111111111112E-2</c:v>
                </c:pt>
                <c:pt idx="16">
                  <c:v>1.1111111111111112E-2</c:v>
                </c:pt>
                <c:pt idx="17">
                  <c:v>1.1111111111111112E-2</c:v>
                </c:pt>
                <c:pt idx="18">
                  <c:v>1.1111111111111112E-2</c:v>
                </c:pt>
                <c:pt idx="19">
                  <c:v>1.1111111111111112E-2</c:v>
                </c:pt>
                <c:pt idx="20">
                  <c:v>1.1111111111111112E-2</c:v>
                </c:pt>
                <c:pt idx="21">
                  <c:v>1.1111111111111112E-2</c:v>
                </c:pt>
                <c:pt idx="22">
                  <c:v>1.1111111111111112E-2</c:v>
                </c:pt>
                <c:pt idx="23">
                  <c:v>1.1111111111111112E-2</c:v>
                </c:pt>
                <c:pt idx="24">
                  <c:v>1.1111111111111112E-2</c:v>
                </c:pt>
                <c:pt idx="25">
                  <c:v>1.1111111111111112E-2</c:v>
                </c:pt>
                <c:pt idx="26">
                  <c:v>1.1111111111111112E-2</c:v>
                </c:pt>
                <c:pt idx="27">
                  <c:v>1.1111111111111112E-2</c:v>
                </c:pt>
                <c:pt idx="28">
                  <c:v>1.1111111111111112E-2</c:v>
                </c:pt>
                <c:pt idx="29">
                  <c:v>1.1111111111111112E-2</c:v>
                </c:pt>
                <c:pt idx="30">
                  <c:v>1.1111111111111112E-2</c:v>
                </c:pt>
                <c:pt idx="31">
                  <c:v>1.1111111111111112E-2</c:v>
                </c:pt>
                <c:pt idx="32">
                  <c:v>1.1111111111111112E-2</c:v>
                </c:pt>
                <c:pt idx="33">
                  <c:v>1.1111111111111112E-2</c:v>
                </c:pt>
                <c:pt idx="34">
                  <c:v>1.1111111111111112E-2</c:v>
                </c:pt>
                <c:pt idx="35">
                  <c:v>1.1111111111111112E-2</c:v>
                </c:pt>
                <c:pt idx="36">
                  <c:v>1.1111111111111112E-2</c:v>
                </c:pt>
                <c:pt idx="37">
                  <c:v>1.1111111111111112E-2</c:v>
                </c:pt>
                <c:pt idx="38">
                  <c:v>1.1111111111111112E-2</c:v>
                </c:pt>
                <c:pt idx="39">
                  <c:v>1.1111111111111112E-2</c:v>
                </c:pt>
                <c:pt idx="40">
                  <c:v>1.1111111111111112E-2</c:v>
                </c:pt>
                <c:pt idx="41">
                  <c:v>1.1111111111111112E-2</c:v>
                </c:pt>
                <c:pt idx="42">
                  <c:v>1.1111111111111112E-2</c:v>
                </c:pt>
                <c:pt idx="43">
                  <c:v>1.1111111111111112E-2</c:v>
                </c:pt>
                <c:pt idx="44">
                  <c:v>1.1111111111111112E-2</c:v>
                </c:pt>
                <c:pt idx="45">
                  <c:v>1.1111111111111112E-2</c:v>
                </c:pt>
                <c:pt idx="46">
                  <c:v>1.1111111111111112E-2</c:v>
                </c:pt>
                <c:pt idx="47">
                  <c:v>1.1111111111111112E-2</c:v>
                </c:pt>
                <c:pt idx="48">
                  <c:v>1.1111111111111112E-2</c:v>
                </c:pt>
                <c:pt idx="49">
                  <c:v>1.1111111111111112E-2</c:v>
                </c:pt>
                <c:pt idx="50">
                  <c:v>1.1111111111111112E-2</c:v>
                </c:pt>
                <c:pt idx="51">
                  <c:v>1.1111111111111112E-2</c:v>
                </c:pt>
                <c:pt idx="52">
                  <c:v>1.1111111111111112E-2</c:v>
                </c:pt>
                <c:pt idx="53">
                  <c:v>1.1111111111111112E-2</c:v>
                </c:pt>
                <c:pt idx="54">
                  <c:v>1.1111111111111112E-2</c:v>
                </c:pt>
                <c:pt idx="55">
                  <c:v>1.1111111111111112E-2</c:v>
                </c:pt>
                <c:pt idx="56">
                  <c:v>1.1111111111111112E-2</c:v>
                </c:pt>
                <c:pt idx="57">
                  <c:v>1.1111111111111112E-2</c:v>
                </c:pt>
                <c:pt idx="58">
                  <c:v>1.1111111111111112E-2</c:v>
                </c:pt>
                <c:pt idx="59">
                  <c:v>1.1111111111111112E-2</c:v>
                </c:pt>
                <c:pt idx="60">
                  <c:v>1.1111111111111112E-2</c:v>
                </c:pt>
                <c:pt idx="61">
                  <c:v>1.1111111111111112E-2</c:v>
                </c:pt>
                <c:pt idx="62">
                  <c:v>1.1111111111111112E-2</c:v>
                </c:pt>
                <c:pt idx="63">
                  <c:v>1.1111111111111112E-2</c:v>
                </c:pt>
                <c:pt idx="64">
                  <c:v>1.1111111111111112E-2</c:v>
                </c:pt>
                <c:pt idx="65">
                  <c:v>1.1111111111111112E-2</c:v>
                </c:pt>
                <c:pt idx="66">
                  <c:v>1.1111111111111112E-2</c:v>
                </c:pt>
                <c:pt idx="67">
                  <c:v>1.1111111111111112E-2</c:v>
                </c:pt>
                <c:pt idx="68">
                  <c:v>1.1111111111111112E-2</c:v>
                </c:pt>
                <c:pt idx="69">
                  <c:v>1.1111111111111112E-2</c:v>
                </c:pt>
                <c:pt idx="70">
                  <c:v>1.1111111111111112E-2</c:v>
                </c:pt>
                <c:pt idx="71">
                  <c:v>1.1111111111111112E-2</c:v>
                </c:pt>
                <c:pt idx="72">
                  <c:v>1.1111111111111112E-2</c:v>
                </c:pt>
                <c:pt idx="73">
                  <c:v>1.1111111111111112E-2</c:v>
                </c:pt>
                <c:pt idx="74">
                  <c:v>1.1111111111111112E-2</c:v>
                </c:pt>
                <c:pt idx="75">
                  <c:v>1.1111111111111112E-2</c:v>
                </c:pt>
                <c:pt idx="76">
                  <c:v>1.1111111111111112E-2</c:v>
                </c:pt>
                <c:pt idx="77">
                  <c:v>1.1111111111111112E-2</c:v>
                </c:pt>
                <c:pt idx="78">
                  <c:v>1.1111111111111112E-2</c:v>
                </c:pt>
                <c:pt idx="79">
                  <c:v>1.1111111111111112E-2</c:v>
                </c:pt>
                <c:pt idx="80">
                  <c:v>1.1111111111111112E-2</c:v>
                </c:pt>
                <c:pt idx="81">
                  <c:v>1.1111111111111112E-2</c:v>
                </c:pt>
                <c:pt idx="82">
                  <c:v>1.1111111111111112E-2</c:v>
                </c:pt>
                <c:pt idx="83">
                  <c:v>1.1111111111111112E-2</c:v>
                </c:pt>
                <c:pt idx="84">
                  <c:v>1.1111111111111112E-2</c:v>
                </c:pt>
                <c:pt idx="85">
                  <c:v>1.1111111111111112E-2</c:v>
                </c:pt>
                <c:pt idx="86">
                  <c:v>1.1111111111111112E-2</c:v>
                </c:pt>
                <c:pt idx="87">
                  <c:v>1.1111111111111112E-2</c:v>
                </c:pt>
                <c:pt idx="88">
                  <c:v>1.1111111111111112E-2</c:v>
                </c:pt>
                <c:pt idx="89">
                  <c:v>1.1111111111111112E-2</c:v>
                </c:pt>
              </c:numCache>
            </c:numRef>
          </c:val>
        </c:ser>
        <c:marker val="1"/>
        <c:axId val="151254912"/>
        <c:axId val="151860352"/>
      </c:lineChart>
      <c:catAx>
        <c:axId val="151254912"/>
        <c:scaling>
          <c:orientation val="minMax"/>
        </c:scaling>
        <c:axPos val="b"/>
        <c:title>
          <c:tx>
            <c:rich>
              <a:bodyPr/>
              <a:lstStyle/>
              <a:p>
                <a:pPr>
                  <a:defRPr sz="1400" baseline="0">
                    <a:solidFill>
                      <a:schemeClr val="tx1"/>
                    </a:solidFill>
                    <a:latin typeface="Arial" pitchFamily="34" charset="0"/>
                  </a:defRPr>
                </a:pPr>
                <a:r>
                  <a:rPr lang="en-US" sz="1400" baseline="0">
                    <a:solidFill>
                      <a:schemeClr val="tx1"/>
                    </a:solidFill>
                    <a:latin typeface="Arial" pitchFamily="34" charset="0"/>
                  </a:rPr>
                  <a:t>FIRST-TWO DIGITS</a:t>
                </a:r>
              </a:p>
            </c:rich>
          </c:tx>
          <c:layout/>
        </c:title>
        <c:numFmt formatCode="General" sourceLinked="1"/>
        <c:tickLblPos val="nextTo"/>
        <c:txPr>
          <a:bodyPr/>
          <a:lstStyle/>
          <a:p>
            <a:pPr>
              <a:defRPr sz="1200" b="1" i="0" baseline="0"/>
            </a:pPr>
            <a:endParaRPr lang="en-US"/>
          </a:p>
        </c:txPr>
        <c:crossAx val="151860352"/>
        <c:crosses val="autoZero"/>
        <c:auto val="1"/>
        <c:lblAlgn val="ctr"/>
        <c:lblOffset val="100"/>
        <c:tickLblSkip val="10"/>
      </c:catAx>
      <c:valAx>
        <c:axId val="151860352"/>
        <c:scaling>
          <c:orientation val="minMax"/>
          <c:max val="0.11"/>
          <c:min val="0"/>
        </c:scaling>
        <c:axPos val="l"/>
        <c:majorGridlines/>
        <c:title>
          <c:tx>
            <c:rich>
              <a:bodyPr rot="-5400000" vert="horz"/>
              <a:lstStyle/>
              <a:p>
                <a:pPr>
                  <a:defRPr sz="1400" baseline="0">
                    <a:solidFill>
                      <a:schemeClr val="tx1"/>
                    </a:solidFill>
                    <a:latin typeface="Arial" pitchFamily="34" charset="0"/>
                  </a:defRPr>
                </a:pPr>
                <a:r>
                  <a:rPr lang="en-US" sz="1400" baseline="0">
                    <a:solidFill>
                      <a:schemeClr val="tx1"/>
                    </a:solidFill>
                    <a:latin typeface="Arial" pitchFamily="34" charset="0"/>
                  </a:rPr>
                  <a:t>PROPORTION</a:t>
                </a:r>
              </a:p>
            </c:rich>
          </c:tx>
          <c:layout/>
        </c:title>
        <c:numFmt formatCode="#,##0.00" sourceLinked="0"/>
        <c:tickLblPos val="nextTo"/>
        <c:txPr>
          <a:bodyPr/>
          <a:lstStyle/>
          <a:p>
            <a:pPr>
              <a:defRPr sz="1200" b="1" i="0" baseline="0"/>
            </a:pPr>
            <a:endParaRPr lang="en-US"/>
          </a:p>
        </c:txPr>
        <c:crossAx val="151254912"/>
        <c:crosses val="autoZero"/>
        <c:crossBetween val="between"/>
        <c:majorUnit val="1.0000000000000005E-2"/>
      </c:valAx>
    </c:plotArea>
    <c:legend>
      <c:legendPos val="b"/>
      <c:layout/>
      <c:spPr>
        <a:solidFill>
          <a:schemeClr val="bg1"/>
        </a:solidFill>
        <a:ln cap="rnd">
          <a:solidFill>
            <a:schemeClr val="tx1"/>
          </a:solidFill>
          <a:prstDash val="solid"/>
          <a:bevel/>
        </a:ln>
        <a:effectLst/>
      </c:spPr>
      <c:txPr>
        <a:bodyPr/>
        <a:lstStyle/>
        <a:p>
          <a:pPr>
            <a:defRPr sz="1200"/>
          </a:pPr>
          <a:endParaRPr lang="en-US"/>
        </a:p>
      </c:txPr>
    </c:legend>
    <c:plotVisOnly val="1"/>
    <c:dispBlanksAs val="gap"/>
  </c:chart>
</c:chartSpace>
</file>

<file path=xl/charts/chart6.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Tables!$AG$2</c:f>
              <c:strCache>
                <c:ptCount val="1"/>
                <c:pt idx="0">
                  <c:v>Actual</c:v>
                </c:pt>
              </c:strCache>
            </c:strRef>
          </c:tx>
          <c:spPr>
            <a:solidFill>
              <a:schemeClr val="accent4">
                <a:lumMod val="60000"/>
                <a:lumOff val="40000"/>
              </a:schemeClr>
            </a:solidFill>
            <a:ln>
              <a:solidFill>
                <a:schemeClr val="tx1"/>
              </a:solidFill>
            </a:ln>
            <a:effectLst/>
            <a:scene3d>
              <a:camera prst="orthographicFront"/>
              <a:lightRig rig="twoPt" dir="t"/>
            </a:scene3d>
            <a:sp3d prstMaterial="metal">
              <a:bevelT/>
              <a:bevelB/>
            </a:sp3d>
          </c:spPr>
          <c:val>
            <c:numRef>
              <c:f>Tables!$AG$3:$AG$102</c:f>
              <c:numCache>
                <c:formatCode>0.000</c:formatCode>
                <c:ptCount val="100"/>
                <c:pt idx="0">
                  <c:v>0.08</c:v>
                </c:pt>
                <c:pt idx="1">
                  <c:v>0</c:v>
                </c:pt>
                <c:pt idx="2">
                  <c:v>0</c:v>
                </c:pt>
                <c:pt idx="3">
                  <c:v>0</c:v>
                </c:pt>
                <c:pt idx="4">
                  <c:v>0</c:v>
                </c:pt>
                <c:pt idx="5">
                  <c:v>0</c:v>
                </c:pt>
                <c:pt idx="6">
                  <c:v>0</c:v>
                </c:pt>
                <c:pt idx="7">
                  <c:v>0</c:v>
                </c:pt>
                <c:pt idx="8">
                  <c:v>0.04</c:v>
                </c:pt>
                <c:pt idx="9">
                  <c:v>0.04</c:v>
                </c:pt>
                <c:pt idx="10">
                  <c:v>0</c:v>
                </c:pt>
                <c:pt idx="11">
                  <c:v>0</c:v>
                </c:pt>
                <c:pt idx="12">
                  <c:v>0.04</c:v>
                </c:pt>
                <c:pt idx="13">
                  <c:v>0</c:v>
                </c:pt>
                <c:pt idx="14">
                  <c:v>0</c:v>
                </c:pt>
                <c:pt idx="15">
                  <c:v>0</c:v>
                </c:pt>
                <c:pt idx="16">
                  <c:v>0</c:v>
                </c:pt>
                <c:pt idx="17">
                  <c:v>0.08</c:v>
                </c:pt>
                <c:pt idx="18">
                  <c:v>0</c:v>
                </c:pt>
                <c:pt idx="19">
                  <c:v>0.04</c:v>
                </c:pt>
                <c:pt idx="20">
                  <c:v>0</c:v>
                </c:pt>
                <c:pt idx="21">
                  <c:v>0</c:v>
                </c:pt>
                <c:pt idx="22">
                  <c:v>0.08</c:v>
                </c:pt>
                <c:pt idx="23">
                  <c:v>0</c:v>
                </c:pt>
                <c:pt idx="24">
                  <c:v>0</c:v>
                </c:pt>
                <c:pt idx="25">
                  <c:v>0</c:v>
                </c:pt>
                <c:pt idx="26">
                  <c:v>0</c:v>
                </c:pt>
                <c:pt idx="27">
                  <c:v>0</c:v>
                </c:pt>
                <c:pt idx="28">
                  <c:v>0</c:v>
                </c:pt>
                <c:pt idx="29">
                  <c:v>0.08</c:v>
                </c:pt>
                <c:pt idx="30">
                  <c:v>0</c:v>
                </c:pt>
                <c:pt idx="31">
                  <c:v>0.04</c:v>
                </c:pt>
                <c:pt idx="32">
                  <c:v>0</c:v>
                </c:pt>
                <c:pt idx="33">
                  <c:v>0</c:v>
                </c:pt>
                <c:pt idx="34">
                  <c:v>0.04</c:v>
                </c:pt>
                <c:pt idx="35">
                  <c:v>0</c:v>
                </c:pt>
                <c:pt idx="36">
                  <c:v>0</c:v>
                </c:pt>
                <c:pt idx="37">
                  <c:v>0</c:v>
                </c:pt>
                <c:pt idx="38">
                  <c:v>0.04</c:v>
                </c:pt>
                <c:pt idx="39">
                  <c:v>0</c:v>
                </c:pt>
                <c:pt idx="40">
                  <c:v>0</c:v>
                </c:pt>
                <c:pt idx="41">
                  <c:v>0.04</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0.04</c:v>
                </c:pt>
                <c:pt idx="56">
                  <c:v>0.04</c:v>
                </c:pt>
                <c:pt idx="57">
                  <c:v>0.04</c:v>
                </c:pt>
                <c:pt idx="58">
                  <c:v>0</c:v>
                </c:pt>
                <c:pt idx="59">
                  <c:v>0</c:v>
                </c:pt>
                <c:pt idx="60">
                  <c:v>0</c:v>
                </c:pt>
                <c:pt idx="61">
                  <c:v>0</c:v>
                </c:pt>
                <c:pt idx="62">
                  <c:v>0</c:v>
                </c:pt>
                <c:pt idx="63">
                  <c:v>0</c:v>
                </c:pt>
                <c:pt idx="64">
                  <c:v>0.04</c:v>
                </c:pt>
                <c:pt idx="65">
                  <c:v>0</c:v>
                </c:pt>
                <c:pt idx="66">
                  <c:v>0.04</c:v>
                </c:pt>
                <c:pt idx="67">
                  <c:v>0</c:v>
                </c:pt>
                <c:pt idx="68">
                  <c:v>0</c:v>
                </c:pt>
                <c:pt idx="69">
                  <c:v>0</c:v>
                </c:pt>
                <c:pt idx="70">
                  <c:v>0</c:v>
                </c:pt>
                <c:pt idx="71">
                  <c:v>0</c:v>
                </c:pt>
                <c:pt idx="72">
                  <c:v>0</c:v>
                </c:pt>
                <c:pt idx="73">
                  <c:v>0</c:v>
                </c:pt>
                <c:pt idx="74">
                  <c:v>0</c:v>
                </c:pt>
                <c:pt idx="75">
                  <c:v>0</c:v>
                </c:pt>
                <c:pt idx="76">
                  <c:v>0</c:v>
                </c:pt>
                <c:pt idx="77">
                  <c:v>0</c:v>
                </c:pt>
                <c:pt idx="78">
                  <c:v>0</c:v>
                </c:pt>
                <c:pt idx="79">
                  <c:v>0.04</c:v>
                </c:pt>
                <c:pt idx="80">
                  <c:v>0.04</c:v>
                </c:pt>
                <c:pt idx="81">
                  <c:v>0</c:v>
                </c:pt>
                <c:pt idx="82">
                  <c:v>0</c:v>
                </c:pt>
                <c:pt idx="83">
                  <c:v>0</c:v>
                </c:pt>
                <c:pt idx="84">
                  <c:v>0</c:v>
                </c:pt>
                <c:pt idx="85">
                  <c:v>0</c:v>
                </c:pt>
                <c:pt idx="86">
                  <c:v>0</c:v>
                </c:pt>
                <c:pt idx="87">
                  <c:v>0</c:v>
                </c:pt>
                <c:pt idx="88">
                  <c:v>0</c:v>
                </c:pt>
                <c:pt idx="89">
                  <c:v>0</c:v>
                </c:pt>
                <c:pt idx="90">
                  <c:v>0</c:v>
                </c:pt>
                <c:pt idx="91">
                  <c:v>0.04</c:v>
                </c:pt>
                <c:pt idx="92">
                  <c:v>0</c:v>
                </c:pt>
                <c:pt idx="93">
                  <c:v>0</c:v>
                </c:pt>
                <c:pt idx="94">
                  <c:v>0</c:v>
                </c:pt>
                <c:pt idx="95">
                  <c:v>0</c:v>
                </c:pt>
                <c:pt idx="96">
                  <c:v>0</c:v>
                </c:pt>
                <c:pt idx="97">
                  <c:v>0.04</c:v>
                </c:pt>
                <c:pt idx="98">
                  <c:v>0</c:v>
                </c:pt>
                <c:pt idx="99">
                  <c:v>0</c:v>
                </c:pt>
              </c:numCache>
            </c:numRef>
          </c:val>
        </c:ser>
        <c:gapWidth val="99"/>
        <c:axId val="151881600"/>
        <c:axId val="151892352"/>
      </c:barChart>
      <c:lineChart>
        <c:grouping val="standard"/>
        <c:ser>
          <c:idx val="1"/>
          <c:order val="1"/>
          <c:tx>
            <c:strRef>
              <c:f>Tables!$AH$2</c:f>
              <c:strCache>
                <c:ptCount val="1"/>
                <c:pt idx="0">
                  <c:v>Benford</c:v>
                </c:pt>
              </c:strCache>
            </c:strRef>
          </c:tx>
          <c:spPr>
            <a:ln w="19050">
              <a:solidFill>
                <a:schemeClr val="tx1"/>
              </a:solidFill>
            </a:ln>
          </c:spPr>
          <c:marker>
            <c:symbol val="diamond"/>
            <c:size val="3"/>
            <c:spPr>
              <a:solidFill>
                <a:schemeClr val="tx1"/>
              </a:solidFill>
              <a:ln>
                <a:solidFill>
                  <a:schemeClr val="tx1"/>
                </a:solidFill>
              </a:ln>
            </c:spPr>
          </c:marker>
          <c:cat>
            <c:numRef>
              <c:f>Tables!$AE$3:$AE$102</c:f>
              <c:numCache>
                <c:formatCode>00</c:formatCode>
                <c:ptCount val="100"/>
                <c:pt idx="0">
                  <c:v>0</c:v>
                </c:pt>
                <c:pt idx="1">
                  <c:v>1</c:v>
                </c:pt>
                <c:pt idx="2">
                  <c:v>2</c:v>
                </c:pt>
                <c:pt idx="3">
                  <c:v>3</c:v>
                </c:pt>
                <c:pt idx="4">
                  <c:v>4</c:v>
                </c:pt>
                <c:pt idx="5">
                  <c:v>5</c:v>
                </c:pt>
                <c:pt idx="6">
                  <c:v>6</c:v>
                </c:pt>
                <c:pt idx="7">
                  <c:v>7</c:v>
                </c:pt>
                <c:pt idx="8">
                  <c:v>8</c:v>
                </c:pt>
                <c:pt idx="9">
                  <c:v>9</c:v>
                </c:pt>
                <c:pt idx="10" formatCode="General">
                  <c:v>10</c:v>
                </c:pt>
                <c:pt idx="11" formatCode="General">
                  <c:v>11</c:v>
                </c:pt>
                <c:pt idx="12" formatCode="General">
                  <c:v>12</c:v>
                </c:pt>
                <c:pt idx="13" formatCode="General">
                  <c:v>13</c:v>
                </c:pt>
                <c:pt idx="14" formatCode="General">
                  <c:v>14</c:v>
                </c:pt>
                <c:pt idx="15" formatCode="General">
                  <c:v>15</c:v>
                </c:pt>
                <c:pt idx="16" formatCode="General">
                  <c:v>16</c:v>
                </c:pt>
                <c:pt idx="17" formatCode="General">
                  <c:v>17</c:v>
                </c:pt>
                <c:pt idx="18" formatCode="General">
                  <c:v>18</c:v>
                </c:pt>
                <c:pt idx="19" formatCode="General">
                  <c:v>19</c:v>
                </c:pt>
                <c:pt idx="20" formatCode="General">
                  <c:v>20</c:v>
                </c:pt>
                <c:pt idx="21" formatCode="General">
                  <c:v>21</c:v>
                </c:pt>
                <c:pt idx="22" formatCode="General">
                  <c:v>22</c:v>
                </c:pt>
                <c:pt idx="23" formatCode="General">
                  <c:v>23</c:v>
                </c:pt>
                <c:pt idx="24" formatCode="General">
                  <c:v>24</c:v>
                </c:pt>
                <c:pt idx="25" formatCode="General">
                  <c:v>25</c:v>
                </c:pt>
                <c:pt idx="26" formatCode="General">
                  <c:v>26</c:v>
                </c:pt>
                <c:pt idx="27" formatCode="General">
                  <c:v>27</c:v>
                </c:pt>
                <c:pt idx="28" formatCode="General">
                  <c:v>28</c:v>
                </c:pt>
                <c:pt idx="29" formatCode="General">
                  <c:v>29</c:v>
                </c:pt>
                <c:pt idx="30" formatCode="General">
                  <c:v>30</c:v>
                </c:pt>
                <c:pt idx="31" formatCode="General">
                  <c:v>31</c:v>
                </c:pt>
                <c:pt idx="32" formatCode="General">
                  <c:v>32</c:v>
                </c:pt>
                <c:pt idx="33" formatCode="General">
                  <c:v>33</c:v>
                </c:pt>
                <c:pt idx="34" formatCode="General">
                  <c:v>34</c:v>
                </c:pt>
                <c:pt idx="35" formatCode="General">
                  <c:v>35</c:v>
                </c:pt>
                <c:pt idx="36" formatCode="General">
                  <c:v>36</c:v>
                </c:pt>
                <c:pt idx="37" formatCode="General">
                  <c:v>37</c:v>
                </c:pt>
                <c:pt idx="38" formatCode="General">
                  <c:v>38</c:v>
                </c:pt>
                <c:pt idx="39" formatCode="General">
                  <c:v>39</c:v>
                </c:pt>
                <c:pt idx="40" formatCode="General">
                  <c:v>40</c:v>
                </c:pt>
                <c:pt idx="41" formatCode="General">
                  <c:v>41</c:v>
                </c:pt>
                <c:pt idx="42" formatCode="General">
                  <c:v>42</c:v>
                </c:pt>
                <c:pt idx="43" formatCode="General">
                  <c:v>43</c:v>
                </c:pt>
                <c:pt idx="44" formatCode="General">
                  <c:v>44</c:v>
                </c:pt>
                <c:pt idx="45" formatCode="General">
                  <c:v>45</c:v>
                </c:pt>
                <c:pt idx="46" formatCode="General">
                  <c:v>46</c:v>
                </c:pt>
                <c:pt idx="47" formatCode="General">
                  <c:v>47</c:v>
                </c:pt>
                <c:pt idx="48" formatCode="General">
                  <c:v>48</c:v>
                </c:pt>
                <c:pt idx="49" formatCode="General">
                  <c:v>49</c:v>
                </c:pt>
                <c:pt idx="50" formatCode="General">
                  <c:v>50</c:v>
                </c:pt>
                <c:pt idx="51" formatCode="General">
                  <c:v>51</c:v>
                </c:pt>
                <c:pt idx="52" formatCode="General">
                  <c:v>52</c:v>
                </c:pt>
                <c:pt idx="53" formatCode="General">
                  <c:v>53</c:v>
                </c:pt>
                <c:pt idx="54" formatCode="General">
                  <c:v>54</c:v>
                </c:pt>
                <c:pt idx="55" formatCode="General">
                  <c:v>55</c:v>
                </c:pt>
                <c:pt idx="56" formatCode="General">
                  <c:v>56</c:v>
                </c:pt>
                <c:pt idx="57" formatCode="General">
                  <c:v>57</c:v>
                </c:pt>
                <c:pt idx="58" formatCode="General">
                  <c:v>58</c:v>
                </c:pt>
                <c:pt idx="59" formatCode="General">
                  <c:v>59</c:v>
                </c:pt>
                <c:pt idx="60" formatCode="General">
                  <c:v>60</c:v>
                </c:pt>
                <c:pt idx="61" formatCode="General">
                  <c:v>61</c:v>
                </c:pt>
                <c:pt idx="62" formatCode="General">
                  <c:v>62</c:v>
                </c:pt>
                <c:pt idx="63" formatCode="General">
                  <c:v>63</c:v>
                </c:pt>
                <c:pt idx="64" formatCode="General">
                  <c:v>64</c:v>
                </c:pt>
                <c:pt idx="65" formatCode="General">
                  <c:v>65</c:v>
                </c:pt>
                <c:pt idx="66" formatCode="General">
                  <c:v>66</c:v>
                </c:pt>
                <c:pt idx="67" formatCode="General">
                  <c:v>67</c:v>
                </c:pt>
                <c:pt idx="68" formatCode="General">
                  <c:v>68</c:v>
                </c:pt>
                <c:pt idx="69" formatCode="General">
                  <c:v>69</c:v>
                </c:pt>
                <c:pt idx="70" formatCode="General">
                  <c:v>70</c:v>
                </c:pt>
                <c:pt idx="71" formatCode="General">
                  <c:v>71</c:v>
                </c:pt>
                <c:pt idx="72" formatCode="General">
                  <c:v>72</c:v>
                </c:pt>
                <c:pt idx="73" formatCode="General">
                  <c:v>73</c:v>
                </c:pt>
                <c:pt idx="74" formatCode="General">
                  <c:v>74</c:v>
                </c:pt>
                <c:pt idx="75" formatCode="General">
                  <c:v>75</c:v>
                </c:pt>
                <c:pt idx="76" formatCode="General">
                  <c:v>76</c:v>
                </c:pt>
                <c:pt idx="77" formatCode="General">
                  <c:v>77</c:v>
                </c:pt>
                <c:pt idx="78" formatCode="General">
                  <c:v>78</c:v>
                </c:pt>
                <c:pt idx="79" formatCode="General">
                  <c:v>79</c:v>
                </c:pt>
                <c:pt idx="80" formatCode="General">
                  <c:v>80</c:v>
                </c:pt>
                <c:pt idx="81" formatCode="General">
                  <c:v>81</c:v>
                </c:pt>
                <c:pt idx="82" formatCode="General">
                  <c:v>82</c:v>
                </c:pt>
                <c:pt idx="83" formatCode="General">
                  <c:v>83</c:v>
                </c:pt>
                <c:pt idx="84" formatCode="General">
                  <c:v>84</c:v>
                </c:pt>
                <c:pt idx="85" formatCode="General">
                  <c:v>85</c:v>
                </c:pt>
                <c:pt idx="86" formatCode="General">
                  <c:v>86</c:v>
                </c:pt>
                <c:pt idx="87" formatCode="General">
                  <c:v>87</c:v>
                </c:pt>
                <c:pt idx="88" formatCode="General">
                  <c:v>88</c:v>
                </c:pt>
                <c:pt idx="89" formatCode="General">
                  <c:v>89</c:v>
                </c:pt>
                <c:pt idx="90" formatCode="General">
                  <c:v>90</c:v>
                </c:pt>
                <c:pt idx="91" formatCode="General">
                  <c:v>91</c:v>
                </c:pt>
                <c:pt idx="92" formatCode="General">
                  <c:v>92</c:v>
                </c:pt>
                <c:pt idx="93" formatCode="General">
                  <c:v>93</c:v>
                </c:pt>
                <c:pt idx="94" formatCode="General">
                  <c:v>94</c:v>
                </c:pt>
                <c:pt idx="95" formatCode="General">
                  <c:v>95</c:v>
                </c:pt>
                <c:pt idx="96" formatCode="General">
                  <c:v>96</c:v>
                </c:pt>
                <c:pt idx="97" formatCode="General">
                  <c:v>97</c:v>
                </c:pt>
                <c:pt idx="98" formatCode="General">
                  <c:v>98</c:v>
                </c:pt>
                <c:pt idx="99" formatCode="General">
                  <c:v>99</c:v>
                </c:pt>
              </c:numCache>
            </c:numRef>
          </c:cat>
          <c:val>
            <c:numRef>
              <c:f>Tables!$AH$3:$AH$102</c:f>
              <c:numCache>
                <c:formatCode>0.000</c:formatCode>
                <c:ptCount val="100"/>
                <c:pt idx="0">
                  <c:v>0.01</c:v>
                </c:pt>
                <c:pt idx="1">
                  <c:v>0.01</c:v>
                </c:pt>
                <c:pt idx="2">
                  <c:v>0.01</c:v>
                </c:pt>
                <c:pt idx="3">
                  <c:v>0.01</c:v>
                </c:pt>
                <c:pt idx="4">
                  <c:v>0.01</c:v>
                </c:pt>
                <c:pt idx="5">
                  <c:v>0.01</c:v>
                </c:pt>
                <c:pt idx="6">
                  <c:v>0.01</c:v>
                </c:pt>
                <c:pt idx="7">
                  <c:v>0.01</c:v>
                </c:pt>
                <c:pt idx="8">
                  <c:v>0.01</c:v>
                </c:pt>
                <c:pt idx="9">
                  <c:v>0.01</c:v>
                </c:pt>
                <c:pt idx="10">
                  <c:v>0.01</c:v>
                </c:pt>
                <c:pt idx="11">
                  <c:v>0.01</c:v>
                </c:pt>
                <c:pt idx="12">
                  <c:v>0.01</c:v>
                </c:pt>
                <c:pt idx="13">
                  <c:v>0.01</c:v>
                </c:pt>
                <c:pt idx="14">
                  <c:v>0.01</c:v>
                </c:pt>
                <c:pt idx="15">
                  <c:v>0.01</c:v>
                </c:pt>
                <c:pt idx="16">
                  <c:v>0.01</c:v>
                </c:pt>
                <c:pt idx="17">
                  <c:v>0.01</c:v>
                </c:pt>
                <c:pt idx="18">
                  <c:v>0.01</c:v>
                </c:pt>
                <c:pt idx="19">
                  <c:v>0.01</c:v>
                </c:pt>
                <c:pt idx="20">
                  <c:v>0.01</c:v>
                </c:pt>
                <c:pt idx="21">
                  <c:v>0.01</c:v>
                </c:pt>
                <c:pt idx="22">
                  <c:v>0.01</c:v>
                </c:pt>
                <c:pt idx="23">
                  <c:v>0.01</c:v>
                </c:pt>
                <c:pt idx="24">
                  <c:v>0.01</c:v>
                </c:pt>
                <c:pt idx="25">
                  <c:v>0.01</c:v>
                </c:pt>
                <c:pt idx="26">
                  <c:v>0.01</c:v>
                </c:pt>
                <c:pt idx="27">
                  <c:v>0.01</c:v>
                </c:pt>
                <c:pt idx="28">
                  <c:v>0.01</c:v>
                </c:pt>
                <c:pt idx="29">
                  <c:v>0.01</c:v>
                </c:pt>
                <c:pt idx="30">
                  <c:v>0.01</c:v>
                </c:pt>
                <c:pt idx="31">
                  <c:v>0.01</c:v>
                </c:pt>
                <c:pt idx="32">
                  <c:v>0.01</c:v>
                </c:pt>
                <c:pt idx="33">
                  <c:v>0.01</c:v>
                </c:pt>
                <c:pt idx="34">
                  <c:v>0.01</c:v>
                </c:pt>
                <c:pt idx="35">
                  <c:v>0.01</c:v>
                </c:pt>
                <c:pt idx="36">
                  <c:v>0.01</c:v>
                </c:pt>
                <c:pt idx="37">
                  <c:v>0.01</c:v>
                </c:pt>
                <c:pt idx="38">
                  <c:v>0.01</c:v>
                </c:pt>
                <c:pt idx="39">
                  <c:v>0.01</c:v>
                </c:pt>
                <c:pt idx="40">
                  <c:v>0.01</c:v>
                </c:pt>
                <c:pt idx="41">
                  <c:v>0.01</c:v>
                </c:pt>
                <c:pt idx="42">
                  <c:v>0.01</c:v>
                </c:pt>
                <c:pt idx="43">
                  <c:v>0.01</c:v>
                </c:pt>
                <c:pt idx="44">
                  <c:v>0.01</c:v>
                </c:pt>
                <c:pt idx="45">
                  <c:v>0.01</c:v>
                </c:pt>
                <c:pt idx="46">
                  <c:v>0.01</c:v>
                </c:pt>
                <c:pt idx="47">
                  <c:v>0.01</c:v>
                </c:pt>
                <c:pt idx="48">
                  <c:v>0.01</c:v>
                </c:pt>
                <c:pt idx="49">
                  <c:v>0.01</c:v>
                </c:pt>
                <c:pt idx="50">
                  <c:v>0.01</c:v>
                </c:pt>
                <c:pt idx="51">
                  <c:v>0.01</c:v>
                </c:pt>
                <c:pt idx="52">
                  <c:v>0.01</c:v>
                </c:pt>
                <c:pt idx="53">
                  <c:v>0.01</c:v>
                </c:pt>
                <c:pt idx="54">
                  <c:v>0.01</c:v>
                </c:pt>
                <c:pt idx="55">
                  <c:v>0.01</c:v>
                </c:pt>
                <c:pt idx="56">
                  <c:v>0.01</c:v>
                </c:pt>
                <c:pt idx="57">
                  <c:v>0.01</c:v>
                </c:pt>
                <c:pt idx="58">
                  <c:v>0.01</c:v>
                </c:pt>
                <c:pt idx="59">
                  <c:v>0.01</c:v>
                </c:pt>
                <c:pt idx="60">
                  <c:v>0.01</c:v>
                </c:pt>
                <c:pt idx="61">
                  <c:v>0.01</c:v>
                </c:pt>
                <c:pt idx="62">
                  <c:v>0.01</c:v>
                </c:pt>
                <c:pt idx="63">
                  <c:v>0.01</c:v>
                </c:pt>
                <c:pt idx="64">
                  <c:v>0.01</c:v>
                </c:pt>
                <c:pt idx="65">
                  <c:v>0.01</c:v>
                </c:pt>
                <c:pt idx="66">
                  <c:v>0.01</c:v>
                </c:pt>
                <c:pt idx="67">
                  <c:v>0.01</c:v>
                </c:pt>
                <c:pt idx="68">
                  <c:v>0.01</c:v>
                </c:pt>
                <c:pt idx="69">
                  <c:v>0.01</c:v>
                </c:pt>
                <c:pt idx="70">
                  <c:v>0.01</c:v>
                </c:pt>
                <c:pt idx="71">
                  <c:v>0.01</c:v>
                </c:pt>
                <c:pt idx="72">
                  <c:v>0.01</c:v>
                </c:pt>
                <c:pt idx="73">
                  <c:v>0.01</c:v>
                </c:pt>
                <c:pt idx="74">
                  <c:v>0.01</c:v>
                </c:pt>
                <c:pt idx="75">
                  <c:v>0.01</c:v>
                </c:pt>
                <c:pt idx="76">
                  <c:v>0.01</c:v>
                </c:pt>
                <c:pt idx="77">
                  <c:v>0.01</c:v>
                </c:pt>
                <c:pt idx="78">
                  <c:v>0.01</c:v>
                </c:pt>
                <c:pt idx="79">
                  <c:v>0.01</c:v>
                </c:pt>
                <c:pt idx="80">
                  <c:v>0.01</c:v>
                </c:pt>
                <c:pt idx="81">
                  <c:v>0.01</c:v>
                </c:pt>
                <c:pt idx="82">
                  <c:v>0.01</c:v>
                </c:pt>
                <c:pt idx="83">
                  <c:v>0.01</c:v>
                </c:pt>
                <c:pt idx="84">
                  <c:v>0.01</c:v>
                </c:pt>
                <c:pt idx="85">
                  <c:v>0.01</c:v>
                </c:pt>
                <c:pt idx="86">
                  <c:v>0.01</c:v>
                </c:pt>
                <c:pt idx="87">
                  <c:v>0.01</c:v>
                </c:pt>
                <c:pt idx="88">
                  <c:v>0.01</c:v>
                </c:pt>
                <c:pt idx="89">
                  <c:v>0.01</c:v>
                </c:pt>
                <c:pt idx="90">
                  <c:v>0.01</c:v>
                </c:pt>
                <c:pt idx="91">
                  <c:v>0.01</c:v>
                </c:pt>
                <c:pt idx="92">
                  <c:v>0.01</c:v>
                </c:pt>
                <c:pt idx="93">
                  <c:v>0.01</c:v>
                </c:pt>
                <c:pt idx="94">
                  <c:v>0.01</c:v>
                </c:pt>
                <c:pt idx="95">
                  <c:v>0.01</c:v>
                </c:pt>
                <c:pt idx="96">
                  <c:v>0.01</c:v>
                </c:pt>
                <c:pt idx="97">
                  <c:v>0.01</c:v>
                </c:pt>
                <c:pt idx="98">
                  <c:v>0.01</c:v>
                </c:pt>
                <c:pt idx="99">
                  <c:v>0.01</c:v>
                </c:pt>
              </c:numCache>
            </c:numRef>
          </c:val>
        </c:ser>
        <c:marker val="1"/>
        <c:axId val="151881600"/>
        <c:axId val="151892352"/>
      </c:lineChart>
      <c:catAx>
        <c:axId val="151881600"/>
        <c:scaling>
          <c:orientation val="minMax"/>
        </c:scaling>
        <c:axPos val="b"/>
        <c:title>
          <c:tx>
            <c:rich>
              <a:bodyPr/>
              <a:lstStyle/>
              <a:p>
                <a:pPr>
                  <a:defRPr sz="1400" baseline="0">
                    <a:solidFill>
                      <a:schemeClr val="tx1"/>
                    </a:solidFill>
                    <a:latin typeface="Arial" pitchFamily="34" charset="0"/>
                  </a:defRPr>
                </a:pPr>
                <a:r>
                  <a:rPr lang="en-US" sz="1400" baseline="0">
                    <a:solidFill>
                      <a:schemeClr val="tx1"/>
                    </a:solidFill>
                    <a:latin typeface="Arial" pitchFamily="34" charset="0"/>
                  </a:rPr>
                  <a:t>LAST-TWO DIGITS</a:t>
                </a:r>
              </a:p>
            </c:rich>
          </c:tx>
          <c:layout/>
        </c:title>
        <c:numFmt formatCode="General" sourceLinked="1"/>
        <c:tickLblPos val="nextTo"/>
        <c:txPr>
          <a:bodyPr/>
          <a:lstStyle/>
          <a:p>
            <a:pPr>
              <a:defRPr sz="1200" b="1" i="0" baseline="0"/>
            </a:pPr>
            <a:endParaRPr lang="en-US"/>
          </a:p>
        </c:txPr>
        <c:crossAx val="151892352"/>
        <c:crosses val="autoZero"/>
        <c:auto val="1"/>
        <c:lblAlgn val="ctr"/>
        <c:lblOffset val="100"/>
        <c:tickLblSkip val="10"/>
      </c:catAx>
      <c:valAx>
        <c:axId val="151892352"/>
        <c:scaling>
          <c:orientation val="minMax"/>
        </c:scaling>
        <c:axPos val="l"/>
        <c:majorGridlines/>
        <c:title>
          <c:tx>
            <c:rich>
              <a:bodyPr rot="-5400000" vert="horz"/>
              <a:lstStyle/>
              <a:p>
                <a:pPr>
                  <a:defRPr sz="1400" baseline="0">
                    <a:solidFill>
                      <a:schemeClr val="tx1"/>
                    </a:solidFill>
                    <a:latin typeface="Arial" pitchFamily="34" charset="0"/>
                  </a:defRPr>
                </a:pPr>
                <a:r>
                  <a:rPr lang="en-US" sz="1400" baseline="0">
                    <a:solidFill>
                      <a:schemeClr val="tx1"/>
                    </a:solidFill>
                    <a:latin typeface="Arial" pitchFamily="34" charset="0"/>
                  </a:rPr>
                  <a:t>PROPORTION</a:t>
                </a:r>
              </a:p>
            </c:rich>
          </c:tx>
          <c:layout/>
        </c:title>
        <c:numFmt formatCode="#,##0.000" sourceLinked="0"/>
        <c:tickLblPos val="nextTo"/>
        <c:txPr>
          <a:bodyPr/>
          <a:lstStyle/>
          <a:p>
            <a:pPr>
              <a:defRPr sz="1200" b="1" i="0" baseline="0"/>
            </a:pPr>
            <a:endParaRPr lang="en-US"/>
          </a:p>
        </c:txPr>
        <c:crossAx val="151881600"/>
        <c:crosses val="autoZero"/>
        <c:crossBetween val="between"/>
      </c:valAx>
    </c:plotArea>
    <c:legend>
      <c:legendPos val="b"/>
      <c:layout/>
      <c:spPr>
        <a:solidFill>
          <a:schemeClr val="bg1"/>
        </a:solidFill>
        <a:ln cap="rnd">
          <a:solidFill>
            <a:schemeClr val="tx1"/>
          </a:solidFill>
          <a:prstDash val="solid"/>
          <a:bevel/>
        </a:ln>
        <a:effectLst/>
      </c:spPr>
      <c:txPr>
        <a:bodyPr/>
        <a:lstStyle/>
        <a:p>
          <a:pPr>
            <a:defRPr sz="1200"/>
          </a:pPr>
          <a:endParaRPr lang="en-US"/>
        </a:p>
      </c:txPr>
    </c:legend>
    <c:plotVisOnly val="1"/>
    <c:dispBlanksAs val="gap"/>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sheetPr/>
  <sheetViews>
    <sheetView zoomScale="75"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75"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codeName="Chart3"/>
  <sheetViews>
    <sheetView zoomScale="75"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70"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70"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7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28039" y="0"/>
    <xdr:ext cx="8671461" cy="629639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71461" cy="629639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71461" cy="629639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71461" cy="629639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71461" cy="629639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15225"/>
    <xdr:ext cx="8671461" cy="629639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sheetPr codeName="Sheet2"/>
  <dimension ref="A1:AJ103"/>
  <sheetViews>
    <sheetView topLeftCell="X1" zoomScale="80" zoomScaleNormal="80" workbookViewId="0">
      <selection activeCell="B3" sqref="B3"/>
    </sheetView>
  </sheetViews>
  <sheetFormatPr defaultRowHeight="15"/>
  <cols>
    <col min="1" max="1" width="7.7109375" customWidth="1"/>
    <col min="2" max="3" width="10.7109375" customWidth="1"/>
    <col min="4" max="4" width="11.42578125" customWidth="1"/>
    <col min="5" max="7" width="10.7109375" customWidth="1"/>
    <col min="8" max="8" width="9.7109375" customWidth="1"/>
    <col min="9" max="9" width="7.7109375" customWidth="1"/>
    <col min="10" max="15" width="10.7109375" customWidth="1"/>
    <col min="16" max="16" width="6.7109375" customWidth="1"/>
    <col min="17" max="17" width="7.7109375" customWidth="1"/>
    <col min="23" max="23" width="15.7109375" customWidth="1"/>
    <col min="24" max="24" width="7.7109375" customWidth="1"/>
    <col min="25" max="25" width="15.28515625" customWidth="1"/>
    <col min="28" max="28" width="10.7109375" customWidth="1"/>
    <col min="30" max="30" width="21.7109375" customWidth="1"/>
    <col min="31" max="31" width="7.7109375" customWidth="1"/>
    <col min="35" max="35" width="10.7109375" customWidth="1"/>
  </cols>
  <sheetData>
    <row r="1" spans="1:36">
      <c r="A1" s="56" t="s">
        <v>64</v>
      </c>
      <c r="B1" s="56"/>
      <c r="C1" s="56"/>
      <c r="D1" s="56"/>
      <c r="E1" s="56"/>
      <c r="F1" s="56"/>
      <c r="G1" s="56"/>
      <c r="I1" s="52" t="s">
        <v>11</v>
      </c>
      <c r="J1" s="52"/>
      <c r="K1" s="52"/>
      <c r="L1" s="52"/>
      <c r="M1" s="52"/>
      <c r="N1" s="52"/>
      <c r="O1" s="52"/>
      <c r="Q1" s="53" t="s">
        <v>12</v>
      </c>
      <c r="R1" s="53"/>
      <c r="S1" s="53"/>
      <c r="T1" s="53"/>
      <c r="U1" s="53"/>
      <c r="V1" s="53"/>
      <c r="X1" s="54" t="s">
        <v>13</v>
      </c>
      <c r="Y1" s="54"/>
      <c r="Z1" s="54"/>
      <c r="AA1" s="54"/>
      <c r="AB1" s="54"/>
      <c r="AC1" s="54"/>
      <c r="AE1" s="55" t="s">
        <v>14</v>
      </c>
      <c r="AF1" s="55"/>
      <c r="AG1" s="55"/>
      <c r="AH1" s="55"/>
      <c r="AI1" s="55"/>
      <c r="AJ1" s="55"/>
    </row>
    <row r="2" spans="1:36">
      <c r="A2" s="3" t="s">
        <v>66</v>
      </c>
      <c r="B2" s="38" t="s">
        <v>0</v>
      </c>
      <c r="C2" s="3" t="s">
        <v>6</v>
      </c>
      <c r="D2" s="3" t="s">
        <v>69</v>
      </c>
      <c r="E2" s="3" t="s">
        <v>7</v>
      </c>
      <c r="F2" s="3" t="s">
        <v>9</v>
      </c>
      <c r="G2" s="3" t="s">
        <v>70</v>
      </c>
      <c r="I2" s="3" t="s">
        <v>8</v>
      </c>
      <c r="J2" s="38" t="s">
        <v>0</v>
      </c>
      <c r="K2" s="3" t="s">
        <v>6</v>
      </c>
      <c r="L2" s="3" t="s">
        <v>69</v>
      </c>
      <c r="M2" s="3" t="s">
        <v>7</v>
      </c>
      <c r="N2" s="3" t="s">
        <v>9</v>
      </c>
      <c r="O2" s="3" t="s">
        <v>70</v>
      </c>
      <c r="Q2" s="3" t="s">
        <v>8</v>
      </c>
      <c r="R2" s="3" t="s">
        <v>0</v>
      </c>
      <c r="S2" s="3" t="s">
        <v>6</v>
      </c>
      <c r="T2" s="3" t="s">
        <v>69</v>
      </c>
      <c r="U2" s="3" t="s">
        <v>7</v>
      </c>
      <c r="V2" s="3" t="s">
        <v>9</v>
      </c>
      <c r="X2" s="3" t="s">
        <v>8</v>
      </c>
      <c r="Y2" s="48" t="s">
        <v>79</v>
      </c>
      <c r="Z2" s="3" t="s">
        <v>6</v>
      </c>
      <c r="AA2" s="3" t="s">
        <v>69</v>
      </c>
      <c r="AB2" s="3" t="s">
        <v>7</v>
      </c>
      <c r="AC2" s="3" t="s">
        <v>9</v>
      </c>
      <c r="AE2" s="3" t="s">
        <v>10</v>
      </c>
      <c r="AF2" s="42" t="s">
        <v>37</v>
      </c>
      <c r="AG2" s="3" t="s">
        <v>6</v>
      </c>
      <c r="AH2" s="3" t="s">
        <v>69</v>
      </c>
      <c r="AI2" s="3" t="s">
        <v>7</v>
      </c>
      <c r="AJ2" s="3" t="s">
        <v>9</v>
      </c>
    </row>
    <row r="3" spans="1:36">
      <c r="A3">
        <v>1</v>
      </c>
      <c r="B3">
        <f>COUNTIF(Data!$E$2:$E$26,"="&amp;A3)</f>
        <v>1</v>
      </c>
      <c r="C3" s="4">
        <f t="shared" ref="C3:C11" si="0">B3/totfirst</f>
        <v>0.04</v>
      </c>
      <c r="D3" s="4">
        <f>ROUND(LOG10(1+1/A3),5)</f>
        <v>0.30103000000000002</v>
      </c>
      <c r="E3" s="4">
        <f>C3-D3</f>
        <v>-0.26103000000000004</v>
      </c>
      <c r="F3" s="4">
        <f t="shared" ref="F3:F11" si="1">ABS(C3-D3)</f>
        <v>0.26103000000000004</v>
      </c>
      <c r="G3" s="4">
        <f>(ABS(C3-D3)-IF((1/(2*$D$30))&lt;ABS(C3-D3),(1/(2*$D$30)),0))/(SQRT(D3*(1-D3)/$D$30))</f>
        <v>2.6272835568560264</v>
      </c>
      <c r="I3">
        <v>10</v>
      </c>
      <c r="J3">
        <f>COUNTIF(Data!$G$2:$G$26,"="&amp;I3)</f>
        <v>1</v>
      </c>
      <c r="K3" s="4">
        <f t="shared" ref="K3:K34" si="2">J3/totfirsttwo</f>
        <v>0.04</v>
      </c>
      <c r="L3" s="4">
        <f>LOG(1+1/I3)</f>
        <v>4.1392685158225077E-2</v>
      </c>
      <c r="M3" s="4">
        <f>K3-L3</f>
        <v>-1.3926851582250765E-3</v>
      </c>
      <c r="N3" s="4">
        <f t="shared" ref="N3:N34" si="3">ABS(M3)</f>
        <v>1.3926851582250765E-3</v>
      </c>
      <c r="O3" s="4">
        <f>(ABS(K3-L3)-IF((1/(2*$D$32))&lt;ABS(K3-L3),(1/(2*$D$32)),0))/(SQRT(L3*(1-L3)/$D$32))</f>
        <v>3.4957533483418964E-2</v>
      </c>
      <c r="Q3">
        <v>10</v>
      </c>
      <c r="R3">
        <f>COUNTIF(Data!$K$3:$K$26,"="&amp;Q3)</f>
        <v>0</v>
      </c>
      <c r="S3" s="4">
        <f t="shared" ref="S3:S34" si="4">R3/totsecondorder</f>
        <v>0</v>
      </c>
      <c r="T3" s="4">
        <v>4.1390000000000003E-2</v>
      </c>
      <c r="U3" s="4">
        <f>S3-T3</f>
        <v>-4.1390000000000003E-2</v>
      </c>
      <c r="V3" s="4">
        <f>ABS(U3)</f>
        <v>4.1390000000000003E-2</v>
      </c>
      <c r="X3">
        <v>10</v>
      </c>
      <c r="Y3" s="40">
        <f>SUMIF(Data!$G$2:$G$26,"="&amp;X3,Data!$D$2:$D$26)</f>
        <v>102.17</v>
      </c>
      <c r="Z3" s="4">
        <f t="shared" ref="Z3:Z34" si="5">Y3/totsummation</f>
        <v>8.0213232003642845E-2</v>
      </c>
      <c r="AA3" s="4">
        <f>1/90</f>
        <v>1.1111111111111112E-2</v>
      </c>
      <c r="AB3" s="4">
        <f>Z3-AA3</f>
        <v>6.9102120892531732E-2</v>
      </c>
      <c r="AC3" s="4">
        <f>ABS(AB3)</f>
        <v>6.9102120892531732E-2</v>
      </c>
      <c r="AE3" s="19">
        <v>0</v>
      </c>
      <c r="AF3">
        <f>COUNTIF(Data!$L$2:$L$26,"="&amp;AE3)</f>
        <v>2</v>
      </c>
      <c r="AG3" s="4">
        <f t="shared" ref="AG3:AG34" si="6">AF3/totlasttwo</f>
        <v>0.08</v>
      </c>
      <c r="AH3" s="4">
        <v>0.01</v>
      </c>
      <c r="AI3" s="4">
        <f>AG3-AH3</f>
        <v>7.0000000000000007E-2</v>
      </c>
      <c r="AJ3" s="4">
        <f>ABS(AI3)</f>
        <v>7.0000000000000007E-2</v>
      </c>
    </row>
    <row r="4" spans="1:36">
      <c r="A4">
        <v>2</v>
      </c>
      <c r="B4">
        <f>COUNTIF(Data!$E$2:$E$26,"="&amp;A4)</f>
        <v>4</v>
      </c>
      <c r="C4" s="4">
        <f t="shared" si="0"/>
        <v>0.16</v>
      </c>
      <c r="D4" s="4">
        <f t="shared" ref="D4:D11" si="7">ROUND(LOG10(1+1/A4),5)</f>
        <v>0.17609</v>
      </c>
      <c r="E4" s="4">
        <f t="shared" ref="E4:E11" si="8">C4-D4</f>
        <v>-1.6089999999999993E-2</v>
      </c>
      <c r="F4" s="4">
        <f t="shared" si="1"/>
        <v>1.6089999999999993E-2</v>
      </c>
      <c r="G4" s="4">
        <f t="shared" ref="G4:G11" si="9">(ABS(C4-D4)-IF((1/(2*$D$30))&lt;ABS(C4-D4),(1/(2*$D$30)),0))/(SQRT(D4*(1-D4)/$D$30))</f>
        <v>0.21121210976959826</v>
      </c>
      <c r="I4">
        <v>11</v>
      </c>
      <c r="J4">
        <f>COUNTIF(Data!$G$2:$G$26,"="&amp;I4)</f>
        <v>0</v>
      </c>
      <c r="K4" s="4">
        <f t="shared" si="2"/>
        <v>0</v>
      </c>
      <c r="L4" s="4">
        <f t="shared" ref="L4:L67" si="10">LOG(1+1/I4)</f>
        <v>3.7788560889399754E-2</v>
      </c>
      <c r="M4" s="4">
        <f t="shared" ref="M4:M67" si="11">K4-L4</f>
        <v>-3.7788560889399754E-2</v>
      </c>
      <c r="N4" s="4">
        <f t="shared" si="3"/>
        <v>3.7788560889399754E-2</v>
      </c>
      <c r="O4" s="4">
        <f t="shared" ref="O4:O67" si="12">(ABS(K4-L4)-IF((1/(2*$D$32))&lt;ABS(K4-L4),(1/(2*$D$32)),0))/(SQRT(L4*(1-L4)/$D$32))</f>
        <v>0.46643956832945704</v>
      </c>
      <c r="Q4">
        <v>11</v>
      </c>
      <c r="R4">
        <f>COUNTIF(Data!$K$3:$K$26,"="&amp;Q4)</f>
        <v>1</v>
      </c>
      <c r="S4" s="4">
        <f t="shared" si="4"/>
        <v>4.1666666666666664E-2</v>
      </c>
      <c r="T4" s="4">
        <v>3.7789999999999997E-2</v>
      </c>
      <c r="U4" s="4">
        <f t="shared" ref="U4:U67" si="13">S4-T4</f>
        <v>3.8766666666666671E-3</v>
      </c>
      <c r="V4" s="4">
        <f t="shared" ref="V4:V67" si="14">ABS(U4)</f>
        <v>3.8766666666666671E-3</v>
      </c>
      <c r="X4">
        <v>11</v>
      </c>
      <c r="Y4" s="40">
        <f>SUMIF(Data!$G$2:$G$26,"="&amp;X4,Data!$D$2:$D$26)</f>
        <v>0</v>
      </c>
      <c r="Z4" s="4">
        <f t="shared" si="5"/>
        <v>0</v>
      </c>
      <c r="AA4" s="4">
        <f t="shared" ref="AA4:AA67" si="15">1/90</f>
        <v>1.1111111111111112E-2</v>
      </c>
      <c r="AB4" s="4">
        <f t="shared" ref="AB4:AB67" si="16">Z4-AA4</f>
        <v>-1.1111111111111112E-2</v>
      </c>
      <c r="AC4" s="4">
        <f t="shared" ref="AC4:AC67" si="17">ABS(AB4)</f>
        <v>1.1111111111111112E-2</v>
      </c>
      <c r="AE4" s="19">
        <v>1</v>
      </c>
      <c r="AF4">
        <f>COUNTIF(Data!$L$2:$L$26,"="&amp;AE4)</f>
        <v>0</v>
      </c>
      <c r="AG4" s="4">
        <f t="shared" si="6"/>
        <v>0</v>
      </c>
      <c r="AH4" s="4">
        <v>0.01</v>
      </c>
      <c r="AI4" s="4">
        <f t="shared" ref="AI4:AI67" si="18">AG4-AH4</f>
        <v>-0.01</v>
      </c>
      <c r="AJ4" s="4">
        <f t="shared" ref="AJ4:AJ67" si="19">ABS(AI4)</f>
        <v>0.01</v>
      </c>
    </row>
    <row r="5" spans="1:36">
      <c r="A5">
        <v>3</v>
      </c>
      <c r="B5">
        <f>COUNTIF(Data!$E$2:$E$26,"="&amp;A5)</f>
        <v>5</v>
      </c>
      <c r="C5" s="4">
        <f t="shared" si="0"/>
        <v>0.2</v>
      </c>
      <c r="D5" s="4">
        <f t="shared" si="7"/>
        <v>0.12494</v>
      </c>
      <c r="E5" s="4">
        <f t="shared" si="8"/>
        <v>7.5060000000000016E-2</v>
      </c>
      <c r="F5" s="4">
        <f t="shared" si="1"/>
        <v>7.5060000000000016E-2</v>
      </c>
      <c r="G5" s="4">
        <f t="shared" si="9"/>
        <v>0.83260026445001722</v>
      </c>
      <c r="I5">
        <v>12</v>
      </c>
      <c r="J5">
        <f>COUNTIF(Data!$G$2:$G$26,"="&amp;I5)</f>
        <v>0</v>
      </c>
      <c r="K5" s="4">
        <f t="shared" si="2"/>
        <v>0</v>
      </c>
      <c r="L5" s="4">
        <f t="shared" si="10"/>
        <v>3.476210625921191E-2</v>
      </c>
      <c r="M5" s="4">
        <f t="shared" si="11"/>
        <v>-3.476210625921191E-2</v>
      </c>
      <c r="N5" s="4">
        <f t="shared" si="3"/>
        <v>3.476210625921191E-2</v>
      </c>
      <c r="O5" s="4">
        <f t="shared" si="12"/>
        <v>0.40294716855748708</v>
      </c>
      <c r="Q5">
        <v>12</v>
      </c>
      <c r="R5">
        <f>COUNTIF(Data!$K$3:$K$26,"="&amp;Q5)</f>
        <v>2</v>
      </c>
      <c r="S5" s="4">
        <f t="shared" si="4"/>
        <v>8.3333333333333329E-2</v>
      </c>
      <c r="T5" s="4">
        <v>3.4759999999999999E-2</v>
      </c>
      <c r="U5" s="4">
        <f t="shared" si="13"/>
        <v>4.8573333333333329E-2</v>
      </c>
      <c r="V5" s="4">
        <f t="shared" si="14"/>
        <v>4.8573333333333329E-2</v>
      </c>
      <c r="X5">
        <v>12</v>
      </c>
      <c r="Y5" s="40">
        <f>SUMIF(Data!$G$2:$G$26,"="&amp;X5,Data!$D$2:$D$26)</f>
        <v>0</v>
      </c>
      <c r="Z5" s="4">
        <f t="shared" si="5"/>
        <v>0</v>
      </c>
      <c r="AA5" s="4">
        <f t="shared" si="15"/>
        <v>1.1111111111111112E-2</v>
      </c>
      <c r="AB5" s="4">
        <f t="shared" si="16"/>
        <v>-1.1111111111111112E-2</v>
      </c>
      <c r="AC5" s="4">
        <f t="shared" si="17"/>
        <v>1.1111111111111112E-2</v>
      </c>
      <c r="AE5" s="19">
        <v>2</v>
      </c>
      <c r="AF5">
        <f>COUNTIF(Data!$L$2:$L$26,"="&amp;AE5)</f>
        <v>0</v>
      </c>
      <c r="AG5" s="4">
        <f t="shared" si="6"/>
        <v>0</v>
      </c>
      <c r="AH5" s="4">
        <v>0.01</v>
      </c>
      <c r="AI5" s="4">
        <f t="shared" si="18"/>
        <v>-0.01</v>
      </c>
      <c r="AJ5" s="4">
        <f t="shared" si="19"/>
        <v>0.01</v>
      </c>
    </row>
    <row r="6" spans="1:36">
      <c r="A6">
        <v>4</v>
      </c>
      <c r="B6">
        <f>COUNTIF(Data!$E$2:$E$26,"="&amp;A6)</f>
        <v>5</v>
      </c>
      <c r="C6" s="4">
        <f t="shared" si="0"/>
        <v>0.2</v>
      </c>
      <c r="D6" s="4">
        <f t="shared" si="7"/>
        <v>9.6909999999999996E-2</v>
      </c>
      <c r="E6" s="4">
        <f t="shared" si="8"/>
        <v>0.10309000000000001</v>
      </c>
      <c r="F6" s="4">
        <f t="shared" si="1"/>
        <v>0.10309000000000001</v>
      </c>
      <c r="G6" s="4">
        <f t="shared" si="9"/>
        <v>1.404329276636868</v>
      </c>
      <c r="I6">
        <v>13</v>
      </c>
      <c r="J6">
        <f>COUNTIF(Data!$G$2:$G$26,"="&amp;I6)</f>
        <v>0</v>
      </c>
      <c r="K6" s="4">
        <f t="shared" si="2"/>
        <v>0</v>
      </c>
      <c r="L6" s="4">
        <f t="shared" si="10"/>
        <v>3.2184683371401235E-2</v>
      </c>
      <c r="M6" s="4">
        <f t="shared" si="11"/>
        <v>-3.2184683371401235E-2</v>
      </c>
      <c r="N6" s="4">
        <f t="shared" si="3"/>
        <v>3.2184683371401235E-2</v>
      </c>
      <c r="O6" s="4">
        <f t="shared" si="12"/>
        <v>0.34519411775809078</v>
      </c>
      <c r="Q6">
        <v>13</v>
      </c>
      <c r="R6">
        <f>COUNTIF(Data!$K$3:$K$26,"="&amp;Q6)</f>
        <v>1</v>
      </c>
      <c r="S6" s="4">
        <f t="shared" si="4"/>
        <v>4.1666666666666664E-2</v>
      </c>
      <c r="T6" s="4">
        <v>3.218E-2</v>
      </c>
      <c r="U6" s="4">
        <f t="shared" si="13"/>
        <v>9.4866666666666641E-3</v>
      </c>
      <c r="V6" s="4">
        <f t="shared" si="14"/>
        <v>9.4866666666666641E-3</v>
      </c>
      <c r="X6">
        <v>13</v>
      </c>
      <c r="Y6" s="40">
        <f>SUMIF(Data!$G$2:$G$26,"="&amp;X6,Data!$D$2:$D$26)</f>
        <v>0</v>
      </c>
      <c r="Z6" s="4">
        <f t="shared" si="5"/>
        <v>0</v>
      </c>
      <c r="AA6" s="4">
        <f t="shared" si="15"/>
        <v>1.1111111111111112E-2</v>
      </c>
      <c r="AB6" s="4">
        <f t="shared" si="16"/>
        <v>-1.1111111111111112E-2</v>
      </c>
      <c r="AC6" s="4">
        <f t="shared" si="17"/>
        <v>1.1111111111111112E-2</v>
      </c>
      <c r="AE6" s="19">
        <v>3</v>
      </c>
      <c r="AF6">
        <f>COUNTIF(Data!$L$2:$L$26,"="&amp;AE6)</f>
        <v>0</v>
      </c>
      <c r="AG6" s="4">
        <f t="shared" si="6"/>
        <v>0</v>
      </c>
      <c r="AH6" s="4">
        <v>0.01</v>
      </c>
      <c r="AI6" s="4">
        <f t="shared" si="18"/>
        <v>-0.01</v>
      </c>
      <c r="AJ6" s="4">
        <f t="shared" si="19"/>
        <v>0.01</v>
      </c>
    </row>
    <row r="7" spans="1:36">
      <c r="A7">
        <v>5</v>
      </c>
      <c r="B7">
        <f>COUNTIF(Data!$E$2:$E$26,"="&amp;A7)</f>
        <v>5</v>
      </c>
      <c r="C7" s="4">
        <f t="shared" si="0"/>
        <v>0.2</v>
      </c>
      <c r="D7" s="4">
        <f t="shared" si="7"/>
        <v>7.918E-2</v>
      </c>
      <c r="E7" s="4">
        <f t="shared" si="8"/>
        <v>0.12082000000000001</v>
      </c>
      <c r="F7" s="4">
        <f t="shared" si="1"/>
        <v>0.12082000000000001</v>
      </c>
      <c r="G7" s="4">
        <f t="shared" si="9"/>
        <v>1.8669022408057923</v>
      </c>
      <c r="I7">
        <v>14</v>
      </c>
      <c r="J7">
        <f>COUNTIF(Data!$G$2:$G$26,"="&amp;I7)</f>
        <v>0</v>
      </c>
      <c r="K7" s="4">
        <f t="shared" si="2"/>
        <v>0</v>
      </c>
      <c r="L7" s="4">
        <f t="shared" si="10"/>
        <v>2.9963223377443202E-2</v>
      </c>
      <c r="M7" s="4">
        <f t="shared" si="11"/>
        <v>-2.9963223377443202E-2</v>
      </c>
      <c r="N7" s="4">
        <f t="shared" si="3"/>
        <v>2.9963223377443202E-2</v>
      </c>
      <c r="O7" s="4">
        <f t="shared" si="12"/>
        <v>0.2922008707824732</v>
      </c>
      <c r="Q7">
        <v>14</v>
      </c>
      <c r="R7">
        <f>COUNTIF(Data!$K$3:$K$26,"="&amp;Q7)</f>
        <v>0</v>
      </c>
      <c r="S7" s="4">
        <f t="shared" si="4"/>
        <v>0</v>
      </c>
      <c r="T7" s="4">
        <v>2.9960000000000001E-2</v>
      </c>
      <c r="U7" s="4">
        <f t="shared" si="13"/>
        <v>-2.9960000000000001E-2</v>
      </c>
      <c r="V7" s="4">
        <f t="shared" si="14"/>
        <v>2.9960000000000001E-2</v>
      </c>
      <c r="X7">
        <v>14</v>
      </c>
      <c r="Y7" s="40">
        <f>SUMIF(Data!$G$2:$G$26,"="&amp;X7,Data!$D$2:$D$26)</f>
        <v>0</v>
      </c>
      <c r="Z7" s="4">
        <f t="shared" si="5"/>
        <v>0</v>
      </c>
      <c r="AA7" s="4">
        <f t="shared" si="15"/>
        <v>1.1111111111111112E-2</v>
      </c>
      <c r="AB7" s="4">
        <f t="shared" si="16"/>
        <v>-1.1111111111111112E-2</v>
      </c>
      <c r="AC7" s="4">
        <f t="shared" si="17"/>
        <v>1.1111111111111112E-2</v>
      </c>
      <c r="AE7" s="19">
        <v>4</v>
      </c>
      <c r="AF7">
        <f>COUNTIF(Data!$L$2:$L$26,"="&amp;AE7)</f>
        <v>0</v>
      </c>
      <c r="AG7" s="4">
        <f t="shared" si="6"/>
        <v>0</v>
      </c>
      <c r="AH7" s="4">
        <v>0.01</v>
      </c>
      <c r="AI7" s="4">
        <f t="shared" si="18"/>
        <v>-0.01</v>
      </c>
      <c r="AJ7" s="4">
        <f t="shared" si="19"/>
        <v>0.01</v>
      </c>
    </row>
    <row r="8" spans="1:36">
      <c r="A8">
        <v>6</v>
      </c>
      <c r="B8">
        <f>COUNTIF(Data!$E$2:$E$26,"="&amp;A8)</f>
        <v>1</v>
      </c>
      <c r="C8" s="4">
        <f t="shared" si="0"/>
        <v>0.04</v>
      </c>
      <c r="D8" s="4">
        <f t="shared" si="7"/>
        <v>6.6949999999999996E-2</v>
      </c>
      <c r="E8" s="4">
        <f t="shared" si="8"/>
        <v>-2.6949999999999995E-2</v>
      </c>
      <c r="F8" s="4">
        <f t="shared" si="1"/>
        <v>2.6949999999999995E-2</v>
      </c>
      <c r="G8" s="4">
        <f t="shared" si="9"/>
        <v>0.13903593430981648</v>
      </c>
      <c r="I8">
        <v>15</v>
      </c>
      <c r="J8">
        <f>COUNTIF(Data!$G$2:$G$26,"="&amp;I8)</f>
        <v>0</v>
      </c>
      <c r="K8" s="4">
        <f t="shared" si="2"/>
        <v>0</v>
      </c>
      <c r="L8" s="4">
        <f t="shared" si="10"/>
        <v>2.8028723600243534E-2</v>
      </c>
      <c r="M8" s="4">
        <f t="shared" si="11"/>
        <v>-2.8028723600243534E-2</v>
      </c>
      <c r="N8" s="4">
        <f t="shared" si="3"/>
        <v>2.8028723600243534E-2</v>
      </c>
      <c r="O8" s="4">
        <f t="shared" si="12"/>
        <v>0.2432137564247096</v>
      </c>
      <c r="Q8">
        <v>15</v>
      </c>
      <c r="R8">
        <f>COUNTIF(Data!$K$3:$K$26,"="&amp;Q8)</f>
        <v>1</v>
      </c>
      <c r="S8" s="4">
        <f t="shared" si="4"/>
        <v>4.1666666666666664E-2</v>
      </c>
      <c r="T8" s="4">
        <v>2.8029999999999999E-2</v>
      </c>
      <c r="U8" s="4">
        <f t="shared" si="13"/>
        <v>1.3636666666666665E-2</v>
      </c>
      <c r="V8" s="4">
        <f t="shared" si="14"/>
        <v>1.3636666666666665E-2</v>
      </c>
      <c r="X8">
        <v>15</v>
      </c>
      <c r="Y8" s="40">
        <f>SUMIF(Data!$G$2:$G$26,"="&amp;X8,Data!$D$2:$D$26)</f>
        <v>0</v>
      </c>
      <c r="Z8" s="4">
        <f t="shared" si="5"/>
        <v>0</v>
      </c>
      <c r="AA8" s="4">
        <f t="shared" si="15"/>
        <v>1.1111111111111112E-2</v>
      </c>
      <c r="AB8" s="4">
        <f t="shared" si="16"/>
        <v>-1.1111111111111112E-2</v>
      </c>
      <c r="AC8" s="4">
        <f t="shared" si="17"/>
        <v>1.1111111111111112E-2</v>
      </c>
      <c r="AE8" s="19">
        <v>5</v>
      </c>
      <c r="AF8">
        <f>COUNTIF(Data!$L$2:$L$26,"="&amp;AE8)</f>
        <v>0</v>
      </c>
      <c r="AG8" s="4">
        <f t="shared" si="6"/>
        <v>0</v>
      </c>
      <c r="AH8" s="4">
        <v>0.01</v>
      </c>
      <c r="AI8" s="4">
        <f t="shared" si="18"/>
        <v>-0.01</v>
      </c>
      <c r="AJ8" s="4">
        <f t="shared" si="19"/>
        <v>0.01</v>
      </c>
    </row>
    <row r="9" spans="1:36">
      <c r="A9">
        <v>7</v>
      </c>
      <c r="B9">
        <f>COUNTIF(Data!$E$2:$E$26,"="&amp;A9)</f>
        <v>3</v>
      </c>
      <c r="C9" s="4">
        <f t="shared" si="0"/>
        <v>0.12</v>
      </c>
      <c r="D9" s="4">
        <f t="shared" si="7"/>
        <v>5.799E-2</v>
      </c>
      <c r="E9" s="4">
        <f t="shared" si="8"/>
        <v>6.2009999999999996E-2</v>
      </c>
      <c r="F9" s="4">
        <f t="shared" si="1"/>
        <v>6.2009999999999996E-2</v>
      </c>
      <c r="G9" s="4">
        <f t="shared" si="9"/>
        <v>0.89870751844186547</v>
      </c>
      <c r="I9">
        <v>16</v>
      </c>
      <c r="J9">
        <f>COUNTIF(Data!$G$2:$G$26,"="&amp;I9)</f>
        <v>0</v>
      </c>
      <c r="K9" s="4">
        <f t="shared" si="2"/>
        <v>0</v>
      </c>
      <c r="L9" s="4">
        <f t="shared" si="10"/>
        <v>2.6328938722349149E-2</v>
      </c>
      <c r="M9" s="4">
        <f t="shared" si="11"/>
        <v>-2.6328938722349149E-2</v>
      </c>
      <c r="N9" s="4">
        <f t="shared" si="3"/>
        <v>2.6328938722349149E-2</v>
      </c>
      <c r="O9" s="4">
        <f t="shared" si="12"/>
        <v>0.19764147530884421</v>
      </c>
      <c r="Q9">
        <v>16</v>
      </c>
      <c r="R9">
        <f>COUNTIF(Data!$K$3:$K$26,"="&amp;Q9)</f>
        <v>1</v>
      </c>
      <c r="S9" s="4">
        <f t="shared" si="4"/>
        <v>4.1666666666666664E-2</v>
      </c>
      <c r="T9" s="4">
        <v>2.6329999999999999E-2</v>
      </c>
      <c r="U9" s="4">
        <f t="shared" si="13"/>
        <v>1.5336666666666665E-2</v>
      </c>
      <c r="V9" s="4">
        <f t="shared" si="14"/>
        <v>1.5336666666666665E-2</v>
      </c>
      <c r="X9">
        <v>16</v>
      </c>
      <c r="Y9" s="40">
        <f>SUMIF(Data!$G$2:$G$26,"="&amp;X9,Data!$D$2:$D$26)</f>
        <v>0</v>
      </c>
      <c r="Z9" s="4">
        <f t="shared" si="5"/>
        <v>0</v>
      </c>
      <c r="AA9" s="4">
        <f t="shared" si="15"/>
        <v>1.1111111111111112E-2</v>
      </c>
      <c r="AB9" s="4">
        <f t="shared" si="16"/>
        <v>-1.1111111111111112E-2</v>
      </c>
      <c r="AC9" s="4">
        <f t="shared" si="17"/>
        <v>1.1111111111111112E-2</v>
      </c>
      <c r="AE9" s="19">
        <v>6</v>
      </c>
      <c r="AF9">
        <f>COUNTIF(Data!$L$2:$L$26,"="&amp;AE9)</f>
        <v>0</v>
      </c>
      <c r="AG9" s="4">
        <f t="shared" si="6"/>
        <v>0</v>
      </c>
      <c r="AH9" s="4">
        <v>0.01</v>
      </c>
      <c r="AI9" s="4">
        <f t="shared" si="18"/>
        <v>-0.01</v>
      </c>
      <c r="AJ9" s="4">
        <f t="shared" si="19"/>
        <v>0.01</v>
      </c>
    </row>
    <row r="10" spans="1:36">
      <c r="A10">
        <v>8</v>
      </c>
      <c r="B10">
        <f>COUNTIF(Data!$E$2:$E$26,"="&amp;A10)</f>
        <v>0</v>
      </c>
      <c r="C10" s="4">
        <f t="shared" si="0"/>
        <v>0</v>
      </c>
      <c r="D10" s="4">
        <f t="shared" si="7"/>
        <v>5.1150000000000001E-2</v>
      </c>
      <c r="E10" s="4">
        <f t="shared" si="8"/>
        <v>-5.1150000000000001E-2</v>
      </c>
      <c r="F10" s="4">
        <f t="shared" si="1"/>
        <v>5.1150000000000001E-2</v>
      </c>
      <c r="G10" s="4">
        <f t="shared" si="9"/>
        <v>0.70697890488711979</v>
      </c>
      <c r="I10">
        <v>17</v>
      </c>
      <c r="J10">
        <f>COUNTIF(Data!$G$2:$G$26,"="&amp;I10)</f>
        <v>0</v>
      </c>
      <c r="K10" s="4">
        <f t="shared" si="2"/>
        <v>0</v>
      </c>
      <c r="L10" s="4">
        <f t="shared" si="10"/>
        <v>2.4823583725032145E-2</v>
      </c>
      <c r="M10" s="4">
        <f t="shared" si="11"/>
        <v>-2.4823583725032145E-2</v>
      </c>
      <c r="N10" s="4">
        <f t="shared" si="3"/>
        <v>2.4823583725032145E-2</v>
      </c>
      <c r="O10" s="4">
        <f t="shared" si="12"/>
        <v>0.15501223952087281</v>
      </c>
      <c r="Q10">
        <v>17</v>
      </c>
      <c r="R10">
        <f>COUNTIF(Data!$K$3:$K$26,"="&amp;Q10)</f>
        <v>0</v>
      </c>
      <c r="S10" s="4">
        <f t="shared" si="4"/>
        <v>0</v>
      </c>
      <c r="T10" s="4">
        <v>2.4819999999999998E-2</v>
      </c>
      <c r="U10" s="4">
        <f t="shared" si="13"/>
        <v>-2.4819999999999998E-2</v>
      </c>
      <c r="V10" s="4">
        <f t="shared" si="14"/>
        <v>2.4819999999999998E-2</v>
      </c>
      <c r="X10">
        <v>17</v>
      </c>
      <c r="Y10" s="40">
        <f>SUMIF(Data!$G$2:$G$26,"="&amp;X10,Data!$D$2:$D$26)</f>
        <v>0</v>
      </c>
      <c r="Z10" s="4">
        <f t="shared" si="5"/>
        <v>0</v>
      </c>
      <c r="AA10" s="4">
        <f t="shared" si="15"/>
        <v>1.1111111111111112E-2</v>
      </c>
      <c r="AB10" s="4">
        <f t="shared" si="16"/>
        <v>-1.1111111111111112E-2</v>
      </c>
      <c r="AC10" s="4">
        <f t="shared" si="17"/>
        <v>1.1111111111111112E-2</v>
      </c>
      <c r="AE10" s="19">
        <v>7</v>
      </c>
      <c r="AF10">
        <f>COUNTIF(Data!$L$2:$L$26,"="&amp;AE10)</f>
        <v>0</v>
      </c>
      <c r="AG10" s="4">
        <f t="shared" si="6"/>
        <v>0</v>
      </c>
      <c r="AH10" s="4">
        <v>0.01</v>
      </c>
      <c r="AI10" s="4">
        <f t="shared" si="18"/>
        <v>-0.01</v>
      </c>
      <c r="AJ10" s="4">
        <f t="shared" si="19"/>
        <v>0.01</v>
      </c>
    </row>
    <row r="11" spans="1:36">
      <c r="A11">
        <v>9</v>
      </c>
      <c r="B11">
        <f>COUNTIF(Data!$E$2:$E$26,"="&amp;A11)</f>
        <v>1</v>
      </c>
      <c r="C11" s="4">
        <f t="shared" si="0"/>
        <v>0.04</v>
      </c>
      <c r="D11" s="4">
        <f t="shared" si="7"/>
        <v>4.5760000000000002E-2</v>
      </c>
      <c r="E11" s="4">
        <f t="shared" si="8"/>
        <v>-5.7600000000000012E-3</v>
      </c>
      <c r="F11" s="4">
        <f t="shared" si="1"/>
        <v>5.7600000000000012E-3</v>
      </c>
      <c r="G11" s="4">
        <f t="shared" si="9"/>
        <v>0.13782267381539451</v>
      </c>
      <c r="I11">
        <v>18</v>
      </c>
      <c r="J11">
        <f>COUNTIF(Data!$G$2:$G$26,"="&amp;I11)</f>
        <v>0</v>
      </c>
      <c r="K11" s="4">
        <f t="shared" si="2"/>
        <v>0</v>
      </c>
      <c r="L11" s="4">
        <f t="shared" si="10"/>
        <v>2.34810958495229E-2</v>
      </c>
      <c r="M11" s="4">
        <f t="shared" si="11"/>
        <v>-2.34810958495229E-2</v>
      </c>
      <c r="N11" s="4">
        <f t="shared" si="3"/>
        <v>2.34810958495229E-2</v>
      </c>
      <c r="O11" s="4">
        <f t="shared" si="12"/>
        <v>0.11494404532571366</v>
      </c>
      <c r="Q11">
        <v>18</v>
      </c>
      <c r="R11">
        <f>COUNTIF(Data!$K$3:$K$26,"="&amp;Q11)</f>
        <v>0</v>
      </c>
      <c r="S11" s="4">
        <f t="shared" si="4"/>
        <v>0</v>
      </c>
      <c r="T11" s="4">
        <v>2.3480000000000001E-2</v>
      </c>
      <c r="U11" s="4">
        <f t="shared" si="13"/>
        <v>-2.3480000000000001E-2</v>
      </c>
      <c r="V11" s="4">
        <f t="shared" si="14"/>
        <v>2.3480000000000001E-2</v>
      </c>
      <c r="X11">
        <v>18</v>
      </c>
      <c r="Y11" s="40">
        <f>SUMIF(Data!$G$2:$G$26,"="&amp;X11,Data!$D$2:$D$26)</f>
        <v>0</v>
      </c>
      <c r="Z11" s="4">
        <f t="shared" si="5"/>
        <v>0</v>
      </c>
      <c r="AA11" s="4">
        <f t="shared" si="15"/>
        <v>1.1111111111111112E-2</v>
      </c>
      <c r="AB11" s="4">
        <f t="shared" si="16"/>
        <v>-1.1111111111111112E-2</v>
      </c>
      <c r="AC11" s="4">
        <f t="shared" si="17"/>
        <v>1.1111111111111112E-2</v>
      </c>
      <c r="AE11" s="19">
        <v>8</v>
      </c>
      <c r="AF11">
        <f>COUNTIF(Data!$L$2:$L$26,"="&amp;AE11)</f>
        <v>1</v>
      </c>
      <c r="AG11" s="4">
        <f t="shared" si="6"/>
        <v>0.04</v>
      </c>
      <c r="AH11" s="4">
        <v>0.01</v>
      </c>
      <c r="AI11" s="4">
        <f t="shared" si="18"/>
        <v>0.03</v>
      </c>
      <c r="AJ11" s="4">
        <f t="shared" si="19"/>
        <v>0.03</v>
      </c>
    </row>
    <row r="12" spans="1:36">
      <c r="C12" s="4"/>
      <c r="E12" s="45" t="s">
        <v>71</v>
      </c>
      <c r="F12" s="39">
        <f>AVERAGE(F3:F11)</f>
        <v>8.0217777777777791E-2</v>
      </c>
      <c r="I12">
        <v>19</v>
      </c>
      <c r="J12">
        <f>COUNTIF(Data!$G$2:$G$26,"="&amp;I12)</f>
        <v>0</v>
      </c>
      <c r="K12" s="4">
        <f t="shared" si="2"/>
        <v>0</v>
      </c>
      <c r="L12" s="4">
        <f t="shared" si="10"/>
        <v>2.2276394711152208E-2</v>
      </c>
      <c r="M12" s="4">
        <f t="shared" si="11"/>
        <v>-2.2276394711152208E-2</v>
      </c>
      <c r="N12" s="4">
        <f t="shared" si="3"/>
        <v>2.2276394711152208E-2</v>
      </c>
      <c r="O12" s="4">
        <f t="shared" si="12"/>
        <v>7.7123560266582833E-2</v>
      </c>
      <c r="Q12">
        <v>19</v>
      </c>
      <c r="R12">
        <f>COUNTIF(Data!$K$3:$K$26,"="&amp;Q12)</f>
        <v>0</v>
      </c>
      <c r="S12" s="4">
        <f t="shared" si="4"/>
        <v>0</v>
      </c>
      <c r="T12" s="4">
        <v>2.2280000000000001E-2</v>
      </c>
      <c r="U12" s="4">
        <f t="shared" si="13"/>
        <v>-2.2280000000000001E-2</v>
      </c>
      <c r="V12" s="4">
        <f t="shared" si="14"/>
        <v>2.2280000000000001E-2</v>
      </c>
      <c r="X12">
        <v>19</v>
      </c>
      <c r="Y12" s="40">
        <f>SUMIF(Data!$G$2:$G$26,"="&amp;X12,Data!$D$2:$D$26)</f>
        <v>0</v>
      </c>
      <c r="Z12" s="4">
        <f t="shared" si="5"/>
        <v>0</v>
      </c>
      <c r="AA12" s="4">
        <f t="shared" si="15"/>
        <v>1.1111111111111112E-2</v>
      </c>
      <c r="AB12" s="4">
        <f t="shared" si="16"/>
        <v>-1.1111111111111112E-2</v>
      </c>
      <c r="AC12" s="4">
        <f t="shared" si="17"/>
        <v>1.1111111111111112E-2</v>
      </c>
      <c r="AE12" s="19">
        <v>9</v>
      </c>
      <c r="AF12">
        <f>COUNTIF(Data!$L$2:$L$26,"="&amp;AE12)</f>
        <v>1</v>
      </c>
      <c r="AG12" s="4">
        <f t="shared" si="6"/>
        <v>0.04</v>
      </c>
      <c r="AH12" s="4">
        <v>0.01</v>
      </c>
      <c r="AI12" s="4">
        <f t="shared" si="18"/>
        <v>0.03</v>
      </c>
      <c r="AJ12" s="4">
        <f t="shared" si="19"/>
        <v>0.03</v>
      </c>
    </row>
    <row r="13" spans="1:36">
      <c r="I13">
        <v>20</v>
      </c>
      <c r="J13">
        <f>COUNTIF(Data!$G$2:$G$26,"="&amp;I13)</f>
        <v>0</v>
      </c>
      <c r="K13" s="4">
        <f t="shared" si="2"/>
        <v>0</v>
      </c>
      <c r="L13" s="4">
        <f t="shared" si="10"/>
        <v>2.1189299069938092E-2</v>
      </c>
      <c r="M13" s="4">
        <f t="shared" si="11"/>
        <v>-2.1189299069938092E-2</v>
      </c>
      <c r="N13" s="4">
        <f t="shared" si="3"/>
        <v>2.1189299069938092E-2</v>
      </c>
      <c r="O13" s="4">
        <f t="shared" si="12"/>
        <v>4.1290812985089125E-2</v>
      </c>
      <c r="Q13">
        <v>20</v>
      </c>
      <c r="R13">
        <f>COUNTIF(Data!$K$3:$K$26,"="&amp;Q13)</f>
        <v>0</v>
      </c>
      <c r="S13" s="4">
        <f t="shared" si="4"/>
        <v>0</v>
      </c>
      <c r="T13" s="4">
        <v>2.1190000000000001E-2</v>
      </c>
      <c r="U13" s="4">
        <f t="shared" si="13"/>
        <v>-2.1190000000000001E-2</v>
      </c>
      <c r="V13" s="4">
        <f t="shared" si="14"/>
        <v>2.1190000000000001E-2</v>
      </c>
      <c r="X13">
        <v>20</v>
      </c>
      <c r="Y13" s="40">
        <f>SUMIF(Data!$G$2:$G$26,"="&amp;X13,Data!$D$2:$D$26)</f>
        <v>0</v>
      </c>
      <c r="Z13" s="4">
        <f t="shared" si="5"/>
        <v>0</v>
      </c>
      <c r="AA13" s="4">
        <f t="shared" si="15"/>
        <v>1.1111111111111112E-2</v>
      </c>
      <c r="AB13" s="4">
        <f t="shared" si="16"/>
        <v>-1.1111111111111112E-2</v>
      </c>
      <c r="AC13" s="4">
        <f t="shared" si="17"/>
        <v>1.1111111111111112E-2</v>
      </c>
      <c r="AE13">
        <v>10</v>
      </c>
      <c r="AF13">
        <f>COUNTIF(Data!$L$2:$L$26,"="&amp;AE13)</f>
        <v>0</v>
      </c>
      <c r="AG13" s="4">
        <f t="shared" si="6"/>
        <v>0</v>
      </c>
      <c r="AH13" s="4">
        <v>0.01</v>
      </c>
      <c r="AI13" s="4">
        <f t="shared" si="18"/>
        <v>-0.01</v>
      </c>
      <c r="AJ13" s="4">
        <f t="shared" si="19"/>
        <v>0.01</v>
      </c>
    </row>
    <row r="14" spans="1:36">
      <c r="A14" s="3" t="s">
        <v>67</v>
      </c>
      <c r="B14" s="38" t="s">
        <v>0</v>
      </c>
      <c r="C14" s="3" t="s">
        <v>6</v>
      </c>
      <c r="D14" s="3" t="s">
        <v>69</v>
      </c>
      <c r="E14" s="3" t="s">
        <v>7</v>
      </c>
      <c r="F14" s="3" t="s">
        <v>9</v>
      </c>
      <c r="G14" s="3" t="s">
        <v>70</v>
      </c>
      <c r="I14">
        <v>21</v>
      </c>
      <c r="J14">
        <f>COUNTIF(Data!$G$2:$G$26,"="&amp;I14)</f>
        <v>0</v>
      </c>
      <c r="K14" s="4">
        <f t="shared" si="2"/>
        <v>0</v>
      </c>
      <c r="L14" s="4">
        <f t="shared" si="10"/>
        <v>2.0203386088286989E-2</v>
      </c>
      <c r="M14" s="4">
        <f t="shared" si="11"/>
        <v>-2.0203386088286989E-2</v>
      </c>
      <c r="N14" s="4">
        <f t="shared" si="3"/>
        <v>2.0203386088286989E-2</v>
      </c>
      <c r="O14" s="4">
        <f t="shared" si="12"/>
        <v>7.2278844197614872E-3</v>
      </c>
      <c r="Q14">
        <v>21</v>
      </c>
      <c r="R14">
        <f>COUNTIF(Data!$K$3:$K$26,"="&amp;Q14)</f>
        <v>1</v>
      </c>
      <c r="S14" s="4">
        <f t="shared" si="4"/>
        <v>4.1666666666666664E-2</v>
      </c>
      <c r="T14" s="4">
        <v>2.0199999999999999E-2</v>
      </c>
      <c r="U14" s="4">
        <f t="shared" si="13"/>
        <v>2.1466666666666665E-2</v>
      </c>
      <c r="V14" s="4">
        <f t="shared" si="14"/>
        <v>2.1466666666666665E-2</v>
      </c>
      <c r="X14">
        <v>21</v>
      </c>
      <c r="Y14" s="40">
        <f>SUMIF(Data!$G$2:$G$26,"="&amp;X14,Data!$D$2:$D$26)</f>
        <v>0</v>
      </c>
      <c r="Z14" s="4">
        <f t="shared" si="5"/>
        <v>0</v>
      </c>
      <c r="AA14" s="4">
        <f t="shared" si="15"/>
        <v>1.1111111111111112E-2</v>
      </c>
      <c r="AB14" s="4">
        <f t="shared" si="16"/>
        <v>-1.1111111111111112E-2</v>
      </c>
      <c r="AC14" s="4">
        <f t="shared" si="17"/>
        <v>1.1111111111111112E-2</v>
      </c>
      <c r="AE14">
        <v>11</v>
      </c>
      <c r="AF14">
        <f>COUNTIF(Data!$L$2:$L$26,"="&amp;AE14)</f>
        <v>0</v>
      </c>
      <c r="AG14" s="4">
        <f t="shared" si="6"/>
        <v>0</v>
      </c>
      <c r="AH14" s="4">
        <v>0.01</v>
      </c>
      <c r="AI14" s="4">
        <f t="shared" si="18"/>
        <v>-0.01</v>
      </c>
      <c r="AJ14" s="4">
        <f t="shared" si="19"/>
        <v>0.01</v>
      </c>
    </row>
    <row r="15" spans="1:36">
      <c r="A15">
        <v>0</v>
      </c>
      <c r="B15">
        <f>COUNTIF(Data!$F$2:$F$26,"="&amp;A15)</f>
        <v>3</v>
      </c>
      <c r="C15" s="4">
        <f t="shared" ref="C15:C24" si="20">B15/totsecond</f>
        <v>0.12</v>
      </c>
      <c r="D15" s="4">
        <v>0.11967999999999999</v>
      </c>
      <c r="E15" s="4">
        <f>C15-D15</f>
        <v>3.2000000000000084E-4</v>
      </c>
      <c r="F15" s="4">
        <f t="shared" ref="F15:F24" si="21">ABS(C15-D15)</f>
        <v>3.2000000000000084E-4</v>
      </c>
      <c r="G15" s="4">
        <f>(ABS(C15-D15)-IF((1/(2*$D$31))&lt;ABS(C15-D15),(1/(2*$D$31)),0))/(SQRT(D15*(1-D15)/$D$31))</f>
        <v>4.92934151524679E-3</v>
      </c>
      <c r="I15">
        <v>22</v>
      </c>
      <c r="J15">
        <f>COUNTIF(Data!$G$2:$G$26,"="&amp;I15)</f>
        <v>0</v>
      </c>
      <c r="K15" s="4">
        <f t="shared" si="2"/>
        <v>0</v>
      </c>
      <c r="L15" s="4">
        <f t="shared" si="10"/>
        <v>1.9305155195386624E-2</v>
      </c>
      <c r="M15" s="4">
        <f t="shared" si="11"/>
        <v>-1.9305155195386624E-2</v>
      </c>
      <c r="N15" s="4">
        <f t="shared" si="3"/>
        <v>1.9305155195386624E-2</v>
      </c>
      <c r="O15" s="4">
        <f t="shared" si="12"/>
        <v>0.70151943421293983</v>
      </c>
      <c r="Q15">
        <v>22</v>
      </c>
      <c r="R15">
        <f>COUNTIF(Data!$K$3:$K$26,"="&amp;Q15)</f>
        <v>0</v>
      </c>
      <c r="S15" s="4">
        <f t="shared" si="4"/>
        <v>0</v>
      </c>
      <c r="T15" s="4">
        <v>1.9310000000000001E-2</v>
      </c>
      <c r="U15" s="4">
        <f t="shared" si="13"/>
        <v>-1.9310000000000001E-2</v>
      </c>
      <c r="V15" s="4">
        <f t="shared" si="14"/>
        <v>1.9310000000000001E-2</v>
      </c>
      <c r="X15">
        <v>22</v>
      </c>
      <c r="Y15" s="40">
        <f>SUMIF(Data!$G$2:$G$26,"="&amp;X15,Data!$D$2:$D$26)</f>
        <v>0</v>
      </c>
      <c r="Z15" s="4">
        <f t="shared" si="5"/>
        <v>0</v>
      </c>
      <c r="AA15" s="4">
        <f t="shared" si="15"/>
        <v>1.1111111111111112E-2</v>
      </c>
      <c r="AB15" s="4">
        <f t="shared" si="16"/>
        <v>-1.1111111111111112E-2</v>
      </c>
      <c r="AC15" s="4">
        <f t="shared" si="17"/>
        <v>1.1111111111111112E-2</v>
      </c>
      <c r="AE15">
        <v>12</v>
      </c>
      <c r="AF15">
        <f>COUNTIF(Data!$L$2:$L$26,"="&amp;AE15)</f>
        <v>1</v>
      </c>
      <c r="AG15" s="4">
        <f t="shared" si="6"/>
        <v>0.04</v>
      </c>
      <c r="AH15" s="4">
        <v>0.01</v>
      </c>
      <c r="AI15" s="4">
        <f t="shared" si="18"/>
        <v>0.03</v>
      </c>
      <c r="AJ15" s="4">
        <f t="shared" si="19"/>
        <v>0.03</v>
      </c>
    </row>
    <row r="16" spans="1:36">
      <c r="A16">
        <v>1</v>
      </c>
      <c r="B16">
        <f>COUNTIF(Data!$F$2:$F$26,"="&amp;A16)</f>
        <v>2</v>
      </c>
      <c r="C16" s="4">
        <f t="shared" si="20"/>
        <v>0.08</v>
      </c>
      <c r="D16" s="4">
        <v>0.11389000000000001</v>
      </c>
      <c r="E16" s="4">
        <f t="shared" ref="E16:E24" si="22">C16-D16</f>
        <v>-3.3890000000000003E-2</v>
      </c>
      <c r="F16" s="4">
        <f t="shared" si="21"/>
        <v>3.3890000000000003E-2</v>
      </c>
      <c r="G16" s="4">
        <f t="shared" ref="G16:G24" si="23">(ABS(C16-D16)-IF((1/(2*$D$31))&lt;ABS(C16-D16),(1/(2*$D$31)),0))/(SQRT(D16*(1-D16)/$D$31))</f>
        <v>0.21861785796624619</v>
      </c>
      <c r="I16">
        <v>23</v>
      </c>
      <c r="J16">
        <f>COUNTIF(Data!$G$2:$G$26,"="&amp;I16)</f>
        <v>0</v>
      </c>
      <c r="K16" s="4">
        <f t="shared" si="2"/>
        <v>0</v>
      </c>
      <c r="L16" s="4">
        <f t="shared" si="10"/>
        <v>1.8483405694013133E-2</v>
      </c>
      <c r="M16" s="4">
        <f t="shared" si="11"/>
        <v>-1.8483405694013133E-2</v>
      </c>
      <c r="N16" s="4">
        <f t="shared" si="3"/>
        <v>1.8483405694013133E-2</v>
      </c>
      <c r="O16" s="4">
        <f t="shared" si="12"/>
        <v>0.68613911664129179</v>
      </c>
      <c r="Q16">
        <v>23</v>
      </c>
      <c r="R16">
        <f>COUNTIF(Data!$K$3:$K$26,"="&amp;Q16)</f>
        <v>1</v>
      </c>
      <c r="S16" s="4">
        <f t="shared" si="4"/>
        <v>4.1666666666666664E-2</v>
      </c>
      <c r="T16" s="4">
        <v>1.848E-2</v>
      </c>
      <c r="U16" s="4">
        <f t="shared" si="13"/>
        <v>2.3186666666666664E-2</v>
      </c>
      <c r="V16" s="4">
        <f t="shared" si="14"/>
        <v>2.3186666666666664E-2</v>
      </c>
      <c r="X16">
        <v>23</v>
      </c>
      <c r="Y16" s="40">
        <f>SUMIF(Data!$G$2:$G$26,"="&amp;X16,Data!$D$2:$D$26)</f>
        <v>0</v>
      </c>
      <c r="Z16" s="4">
        <f t="shared" si="5"/>
        <v>0</v>
      </c>
      <c r="AA16" s="4">
        <f t="shared" si="15"/>
        <v>1.1111111111111112E-2</v>
      </c>
      <c r="AB16" s="4">
        <f t="shared" si="16"/>
        <v>-1.1111111111111112E-2</v>
      </c>
      <c r="AC16" s="4">
        <f t="shared" si="17"/>
        <v>1.1111111111111112E-2</v>
      </c>
      <c r="AE16">
        <v>13</v>
      </c>
      <c r="AF16">
        <f>COUNTIF(Data!$L$2:$L$26,"="&amp;AE16)</f>
        <v>0</v>
      </c>
      <c r="AG16" s="4">
        <f t="shared" si="6"/>
        <v>0</v>
      </c>
      <c r="AH16" s="4">
        <v>0.01</v>
      </c>
      <c r="AI16" s="4">
        <f t="shared" si="18"/>
        <v>-0.01</v>
      </c>
      <c r="AJ16" s="4">
        <f t="shared" si="19"/>
        <v>0.01</v>
      </c>
    </row>
    <row r="17" spans="1:36">
      <c r="A17">
        <v>2</v>
      </c>
      <c r="B17">
        <f>COUNTIF(Data!$F$2:$F$26,"="&amp;A17)</f>
        <v>1</v>
      </c>
      <c r="C17" s="4">
        <f t="shared" si="20"/>
        <v>0.04</v>
      </c>
      <c r="D17" s="4">
        <v>0.10882</v>
      </c>
      <c r="E17" s="4">
        <f t="shared" si="22"/>
        <v>-6.8819999999999992E-2</v>
      </c>
      <c r="F17" s="4">
        <f t="shared" si="21"/>
        <v>6.8819999999999992E-2</v>
      </c>
      <c r="G17" s="4">
        <f t="shared" si="23"/>
        <v>0.78384592140615839</v>
      </c>
      <c r="I17">
        <v>24</v>
      </c>
      <c r="J17">
        <f>COUNTIF(Data!$G$2:$G$26,"="&amp;I17)</f>
        <v>0</v>
      </c>
      <c r="K17" s="4">
        <f t="shared" si="2"/>
        <v>0</v>
      </c>
      <c r="L17" s="4">
        <f t="shared" si="10"/>
        <v>1.7728766960431616E-2</v>
      </c>
      <c r="M17" s="4">
        <f t="shared" si="11"/>
        <v>-1.7728766960431616E-2</v>
      </c>
      <c r="N17" s="4">
        <f t="shared" si="3"/>
        <v>1.7728766960431616E-2</v>
      </c>
      <c r="O17" s="4">
        <f t="shared" si="12"/>
        <v>0.671728163505112</v>
      </c>
      <c r="Q17">
        <v>24</v>
      </c>
      <c r="R17">
        <f>COUNTIF(Data!$K$3:$K$26,"="&amp;Q17)</f>
        <v>0</v>
      </c>
      <c r="S17" s="4">
        <f t="shared" si="4"/>
        <v>0</v>
      </c>
      <c r="T17" s="4">
        <v>1.7729999999999999E-2</v>
      </c>
      <c r="U17" s="4">
        <f t="shared" si="13"/>
        <v>-1.7729999999999999E-2</v>
      </c>
      <c r="V17" s="4">
        <f t="shared" si="14"/>
        <v>1.7729999999999999E-2</v>
      </c>
      <c r="X17">
        <v>24</v>
      </c>
      <c r="Y17" s="40">
        <f>SUMIF(Data!$G$2:$G$26,"="&amp;X17,Data!$D$2:$D$26)</f>
        <v>0</v>
      </c>
      <c r="Z17" s="4">
        <f t="shared" si="5"/>
        <v>0</v>
      </c>
      <c r="AA17" s="4">
        <f t="shared" si="15"/>
        <v>1.1111111111111112E-2</v>
      </c>
      <c r="AB17" s="4">
        <f t="shared" si="16"/>
        <v>-1.1111111111111112E-2</v>
      </c>
      <c r="AC17" s="4">
        <f t="shared" si="17"/>
        <v>1.1111111111111112E-2</v>
      </c>
      <c r="AE17">
        <v>14</v>
      </c>
      <c r="AF17">
        <f>COUNTIF(Data!$L$2:$L$26,"="&amp;AE17)</f>
        <v>0</v>
      </c>
      <c r="AG17" s="4">
        <f t="shared" si="6"/>
        <v>0</v>
      </c>
      <c r="AH17" s="4">
        <v>0.01</v>
      </c>
      <c r="AI17" s="4">
        <f t="shared" si="18"/>
        <v>-0.01</v>
      </c>
      <c r="AJ17" s="4">
        <f t="shared" si="19"/>
        <v>0.01</v>
      </c>
    </row>
    <row r="18" spans="1:36">
      <c r="A18">
        <v>3</v>
      </c>
      <c r="B18">
        <f>COUNTIF(Data!$F$2:$F$26,"="&amp;A18)</f>
        <v>1</v>
      </c>
      <c r="C18" s="4">
        <f t="shared" si="20"/>
        <v>0.04</v>
      </c>
      <c r="D18" s="4">
        <v>0.10433000000000001</v>
      </c>
      <c r="E18" s="4">
        <f t="shared" si="22"/>
        <v>-6.4329999999999998E-2</v>
      </c>
      <c r="F18" s="4">
        <f t="shared" si="21"/>
        <v>6.4329999999999998E-2</v>
      </c>
      <c r="G18" s="4">
        <f t="shared" si="23"/>
        <v>0.72508532903637268</v>
      </c>
      <c r="I18">
        <v>25</v>
      </c>
      <c r="J18">
        <f>COUNTIF(Data!$G$2:$G$26,"="&amp;I18)</f>
        <v>1</v>
      </c>
      <c r="K18" s="4">
        <f t="shared" si="2"/>
        <v>0.04</v>
      </c>
      <c r="L18" s="4">
        <f t="shared" si="10"/>
        <v>1.703333929878037E-2</v>
      </c>
      <c r="M18" s="4">
        <f t="shared" si="11"/>
        <v>2.2966660701219631E-2</v>
      </c>
      <c r="N18" s="4">
        <f t="shared" si="3"/>
        <v>2.2966660701219631E-2</v>
      </c>
      <c r="O18" s="4">
        <f t="shared" si="12"/>
        <v>0.11463535762178288</v>
      </c>
      <c r="Q18">
        <v>25</v>
      </c>
      <c r="R18">
        <f>COUNTIF(Data!$K$3:$K$26,"="&amp;Q18)</f>
        <v>1</v>
      </c>
      <c r="S18" s="4">
        <f t="shared" si="4"/>
        <v>4.1666666666666664E-2</v>
      </c>
      <c r="T18" s="4">
        <v>1.703E-2</v>
      </c>
      <c r="U18" s="4">
        <f t="shared" si="13"/>
        <v>2.4636666666666664E-2</v>
      </c>
      <c r="V18" s="4">
        <f t="shared" si="14"/>
        <v>2.4636666666666664E-2</v>
      </c>
      <c r="X18">
        <v>25</v>
      </c>
      <c r="Y18" s="40">
        <f>SUMIF(Data!$G$2:$G$26,"="&amp;X18,Data!$D$2:$D$26)</f>
        <v>25.19</v>
      </c>
      <c r="Z18" s="4">
        <f t="shared" si="5"/>
        <v>1.9776561751705623E-2</v>
      </c>
      <c r="AA18" s="4">
        <f t="shared" si="15"/>
        <v>1.1111111111111112E-2</v>
      </c>
      <c r="AB18" s="4">
        <f t="shared" si="16"/>
        <v>8.6654506405945114E-3</v>
      </c>
      <c r="AC18" s="4">
        <f t="shared" si="17"/>
        <v>8.6654506405945114E-3</v>
      </c>
      <c r="AE18">
        <v>15</v>
      </c>
      <c r="AF18">
        <f>COUNTIF(Data!$L$2:$L$26,"="&amp;AE18)</f>
        <v>0</v>
      </c>
      <c r="AG18" s="4">
        <f t="shared" si="6"/>
        <v>0</v>
      </c>
      <c r="AH18" s="4">
        <v>0.01</v>
      </c>
      <c r="AI18" s="4">
        <f t="shared" si="18"/>
        <v>-0.01</v>
      </c>
      <c r="AJ18" s="4">
        <f t="shared" si="19"/>
        <v>0.01</v>
      </c>
    </row>
    <row r="19" spans="1:36">
      <c r="A19">
        <v>4</v>
      </c>
      <c r="B19">
        <f>COUNTIF(Data!$F$2:$F$26,"="&amp;A19)</f>
        <v>4</v>
      </c>
      <c r="C19" s="4">
        <f t="shared" si="20"/>
        <v>0.16</v>
      </c>
      <c r="D19" s="4">
        <v>0.10031</v>
      </c>
      <c r="E19" s="4">
        <f t="shared" si="22"/>
        <v>5.9690000000000007E-2</v>
      </c>
      <c r="F19" s="4">
        <f t="shared" si="21"/>
        <v>5.9690000000000007E-2</v>
      </c>
      <c r="G19" s="4">
        <f t="shared" si="23"/>
        <v>0.6605908309582248</v>
      </c>
      <c r="I19">
        <v>26</v>
      </c>
      <c r="J19">
        <f>COUNTIF(Data!$G$2:$G$26,"="&amp;I19)</f>
        <v>1</v>
      </c>
      <c r="K19" s="4">
        <f t="shared" si="2"/>
        <v>0.04</v>
      </c>
      <c r="L19" s="4">
        <f t="shared" si="10"/>
        <v>1.6390416188169384E-2</v>
      </c>
      <c r="M19" s="4">
        <f t="shared" si="11"/>
        <v>2.3609583811830617E-2</v>
      </c>
      <c r="N19" s="4">
        <f t="shared" si="3"/>
        <v>2.3609583811830617E-2</v>
      </c>
      <c r="O19" s="4">
        <f t="shared" si="12"/>
        <v>0.14214145872801165</v>
      </c>
      <c r="Q19">
        <v>26</v>
      </c>
      <c r="R19">
        <f>COUNTIF(Data!$K$3:$K$26,"="&amp;Q19)</f>
        <v>0</v>
      </c>
      <c r="S19" s="4">
        <f t="shared" si="4"/>
        <v>0</v>
      </c>
      <c r="T19" s="4">
        <v>1.6389999999999998E-2</v>
      </c>
      <c r="U19" s="4">
        <f t="shared" si="13"/>
        <v>-1.6389999999999998E-2</v>
      </c>
      <c r="V19" s="4">
        <f t="shared" si="14"/>
        <v>1.6389999999999998E-2</v>
      </c>
      <c r="X19">
        <v>26</v>
      </c>
      <c r="Y19" s="40">
        <f>SUMIF(Data!$G$2:$G$26,"="&amp;X19,Data!$D$2:$D$26)</f>
        <v>26.57</v>
      </c>
      <c r="Z19" s="4">
        <f t="shared" si="5"/>
        <v>2.0859993876253209E-2</v>
      </c>
      <c r="AA19" s="4">
        <f t="shared" si="15"/>
        <v>1.1111111111111112E-2</v>
      </c>
      <c r="AB19" s="4">
        <f t="shared" si="16"/>
        <v>9.7488827651420976E-3</v>
      </c>
      <c r="AC19" s="4">
        <f t="shared" si="17"/>
        <v>9.7488827651420976E-3</v>
      </c>
      <c r="AE19">
        <v>16</v>
      </c>
      <c r="AF19">
        <f>COUNTIF(Data!$L$2:$L$26,"="&amp;AE19)</f>
        <v>0</v>
      </c>
      <c r="AG19" s="4">
        <f t="shared" si="6"/>
        <v>0</v>
      </c>
      <c r="AH19" s="4">
        <v>0.01</v>
      </c>
      <c r="AI19" s="4">
        <f t="shared" si="18"/>
        <v>-0.01</v>
      </c>
      <c r="AJ19" s="4">
        <f t="shared" si="19"/>
        <v>0.01</v>
      </c>
    </row>
    <row r="20" spans="1:36">
      <c r="A20">
        <v>5</v>
      </c>
      <c r="B20">
        <f>COUNTIF(Data!$F$2:$F$26,"="&amp;A20)</f>
        <v>3</v>
      </c>
      <c r="C20" s="4">
        <f t="shared" si="20"/>
        <v>0.12</v>
      </c>
      <c r="D20" s="4">
        <v>9.6680000000000002E-2</v>
      </c>
      <c r="E20" s="4">
        <f t="shared" si="22"/>
        <v>2.3319999999999994E-2</v>
      </c>
      <c r="F20" s="4">
        <f t="shared" si="21"/>
        <v>2.3319999999999994E-2</v>
      </c>
      <c r="G20" s="4">
        <f t="shared" si="23"/>
        <v>5.617187933405153E-2</v>
      </c>
      <c r="I20">
        <v>27</v>
      </c>
      <c r="J20">
        <f>COUNTIF(Data!$G$2:$G$26,"="&amp;I20)</f>
        <v>0</v>
      </c>
      <c r="K20" s="4">
        <f t="shared" si="2"/>
        <v>0</v>
      </c>
      <c r="L20" s="4">
        <f t="shared" si="10"/>
        <v>1.5794267183231885E-2</v>
      </c>
      <c r="M20" s="4">
        <f t="shared" si="11"/>
        <v>-1.5794267183231885E-2</v>
      </c>
      <c r="N20" s="4">
        <f t="shared" si="3"/>
        <v>1.5794267183231885E-2</v>
      </c>
      <c r="O20" s="4">
        <f t="shared" si="12"/>
        <v>0.63339816284072659</v>
      </c>
      <c r="Q20">
        <v>27</v>
      </c>
      <c r="R20">
        <f>COUNTIF(Data!$K$3:$K$26,"="&amp;Q20)</f>
        <v>1</v>
      </c>
      <c r="S20" s="4">
        <f t="shared" si="4"/>
        <v>4.1666666666666664E-2</v>
      </c>
      <c r="T20" s="4">
        <v>1.5789999999999998E-2</v>
      </c>
      <c r="U20" s="4">
        <f t="shared" si="13"/>
        <v>2.5876666666666666E-2</v>
      </c>
      <c r="V20" s="4">
        <f t="shared" si="14"/>
        <v>2.5876666666666666E-2</v>
      </c>
      <c r="X20">
        <v>27</v>
      </c>
      <c r="Y20" s="40">
        <f>SUMIF(Data!$G$2:$G$26,"="&amp;X20,Data!$D$2:$D$26)</f>
        <v>0</v>
      </c>
      <c r="Z20" s="4">
        <f t="shared" si="5"/>
        <v>0</v>
      </c>
      <c r="AA20" s="4">
        <f t="shared" si="15"/>
        <v>1.1111111111111112E-2</v>
      </c>
      <c r="AB20" s="4">
        <f t="shared" si="16"/>
        <v>-1.1111111111111112E-2</v>
      </c>
      <c r="AC20" s="4">
        <f t="shared" si="17"/>
        <v>1.1111111111111112E-2</v>
      </c>
      <c r="AE20">
        <v>17</v>
      </c>
      <c r="AF20">
        <f>COUNTIF(Data!$L$2:$L$26,"="&amp;AE20)</f>
        <v>2</v>
      </c>
      <c r="AG20" s="4">
        <f t="shared" si="6"/>
        <v>0.08</v>
      </c>
      <c r="AH20" s="4">
        <v>0.01</v>
      </c>
      <c r="AI20" s="4">
        <f t="shared" si="18"/>
        <v>7.0000000000000007E-2</v>
      </c>
      <c r="AJ20" s="4">
        <f t="shared" si="19"/>
        <v>7.0000000000000007E-2</v>
      </c>
    </row>
    <row r="21" spans="1:36">
      <c r="A21">
        <v>6</v>
      </c>
      <c r="B21">
        <f>COUNTIF(Data!$F$2:$F$26,"="&amp;A21)</f>
        <v>3</v>
      </c>
      <c r="C21" s="4">
        <f t="shared" si="20"/>
        <v>0.12</v>
      </c>
      <c r="D21" s="4">
        <v>9.3369999999999995E-2</v>
      </c>
      <c r="E21" s="4">
        <f t="shared" si="22"/>
        <v>2.6630000000000001E-2</v>
      </c>
      <c r="F21" s="4">
        <f t="shared" si="21"/>
        <v>2.6630000000000001E-2</v>
      </c>
      <c r="G21" s="4">
        <f t="shared" si="23"/>
        <v>0.11393700797488475</v>
      </c>
      <c r="I21">
        <v>28</v>
      </c>
      <c r="J21">
        <f>COUNTIF(Data!$G$2:$G$26,"="&amp;I21)</f>
        <v>2</v>
      </c>
      <c r="K21" s="4">
        <f t="shared" si="2"/>
        <v>0.08</v>
      </c>
      <c r="L21" s="4">
        <f t="shared" si="10"/>
        <v>1.5239966556736905E-2</v>
      </c>
      <c r="M21" s="4">
        <f t="shared" si="11"/>
        <v>6.4760033443263101E-2</v>
      </c>
      <c r="N21" s="4">
        <f t="shared" si="3"/>
        <v>6.4760033443263101E-2</v>
      </c>
      <c r="O21" s="4">
        <f t="shared" si="12"/>
        <v>1.8268512744254148</v>
      </c>
      <c r="Q21">
        <v>28</v>
      </c>
      <c r="R21">
        <f>COUNTIF(Data!$K$3:$K$26,"="&amp;Q21)</f>
        <v>0</v>
      </c>
      <c r="S21" s="4">
        <f t="shared" si="4"/>
        <v>0</v>
      </c>
      <c r="T21" s="4">
        <v>1.524E-2</v>
      </c>
      <c r="U21" s="4">
        <f t="shared" si="13"/>
        <v>-1.524E-2</v>
      </c>
      <c r="V21" s="4">
        <f t="shared" si="14"/>
        <v>1.524E-2</v>
      </c>
      <c r="X21">
        <v>28</v>
      </c>
      <c r="Y21" s="40">
        <f>SUMIF(Data!$G$2:$G$26,"="&amp;X21,Data!$D$2:$D$26)</f>
        <v>56.43</v>
      </c>
      <c r="Z21" s="4">
        <f t="shared" si="5"/>
        <v>4.4302952745087262E-2</v>
      </c>
      <c r="AA21" s="4">
        <f t="shared" si="15"/>
        <v>1.1111111111111112E-2</v>
      </c>
      <c r="AB21" s="4">
        <f t="shared" si="16"/>
        <v>3.3191841633976149E-2</v>
      </c>
      <c r="AC21" s="4">
        <f t="shared" si="17"/>
        <v>3.3191841633976149E-2</v>
      </c>
      <c r="AE21">
        <v>18</v>
      </c>
      <c r="AF21">
        <f>COUNTIF(Data!$L$2:$L$26,"="&amp;AE21)</f>
        <v>0</v>
      </c>
      <c r="AG21" s="4">
        <f t="shared" si="6"/>
        <v>0</v>
      </c>
      <c r="AH21" s="4">
        <v>0.01</v>
      </c>
      <c r="AI21" s="4">
        <f t="shared" si="18"/>
        <v>-0.01</v>
      </c>
      <c r="AJ21" s="4">
        <f t="shared" si="19"/>
        <v>0.01</v>
      </c>
    </row>
    <row r="22" spans="1:36">
      <c r="A22">
        <v>7</v>
      </c>
      <c r="B22">
        <f>COUNTIF(Data!$F$2:$F$26,"="&amp;A22)</f>
        <v>2</v>
      </c>
      <c r="C22" s="4">
        <f t="shared" si="20"/>
        <v>0.08</v>
      </c>
      <c r="D22" s="4">
        <v>9.035E-2</v>
      </c>
      <c r="E22" s="4">
        <f t="shared" si="22"/>
        <v>-1.0349999999999998E-2</v>
      </c>
      <c r="F22" s="4">
        <f t="shared" si="21"/>
        <v>1.0349999999999998E-2</v>
      </c>
      <c r="G22" s="4">
        <f t="shared" si="23"/>
        <v>0.18051326177959387</v>
      </c>
      <c r="I22">
        <v>29</v>
      </c>
      <c r="J22">
        <f>COUNTIF(Data!$G$2:$G$26,"="&amp;I22)</f>
        <v>0</v>
      </c>
      <c r="K22" s="4">
        <f t="shared" si="2"/>
        <v>0</v>
      </c>
      <c r="L22" s="4">
        <f t="shared" si="10"/>
        <v>1.4723256820706378E-2</v>
      </c>
      <c r="M22" s="4">
        <f t="shared" si="11"/>
        <v>-1.4723256820706378E-2</v>
      </c>
      <c r="N22" s="4">
        <f t="shared" si="3"/>
        <v>1.4723256820706378E-2</v>
      </c>
      <c r="O22" s="4">
        <f t="shared" si="12"/>
        <v>0.61121335123206821</v>
      </c>
      <c r="Q22">
        <v>29</v>
      </c>
      <c r="R22">
        <f>COUNTIF(Data!$K$3:$K$26,"="&amp;Q22)</f>
        <v>0</v>
      </c>
      <c r="S22" s="4">
        <f t="shared" si="4"/>
        <v>0</v>
      </c>
      <c r="T22" s="4">
        <v>1.472E-2</v>
      </c>
      <c r="U22" s="4">
        <f t="shared" si="13"/>
        <v>-1.472E-2</v>
      </c>
      <c r="V22" s="4">
        <f t="shared" si="14"/>
        <v>1.472E-2</v>
      </c>
      <c r="X22">
        <v>29</v>
      </c>
      <c r="Y22" s="40">
        <f>SUMIF(Data!$G$2:$G$26,"="&amp;X22,Data!$D$2:$D$26)</f>
        <v>0</v>
      </c>
      <c r="Z22" s="4">
        <f t="shared" si="5"/>
        <v>0</v>
      </c>
      <c r="AA22" s="4">
        <f t="shared" si="15"/>
        <v>1.1111111111111112E-2</v>
      </c>
      <c r="AB22" s="4">
        <f t="shared" si="16"/>
        <v>-1.1111111111111112E-2</v>
      </c>
      <c r="AC22" s="4">
        <f t="shared" si="17"/>
        <v>1.1111111111111112E-2</v>
      </c>
      <c r="AE22">
        <v>19</v>
      </c>
      <c r="AF22">
        <f>COUNTIF(Data!$L$2:$L$26,"="&amp;AE22)</f>
        <v>1</v>
      </c>
      <c r="AG22" s="4">
        <f t="shared" si="6"/>
        <v>0.04</v>
      </c>
      <c r="AH22" s="4">
        <v>0.01</v>
      </c>
      <c r="AI22" s="4">
        <f t="shared" si="18"/>
        <v>0.03</v>
      </c>
      <c r="AJ22" s="4">
        <f t="shared" si="19"/>
        <v>0.03</v>
      </c>
    </row>
    <row r="23" spans="1:36">
      <c r="A23">
        <v>8</v>
      </c>
      <c r="B23">
        <f>COUNTIF(Data!$F$2:$F$26,"="&amp;A23)</f>
        <v>2</v>
      </c>
      <c r="C23" s="4">
        <f t="shared" si="20"/>
        <v>0.08</v>
      </c>
      <c r="D23" s="4">
        <v>8.7569999999999995E-2</v>
      </c>
      <c r="E23" s="4">
        <f t="shared" si="22"/>
        <v>-7.5699999999999934E-3</v>
      </c>
      <c r="F23" s="4">
        <f t="shared" si="21"/>
        <v>7.5699999999999934E-3</v>
      </c>
      <c r="G23" s="4">
        <f t="shared" si="23"/>
        <v>0.13390242151083476</v>
      </c>
      <c r="I23">
        <v>30</v>
      </c>
      <c r="J23">
        <f>COUNTIF(Data!$G$2:$G$26,"="&amp;I23)</f>
        <v>0</v>
      </c>
      <c r="K23" s="4">
        <f t="shared" si="2"/>
        <v>0</v>
      </c>
      <c r="L23" s="4">
        <f t="shared" si="10"/>
        <v>1.4240439114610285E-2</v>
      </c>
      <c r="M23" s="4">
        <f t="shared" si="11"/>
        <v>-1.4240439114610285E-2</v>
      </c>
      <c r="N23" s="4">
        <f t="shared" si="3"/>
        <v>1.4240439114610285E-2</v>
      </c>
      <c r="O23" s="4">
        <f t="shared" si="12"/>
        <v>0.60096087141459897</v>
      </c>
      <c r="Q23">
        <v>30</v>
      </c>
      <c r="R23">
        <f>COUNTIF(Data!$K$3:$K$26,"="&amp;Q23)</f>
        <v>0</v>
      </c>
      <c r="S23" s="4">
        <f t="shared" si="4"/>
        <v>0</v>
      </c>
      <c r="T23" s="4">
        <v>1.4239999999999999E-2</v>
      </c>
      <c r="U23" s="4">
        <f t="shared" si="13"/>
        <v>-1.4239999999999999E-2</v>
      </c>
      <c r="V23" s="4">
        <f t="shared" si="14"/>
        <v>1.4239999999999999E-2</v>
      </c>
      <c r="X23">
        <v>30</v>
      </c>
      <c r="Y23" s="40">
        <f>SUMIF(Data!$G$2:$G$26,"="&amp;X23,Data!$D$2:$D$26)</f>
        <v>0</v>
      </c>
      <c r="Z23" s="4">
        <f t="shared" si="5"/>
        <v>0</v>
      </c>
      <c r="AA23" s="4">
        <f t="shared" si="15"/>
        <v>1.1111111111111112E-2</v>
      </c>
      <c r="AB23" s="4">
        <f t="shared" si="16"/>
        <v>-1.1111111111111112E-2</v>
      </c>
      <c r="AC23" s="4">
        <f t="shared" si="17"/>
        <v>1.1111111111111112E-2</v>
      </c>
      <c r="AE23">
        <v>20</v>
      </c>
      <c r="AF23">
        <f>COUNTIF(Data!$L$2:$L$26,"="&amp;AE23)</f>
        <v>0</v>
      </c>
      <c r="AG23" s="4">
        <f t="shared" si="6"/>
        <v>0</v>
      </c>
      <c r="AH23" s="4">
        <v>0.01</v>
      </c>
      <c r="AI23" s="4">
        <f t="shared" si="18"/>
        <v>-0.01</v>
      </c>
      <c r="AJ23" s="4">
        <f t="shared" si="19"/>
        <v>0.01</v>
      </c>
    </row>
    <row r="24" spans="1:36">
      <c r="A24">
        <v>9</v>
      </c>
      <c r="B24">
        <f>COUNTIF(Data!$F$2:$F$26,"="&amp;A24)</f>
        <v>4</v>
      </c>
      <c r="C24" s="4">
        <f t="shared" si="20"/>
        <v>0.16</v>
      </c>
      <c r="D24" s="4">
        <v>8.5000000000000006E-2</v>
      </c>
      <c r="E24" s="4">
        <f t="shared" si="22"/>
        <v>7.4999999999999997E-2</v>
      </c>
      <c r="F24" s="4">
        <f t="shared" si="21"/>
        <v>7.4999999999999997E-2</v>
      </c>
      <c r="G24" s="4">
        <f t="shared" si="23"/>
        <v>0.98608121145115857</v>
      </c>
      <c r="I24">
        <v>31</v>
      </c>
      <c r="J24">
        <f>COUNTIF(Data!$G$2:$G$26,"="&amp;I24)</f>
        <v>0</v>
      </c>
      <c r="K24" s="4">
        <f t="shared" si="2"/>
        <v>0</v>
      </c>
      <c r="L24" s="4">
        <f t="shared" si="10"/>
        <v>1.3788284485633285E-2</v>
      </c>
      <c r="M24" s="4">
        <f t="shared" si="11"/>
        <v>-1.3788284485633285E-2</v>
      </c>
      <c r="N24" s="4">
        <f t="shared" si="3"/>
        <v>1.3788284485633285E-2</v>
      </c>
      <c r="O24" s="4">
        <f t="shared" si="12"/>
        <v>0.59120764771764922</v>
      </c>
      <c r="Q24">
        <v>31</v>
      </c>
      <c r="R24">
        <f>COUNTIF(Data!$K$3:$K$26,"="&amp;Q24)</f>
        <v>0</v>
      </c>
      <c r="S24" s="4">
        <f t="shared" si="4"/>
        <v>0</v>
      </c>
      <c r="T24" s="4">
        <v>1.379E-2</v>
      </c>
      <c r="U24" s="4">
        <f t="shared" si="13"/>
        <v>-1.379E-2</v>
      </c>
      <c r="V24" s="4">
        <f t="shared" si="14"/>
        <v>1.379E-2</v>
      </c>
      <c r="X24">
        <v>31</v>
      </c>
      <c r="Y24" s="40">
        <f>SUMIF(Data!$G$2:$G$26,"="&amp;X24,Data!$D$2:$D$26)</f>
        <v>0</v>
      </c>
      <c r="Z24" s="4">
        <f t="shared" si="5"/>
        <v>0</v>
      </c>
      <c r="AA24" s="4">
        <f t="shared" si="15"/>
        <v>1.1111111111111112E-2</v>
      </c>
      <c r="AB24" s="4">
        <f t="shared" si="16"/>
        <v>-1.1111111111111112E-2</v>
      </c>
      <c r="AC24" s="4">
        <f t="shared" si="17"/>
        <v>1.1111111111111112E-2</v>
      </c>
      <c r="AE24">
        <v>21</v>
      </c>
      <c r="AF24">
        <f>COUNTIF(Data!$L$2:$L$26,"="&amp;AE24)</f>
        <v>0</v>
      </c>
      <c r="AG24" s="4">
        <f t="shared" si="6"/>
        <v>0</v>
      </c>
      <c r="AH24" s="4">
        <v>0.01</v>
      </c>
      <c r="AI24" s="4">
        <f t="shared" si="18"/>
        <v>-0.01</v>
      </c>
      <c r="AJ24" s="4">
        <f t="shared" si="19"/>
        <v>0.01</v>
      </c>
    </row>
    <row r="25" spans="1:36">
      <c r="C25" s="4"/>
      <c r="E25" s="45" t="s">
        <v>71</v>
      </c>
      <c r="F25" s="39">
        <f>AVERAGE(F15:F24)</f>
        <v>3.6991999999999997E-2</v>
      </c>
      <c r="I25">
        <v>32</v>
      </c>
      <c r="J25">
        <f>COUNTIF(Data!$G$2:$G$26,"="&amp;I25)</f>
        <v>1</v>
      </c>
      <c r="K25" s="4">
        <f t="shared" si="2"/>
        <v>0.04</v>
      </c>
      <c r="L25" s="4">
        <f t="shared" si="10"/>
        <v>1.3363961557981502E-2</v>
      </c>
      <c r="M25" s="4">
        <f t="shared" si="11"/>
        <v>2.6636038442018499E-2</v>
      </c>
      <c r="N25" s="4">
        <f t="shared" si="3"/>
        <v>2.6636038442018499E-2</v>
      </c>
      <c r="O25" s="4">
        <f t="shared" si="12"/>
        <v>0.28895672160776792</v>
      </c>
      <c r="Q25">
        <v>32</v>
      </c>
      <c r="R25">
        <f>COUNTIF(Data!$K$3:$K$26,"="&amp;Q25)</f>
        <v>1</v>
      </c>
      <c r="S25" s="4">
        <f t="shared" si="4"/>
        <v>4.1666666666666664E-2</v>
      </c>
      <c r="T25" s="4">
        <v>1.336E-2</v>
      </c>
      <c r="U25" s="4">
        <f t="shared" si="13"/>
        <v>2.8306666666666664E-2</v>
      </c>
      <c r="V25" s="4">
        <f t="shared" si="14"/>
        <v>2.8306666666666664E-2</v>
      </c>
      <c r="X25">
        <v>32</v>
      </c>
      <c r="Y25" s="40">
        <f>SUMIF(Data!$G$2:$G$26,"="&amp;X25,Data!$D$2:$D$26)</f>
        <v>32.119999999999997</v>
      </c>
      <c r="Z25" s="4">
        <f t="shared" si="5"/>
        <v>2.5217275246716336E-2</v>
      </c>
      <c r="AA25" s="4">
        <f t="shared" si="15"/>
        <v>1.1111111111111112E-2</v>
      </c>
      <c r="AB25" s="4">
        <f t="shared" si="16"/>
        <v>1.4106164135605224E-2</v>
      </c>
      <c r="AC25" s="4">
        <f t="shared" si="17"/>
        <v>1.4106164135605224E-2</v>
      </c>
      <c r="AE25">
        <v>22</v>
      </c>
      <c r="AF25">
        <f>COUNTIF(Data!$L$2:$L$26,"="&amp;AE25)</f>
        <v>2</v>
      </c>
      <c r="AG25" s="4">
        <f t="shared" si="6"/>
        <v>0.08</v>
      </c>
      <c r="AH25" s="4">
        <v>0.01</v>
      </c>
      <c r="AI25" s="4">
        <f t="shared" si="18"/>
        <v>7.0000000000000007E-2</v>
      </c>
      <c r="AJ25" s="4">
        <f t="shared" si="19"/>
        <v>7.0000000000000007E-2</v>
      </c>
    </row>
    <row r="26" spans="1:36">
      <c r="I26">
        <v>33</v>
      </c>
      <c r="J26">
        <f>COUNTIF(Data!$G$2:$G$26,"="&amp;I26)</f>
        <v>0</v>
      </c>
      <c r="K26" s="4">
        <f t="shared" si="2"/>
        <v>0</v>
      </c>
      <c r="L26" s="4">
        <f t="shared" si="10"/>
        <v>1.2964977164367635E-2</v>
      </c>
      <c r="M26" s="4">
        <f t="shared" si="11"/>
        <v>-1.2964977164367635E-2</v>
      </c>
      <c r="N26" s="4">
        <f t="shared" si="3"/>
        <v>1.2964977164367635E-2</v>
      </c>
      <c r="O26" s="4">
        <f t="shared" si="12"/>
        <v>0.57304615246173529</v>
      </c>
      <c r="Q26">
        <v>33</v>
      </c>
      <c r="R26">
        <f>COUNTIF(Data!$K$3:$K$26,"="&amp;Q26)</f>
        <v>0</v>
      </c>
      <c r="S26" s="4">
        <f t="shared" si="4"/>
        <v>0</v>
      </c>
      <c r="T26" s="4">
        <v>1.2959999999999999E-2</v>
      </c>
      <c r="U26" s="4">
        <f t="shared" si="13"/>
        <v>-1.2959999999999999E-2</v>
      </c>
      <c r="V26" s="4">
        <f t="shared" si="14"/>
        <v>1.2959999999999999E-2</v>
      </c>
      <c r="X26">
        <v>33</v>
      </c>
      <c r="Y26" s="40">
        <f>SUMIF(Data!$G$2:$G$26,"="&amp;X26,Data!$D$2:$D$26)</f>
        <v>0</v>
      </c>
      <c r="Z26" s="4">
        <f t="shared" si="5"/>
        <v>0</v>
      </c>
      <c r="AA26" s="4">
        <f t="shared" si="15"/>
        <v>1.1111111111111112E-2</v>
      </c>
      <c r="AB26" s="4">
        <f t="shared" si="16"/>
        <v>-1.1111111111111112E-2</v>
      </c>
      <c r="AC26" s="4">
        <f t="shared" si="17"/>
        <v>1.1111111111111112E-2</v>
      </c>
      <c r="AE26">
        <v>23</v>
      </c>
      <c r="AF26">
        <f>COUNTIF(Data!$L$2:$L$26,"="&amp;AE26)</f>
        <v>0</v>
      </c>
      <c r="AG26" s="4">
        <f t="shared" si="6"/>
        <v>0</v>
      </c>
      <c r="AH26" s="4">
        <v>0.01</v>
      </c>
      <c r="AI26" s="4">
        <f t="shared" si="18"/>
        <v>-0.01</v>
      </c>
      <c r="AJ26" s="4">
        <f t="shared" si="19"/>
        <v>0.01</v>
      </c>
    </row>
    <row r="27" spans="1:36">
      <c r="I27">
        <v>34</v>
      </c>
      <c r="J27">
        <f>COUNTIF(Data!$G$2:$G$26,"="&amp;I27)</f>
        <v>2</v>
      </c>
      <c r="K27" s="4">
        <f t="shared" si="2"/>
        <v>0.08</v>
      </c>
      <c r="L27" s="4">
        <f t="shared" si="10"/>
        <v>1.2589127308020467E-2</v>
      </c>
      <c r="M27" s="4">
        <f t="shared" si="11"/>
        <v>6.741087269197954E-2</v>
      </c>
      <c r="N27" s="4">
        <f t="shared" si="3"/>
        <v>6.741087269197954E-2</v>
      </c>
      <c r="O27" s="4">
        <f t="shared" si="12"/>
        <v>2.1261856787298608</v>
      </c>
      <c r="Q27">
        <v>34</v>
      </c>
      <c r="R27">
        <f>COUNTIF(Data!$K$3:$K$26,"="&amp;Q27)</f>
        <v>0</v>
      </c>
      <c r="S27" s="4">
        <f t="shared" si="4"/>
        <v>0</v>
      </c>
      <c r="T27" s="4">
        <v>1.259E-2</v>
      </c>
      <c r="U27" s="4">
        <f t="shared" si="13"/>
        <v>-1.259E-2</v>
      </c>
      <c r="V27" s="4">
        <f t="shared" si="14"/>
        <v>1.259E-2</v>
      </c>
      <c r="X27">
        <v>34</v>
      </c>
      <c r="Y27" s="40">
        <f>SUMIF(Data!$G$2:$G$26,"="&amp;X27,Data!$D$2:$D$26)</f>
        <v>69.19</v>
      </c>
      <c r="Z27" s="4">
        <f t="shared" si="5"/>
        <v>5.4320774418440326E-2</v>
      </c>
      <c r="AA27" s="4">
        <f t="shared" si="15"/>
        <v>1.1111111111111112E-2</v>
      </c>
      <c r="AB27" s="4">
        <f t="shared" si="16"/>
        <v>4.3209663307329213E-2</v>
      </c>
      <c r="AC27" s="4">
        <f t="shared" si="17"/>
        <v>4.3209663307329213E-2</v>
      </c>
      <c r="AE27">
        <v>24</v>
      </c>
      <c r="AF27">
        <f>COUNTIF(Data!$L$2:$L$26,"="&amp;AE27)</f>
        <v>0</v>
      </c>
      <c r="AG27" s="4">
        <f t="shared" si="6"/>
        <v>0</v>
      </c>
      <c r="AH27" s="4">
        <v>0.01</v>
      </c>
      <c r="AI27" s="4">
        <f t="shared" si="18"/>
        <v>-0.01</v>
      </c>
      <c r="AJ27" s="4">
        <f t="shared" si="19"/>
        <v>0.01</v>
      </c>
    </row>
    <row r="28" spans="1:36">
      <c r="A28" s="50" t="s">
        <v>72</v>
      </c>
      <c r="B28" s="50"/>
      <c r="C28" s="50"/>
      <c r="D28" s="50"/>
      <c r="I28">
        <v>35</v>
      </c>
      <c r="J28">
        <f>COUNTIF(Data!$G$2:$G$26,"="&amp;I28)</f>
        <v>0</v>
      </c>
      <c r="K28" s="4">
        <f t="shared" si="2"/>
        <v>0</v>
      </c>
      <c r="L28" s="4">
        <f t="shared" si="10"/>
        <v>1.2234456417011586E-2</v>
      </c>
      <c r="M28" s="4">
        <f t="shared" si="11"/>
        <v>-1.2234456417011586E-2</v>
      </c>
      <c r="N28" s="4">
        <f t="shared" si="3"/>
        <v>1.2234456417011586E-2</v>
      </c>
      <c r="O28" s="4">
        <f t="shared" si="12"/>
        <v>0.5564618652699217</v>
      </c>
      <c r="Q28">
        <v>35</v>
      </c>
      <c r="R28">
        <f>COUNTIF(Data!$K$3:$K$26,"="&amp;Q28)</f>
        <v>0</v>
      </c>
      <c r="S28" s="4">
        <f t="shared" si="4"/>
        <v>0</v>
      </c>
      <c r="T28" s="4">
        <v>1.223E-2</v>
      </c>
      <c r="U28" s="4">
        <f t="shared" si="13"/>
        <v>-1.223E-2</v>
      </c>
      <c r="V28" s="4">
        <f t="shared" si="14"/>
        <v>1.223E-2</v>
      </c>
      <c r="X28">
        <v>35</v>
      </c>
      <c r="Y28" s="40">
        <f>SUMIF(Data!$G$2:$G$26,"="&amp;X28,Data!$D$2:$D$26)</f>
        <v>0</v>
      </c>
      <c r="Z28" s="4">
        <f t="shared" si="5"/>
        <v>0</v>
      </c>
      <c r="AA28" s="4">
        <f t="shared" si="15"/>
        <v>1.1111111111111112E-2</v>
      </c>
      <c r="AB28" s="4">
        <f t="shared" si="16"/>
        <v>-1.1111111111111112E-2</v>
      </c>
      <c r="AC28" s="4">
        <f t="shared" si="17"/>
        <v>1.1111111111111112E-2</v>
      </c>
      <c r="AE28">
        <v>25</v>
      </c>
      <c r="AF28">
        <f>COUNTIF(Data!$L$2:$L$26,"="&amp;AE28)</f>
        <v>0</v>
      </c>
      <c r="AG28" s="4">
        <f t="shared" si="6"/>
        <v>0</v>
      </c>
      <c r="AH28" s="4">
        <v>0.01</v>
      </c>
      <c r="AI28" s="4">
        <f t="shared" si="18"/>
        <v>-0.01</v>
      </c>
      <c r="AJ28" s="4">
        <f t="shared" si="19"/>
        <v>0.01</v>
      </c>
    </row>
    <row r="29" spans="1:36">
      <c r="I29">
        <v>36</v>
      </c>
      <c r="J29">
        <f>COUNTIF(Data!$G$2:$G$26,"="&amp;I29)</f>
        <v>1</v>
      </c>
      <c r="K29" s="4">
        <f t="shared" si="2"/>
        <v>0.04</v>
      </c>
      <c r="L29" s="4">
        <f t="shared" si="10"/>
        <v>1.189922329970769E-2</v>
      </c>
      <c r="M29" s="4">
        <f t="shared" si="11"/>
        <v>2.8100776700292311E-2</v>
      </c>
      <c r="N29" s="4">
        <f t="shared" si="3"/>
        <v>2.8100776700292311E-2</v>
      </c>
      <c r="O29" s="4">
        <f t="shared" si="12"/>
        <v>0.37353967591011283</v>
      </c>
      <c r="Q29">
        <v>36</v>
      </c>
      <c r="R29">
        <f>COUNTIF(Data!$K$3:$K$26,"="&amp;Q29)</f>
        <v>1</v>
      </c>
      <c r="S29" s="4">
        <f t="shared" si="4"/>
        <v>4.1666666666666664E-2</v>
      </c>
      <c r="T29" s="4">
        <v>1.1900000000000001E-2</v>
      </c>
      <c r="U29" s="4">
        <f t="shared" si="13"/>
        <v>2.9766666666666663E-2</v>
      </c>
      <c r="V29" s="4">
        <f t="shared" si="14"/>
        <v>2.9766666666666663E-2</v>
      </c>
      <c r="X29">
        <v>36</v>
      </c>
      <c r="Y29" s="40">
        <f>SUMIF(Data!$G$2:$G$26,"="&amp;X29,Data!$D$2:$D$26)</f>
        <v>36.08</v>
      </c>
      <c r="Z29" s="4">
        <f t="shared" si="5"/>
        <v>2.8326254386722458E-2</v>
      </c>
      <c r="AA29" s="4">
        <f t="shared" si="15"/>
        <v>1.1111111111111112E-2</v>
      </c>
      <c r="AB29" s="4">
        <f t="shared" si="16"/>
        <v>1.7215143275611348E-2</v>
      </c>
      <c r="AC29" s="4">
        <f t="shared" si="17"/>
        <v>1.7215143275611348E-2</v>
      </c>
      <c r="AE29">
        <v>26</v>
      </c>
      <c r="AF29">
        <f>COUNTIF(Data!$L$2:$L$26,"="&amp;AE29)</f>
        <v>0</v>
      </c>
      <c r="AG29" s="4">
        <f t="shared" si="6"/>
        <v>0</v>
      </c>
      <c r="AH29" s="4">
        <v>0.01</v>
      </c>
      <c r="AI29" s="4">
        <f t="shared" si="18"/>
        <v>-0.01</v>
      </c>
      <c r="AJ29" s="4">
        <f t="shared" si="19"/>
        <v>0.01</v>
      </c>
    </row>
    <row r="30" spans="1:36">
      <c r="A30" s="51" t="s">
        <v>73</v>
      </c>
      <c r="B30" s="51"/>
      <c r="C30" s="51"/>
      <c r="D30" s="29">
        <f>SUM(B3:B11)</f>
        <v>25</v>
      </c>
      <c r="I30">
        <v>37</v>
      </c>
      <c r="J30">
        <f>COUNTIF(Data!$G$2:$G$26,"="&amp;I30)</f>
        <v>1</v>
      </c>
      <c r="K30" s="4">
        <f t="shared" si="2"/>
        <v>0.04</v>
      </c>
      <c r="L30" s="4">
        <f t="shared" si="10"/>
        <v>1.1581872549815138E-2</v>
      </c>
      <c r="M30" s="4">
        <f t="shared" si="11"/>
        <v>2.8418127450184863E-2</v>
      </c>
      <c r="N30" s="4">
        <f t="shared" si="3"/>
        <v>2.8418127450184863E-2</v>
      </c>
      <c r="O30" s="4">
        <f t="shared" si="12"/>
        <v>0.39339221332599872</v>
      </c>
      <c r="Q30">
        <v>37</v>
      </c>
      <c r="R30">
        <f>COUNTIF(Data!$K$3:$K$26,"="&amp;Q30)</f>
        <v>2</v>
      </c>
      <c r="S30" s="4">
        <f t="shared" si="4"/>
        <v>8.3333333333333329E-2</v>
      </c>
      <c r="T30" s="4">
        <v>1.158E-2</v>
      </c>
      <c r="U30" s="4">
        <f t="shared" si="13"/>
        <v>7.1753333333333336E-2</v>
      </c>
      <c r="V30" s="4">
        <f t="shared" si="14"/>
        <v>7.1753333333333336E-2</v>
      </c>
      <c r="X30">
        <v>37</v>
      </c>
      <c r="Y30" s="40">
        <f>SUMIF(Data!$G$2:$G$26,"="&amp;X30,Data!$D$2:$D$26)</f>
        <v>37.31</v>
      </c>
      <c r="Z30" s="4">
        <f t="shared" si="5"/>
        <v>2.9291922149906183E-2</v>
      </c>
      <c r="AA30" s="4">
        <f t="shared" si="15"/>
        <v>1.1111111111111112E-2</v>
      </c>
      <c r="AB30" s="4">
        <f t="shared" si="16"/>
        <v>1.8180811038795069E-2</v>
      </c>
      <c r="AC30" s="4">
        <f t="shared" si="17"/>
        <v>1.8180811038795069E-2</v>
      </c>
      <c r="AE30">
        <v>27</v>
      </c>
      <c r="AF30">
        <f>COUNTIF(Data!$L$2:$L$26,"="&amp;AE30)</f>
        <v>0</v>
      </c>
      <c r="AG30" s="4">
        <f t="shared" si="6"/>
        <v>0</v>
      </c>
      <c r="AH30" s="4">
        <v>0.01</v>
      </c>
      <c r="AI30" s="4">
        <f t="shared" si="18"/>
        <v>-0.01</v>
      </c>
      <c r="AJ30" s="4">
        <f t="shared" si="19"/>
        <v>0.01</v>
      </c>
    </row>
    <row r="31" spans="1:36">
      <c r="A31" s="51" t="s">
        <v>74</v>
      </c>
      <c r="B31" s="51"/>
      <c r="C31" s="51"/>
      <c r="D31" s="29">
        <f>SUM(B15:B24)</f>
        <v>25</v>
      </c>
      <c r="I31">
        <v>38</v>
      </c>
      <c r="J31">
        <f>COUNTIF(Data!$G$2:$G$26,"="&amp;I31)</f>
        <v>0</v>
      </c>
      <c r="K31" s="4">
        <f t="shared" si="2"/>
        <v>0</v>
      </c>
      <c r="L31" s="4">
        <f t="shared" si="10"/>
        <v>1.1281010409689084E-2</v>
      </c>
      <c r="M31" s="4">
        <f t="shared" si="11"/>
        <v>-1.1281010409689084E-2</v>
      </c>
      <c r="N31" s="4">
        <f t="shared" si="3"/>
        <v>1.1281010409689084E-2</v>
      </c>
      <c r="O31" s="4">
        <f t="shared" si="12"/>
        <v>0.53408153920129631</v>
      </c>
      <c r="Q31">
        <v>38</v>
      </c>
      <c r="R31">
        <f>COUNTIF(Data!$K$3:$K$26,"="&amp;Q31)</f>
        <v>0</v>
      </c>
      <c r="S31" s="4">
        <f t="shared" si="4"/>
        <v>0</v>
      </c>
      <c r="T31" s="4">
        <v>1.128E-2</v>
      </c>
      <c r="U31" s="4">
        <f t="shared" si="13"/>
        <v>-1.128E-2</v>
      </c>
      <c r="V31" s="4">
        <f t="shared" si="14"/>
        <v>1.128E-2</v>
      </c>
      <c r="X31">
        <v>38</v>
      </c>
      <c r="Y31" s="40">
        <f>SUMIF(Data!$G$2:$G$26,"="&amp;X31,Data!$D$2:$D$26)</f>
        <v>0</v>
      </c>
      <c r="Z31" s="4">
        <f t="shared" si="5"/>
        <v>0</v>
      </c>
      <c r="AA31" s="4">
        <f t="shared" si="15"/>
        <v>1.1111111111111112E-2</v>
      </c>
      <c r="AB31" s="4">
        <f t="shared" si="16"/>
        <v>-1.1111111111111112E-2</v>
      </c>
      <c r="AC31" s="4">
        <f t="shared" si="17"/>
        <v>1.1111111111111112E-2</v>
      </c>
      <c r="AE31">
        <v>28</v>
      </c>
      <c r="AF31">
        <f>COUNTIF(Data!$L$2:$L$26,"="&amp;AE31)</f>
        <v>0</v>
      </c>
      <c r="AG31" s="4">
        <f t="shared" si="6"/>
        <v>0</v>
      </c>
      <c r="AH31" s="4">
        <v>0.01</v>
      </c>
      <c r="AI31" s="4">
        <f t="shared" si="18"/>
        <v>-0.01</v>
      </c>
      <c r="AJ31" s="4">
        <f t="shared" si="19"/>
        <v>0.01</v>
      </c>
    </row>
    <row r="32" spans="1:36">
      <c r="A32" s="51" t="s">
        <v>75</v>
      </c>
      <c r="B32" s="51"/>
      <c r="C32" s="51"/>
      <c r="D32" s="29">
        <f>SUM(J3:J92)</f>
        <v>25</v>
      </c>
      <c r="I32">
        <v>39</v>
      </c>
      <c r="J32">
        <f>COUNTIF(Data!$G$2:$G$26,"="&amp;I32)</f>
        <v>0</v>
      </c>
      <c r="K32" s="4">
        <f t="shared" si="2"/>
        <v>0</v>
      </c>
      <c r="L32" s="4">
        <f t="shared" si="10"/>
        <v>1.0995384301463145E-2</v>
      </c>
      <c r="M32" s="4">
        <f t="shared" si="11"/>
        <v>-1.0995384301463145E-2</v>
      </c>
      <c r="N32" s="4">
        <f t="shared" si="3"/>
        <v>1.0995384301463145E-2</v>
      </c>
      <c r="O32" s="4">
        <f t="shared" si="12"/>
        <v>0.5272007891104209</v>
      </c>
      <c r="Q32">
        <v>39</v>
      </c>
      <c r="R32">
        <f>COUNTIF(Data!$K$3:$K$26,"="&amp;Q32)</f>
        <v>0</v>
      </c>
      <c r="S32" s="4">
        <f t="shared" si="4"/>
        <v>0</v>
      </c>
      <c r="T32" s="4">
        <v>1.0999999999999999E-2</v>
      </c>
      <c r="U32" s="4">
        <f t="shared" si="13"/>
        <v>-1.0999999999999999E-2</v>
      </c>
      <c r="V32" s="4">
        <f t="shared" si="14"/>
        <v>1.0999999999999999E-2</v>
      </c>
      <c r="X32">
        <v>39</v>
      </c>
      <c r="Y32" s="40">
        <f>SUMIF(Data!$G$2:$G$26,"="&amp;X32,Data!$D$2:$D$26)</f>
        <v>0</v>
      </c>
      <c r="Z32" s="4">
        <f t="shared" si="5"/>
        <v>0</v>
      </c>
      <c r="AA32" s="4">
        <f t="shared" si="15"/>
        <v>1.1111111111111112E-2</v>
      </c>
      <c r="AB32" s="4">
        <f t="shared" si="16"/>
        <v>-1.1111111111111112E-2</v>
      </c>
      <c r="AC32" s="4">
        <f t="shared" si="17"/>
        <v>1.1111111111111112E-2</v>
      </c>
      <c r="AE32">
        <v>29</v>
      </c>
      <c r="AF32">
        <f>COUNTIF(Data!$L$2:$L$26,"="&amp;AE32)</f>
        <v>2</v>
      </c>
      <c r="AG32" s="4">
        <f t="shared" si="6"/>
        <v>0.08</v>
      </c>
      <c r="AH32" s="4">
        <v>0.01</v>
      </c>
      <c r="AI32" s="4">
        <f t="shared" si="18"/>
        <v>7.0000000000000007E-2</v>
      </c>
      <c r="AJ32" s="4">
        <f t="shared" si="19"/>
        <v>7.0000000000000007E-2</v>
      </c>
    </row>
    <row r="33" spans="1:36">
      <c r="A33" s="51" t="s">
        <v>76</v>
      </c>
      <c r="B33" s="51"/>
      <c r="C33" s="51"/>
      <c r="D33" s="29">
        <f>SUM(AF3:AF102)</f>
        <v>25</v>
      </c>
      <c r="I33">
        <v>40</v>
      </c>
      <c r="J33">
        <f>COUNTIF(Data!$G$2:$G$26,"="&amp;I33)</f>
        <v>1</v>
      </c>
      <c r="K33" s="4">
        <f t="shared" si="2"/>
        <v>0.04</v>
      </c>
      <c r="L33" s="4">
        <f t="shared" si="10"/>
        <v>1.0723865391773066E-2</v>
      </c>
      <c r="M33" s="4">
        <f t="shared" si="11"/>
        <v>2.9276134608226936E-2</v>
      </c>
      <c r="N33" s="4">
        <f t="shared" si="3"/>
        <v>2.9276134608226936E-2</v>
      </c>
      <c r="O33" s="4">
        <f t="shared" si="12"/>
        <v>0.45030068061348238</v>
      </c>
      <c r="Q33">
        <v>40</v>
      </c>
      <c r="R33">
        <f>COUNTIF(Data!$K$3:$K$26,"="&amp;Q33)</f>
        <v>0</v>
      </c>
      <c r="S33" s="4">
        <f t="shared" si="4"/>
        <v>0</v>
      </c>
      <c r="T33" s="4">
        <v>1.072E-2</v>
      </c>
      <c r="U33" s="4">
        <f t="shared" si="13"/>
        <v>-1.072E-2</v>
      </c>
      <c r="V33" s="4">
        <f t="shared" si="14"/>
        <v>1.072E-2</v>
      </c>
      <c r="X33">
        <v>40</v>
      </c>
      <c r="Y33" s="40">
        <f>SUMIF(Data!$G$2:$G$26,"="&amp;X33,Data!$D$2:$D$26)</f>
        <v>40.549999999999997</v>
      </c>
      <c r="Z33" s="4">
        <f t="shared" si="5"/>
        <v>3.1835632355365732E-2</v>
      </c>
      <c r="AA33" s="4">
        <f t="shared" si="15"/>
        <v>1.1111111111111112E-2</v>
      </c>
      <c r="AB33" s="4">
        <f t="shared" si="16"/>
        <v>2.0724521244254619E-2</v>
      </c>
      <c r="AC33" s="4">
        <f t="shared" si="17"/>
        <v>2.0724521244254619E-2</v>
      </c>
      <c r="AE33">
        <v>30</v>
      </c>
      <c r="AF33">
        <f>COUNTIF(Data!$L$2:$L$26,"="&amp;AE33)</f>
        <v>0</v>
      </c>
      <c r="AG33" s="4">
        <f t="shared" si="6"/>
        <v>0</v>
      </c>
      <c r="AH33" s="4">
        <v>0.01</v>
      </c>
      <c r="AI33" s="4">
        <f t="shared" si="18"/>
        <v>-0.01</v>
      </c>
      <c r="AJ33" s="4">
        <f t="shared" si="19"/>
        <v>0.01</v>
      </c>
    </row>
    <row r="34" spans="1:36">
      <c r="I34">
        <v>41</v>
      </c>
      <c r="J34">
        <f>COUNTIF(Data!$G$2:$G$26,"="&amp;I34)</f>
        <v>1</v>
      </c>
      <c r="K34" s="4">
        <f t="shared" si="2"/>
        <v>0.04</v>
      </c>
      <c r="L34" s="4">
        <f t="shared" si="10"/>
        <v>1.0465433678164979E-2</v>
      </c>
      <c r="M34" s="4">
        <f t="shared" si="11"/>
        <v>2.9534566321835022E-2</v>
      </c>
      <c r="N34" s="4">
        <f t="shared" si="3"/>
        <v>2.9534566321835022E-2</v>
      </c>
      <c r="O34" s="4">
        <f t="shared" si="12"/>
        <v>0.46846467562866684</v>
      </c>
      <c r="Q34">
        <v>41</v>
      </c>
      <c r="R34">
        <f>COUNTIF(Data!$K$3:$K$26,"="&amp;Q34)</f>
        <v>1</v>
      </c>
      <c r="S34" s="4">
        <f t="shared" si="4"/>
        <v>4.1666666666666664E-2</v>
      </c>
      <c r="T34" s="4">
        <v>1.047E-2</v>
      </c>
      <c r="U34" s="4">
        <f t="shared" si="13"/>
        <v>3.1196666666666664E-2</v>
      </c>
      <c r="V34" s="4">
        <f t="shared" si="14"/>
        <v>3.1196666666666664E-2</v>
      </c>
      <c r="X34">
        <v>41</v>
      </c>
      <c r="Y34" s="40">
        <f>SUMIF(Data!$G$2:$G$26,"="&amp;X34,Data!$D$2:$D$26)</f>
        <v>41.79</v>
      </c>
      <c r="Z34" s="4">
        <f t="shared" si="5"/>
        <v>3.2809151075973715E-2</v>
      </c>
      <c r="AA34" s="4">
        <f t="shared" si="15"/>
        <v>1.1111111111111112E-2</v>
      </c>
      <c r="AB34" s="4">
        <f t="shared" si="16"/>
        <v>2.1698039964862602E-2</v>
      </c>
      <c r="AC34" s="4">
        <f t="shared" si="17"/>
        <v>2.1698039964862602E-2</v>
      </c>
      <c r="AE34">
        <v>31</v>
      </c>
      <c r="AF34">
        <f>COUNTIF(Data!$L$2:$L$26,"="&amp;AE34)</f>
        <v>1</v>
      </c>
      <c r="AG34" s="4">
        <f t="shared" si="6"/>
        <v>0.04</v>
      </c>
      <c r="AH34" s="4">
        <v>0.01</v>
      </c>
      <c r="AI34" s="4">
        <f t="shared" si="18"/>
        <v>0.03</v>
      </c>
      <c r="AJ34" s="4">
        <f t="shared" si="19"/>
        <v>0.03</v>
      </c>
    </row>
    <row r="35" spans="1:36">
      <c r="A35" s="51" t="s">
        <v>77</v>
      </c>
      <c r="B35" s="51"/>
      <c r="C35" s="51"/>
      <c r="D35" s="46">
        <f>SUM(R3:R92)</f>
        <v>24</v>
      </c>
      <c r="I35">
        <v>42</v>
      </c>
      <c r="J35">
        <f>COUNTIF(Data!$G$2:$G$26,"="&amp;I35)</f>
        <v>0</v>
      </c>
      <c r="K35" s="4">
        <f t="shared" ref="K35:K66" si="24">J35/totfirsttwo</f>
        <v>0</v>
      </c>
      <c r="L35" s="4">
        <f t="shared" si="10"/>
        <v>1.0219165181686028E-2</v>
      </c>
      <c r="M35" s="4">
        <f t="shared" si="11"/>
        <v>-1.0219165181686028E-2</v>
      </c>
      <c r="N35" s="4">
        <f t="shared" ref="N35:N66" si="25">ABS(M35)</f>
        <v>1.0219165181686028E-2</v>
      </c>
      <c r="O35" s="4">
        <f t="shared" si="12"/>
        <v>0.50805203321814707</v>
      </c>
      <c r="Q35">
        <v>42</v>
      </c>
      <c r="R35">
        <f>COUNTIF(Data!$K$3:$K$26,"="&amp;Q35)</f>
        <v>0</v>
      </c>
      <c r="S35" s="4">
        <f t="shared" ref="S35:S66" si="26">R35/totsecondorder</f>
        <v>0</v>
      </c>
      <c r="T35" s="4">
        <v>1.022E-2</v>
      </c>
      <c r="U35" s="4">
        <f t="shared" si="13"/>
        <v>-1.022E-2</v>
      </c>
      <c r="V35" s="4">
        <f t="shared" si="14"/>
        <v>1.022E-2</v>
      </c>
      <c r="X35">
        <v>42</v>
      </c>
      <c r="Y35" s="40">
        <f>SUMIF(Data!$G$2:$G$26,"="&amp;X35,Data!$D$2:$D$26)</f>
        <v>0</v>
      </c>
      <c r="Z35" s="4">
        <f t="shared" ref="Z35:Z66" si="27">Y35/totsummation</f>
        <v>0</v>
      </c>
      <c r="AA35" s="4">
        <f t="shared" si="15"/>
        <v>1.1111111111111112E-2</v>
      </c>
      <c r="AB35" s="4">
        <f t="shared" si="16"/>
        <v>-1.1111111111111112E-2</v>
      </c>
      <c r="AC35" s="4">
        <f t="shared" si="17"/>
        <v>1.1111111111111112E-2</v>
      </c>
      <c r="AE35">
        <v>32</v>
      </c>
      <c r="AF35">
        <f>COUNTIF(Data!$L$2:$L$26,"="&amp;AE35)</f>
        <v>0</v>
      </c>
      <c r="AG35" s="4">
        <f t="shared" ref="AG35:AG66" si="28">AF35/totlasttwo</f>
        <v>0</v>
      </c>
      <c r="AH35" s="4">
        <v>0.01</v>
      </c>
      <c r="AI35" s="4">
        <f t="shared" si="18"/>
        <v>-0.01</v>
      </c>
      <c r="AJ35" s="4">
        <f t="shared" si="19"/>
        <v>0.01</v>
      </c>
    </row>
    <row r="36" spans="1:36">
      <c r="A36" s="51" t="s">
        <v>78</v>
      </c>
      <c r="B36" s="51"/>
      <c r="C36" s="51"/>
      <c r="D36" s="47">
        <f>SUM(Y3:Y92)</f>
        <v>1273.73</v>
      </c>
      <c r="I36">
        <v>43</v>
      </c>
      <c r="J36">
        <f>COUNTIF(Data!$G$2:$G$26,"="&amp;I36)</f>
        <v>0</v>
      </c>
      <c r="K36" s="4">
        <f t="shared" si="24"/>
        <v>0</v>
      </c>
      <c r="L36" s="4">
        <f t="shared" si="10"/>
        <v>9.9842209066009231E-3</v>
      </c>
      <c r="M36" s="4">
        <f t="shared" si="11"/>
        <v>-9.9842209066009231E-3</v>
      </c>
      <c r="N36" s="4">
        <f t="shared" si="25"/>
        <v>9.9842209066009231E-3</v>
      </c>
      <c r="O36" s="4">
        <f t="shared" si="12"/>
        <v>0.50211828498614552</v>
      </c>
      <c r="Q36">
        <v>43</v>
      </c>
      <c r="R36">
        <f>COUNTIF(Data!$K$3:$K$26,"="&amp;Q36)</f>
        <v>0</v>
      </c>
      <c r="S36" s="4">
        <f t="shared" si="26"/>
        <v>0</v>
      </c>
      <c r="T36" s="4">
        <v>9.9799999999999993E-3</v>
      </c>
      <c r="U36" s="4">
        <f t="shared" si="13"/>
        <v>-9.9799999999999993E-3</v>
      </c>
      <c r="V36" s="4">
        <f t="shared" si="14"/>
        <v>9.9799999999999993E-3</v>
      </c>
      <c r="X36">
        <v>43</v>
      </c>
      <c r="Y36" s="40">
        <f>SUMIF(Data!$G$2:$G$26,"="&amp;X36,Data!$D$2:$D$26)</f>
        <v>0</v>
      </c>
      <c r="Z36" s="4">
        <f t="shared" si="27"/>
        <v>0</v>
      </c>
      <c r="AA36" s="4">
        <f t="shared" si="15"/>
        <v>1.1111111111111112E-2</v>
      </c>
      <c r="AB36" s="4">
        <f t="shared" si="16"/>
        <v>-1.1111111111111112E-2</v>
      </c>
      <c r="AC36" s="4">
        <f t="shared" si="17"/>
        <v>1.1111111111111112E-2</v>
      </c>
      <c r="AE36">
        <v>33</v>
      </c>
      <c r="AF36">
        <f>COUNTIF(Data!$L$2:$L$26,"="&amp;AE36)</f>
        <v>0</v>
      </c>
      <c r="AG36" s="4">
        <f t="shared" si="28"/>
        <v>0</v>
      </c>
      <c r="AH36" s="4">
        <v>0.01</v>
      </c>
      <c r="AI36" s="4">
        <f t="shared" si="18"/>
        <v>-0.01</v>
      </c>
      <c r="AJ36" s="4">
        <f t="shared" si="19"/>
        <v>0.01</v>
      </c>
    </row>
    <row r="37" spans="1:36">
      <c r="I37">
        <v>44</v>
      </c>
      <c r="J37">
        <f>COUNTIF(Data!$G$2:$G$26,"="&amp;I37)</f>
        <v>0</v>
      </c>
      <c r="K37" s="4">
        <f t="shared" si="24"/>
        <v>0</v>
      </c>
      <c r="L37" s="4">
        <f t="shared" si="10"/>
        <v>9.7598372891562393E-3</v>
      </c>
      <c r="M37" s="4">
        <f t="shared" si="11"/>
        <v>-9.7598372891562393E-3</v>
      </c>
      <c r="N37" s="4">
        <f t="shared" si="25"/>
        <v>9.7598372891562393E-3</v>
      </c>
      <c r="O37" s="4">
        <f t="shared" si="12"/>
        <v>0.4963877149864438</v>
      </c>
      <c r="Q37">
        <v>44</v>
      </c>
      <c r="R37">
        <f>COUNTIF(Data!$K$3:$K$26,"="&amp;Q37)</f>
        <v>0</v>
      </c>
      <c r="S37" s="4">
        <f t="shared" si="26"/>
        <v>0</v>
      </c>
      <c r="T37" s="4">
        <v>9.7599999999999996E-3</v>
      </c>
      <c r="U37" s="4">
        <f t="shared" si="13"/>
        <v>-9.7599999999999996E-3</v>
      </c>
      <c r="V37" s="4">
        <f t="shared" si="14"/>
        <v>9.7599999999999996E-3</v>
      </c>
      <c r="X37">
        <v>44</v>
      </c>
      <c r="Y37" s="40">
        <f>SUMIF(Data!$G$2:$G$26,"="&amp;X37,Data!$D$2:$D$26)</f>
        <v>0</v>
      </c>
      <c r="Z37" s="4">
        <f t="shared" si="27"/>
        <v>0</v>
      </c>
      <c r="AA37" s="4">
        <f t="shared" si="15"/>
        <v>1.1111111111111112E-2</v>
      </c>
      <c r="AB37" s="4">
        <f t="shared" si="16"/>
        <v>-1.1111111111111112E-2</v>
      </c>
      <c r="AC37" s="4">
        <f t="shared" si="17"/>
        <v>1.1111111111111112E-2</v>
      </c>
      <c r="AE37">
        <v>34</v>
      </c>
      <c r="AF37">
        <f>COUNTIF(Data!$L$2:$L$26,"="&amp;AE37)</f>
        <v>1</v>
      </c>
      <c r="AG37" s="4">
        <f t="shared" si="28"/>
        <v>0.04</v>
      </c>
      <c r="AH37" s="4">
        <v>0.01</v>
      </c>
      <c r="AI37" s="4">
        <f t="shared" si="18"/>
        <v>0.03</v>
      </c>
      <c r="AJ37" s="4">
        <f t="shared" si="19"/>
        <v>0.03</v>
      </c>
    </row>
    <row r="38" spans="1:36">
      <c r="I38">
        <v>45</v>
      </c>
      <c r="J38">
        <f>COUNTIF(Data!$G$2:$G$26,"="&amp;I38)</f>
        <v>0</v>
      </c>
      <c r="K38" s="4">
        <f t="shared" si="24"/>
        <v>0</v>
      </c>
      <c r="L38" s="4">
        <f t="shared" si="10"/>
        <v>9.5453179062303609E-3</v>
      </c>
      <c r="M38" s="4">
        <f t="shared" si="11"/>
        <v>-9.5453179062303609E-3</v>
      </c>
      <c r="N38" s="4">
        <f t="shared" si="25"/>
        <v>9.5453179062303609E-3</v>
      </c>
      <c r="O38" s="4">
        <f t="shared" si="12"/>
        <v>0.49084898607436495</v>
      </c>
      <c r="Q38">
        <v>45</v>
      </c>
      <c r="R38">
        <f>COUNTIF(Data!$K$3:$K$26,"="&amp;Q38)</f>
        <v>0</v>
      </c>
      <c r="S38" s="4">
        <f t="shared" si="26"/>
        <v>0</v>
      </c>
      <c r="T38" s="4">
        <v>9.5499999999999995E-3</v>
      </c>
      <c r="U38" s="4">
        <f t="shared" si="13"/>
        <v>-9.5499999999999995E-3</v>
      </c>
      <c r="V38" s="4">
        <f t="shared" si="14"/>
        <v>9.5499999999999995E-3</v>
      </c>
      <c r="X38">
        <v>45</v>
      </c>
      <c r="Y38" s="40">
        <f>SUMIF(Data!$G$2:$G$26,"="&amp;X38,Data!$D$2:$D$26)</f>
        <v>0</v>
      </c>
      <c r="Z38" s="4">
        <f t="shared" si="27"/>
        <v>0</v>
      </c>
      <c r="AA38" s="4">
        <f t="shared" si="15"/>
        <v>1.1111111111111112E-2</v>
      </c>
      <c r="AB38" s="4">
        <f t="shared" si="16"/>
        <v>-1.1111111111111112E-2</v>
      </c>
      <c r="AC38" s="4">
        <f t="shared" si="17"/>
        <v>1.1111111111111112E-2</v>
      </c>
      <c r="AE38">
        <v>35</v>
      </c>
      <c r="AF38">
        <f>COUNTIF(Data!$L$2:$L$26,"="&amp;AE38)</f>
        <v>0</v>
      </c>
      <c r="AG38" s="4">
        <f t="shared" si="28"/>
        <v>0</v>
      </c>
      <c r="AH38" s="4">
        <v>0.01</v>
      </c>
      <c r="AI38" s="4">
        <f t="shared" si="18"/>
        <v>-0.01</v>
      </c>
      <c r="AJ38" s="4">
        <f t="shared" si="19"/>
        <v>0.01</v>
      </c>
    </row>
    <row r="39" spans="1:36">
      <c r="I39">
        <v>46</v>
      </c>
      <c r="J39">
        <f>COUNTIF(Data!$G$2:$G$26,"="&amp;I39)</f>
        <v>1</v>
      </c>
      <c r="K39" s="4">
        <f t="shared" si="24"/>
        <v>0.04</v>
      </c>
      <c r="L39" s="4">
        <f t="shared" si="10"/>
        <v>9.3400262541434315E-3</v>
      </c>
      <c r="M39" s="4">
        <f t="shared" si="11"/>
        <v>3.0659973745856571E-2</v>
      </c>
      <c r="N39" s="4">
        <f t="shared" si="25"/>
        <v>3.0659973745856571E-2</v>
      </c>
      <c r="O39" s="4">
        <f t="shared" si="12"/>
        <v>0.55410208299926145</v>
      </c>
      <c r="Q39">
        <v>46</v>
      </c>
      <c r="R39">
        <f>COUNTIF(Data!$K$3:$K$26,"="&amp;Q39)</f>
        <v>0</v>
      </c>
      <c r="S39" s="4">
        <f t="shared" si="26"/>
        <v>0</v>
      </c>
      <c r="T39" s="4">
        <v>9.3399999999999993E-3</v>
      </c>
      <c r="U39" s="4">
        <f t="shared" si="13"/>
        <v>-9.3399999999999993E-3</v>
      </c>
      <c r="V39" s="4">
        <f t="shared" si="14"/>
        <v>9.3399999999999993E-3</v>
      </c>
      <c r="X39">
        <v>46</v>
      </c>
      <c r="Y39" s="40">
        <f>SUMIF(Data!$G$2:$G$26,"="&amp;X39,Data!$D$2:$D$26)</f>
        <v>46.64</v>
      </c>
      <c r="Z39" s="4">
        <f t="shared" si="27"/>
        <v>3.6616865426738789E-2</v>
      </c>
      <c r="AA39" s="4">
        <f t="shared" si="15"/>
        <v>1.1111111111111112E-2</v>
      </c>
      <c r="AB39" s="4">
        <f t="shared" si="16"/>
        <v>2.5505754315627675E-2</v>
      </c>
      <c r="AC39" s="4">
        <f t="shared" si="17"/>
        <v>2.5505754315627675E-2</v>
      </c>
      <c r="AE39">
        <v>36</v>
      </c>
      <c r="AF39">
        <f>COUNTIF(Data!$L$2:$L$26,"="&amp;AE39)</f>
        <v>0</v>
      </c>
      <c r="AG39" s="4">
        <f t="shared" si="28"/>
        <v>0</v>
      </c>
      <c r="AH39" s="4">
        <v>0.01</v>
      </c>
      <c r="AI39" s="4">
        <f t="shared" si="18"/>
        <v>-0.01</v>
      </c>
      <c r="AJ39" s="4">
        <f t="shared" si="19"/>
        <v>0.01</v>
      </c>
    </row>
    <row r="40" spans="1:36">
      <c r="I40">
        <v>47</v>
      </c>
      <c r="J40">
        <f>COUNTIF(Data!$G$2:$G$26,"="&amp;I40)</f>
        <v>0</v>
      </c>
      <c r="K40" s="4">
        <f t="shared" si="24"/>
        <v>0</v>
      </c>
      <c r="L40" s="4">
        <f t="shared" si="10"/>
        <v>9.1433794398697189E-3</v>
      </c>
      <c r="M40" s="4">
        <f t="shared" si="11"/>
        <v>-9.1433794398697189E-3</v>
      </c>
      <c r="N40" s="4">
        <f t="shared" si="25"/>
        <v>9.1433794398697189E-3</v>
      </c>
      <c r="O40" s="4">
        <f t="shared" si="12"/>
        <v>0.4803059514607862</v>
      </c>
      <c r="Q40">
        <v>47</v>
      </c>
      <c r="R40">
        <f>COUNTIF(Data!$K$3:$K$26,"="&amp;Q40)</f>
        <v>1</v>
      </c>
      <c r="S40" s="4">
        <f t="shared" si="26"/>
        <v>4.1666666666666664E-2</v>
      </c>
      <c r="T40" s="4">
        <v>9.1400000000000006E-3</v>
      </c>
      <c r="U40" s="4">
        <f t="shared" si="13"/>
        <v>3.2526666666666662E-2</v>
      </c>
      <c r="V40" s="4">
        <f t="shared" si="14"/>
        <v>3.2526666666666662E-2</v>
      </c>
      <c r="X40">
        <v>47</v>
      </c>
      <c r="Y40" s="40">
        <f>SUMIF(Data!$G$2:$G$26,"="&amp;X40,Data!$D$2:$D$26)</f>
        <v>0</v>
      </c>
      <c r="Z40" s="4">
        <f t="shared" si="27"/>
        <v>0</v>
      </c>
      <c r="AA40" s="4">
        <f t="shared" si="15"/>
        <v>1.1111111111111112E-2</v>
      </c>
      <c r="AB40" s="4">
        <f t="shared" si="16"/>
        <v>-1.1111111111111112E-2</v>
      </c>
      <c r="AC40" s="4">
        <f t="shared" si="17"/>
        <v>1.1111111111111112E-2</v>
      </c>
      <c r="AE40">
        <v>37</v>
      </c>
      <c r="AF40">
        <f>COUNTIF(Data!$L$2:$L$26,"="&amp;AE40)</f>
        <v>0</v>
      </c>
      <c r="AG40" s="4">
        <f t="shared" si="28"/>
        <v>0</v>
      </c>
      <c r="AH40" s="4">
        <v>0.01</v>
      </c>
      <c r="AI40" s="4">
        <f t="shared" si="18"/>
        <v>-0.01</v>
      </c>
      <c r="AJ40" s="4">
        <f t="shared" si="19"/>
        <v>0.01</v>
      </c>
    </row>
    <row r="41" spans="1:36">
      <c r="I41">
        <v>48</v>
      </c>
      <c r="J41">
        <f>COUNTIF(Data!$G$2:$G$26,"="&amp;I41)</f>
        <v>0</v>
      </c>
      <c r="K41" s="4">
        <f t="shared" si="24"/>
        <v>0</v>
      </c>
      <c r="L41" s="4">
        <f t="shared" si="10"/>
        <v>8.9548426529264119E-3</v>
      </c>
      <c r="M41" s="4">
        <f t="shared" si="11"/>
        <v>-8.9548426529264119E-3</v>
      </c>
      <c r="N41" s="4">
        <f t="shared" si="25"/>
        <v>8.9548426529264119E-3</v>
      </c>
      <c r="O41" s="4">
        <f t="shared" si="12"/>
        <v>0.47528297965547051</v>
      </c>
      <c r="Q41">
        <v>48</v>
      </c>
      <c r="R41">
        <f>COUNTIF(Data!$K$3:$K$26,"="&amp;Q41)</f>
        <v>2</v>
      </c>
      <c r="S41" s="4">
        <f t="shared" si="26"/>
        <v>8.3333333333333329E-2</v>
      </c>
      <c r="T41" s="4">
        <v>8.9499999999999996E-3</v>
      </c>
      <c r="U41" s="4">
        <f t="shared" si="13"/>
        <v>7.4383333333333329E-2</v>
      </c>
      <c r="V41" s="4">
        <f t="shared" si="14"/>
        <v>7.4383333333333329E-2</v>
      </c>
      <c r="X41">
        <v>48</v>
      </c>
      <c r="Y41" s="40">
        <f>SUMIF(Data!$G$2:$G$26,"="&amp;X41,Data!$D$2:$D$26)</f>
        <v>0</v>
      </c>
      <c r="Z41" s="4">
        <f t="shared" si="27"/>
        <v>0</v>
      </c>
      <c r="AA41" s="4">
        <f t="shared" si="15"/>
        <v>1.1111111111111112E-2</v>
      </c>
      <c r="AB41" s="4">
        <f t="shared" si="16"/>
        <v>-1.1111111111111112E-2</v>
      </c>
      <c r="AC41" s="4">
        <f t="shared" si="17"/>
        <v>1.1111111111111112E-2</v>
      </c>
      <c r="AE41">
        <v>38</v>
      </c>
      <c r="AF41">
        <f>COUNTIF(Data!$L$2:$L$26,"="&amp;AE41)</f>
        <v>1</v>
      </c>
      <c r="AG41" s="4">
        <f t="shared" si="28"/>
        <v>0.04</v>
      </c>
      <c r="AH41" s="4">
        <v>0.01</v>
      </c>
      <c r="AI41" s="4">
        <f t="shared" si="18"/>
        <v>0.03</v>
      </c>
      <c r="AJ41" s="4">
        <f t="shared" si="19"/>
        <v>0.03</v>
      </c>
    </row>
    <row r="42" spans="1:36">
      <c r="I42">
        <v>49</v>
      </c>
      <c r="J42">
        <f>COUNTIF(Data!$G$2:$G$26,"="&amp;I42)</f>
        <v>2</v>
      </c>
      <c r="K42" s="4">
        <f t="shared" si="24"/>
        <v>0.08</v>
      </c>
      <c r="L42" s="4">
        <f t="shared" si="10"/>
        <v>8.7739243075051522E-3</v>
      </c>
      <c r="M42" s="4">
        <f t="shared" si="11"/>
        <v>7.1226075692494853E-2</v>
      </c>
      <c r="N42" s="4">
        <f t="shared" si="25"/>
        <v>7.1226075692494853E-2</v>
      </c>
      <c r="O42" s="4">
        <f t="shared" si="12"/>
        <v>2.7464885345453189</v>
      </c>
      <c r="Q42">
        <v>49</v>
      </c>
      <c r="R42">
        <f>COUNTIF(Data!$K$3:$K$26,"="&amp;Q42)</f>
        <v>0</v>
      </c>
      <c r="S42" s="4">
        <f t="shared" si="26"/>
        <v>0</v>
      </c>
      <c r="T42" s="4">
        <v>8.77E-3</v>
      </c>
      <c r="U42" s="4">
        <f t="shared" si="13"/>
        <v>-8.77E-3</v>
      </c>
      <c r="V42" s="4">
        <f t="shared" si="14"/>
        <v>8.77E-3</v>
      </c>
      <c r="X42">
        <v>49</v>
      </c>
      <c r="Y42" s="40">
        <f>SUMIF(Data!$G$2:$G$26,"="&amp;X42,Data!$D$2:$D$26)</f>
        <v>98.91</v>
      </c>
      <c r="Z42" s="4">
        <f t="shared" si="27"/>
        <v>7.7653819883334765E-2</v>
      </c>
      <c r="AA42" s="4">
        <f t="shared" si="15"/>
        <v>1.1111111111111112E-2</v>
      </c>
      <c r="AB42" s="4">
        <f t="shared" si="16"/>
        <v>6.6542708772223652E-2</v>
      </c>
      <c r="AC42" s="4">
        <f t="shared" si="17"/>
        <v>6.6542708772223652E-2</v>
      </c>
      <c r="AE42">
        <v>39</v>
      </c>
      <c r="AF42">
        <f>COUNTIF(Data!$L$2:$L$26,"="&amp;AE42)</f>
        <v>0</v>
      </c>
      <c r="AG42" s="4">
        <f t="shared" si="28"/>
        <v>0</v>
      </c>
      <c r="AH42" s="4">
        <v>0.01</v>
      </c>
      <c r="AI42" s="4">
        <f t="shared" si="18"/>
        <v>-0.01</v>
      </c>
      <c r="AJ42" s="4">
        <f t="shared" si="19"/>
        <v>0.01</v>
      </c>
    </row>
    <row r="43" spans="1:36">
      <c r="I43">
        <v>50</v>
      </c>
      <c r="J43">
        <f>COUNTIF(Data!$G$2:$G$26,"="&amp;I43)</f>
        <v>1</v>
      </c>
      <c r="K43" s="4">
        <f t="shared" si="24"/>
        <v>0.04</v>
      </c>
      <c r="L43" s="4">
        <f t="shared" si="10"/>
        <v>8.6001717619175692E-3</v>
      </c>
      <c r="M43" s="4">
        <f t="shared" si="11"/>
        <v>3.1399828238082433E-2</v>
      </c>
      <c r="N43" s="4">
        <f t="shared" si="25"/>
        <v>3.1399828238082433E-2</v>
      </c>
      <c r="O43" s="4">
        <f t="shared" si="12"/>
        <v>0.61729154713017931</v>
      </c>
      <c r="Q43">
        <v>50</v>
      </c>
      <c r="R43">
        <f>COUNTIF(Data!$K$3:$K$26,"="&amp;Q43)</f>
        <v>0</v>
      </c>
      <c r="S43" s="4">
        <f t="shared" si="26"/>
        <v>0</v>
      </c>
      <c r="T43" s="4">
        <v>8.6E-3</v>
      </c>
      <c r="U43" s="4">
        <f t="shared" si="13"/>
        <v>-8.6E-3</v>
      </c>
      <c r="V43" s="4">
        <f t="shared" si="14"/>
        <v>8.6E-3</v>
      </c>
      <c r="X43">
        <v>50</v>
      </c>
      <c r="Y43" s="40">
        <f>SUMIF(Data!$G$2:$G$26,"="&amp;X43,Data!$D$2:$D$26)</f>
        <v>50.38</v>
      </c>
      <c r="Z43" s="4">
        <f t="shared" si="27"/>
        <v>3.9553123503411246E-2</v>
      </c>
      <c r="AA43" s="4">
        <f t="shared" si="15"/>
        <v>1.1111111111111112E-2</v>
      </c>
      <c r="AB43" s="4">
        <f t="shared" si="16"/>
        <v>2.8442012392300133E-2</v>
      </c>
      <c r="AC43" s="4">
        <f t="shared" si="17"/>
        <v>2.8442012392300133E-2</v>
      </c>
      <c r="AE43">
        <v>40</v>
      </c>
      <c r="AF43">
        <f>COUNTIF(Data!$L$2:$L$26,"="&amp;AE43)</f>
        <v>0</v>
      </c>
      <c r="AG43" s="4">
        <f t="shared" si="28"/>
        <v>0</v>
      </c>
      <c r="AH43" s="4">
        <v>0.01</v>
      </c>
      <c r="AI43" s="4">
        <f t="shared" si="18"/>
        <v>-0.01</v>
      </c>
      <c r="AJ43" s="4">
        <f t="shared" si="19"/>
        <v>0.01</v>
      </c>
    </row>
    <row r="44" spans="1:36">
      <c r="I44">
        <v>51</v>
      </c>
      <c r="J44">
        <f>COUNTIF(Data!$G$2:$G$26,"="&amp;I44)</f>
        <v>0</v>
      </c>
      <c r="K44" s="4">
        <f t="shared" si="24"/>
        <v>0</v>
      </c>
      <c r="L44" s="4">
        <f t="shared" si="10"/>
        <v>8.4331675368627644E-3</v>
      </c>
      <c r="M44" s="4">
        <f t="shared" si="11"/>
        <v>-8.4331675368627644E-3</v>
      </c>
      <c r="N44" s="4">
        <f t="shared" si="25"/>
        <v>8.4331675368627644E-3</v>
      </c>
      <c r="O44" s="4">
        <f t="shared" si="12"/>
        <v>0.46110982165481063</v>
      </c>
      <c r="Q44">
        <v>51</v>
      </c>
      <c r="R44">
        <f>COUNTIF(Data!$K$3:$K$26,"="&amp;Q44)</f>
        <v>0</v>
      </c>
      <c r="S44" s="4">
        <f t="shared" si="26"/>
        <v>0</v>
      </c>
      <c r="T44" s="4">
        <v>8.43E-3</v>
      </c>
      <c r="U44" s="4">
        <f t="shared" si="13"/>
        <v>-8.43E-3</v>
      </c>
      <c r="V44" s="4">
        <f t="shared" si="14"/>
        <v>8.43E-3</v>
      </c>
      <c r="X44">
        <v>51</v>
      </c>
      <c r="Y44" s="40">
        <f>SUMIF(Data!$G$2:$G$26,"="&amp;X44,Data!$D$2:$D$26)</f>
        <v>0</v>
      </c>
      <c r="Z44" s="4">
        <f t="shared" si="27"/>
        <v>0</v>
      </c>
      <c r="AA44" s="4">
        <f t="shared" si="15"/>
        <v>1.1111111111111112E-2</v>
      </c>
      <c r="AB44" s="4">
        <f t="shared" si="16"/>
        <v>-1.1111111111111112E-2</v>
      </c>
      <c r="AC44" s="4">
        <f t="shared" si="17"/>
        <v>1.1111111111111112E-2</v>
      </c>
      <c r="AE44">
        <v>41</v>
      </c>
      <c r="AF44">
        <f>COUNTIF(Data!$L$2:$L$26,"="&amp;AE44)</f>
        <v>1</v>
      </c>
      <c r="AG44" s="4">
        <f t="shared" si="28"/>
        <v>0.04</v>
      </c>
      <c r="AH44" s="4">
        <v>0.01</v>
      </c>
      <c r="AI44" s="4">
        <f t="shared" si="18"/>
        <v>0.03</v>
      </c>
      <c r="AJ44" s="4">
        <f t="shared" si="19"/>
        <v>0.03</v>
      </c>
    </row>
    <row r="45" spans="1:36">
      <c r="I45">
        <v>52</v>
      </c>
      <c r="J45">
        <f>COUNTIF(Data!$G$2:$G$26,"="&amp;I45)</f>
        <v>0</v>
      </c>
      <c r="K45" s="4">
        <f t="shared" si="24"/>
        <v>0</v>
      </c>
      <c r="L45" s="4">
        <f t="shared" si="10"/>
        <v>8.2725259659898569E-3</v>
      </c>
      <c r="M45" s="4">
        <f t="shared" si="11"/>
        <v>-8.2725259659898569E-3</v>
      </c>
      <c r="N45" s="4">
        <f t="shared" si="25"/>
        <v>8.2725259659898569E-3</v>
      </c>
      <c r="O45" s="4">
        <f t="shared" si="12"/>
        <v>0.45665992548984796</v>
      </c>
      <c r="Q45">
        <v>52</v>
      </c>
      <c r="R45">
        <f>COUNTIF(Data!$K$3:$K$26,"="&amp;Q45)</f>
        <v>0</v>
      </c>
      <c r="S45" s="4">
        <f t="shared" si="26"/>
        <v>0</v>
      </c>
      <c r="T45" s="4">
        <v>8.2699999999999996E-3</v>
      </c>
      <c r="U45" s="4">
        <f t="shared" si="13"/>
        <v>-8.2699999999999996E-3</v>
      </c>
      <c r="V45" s="4">
        <f t="shared" si="14"/>
        <v>8.2699999999999996E-3</v>
      </c>
      <c r="X45">
        <v>52</v>
      </c>
      <c r="Y45" s="40">
        <f>SUMIF(Data!$G$2:$G$26,"="&amp;X45,Data!$D$2:$D$26)</f>
        <v>0</v>
      </c>
      <c r="Z45" s="4">
        <f t="shared" si="27"/>
        <v>0</v>
      </c>
      <c r="AA45" s="4">
        <f t="shared" si="15"/>
        <v>1.1111111111111112E-2</v>
      </c>
      <c r="AB45" s="4">
        <f t="shared" si="16"/>
        <v>-1.1111111111111112E-2</v>
      </c>
      <c r="AC45" s="4">
        <f t="shared" si="17"/>
        <v>1.1111111111111112E-2</v>
      </c>
      <c r="AE45">
        <v>42</v>
      </c>
      <c r="AF45">
        <f>COUNTIF(Data!$L$2:$L$26,"="&amp;AE45)</f>
        <v>0</v>
      </c>
      <c r="AG45" s="4">
        <f t="shared" si="28"/>
        <v>0</v>
      </c>
      <c r="AH45" s="4">
        <v>0.01</v>
      </c>
      <c r="AI45" s="4">
        <f t="shared" si="18"/>
        <v>-0.01</v>
      </c>
      <c r="AJ45" s="4">
        <f t="shared" si="19"/>
        <v>0.01</v>
      </c>
    </row>
    <row r="46" spans="1:36">
      <c r="I46">
        <v>53</v>
      </c>
      <c r="J46">
        <f>COUNTIF(Data!$G$2:$G$26,"="&amp;I46)</f>
        <v>0</v>
      </c>
      <c r="K46" s="4">
        <f t="shared" si="24"/>
        <v>0</v>
      </c>
      <c r="L46" s="4">
        <f t="shared" si="10"/>
        <v>8.1178902221794597E-3</v>
      </c>
      <c r="M46" s="4">
        <f t="shared" si="11"/>
        <v>-8.1178902221794597E-3</v>
      </c>
      <c r="N46" s="4">
        <f t="shared" si="25"/>
        <v>8.1178902221794597E-3</v>
      </c>
      <c r="O46" s="4">
        <f t="shared" si="12"/>
        <v>0.45233642657667544</v>
      </c>
      <c r="Q46">
        <v>53</v>
      </c>
      <c r="R46">
        <f>COUNTIF(Data!$K$3:$K$26,"="&amp;Q46)</f>
        <v>0</v>
      </c>
      <c r="S46" s="4">
        <f t="shared" si="26"/>
        <v>0</v>
      </c>
      <c r="T46" s="4">
        <v>8.1200000000000005E-3</v>
      </c>
      <c r="U46" s="4">
        <f t="shared" si="13"/>
        <v>-8.1200000000000005E-3</v>
      </c>
      <c r="V46" s="4">
        <f t="shared" si="14"/>
        <v>8.1200000000000005E-3</v>
      </c>
      <c r="X46">
        <v>53</v>
      </c>
      <c r="Y46" s="40">
        <f>SUMIF(Data!$G$2:$G$26,"="&amp;X46,Data!$D$2:$D$26)</f>
        <v>0</v>
      </c>
      <c r="Z46" s="4">
        <f t="shared" si="27"/>
        <v>0</v>
      </c>
      <c r="AA46" s="4">
        <f t="shared" si="15"/>
        <v>1.1111111111111112E-2</v>
      </c>
      <c r="AB46" s="4">
        <f t="shared" si="16"/>
        <v>-1.1111111111111112E-2</v>
      </c>
      <c r="AC46" s="4">
        <f t="shared" si="17"/>
        <v>1.1111111111111112E-2</v>
      </c>
      <c r="AE46">
        <v>43</v>
      </c>
      <c r="AF46">
        <f>COUNTIF(Data!$L$2:$L$26,"="&amp;AE46)</f>
        <v>0</v>
      </c>
      <c r="AG46" s="4">
        <f t="shared" si="28"/>
        <v>0</v>
      </c>
      <c r="AH46" s="4">
        <v>0.01</v>
      </c>
      <c r="AI46" s="4">
        <f t="shared" si="18"/>
        <v>-0.01</v>
      </c>
      <c r="AJ46" s="4">
        <f t="shared" si="19"/>
        <v>0.01</v>
      </c>
    </row>
    <row r="47" spans="1:36">
      <c r="I47">
        <v>54</v>
      </c>
      <c r="J47">
        <f>COUNTIF(Data!$G$2:$G$26,"="&amp;I47)</f>
        <v>0</v>
      </c>
      <c r="K47" s="4">
        <f t="shared" si="24"/>
        <v>0</v>
      </c>
      <c r="L47" s="4">
        <f t="shared" si="10"/>
        <v>7.9689296712753734E-3</v>
      </c>
      <c r="M47" s="4">
        <f t="shared" si="11"/>
        <v>-7.9689296712753734E-3</v>
      </c>
      <c r="N47" s="4">
        <f t="shared" si="25"/>
        <v>7.9689296712753734E-3</v>
      </c>
      <c r="O47" s="4">
        <f t="shared" si="12"/>
        <v>0.44813345205834687</v>
      </c>
      <c r="Q47">
        <v>54</v>
      </c>
      <c r="R47">
        <f>COUNTIF(Data!$K$3:$K$26,"="&amp;Q47)</f>
        <v>0</v>
      </c>
      <c r="S47" s="4">
        <f t="shared" si="26"/>
        <v>0</v>
      </c>
      <c r="T47" s="4">
        <v>7.9699999999999997E-3</v>
      </c>
      <c r="U47" s="4">
        <f t="shared" si="13"/>
        <v>-7.9699999999999997E-3</v>
      </c>
      <c r="V47" s="4">
        <f t="shared" si="14"/>
        <v>7.9699999999999997E-3</v>
      </c>
      <c r="X47">
        <v>54</v>
      </c>
      <c r="Y47" s="40">
        <f>SUMIF(Data!$G$2:$G$26,"="&amp;X47,Data!$D$2:$D$26)</f>
        <v>0</v>
      </c>
      <c r="Z47" s="4">
        <f t="shared" si="27"/>
        <v>0</v>
      </c>
      <c r="AA47" s="4">
        <f t="shared" si="15"/>
        <v>1.1111111111111112E-2</v>
      </c>
      <c r="AB47" s="4">
        <f t="shared" si="16"/>
        <v>-1.1111111111111112E-2</v>
      </c>
      <c r="AC47" s="4">
        <f t="shared" si="17"/>
        <v>1.1111111111111112E-2</v>
      </c>
      <c r="AE47">
        <v>44</v>
      </c>
      <c r="AF47">
        <f>COUNTIF(Data!$L$2:$L$26,"="&amp;AE47)</f>
        <v>0</v>
      </c>
      <c r="AG47" s="4">
        <f t="shared" si="28"/>
        <v>0</v>
      </c>
      <c r="AH47" s="4">
        <v>0.01</v>
      </c>
      <c r="AI47" s="4">
        <f t="shared" si="18"/>
        <v>-0.01</v>
      </c>
      <c r="AJ47" s="4">
        <f t="shared" si="19"/>
        <v>0.01</v>
      </c>
    </row>
    <row r="48" spans="1:36">
      <c r="I48">
        <v>55</v>
      </c>
      <c r="J48">
        <f>COUNTIF(Data!$G$2:$G$26,"="&amp;I48)</f>
        <v>2</v>
      </c>
      <c r="K48" s="4">
        <f t="shared" si="24"/>
        <v>0.08</v>
      </c>
      <c r="L48" s="4">
        <f t="shared" si="10"/>
        <v>7.8253375119565257E-3</v>
      </c>
      <c r="M48" s="4">
        <f t="shared" si="11"/>
        <v>7.2174662488043481E-2</v>
      </c>
      <c r="N48" s="4">
        <f t="shared" si="25"/>
        <v>7.2174662488043481E-2</v>
      </c>
      <c r="O48" s="4">
        <f t="shared" si="12"/>
        <v>2.9606294006987794</v>
      </c>
      <c r="Q48">
        <v>55</v>
      </c>
      <c r="R48">
        <f>COUNTIF(Data!$K$3:$K$26,"="&amp;Q48)</f>
        <v>0</v>
      </c>
      <c r="S48" s="4">
        <f t="shared" si="26"/>
        <v>0</v>
      </c>
      <c r="T48" s="4">
        <v>7.8300000000000002E-3</v>
      </c>
      <c r="U48" s="4">
        <f t="shared" si="13"/>
        <v>-7.8300000000000002E-3</v>
      </c>
      <c r="V48" s="4">
        <f t="shared" si="14"/>
        <v>7.8300000000000002E-3</v>
      </c>
      <c r="X48">
        <v>55</v>
      </c>
      <c r="Y48" s="40">
        <f>SUMIF(Data!$G$2:$G$26,"="&amp;X48,Data!$D$2:$D$26)</f>
        <v>110.50999999999999</v>
      </c>
      <c r="Z48" s="4">
        <f t="shared" si="27"/>
        <v>8.6760930495473912E-2</v>
      </c>
      <c r="AA48" s="4">
        <f t="shared" si="15"/>
        <v>1.1111111111111112E-2</v>
      </c>
      <c r="AB48" s="4">
        <f t="shared" si="16"/>
        <v>7.5649819384362799E-2</v>
      </c>
      <c r="AC48" s="4">
        <f t="shared" si="17"/>
        <v>7.5649819384362799E-2</v>
      </c>
      <c r="AE48">
        <v>45</v>
      </c>
      <c r="AF48">
        <f>COUNTIF(Data!$L$2:$L$26,"="&amp;AE48)</f>
        <v>0</v>
      </c>
      <c r="AG48" s="4">
        <f t="shared" si="28"/>
        <v>0</v>
      </c>
      <c r="AH48" s="4">
        <v>0.01</v>
      </c>
      <c r="AI48" s="4">
        <f t="shared" si="18"/>
        <v>-0.01</v>
      </c>
      <c r="AJ48" s="4">
        <f t="shared" si="19"/>
        <v>0.01</v>
      </c>
    </row>
    <row r="49" spans="9:36">
      <c r="I49">
        <v>56</v>
      </c>
      <c r="J49">
        <f>COUNTIF(Data!$G$2:$G$26,"="&amp;I49)</f>
        <v>0</v>
      </c>
      <c r="K49" s="4">
        <f t="shared" si="24"/>
        <v>0</v>
      </c>
      <c r="L49" s="4">
        <f t="shared" si="10"/>
        <v>7.6868286662909553E-3</v>
      </c>
      <c r="M49" s="4">
        <f t="shared" si="11"/>
        <v>-7.6868286662909553E-3</v>
      </c>
      <c r="N49" s="4">
        <f t="shared" si="25"/>
        <v>7.6868286662909553E-3</v>
      </c>
      <c r="O49" s="4">
        <f t="shared" si="12"/>
        <v>0.44006742988473097</v>
      </c>
      <c r="Q49">
        <v>56</v>
      </c>
      <c r="R49">
        <f>COUNTIF(Data!$K$3:$K$26,"="&amp;Q49)</f>
        <v>1</v>
      </c>
      <c r="S49" s="4">
        <f t="shared" si="26"/>
        <v>4.1666666666666664E-2</v>
      </c>
      <c r="T49" s="4">
        <v>7.6899999999999998E-3</v>
      </c>
      <c r="U49" s="4">
        <f t="shared" si="13"/>
        <v>3.3976666666666662E-2</v>
      </c>
      <c r="V49" s="4">
        <f t="shared" si="14"/>
        <v>3.3976666666666662E-2</v>
      </c>
      <c r="X49">
        <v>56</v>
      </c>
      <c r="Y49" s="40">
        <f>SUMIF(Data!$G$2:$G$26,"="&amp;X49,Data!$D$2:$D$26)</f>
        <v>0</v>
      </c>
      <c r="Z49" s="4">
        <f t="shared" si="27"/>
        <v>0</v>
      </c>
      <c r="AA49" s="4">
        <f t="shared" si="15"/>
        <v>1.1111111111111112E-2</v>
      </c>
      <c r="AB49" s="4">
        <f t="shared" si="16"/>
        <v>-1.1111111111111112E-2</v>
      </c>
      <c r="AC49" s="4">
        <f t="shared" si="17"/>
        <v>1.1111111111111112E-2</v>
      </c>
      <c r="AE49">
        <v>46</v>
      </c>
      <c r="AF49">
        <f>COUNTIF(Data!$L$2:$L$26,"="&amp;AE49)</f>
        <v>0</v>
      </c>
      <c r="AG49" s="4">
        <f t="shared" si="28"/>
        <v>0</v>
      </c>
      <c r="AH49" s="4">
        <v>0.01</v>
      </c>
      <c r="AI49" s="4">
        <f t="shared" si="18"/>
        <v>-0.01</v>
      </c>
      <c r="AJ49" s="4">
        <f t="shared" si="19"/>
        <v>0.01</v>
      </c>
    </row>
    <row r="50" spans="9:36">
      <c r="I50">
        <v>57</v>
      </c>
      <c r="J50">
        <f>COUNTIF(Data!$G$2:$G$26,"="&amp;I50)</f>
        <v>0</v>
      </c>
      <c r="K50" s="4">
        <f t="shared" si="24"/>
        <v>0</v>
      </c>
      <c r="L50" s="4">
        <f t="shared" si="10"/>
        <v>7.5531378904459068E-3</v>
      </c>
      <c r="M50" s="4">
        <f t="shared" si="11"/>
        <v>-7.5531378904459068E-3</v>
      </c>
      <c r="N50" s="4">
        <f t="shared" si="25"/>
        <v>7.5531378904459068E-3</v>
      </c>
      <c r="O50" s="4">
        <f t="shared" si="12"/>
        <v>0.4361943938085186</v>
      </c>
      <c r="Q50">
        <v>57</v>
      </c>
      <c r="R50">
        <f>COUNTIF(Data!$K$3:$K$26,"="&amp;Q50)</f>
        <v>0</v>
      </c>
      <c r="S50" s="4">
        <f t="shared" si="26"/>
        <v>0</v>
      </c>
      <c r="T50" s="4">
        <v>7.5500000000000003E-3</v>
      </c>
      <c r="U50" s="4">
        <f t="shared" si="13"/>
        <v>-7.5500000000000003E-3</v>
      </c>
      <c r="V50" s="4">
        <f t="shared" si="14"/>
        <v>7.5500000000000003E-3</v>
      </c>
      <c r="X50">
        <v>57</v>
      </c>
      <c r="Y50" s="40">
        <f>SUMIF(Data!$G$2:$G$26,"="&amp;X50,Data!$D$2:$D$26)</f>
        <v>0</v>
      </c>
      <c r="Z50" s="4">
        <f t="shared" si="27"/>
        <v>0</v>
      </c>
      <c r="AA50" s="4">
        <f t="shared" si="15"/>
        <v>1.1111111111111112E-2</v>
      </c>
      <c r="AB50" s="4">
        <f t="shared" si="16"/>
        <v>-1.1111111111111112E-2</v>
      </c>
      <c r="AC50" s="4">
        <f t="shared" si="17"/>
        <v>1.1111111111111112E-2</v>
      </c>
      <c r="AE50">
        <v>47</v>
      </c>
      <c r="AF50">
        <f>COUNTIF(Data!$L$2:$L$26,"="&amp;AE50)</f>
        <v>0</v>
      </c>
      <c r="AG50" s="4">
        <f t="shared" si="28"/>
        <v>0</v>
      </c>
      <c r="AH50" s="4">
        <v>0.01</v>
      </c>
      <c r="AI50" s="4">
        <f t="shared" si="18"/>
        <v>-0.01</v>
      </c>
      <c r="AJ50" s="4">
        <f t="shared" si="19"/>
        <v>0.01</v>
      </c>
    </row>
    <row r="51" spans="9:36">
      <c r="I51">
        <v>58</v>
      </c>
      <c r="J51">
        <f>COUNTIF(Data!$G$2:$G$26,"="&amp;I51)</f>
        <v>0</v>
      </c>
      <c r="K51" s="4">
        <f t="shared" si="24"/>
        <v>0</v>
      </c>
      <c r="L51" s="4">
        <f t="shared" si="10"/>
        <v>7.4240180792068747E-3</v>
      </c>
      <c r="M51" s="4">
        <f t="shared" si="11"/>
        <v>-7.4240180792068747E-3</v>
      </c>
      <c r="N51" s="4">
        <f t="shared" si="25"/>
        <v>7.4240180792068747E-3</v>
      </c>
      <c r="O51" s="4">
        <f t="shared" si="12"/>
        <v>0.43242185324799454</v>
      </c>
      <c r="Q51">
        <v>58</v>
      </c>
      <c r="R51">
        <f>COUNTIF(Data!$K$3:$K$26,"="&amp;Q51)</f>
        <v>0</v>
      </c>
      <c r="S51" s="4">
        <f t="shared" si="26"/>
        <v>0</v>
      </c>
      <c r="T51" s="4">
        <v>7.4200000000000004E-3</v>
      </c>
      <c r="U51" s="4">
        <f t="shared" si="13"/>
        <v>-7.4200000000000004E-3</v>
      </c>
      <c r="V51" s="4">
        <f t="shared" si="14"/>
        <v>7.4200000000000004E-3</v>
      </c>
      <c r="X51">
        <v>58</v>
      </c>
      <c r="Y51" s="40">
        <f>SUMIF(Data!$G$2:$G$26,"="&amp;X51,Data!$D$2:$D$26)</f>
        <v>0</v>
      </c>
      <c r="Z51" s="4">
        <f t="shared" si="27"/>
        <v>0</v>
      </c>
      <c r="AA51" s="4">
        <f t="shared" si="15"/>
        <v>1.1111111111111112E-2</v>
      </c>
      <c r="AB51" s="4">
        <f t="shared" si="16"/>
        <v>-1.1111111111111112E-2</v>
      </c>
      <c r="AC51" s="4">
        <f t="shared" si="17"/>
        <v>1.1111111111111112E-2</v>
      </c>
      <c r="AE51">
        <v>48</v>
      </c>
      <c r="AF51">
        <f>COUNTIF(Data!$L$2:$L$26,"="&amp;AE51)</f>
        <v>0</v>
      </c>
      <c r="AG51" s="4">
        <f t="shared" si="28"/>
        <v>0</v>
      </c>
      <c r="AH51" s="4">
        <v>0.01</v>
      </c>
      <c r="AI51" s="4">
        <f t="shared" si="18"/>
        <v>-0.01</v>
      </c>
      <c r="AJ51" s="4">
        <f t="shared" si="19"/>
        <v>0.01</v>
      </c>
    </row>
    <row r="52" spans="9:36">
      <c r="I52">
        <v>59</v>
      </c>
      <c r="J52">
        <f>COUNTIF(Data!$G$2:$G$26,"="&amp;I52)</f>
        <v>2</v>
      </c>
      <c r="K52" s="4">
        <f t="shared" si="24"/>
        <v>0.08</v>
      </c>
      <c r="L52" s="4">
        <f t="shared" si="10"/>
        <v>7.2992387414994231E-3</v>
      </c>
      <c r="M52" s="4">
        <f t="shared" si="11"/>
        <v>7.2700761258500585E-2</v>
      </c>
      <c r="N52" s="4">
        <f t="shared" si="25"/>
        <v>7.2700761258500585E-2</v>
      </c>
      <c r="O52" s="4">
        <f t="shared" si="12"/>
        <v>3.0955578970452104</v>
      </c>
      <c r="Q52">
        <v>59</v>
      </c>
      <c r="R52">
        <f>COUNTIF(Data!$K$3:$K$26,"="&amp;Q52)</f>
        <v>0</v>
      </c>
      <c r="S52" s="4">
        <f t="shared" si="26"/>
        <v>0</v>
      </c>
      <c r="T52" s="4">
        <v>7.3000000000000001E-3</v>
      </c>
      <c r="U52" s="4">
        <f t="shared" si="13"/>
        <v>-7.3000000000000001E-3</v>
      </c>
      <c r="V52" s="4">
        <f t="shared" si="14"/>
        <v>7.3000000000000001E-3</v>
      </c>
      <c r="X52">
        <v>59</v>
      </c>
      <c r="Y52" s="40">
        <f>SUMIF(Data!$G$2:$G$26,"="&amp;X52,Data!$D$2:$D$26)</f>
        <v>118.56</v>
      </c>
      <c r="Z52" s="4">
        <f t="shared" si="27"/>
        <v>9.3080951222001523E-2</v>
      </c>
      <c r="AA52" s="4">
        <f t="shared" si="15"/>
        <v>1.1111111111111112E-2</v>
      </c>
      <c r="AB52" s="4">
        <f t="shared" si="16"/>
        <v>8.196984011089041E-2</v>
      </c>
      <c r="AC52" s="4">
        <f t="shared" si="17"/>
        <v>8.196984011089041E-2</v>
      </c>
      <c r="AE52">
        <v>49</v>
      </c>
      <c r="AF52">
        <f>COUNTIF(Data!$L$2:$L$26,"="&amp;AE52)</f>
        <v>0</v>
      </c>
      <c r="AG52" s="4">
        <f t="shared" si="28"/>
        <v>0</v>
      </c>
      <c r="AH52" s="4">
        <v>0.01</v>
      </c>
      <c r="AI52" s="4">
        <f t="shared" si="18"/>
        <v>-0.01</v>
      </c>
      <c r="AJ52" s="4">
        <f t="shared" si="19"/>
        <v>0.01</v>
      </c>
    </row>
    <row r="53" spans="9:36">
      <c r="I53">
        <v>60</v>
      </c>
      <c r="J53">
        <f>COUNTIF(Data!$G$2:$G$26,"="&amp;I53)</f>
        <v>0</v>
      </c>
      <c r="K53" s="4">
        <f t="shared" si="24"/>
        <v>0</v>
      </c>
      <c r="L53" s="4">
        <f t="shared" si="10"/>
        <v>7.1785846271233758E-3</v>
      </c>
      <c r="M53" s="4">
        <f t="shared" si="11"/>
        <v>-7.1785846271233758E-3</v>
      </c>
      <c r="N53" s="4">
        <f t="shared" si="25"/>
        <v>7.1785846271233758E-3</v>
      </c>
      <c r="O53" s="4">
        <f t="shared" si="12"/>
        <v>0.42516141953691061</v>
      </c>
      <c r="Q53">
        <v>60</v>
      </c>
      <c r="R53">
        <f>COUNTIF(Data!$K$3:$K$26,"="&amp;Q53)</f>
        <v>0</v>
      </c>
      <c r="S53" s="4">
        <f t="shared" si="26"/>
        <v>0</v>
      </c>
      <c r="T53" s="4">
        <v>7.1799999999999998E-3</v>
      </c>
      <c r="U53" s="4">
        <f t="shared" si="13"/>
        <v>-7.1799999999999998E-3</v>
      </c>
      <c r="V53" s="4">
        <f t="shared" si="14"/>
        <v>7.1799999999999998E-3</v>
      </c>
      <c r="X53">
        <v>60</v>
      </c>
      <c r="Y53" s="40">
        <f>SUMIF(Data!$G$2:$G$26,"="&amp;X53,Data!$D$2:$D$26)</f>
        <v>0</v>
      </c>
      <c r="Z53" s="4">
        <f t="shared" si="27"/>
        <v>0</v>
      </c>
      <c r="AA53" s="4">
        <f t="shared" si="15"/>
        <v>1.1111111111111112E-2</v>
      </c>
      <c r="AB53" s="4">
        <f t="shared" si="16"/>
        <v>-1.1111111111111112E-2</v>
      </c>
      <c r="AC53" s="4">
        <f t="shared" si="17"/>
        <v>1.1111111111111112E-2</v>
      </c>
      <c r="AE53">
        <v>50</v>
      </c>
      <c r="AF53">
        <f>COUNTIF(Data!$L$2:$L$26,"="&amp;AE53)</f>
        <v>0</v>
      </c>
      <c r="AG53" s="4">
        <f t="shared" si="28"/>
        <v>0</v>
      </c>
      <c r="AH53" s="4">
        <v>0.01</v>
      </c>
      <c r="AI53" s="4">
        <f t="shared" si="18"/>
        <v>-0.01</v>
      </c>
      <c r="AJ53" s="4">
        <f t="shared" si="19"/>
        <v>0.01</v>
      </c>
    </row>
    <row r="54" spans="9:36">
      <c r="I54">
        <v>61</v>
      </c>
      <c r="J54">
        <f>COUNTIF(Data!$G$2:$G$26,"="&amp;I54)</f>
        <v>0</v>
      </c>
      <c r="K54" s="4">
        <f t="shared" si="24"/>
        <v>0</v>
      </c>
      <c r="L54" s="4">
        <f t="shared" si="10"/>
        <v>7.0618544874868489E-3</v>
      </c>
      <c r="M54" s="4">
        <f t="shared" si="11"/>
        <v>-7.0618544874868489E-3</v>
      </c>
      <c r="N54" s="4">
        <f t="shared" si="25"/>
        <v>7.0618544874868489E-3</v>
      </c>
      <c r="O54" s="4">
        <f t="shared" si="12"/>
        <v>0.42166571339642611</v>
      </c>
      <c r="Q54">
        <v>61</v>
      </c>
      <c r="R54">
        <f>COUNTIF(Data!$K$3:$K$26,"="&amp;Q54)</f>
        <v>0</v>
      </c>
      <c r="S54" s="4">
        <f t="shared" si="26"/>
        <v>0</v>
      </c>
      <c r="T54" s="4">
        <v>7.0600000000000003E-3</v>
      </c>
      <c r="U54" s="4">
        <f t="shared" si="13"/>
        <v>-7.0600000000000003E-3</v>
      </c>
      <c r="V54" s="4">
        <f t="shared" si="14"/>
        <v>7.0600000000000003E-3</v>
      </c>
      <c r="X54">
        <v>61</v>
      </c>
      <c r="Y54" s="40">
        <f>SUMIF(Data!$G$2:$G$26,"="&amp;X54,Data!$D$2:$D$26)</f>
        <v>0</v>
      </c>
      <c r="Z54" s="4">
        <f t="shared" si="27"/>
        <v>0</v>
      </c>
      <c r="AA54" s="4">
        <f t="shared" si="15"/>
        <v>1.1111111111111112E-2</v>
      </c>
      <c r="AB54" s="4">
        <f t="shared" si="16"/>
        <v>-1.1111111111111112E-2</v>
      </c>
      <c r="AC54" s="4">
        <f t="shared" si="17"/>
        <v>1.1111111111111112E-2</v>
      </c>
      <c r="AE54">
        <v>51</v>
      </c>
      <c r="AF54">
        <f>COUNTIF(Data!$L$2:$L$26,"="&amp;AE54)</f>
        <v>0</v>
      </c>
      <c r="AG54" s="4">
        <f t="shared" si="28"/>
        <v>0</v>
      </c>
      <c r="AH54" s="4">
        <v>0.01</v>
      </c>
      <c r="AI54" s="4">
        <f t="shared" si="18"/>
        <v>-0.01</v>
      </c>
      <c r="AJ54" s="4">
        <f t="shared" si="19"/>
        <v>0.01</v>
      </c>
    </row>
    <row r="55" spans="9:36">
      <c r="I55">
        <v>62</v>
      </c>
      <c r="J55">
        <f>COUNTIF(Data!$G$2:$G$26,"="&amp;I55)</f>
        <v>0</v>
      </c>
      <c r="K55" s="4">
        <f t="shared" si="24"/>
        <v>0</v>
      </c>
      <c r="L55" s="4">
        <f t="shared" si="10"/>
        <v>6.9488599553278246E-3</v>
      </c>
      <c r="M55" s="4">
        <f t="shared" si="11"/>
        <v>-6.9488599553278246E-3</v>
      </c>
      <c r="N55" s="4">
        <f t="shared" si="25"/>
        <v>6.9488599553278246E-3</v>
      </c>
      <c r="O55" s="4">
        <f t="shared" si="12"/>
        <v>0.41825484142816621</v>
      </c>
      <c r="Q55">
        <v>62</v>
      </c>
      <c r="R55">
        <f>COUNTIF(Data!$K$3:$K$26,"="&amp;Q55)</f>
        <v>0</v>
      </c>
      <c r="S55" s="4">
        <f t="shared" si="26"/>
        <v>0</v>
      </c>
      <c r="T55" s="4">
        <v>6.9499999999999996E-3</v>
      </c>
      <c r="U55" s="4">
        <f t="shared" si="13"/>
        <v>-6.9499999999999996E-3</v>
      </c>
      <c r="V55" s="4">
        <f t="shared" si="14"/>
        <v>6.9499999999999996E-3</v>
      </c>
      <c r="X55">
        <v>62</v>
      </c>
      <c r="Y55" s="40">
        <f>SUMIF(Data!$G$2:$G$26,"="&amp;X55,Data!$D$2:$D$26)</f>
        <v>0</v>
      </c>
      <c r="Z55" s="4">
        <f t="shared" si="27"/>
        <v>0</v>
      </c>
      <c r="AA55" s="4">
        <f t="shared" si="15"/>
        <v>1.1111111111111112E-2</v>
      </c>
      <c r="AB55" s="4">
        <f t="shared" si="16"/>
        <v>-1.1111111111111112E-2</v>
      </c>
      <c r="AC55" s="4">
        <f t="shared" si="17"/>
        <v>1.1111111111111112E-2</v>
      </c>
      <c r="AE55">
        <v>52</v>
      </c>
      <c r="AF55">
        <f>COUNTIF(Data!$L$2:$L$26,"="&amp;AE55)</f>
        <v>0</v>
      </c>
      <c r="AG55" s="4">
        <f t="shared" si="28"/>
        <v>0</v>
      </c>
      <c r="AH55" s="4">
        <v>0.01</v>
      </c>
      <c r="AI55" s="4">
        <f t="shared" si="18"/>
        <v>-0.01</v>
      </c>
      <c r="AJ55" s="4">
        <f t="shared" si="19"/>
        <v>0.01</v>
      </c>
    </row>
    <row r="56" spans="9:36">
      <c r="I56">
        <v>63</v>
      </c>
      <c r="J56">
        <f>COUNTIF(Data!$G$2:$G$26,"="&amp;I56)</f>
        <v>1</v>
      </c>
      <c r="K56" s="4">
        <f t="shared" si="24"/>
        <v>0.04</v>
      </c>
      <c r="L56" s="4">
        <f t="shared" si="10"/>
        <v>6.8394245303054421E-3</v>
      </c>
      <c r="M56" s="4">
        <f t="shared" si="11"/>
        <v>3.3160575469694559E-2</v>
      </c>
      <c r="N56" s="4">
        <f t="shared" si="25"/>
        <v>3.3160575469694559E-2</v>
      </c>
      <c r="O56" s="4">
        <f t="shared" si="12"/>
        <v>0.79840889687153627</v>
      </c>
      <c r="Q56">
        <v>63</v>
      </c>
      <c r="R56">
        <f>COUNTIF(Data!$K$3:$K$26,"="&amp;Q56)</f>
        <v>0</v>
      </c>
      <c r="S56" s="4">
        <f t="shared" si="26"/>
        <v>0</v>
      </c>
      <c r="T56" s="4">
        <v>6.8399999999999997E-3</v>
      </c>
      <c r="U56" s="4">
        <f t="shared" si="13"/>
        <v>-6.8399999999999997E-3</v>
      </c>
      <c r="V56" s="4">
        <f t="shared" si="14"/>
        <v>6.8399999999999997E-3</v>
      </c>
      <c r="X56">
        <v>63</v>
      </c>
      <c r="Y56" s="40">
        <f>SUMIF(Data!$G$2:$G$26,"="&amp;X56,Data!$D$2:$D$26)</f>
        <v>63.66</v>
      </c>
      <c r="Z56" s="4">
        <f t="shared" si="27"/>
        <v>4.9979194962825713E-2</v>
      </c>
      <c r="AA56" s="4">
        <f t="shared" si="15"/>
        <v>1.1111111111111112E-2</v>
      </c>
      <c r="AB56" s="4">
        <f t="shared" si="16"/>
        <v>3.8868083851714599E-2</v>
      </c>
      <c r="AC56" s="4">
        <f t="shared" si="17"/>
        <v>3.8868083851714599E-2</v>
      </c>
      <c r="AE56">
        <v>53</v>
      </c>
      <c r="AF56">
        <f>COUNTIF(Data!$L$2:$L$26,"="&amp;AE56)</f>
        <v>0</v>
      </c>
      <c r="AG56" s="4">
        <f t="shared" si="28"/>
        <v>0</v>
      </c>
      <c r="AH56" s="4">
        <v>0.01</v>
      </c>
      <c r="AI56" s="4">
        <f t="shared" si="18"/>
        <v>-0.01</v>
      </c>
      <c r="AJ56" s="4">
        <f t="shared" si="19"/>
        <v>0.01</v>
      </c>
    </row>
    <row r="57" spans="9:36">
      <c r="I57">
        <v>64</v>
      </c>
      <c r="J57">
        <f>COUNTIF(Data!$G$2:$G$26,"="&amp;I57)</f>
        <v>0</v>
      </c>
      <c r="K57" s="4">
        <f t="shared" si="24"/>
        <v>0</v>
      </c>
      <c r="L57" s="4">
        <f t="shared" si="10"/>
        <v>6.7333826589684028E-3</v>
      </c>
      <c r="M57" s="4">
        <f t="shared" si="11"/>
        <v>-6.7333826589684028E-3</v>
      </c>
      <c r="N57" s="4">
        <f t="shared" si="25"/>
        <v>6.7333826589684028E-3</v>
      </c>
      <c r="O57" s="4">
        <f t="shared" si="12"/>
        <v>0.4116742781492726</v>
      </c>
      <c r="Q57">
        <v>64</v>
      </c>
      <c r="R57">
        <f>COUNTIF(Data!$K$3:$K$26,"="&amp;Q57)</f>
        <v>0</v>
      </c>
      <c r="S57" s="4">
        <f t="shared" si="26"/>
        <v>0</v>
      </c>
      <c r="T57" s="4">
        <v>6.7299999999999999E-3</v>
      </c>
      <c r="U57" s="4">
        <f t="shared" si="13"/>
        <v>-6.7299999999999999E-3</v>
      </c>
      <c r="V57" s="4">
        <f t="shared" si="14"/>
        <v>6.7299999999999999E-3</v>
      </c>
      <c r="X57">
        <v>64</v>
      </c>
      <c r="Y57" s="40">
        <f>SUMIF(Data!$G$2:$G$26,"="&amp;X57,Data!$D$2:$D$26)</f>
        <v>0</v>
      </c>
      <c r="Z57" s="4">
        <f t="shared" si="27"/>
        <v>0</v>
      </c>
      <c r="AA57" s="4">
        <f t="shared" si="15"/>
        <v>1.1111111111111112E-2</v>
      </c>
      <c r="AB57" s="4">
        <f t="shared" si="16"/>
        <v>-1.1111111111111112E-2</v>
      </c>
      <c r="AC57" s="4">
        <f t="shared" si="17"/>
        <v>1.1111111111111112E-2</v>
      </c>
      <c r="AE57">
        <v>54</v>
      </c>
      <c r="AF57">
        <f>COUNTIF(Data!$L$2:$L$26,"="&amp;AE57)</f>
        <v>0</v>
      </c>
      <c r="AG57" s="4">
        <f t="shared" si="28"/>
        <v>0</v>
      </c>
      <c r="AH57" s="4">
        <v>0.01</v>
      </c>
      <c r="AI57" s="4">
        <f t="shared" si="18"/>
        <v>-0.01</v>
      </c>
      <c r="AJ57" s="4">
        <f t="shared" si="19"/>
        <v>0.01</v>
      </c>
    </row>
    <row r="58" spans="9:36">
      <c r="I58">
        <v>65</v>
      </c>
      <c r="J58">
        <f>COUNTIF(Data!$G$2:$G$26,"="&amp;I58)</f>
        <v>0</v>
      </c>
      <c r="K58" s="4">
        <f t="shared" si="24"/>
        <v>0</v>
      </c>
      <c r="L58" s="4">
        <f t="shared" si="10"/>
        <v>6.6305788990130756E-3</v>
      </c>
      <c r="M58" s="4">
        <f t="shared" si="11"/>
        <v>-6.6305788990130756E-3</v>
      </c>
      <c r="N58" s="4">
        <f t="shared" si="25"/>
        <v>6.6305788990130756E-3</v>
      </c>
      <c r="O58" s="4">
        <f t="shared" si="12"/>
        <v>0.40849837612676854</v>
      </c>
      <c r="Q58">
        <v>65</v>
      </c>
      <c r="R58">
        <f>COUNTIF(Data!$K$3:$K$26,"="&amp;Q58)</f>
        <v>0</v>
      </c>
      <c r="S58" s="4">
        <f t="shared" si="26"/>
        <v>0</v>
      </c>
      <c r="T58" s="4">
        <v>6.6299999999999996E-3</v>
      </c>
      <c r="U58" s="4">
        <f t="shared" si="13"/>
        <v>-6.6299999999999996E-3</v>
      </c>
      <c r="V58" s="4">
        <f t="shared" si="14"/>
        <v>6.6299999999999996E-3</v>
      </c>
      <c r="X58">
        <v>65</v>
      </c>
      <c r="Y58" s="40">
        <f>SUMIF(Data!$G$2:$G$26,"="&amp;X58,Data!$D$2:$D$26)</f>
        <v>0</v>
      </c>
      <c r="Z58" s="4">
        <f t="shared" si="27"/>
        <v>0</v>
      </c>
      <c r="AA58" s="4">
        <f t="shared" si="15"/>
        <v>1.1111111111111112E-2</v>
      </c>
      <c r="AB58" s="4">
        <f t="shared" si="16"/>
        <v>-1.1111111111111112E-2</v>
      </c>
      <c r="AC58" s="4">
        <f t="shared" si="17"/>
        <v>1.1111111111111112E-2</v>
      </c>
      <c r="AE58">
        <v>55</v>
      </c>
      <c r="AF58">
        <f>COUNTIF(Data!$L$2:$L$26,"="&amp;AE58)</f>
        <v>1</v>
      </c>
      <c r="AG58" s="4">
        <f t="shared" si="28"/>
        <v>0.04</v>
      </c>
      <c r="AH58" s="4">
        <v>0.01</v>
      </c>
      <c r="AI58" s="4">
        <f t="shared" si="18"/>
        <v>0.03</v>
      </c>
      <c r="AJ58" s="4">
        <f t="shared" si="19"/>
        <v>0.03</v>
      </c>
    </row>
    <row r="59" spans="9:36">
      <c r="I59">
        <v>66</v>
      </c>
      <c r="J59">
        <f>COUNTIF(Data!$G$2:$G$26,"="&amp;I59)</f>
        <v>0</v>
      </c>
      <c r="K59" s="4">
        <f t="shared" si="24"/>
        <v>0</v>
      </c>
      <c r="L59" s="4">
        <f t="shared" si="10"/>
        <v>6.530867158957755E-3</v>
      </c>
      <c r="M59" s="4">
        <f t="shared" si="11"/>
        <v>-6.530867158957755E-3</v>
      </c>
      <c r="N59" s="4">
        <f t="shared" si="25"/>
        <v>6.530867158957755E-3</v>
      </c>
      <c r="O59" s="4">
        <f t="shared" si="12"/>
        <v>0.40539486220221954</v>
      </c>
      <c r="Q59">
        <v>66</v>
      </c>
      <c r="R59">
        <f>COUNTIF(Data!$K$3:$K$26,"="&amp;Q59)</f>
        <v>0</v>
      </c>
      <c r="S59" s="4">
        <f t="shared" si="26"/>
        <v>0</v>
      </c>
      <c r="T59" s="4">
        <v>6.5300000000000002E-3</v>
      </c>
      <c r="U59" s="4">
        <f t="shared" si="13"/>
        <v>-6.5300000000000002E-3</v>
      </c>
      <c r="V59" s="4">
        <f t="shared" si="14"/>
        <v>6.5300000000000002E-3</v>
      </c>
      <c r="X59">
        <v>66</v>
      </c>
      <c r="Y59" s="40">
        <f>SUMIF(Data!$G$2:$G$26,"="&amp;X59,Data!$D$2:$D$26)</f>
        <v>0</v>
      </c>
      <c r="Z59" s="4">
        <f t="shared" si="27"/>
        <v>0</v>
      </c>
      <c r="AA59" s="4">
        <f t="shared" si="15"/>
        <v>1.1111111111111112E-2</v>
      </c>
      <c r="AB59" s="4">
        <f t="shared" si="16"/>
        <v>-1.1111111111111112E-2</v>
      </c>
      <c r="AC59" s="4">
        <f t="shared" si="17"/>
        <v>1.1111111111111112E-2</v>
      </c>
      <c r="AE59">
        <v>56</v>
      </c>
      <c r="AF59">
        <f>COUNTIF(Data!$L$2:$L$26,"="&amp;AE59)</f>
        <v>1</v>
      </c>
      <c r="AG59" s="4">
        <f t="shared" si="28"/>
        <v>0.04</v>
      </c>
      <c r="AH59" s="4">
        <v>0.01</v>
      </c>
      <c r="AI59" s="4">
        <f t="shared" si="18"/>
        <v>0.03</v>
      </c>
      <c r="AJ59" s="4">
        <f t="shared" si="19"/>
        <v>0.03</v>
      </c>
    </row>
    <row r="60" spans="9:36">
      <c r="I60">
        <v>67</v>
      </c>
      <c r="J60">
        <f>COUNTIF(Data!$G$2:$G$26,"="&amp;I60)</f>
        <v>0</v>
      </c>
      <c r="K60" s="4">
        <f t="shared" si="24"/>
        <v>0</v>
      </c>
      <c r="L60" s="4">
        <f t="shared" si="10"/>
        <v>6.4341100054099033E-3</v>
      </c>
      <c r="M60" s="4">
        <f t="shared" si="11"/>
        <v>-6.4341100054099033E-3</v>
      </c>
      <c r="N60" s="4">
        <f t="shared" si="25"/>
        <v>6.4341100054099033E-3</v>
      </c>
      <c r="O60" s="4">
        <f t="shared" si="12"/>
        <v>0.40236102755054887</v>
      </c>
      <c r="Q60">
        <v>67</v>
      </c>
      <c r="R60">
        <f>COUNTIF(Data!$K$3:$K$26,"="&amp;Q60)</f>
        <v>0</v>
      </c>
      <c r="S60" s="4">
        <f t="shared" si="26"/>
        <v>0</v>
      </c>
      <c r="T60" s="4">
        <v>6.43E-3</v>
      </c>
      <c r="U60" s="4">
        <f t="shared" si="13"/>
        <v>-6.43E-3</v>
      </c>
      <c r="V60" s="4">
        <f t="shared" si="14"/>
        <v>6.43E-3</v>
      </c>
      <c r="X60">
        <v>67</v>
      </c>
      <c r="Y60" s="40">
        <f>SUMIF(Data!$G$2:$G$26,"="&amp;X60,Data!$D$2:$D$26)</f>
        <v>0</v>
      </c>
      <c r="Z60" s="4">
        <f t="shared" si="27"/>
        <v>0</v>
      </c>
      <c r="AA60" s="4">
        <f t="shared" si="15"/>
        <v>1.1111111111111112E-2</v>
      </c>
      <c r="AB60" s="4">
        <f t="shared" si="16"/>
        <v>-1.1111111111111112E-2</v>
      </c>
      <c r="AC60" s="4">
        <f t="shared" si="17"/>
        <v>1.1111111111111112E-2</v>
      </c>
      <c r="AE60">
        <v>57</v>
      </c>
      <c r="AF60">
        <f>COUNTIF(Data!$L$2:$L$26,"="&amp;AE60)</f>
        <v>1</v>
      </c>
      <c r="AG60" s="4">
        <f t="shared" si="28"/>
        <v>0.04</v>
      </c>
      <c r="AH60" s="4">
        <v>0.01</v>
      </c>
      <c r="AI60" s="4">
        <f t="shared" si="18"/>
        <v>0.03</v>
      </c>
      <c r="AJ60" s="4">
        <f t="shared" si="19"/>
        <v>0.03</v>
      </c>
    </row>
    <row r="61" spans="9:36">
      <c r="I61">
        <v>68</v>
      </c>
      <c r="J61">
        <f>COUNTIF(Data!$G$2:$G$26,"="&amp;I61)</f>
        <v>0</v>
      </c>
      <c r="K61" s="4">
        <f t="shared" si="24"/>
        <v>0</v>
      </c>
      <c r="L61" s="4">
        <f t="shared" si="10"/>
        <v>6.3401780310189748E-3</v>
      </c>
      <c r="M61" s="4">
        <f t="shared" si="11"/>
        <v>-6.3401780310189748E-3</v>
      </c>
      <c r="N61" s="4">
        <f t="shared" si="25"/>
        <v>6.3401780310189748E-3</v>
      </c>
      <c r="O61" s="4">
        <f t="shared" si="12"/>
        <v>0.39939430317152708</v>
      </c>
      <c r="Q61">
        <v>68</v>
      </c>
      <c r="R61">
        <f>COUNTIF(Data!$K$3:$K$26,"="&amp;Q61)</f>
        <v>0</v>
      </c>
      <c r="S61" s="4">
        <f t="shared" si="26"/>
        <v>0</v>
      </c>
      <c r="T61" s="4">
        <v>6.3400000000000001E-3</v>
      </c>
      <c r="U61" s="4">
        <f t="shared" si="13"/>
        <v>-6.3400000000000001E-3</v>
      </c>
      <c r="V61" s="4">
        <f t="shared" si="14"/>
        <v>6.3400000000000001E-3</v>
      </c>
      <c r="X61">
        <v>68</v>
      </c>
      <c r="Y61" s="40">
        <f>SUMIF(Data!$G$2:$G$26,"="&amp;X61,Data!$D$2:$D$26)</f>
        <v>0</v>
      </c>
      <c r="Z61" s="4">
        <f t="shared" si="27"/>
        <v>0</v>
      </c>
      <c r="AA61" s="4">
        <f t="shared" si="15"/>
        <v>1.1111111111111112E-2</v>
      </c>
      <c r="AB61" s="4">
        <f t="shared" si="16"/>
        <v>-1.1111111111111112E-2</v>
      </c>
      <c r="AC61" s="4">
        <f t="shared" si="17"/>
        <v>1.1111111111111112E-2</v>
      </c>
      <c r="AE61">
        <v>58</v>
      </c>
      <c r="AF61">
        <f>COUNTIF(Data!$L$2:$L$26,"="&amp;AE61)</f>
        <v>0</v>
      </c>
      <c r="AG61" s="4">
        <f t="shared" si="28"/>
        <v>0</v>
      </c>
      <c r="AH61" s="4">
        <v>0.01</v>
      </c>
      <c r="AI61" s="4">
        <f t="shared" si="18"/>
        <v>-0.01</v>
      </c>
      <c r="AJ61" s="4">
        <f t="shared" si="19"/>
        <v>0.01</v>
      </c>
    </row>
    <row r="62" spans="9:36">
      <c r="I62">
        <v>69</v>
      </c>
      <c r="J62">
        <f>COUNTIF(Data!$G$2:$G$26,"="&amp;I62)</f>
        <v>0</v>
      </c>
      <c r="K62" s="4">
        <f t="shared" si="24"/>
        <v>0</v>
      </c>
      <c r="L62" s="4">
        <f t="shared" si="10"/>
        <v>6.2489492770015425E-3</v>
      </c>
      <c r="M62" s="4">
        <f t="shared" si="11"/>
        <v>-6.2489492770015425E-3</v>
      </c>
      <c r="N62" s="4">
        <f t="shared" si="25"/>
        <v>6.2489492770015425E-3</v>
      </c>
      <c r="O62" s="4">
        <f t="shared" si="12"/>
        <v>0.39649225074469918</v>
      </c>
      <c r="Q62">
        <v>69</v>
      </c>
      <c r="R62">
        <f>COUNTIF(Data!$K$3:$K$26,"="&amp;Q62)</f>
        <v>0</v>
      </c>
      <c r="S62" s="4">
        <f t="shared" si="26"/>
        <v>0</v>
      </c>
      <c r="T62" s="4">
        <v>6.2500000000000003E-3</v>
      </c>
      <c r="U62" s="4">
        <f t="shared" si="13"/>
        <v>-6.2500000000000003E-3</v>
      </c>
      <c r="V62" s="4">
        <f t="shared" si="14"/>
        <v>6.2500000000000003E-3</v>
      </c>
      <c r="X62">
        <v>69</v>
      </c>
      <c r="Y62" s="40">
        <f>SUMIF(Data!$G$2:$G$26,"="&amp;X62,Data!$D$2:$D$26)</f>
        <v>0</v>
      </c>
      <c r="Z62" s="4">
        <f t="shared" si="27"/>
        <v>0</v>
      </c>
      <c r="AA62" s="4">
        <f t="shared" si="15"/>
        <v>1.1111111111111112E-2</v>
      </c>
      <c r="AB62" s="4">
        <f t="shared" si="16"/>
        <v>-1.1111111111111112E-2</v>
      </c>
      <c r="AC62" s="4">
        <f t="shared" si="17"/>
        <v>1.1111111111111112E-2</v>
      </c>
      <c r="AE62">
        <v>59</v>
      </c>
      <c r="AF62">
        <f>COUNTIF(Data!$L$2:$L$26,"="&amp;AE62)</f>
        <v>0</v>
      </c>
      <c r="AG62" s="4">
        <f t="shared" si="28"/>
        <v>0</v>
      </c>
      <c r="AH62" s="4">
        <v>0.01</v>
      </c>
      <c r="AI62" s="4">
        <f t="shared" si="18"/>
        <v>-0.01</v>
      </c>
      <c r="AJ62" s="4">
        <f t="shared" si="19"/>
        <v>0.01</v>
      </c>
    </row>
    <row r="63" spans="9:36">
      <c r="I63">
        <v>70</v>
      </c>
      <c r="J63">
        <f>COUNTIF(Data!$G$2:$G$26,"="&amp;I63)</f>
        <v>0</v>
      </c>
      <c r="K63" s="4">
        <f t="shared" si="24"/>
        <v>0</v>
      </c>
      <c r="L63" s="4">
        <f t="shared" si="10"/>
        <v>6.1603087048184334E-3</v>
      </c>
      <c r="M63" s="4">
        <f t="shared" si="11"/>
        <v>-6.1603087048184334E-3</v>
      </c>
      <c r="N63" s="4">
        <f t="shared" si="25"/>
        <v>6.1603087048184334E-3</v>
      </c>
      <c r="O63" s="4">
        <f t="shared" si="12"/>
        <v>0.39365255420487383</v>
      </c>
      <c r="Q63">
        <v>70</v>
      </c>
      <c r="R63">
        <f>COUNTIF(Data!$K$3:$K$26,"="&amp;Q63)</f>
        <v>1</v>
      </c>
      <c r="S63" s="4">
        <f t="shared" si="26"/>
        <v>4.1666666666666664E-2</v>
      </c>
      <c r="T63" s="4">
        <v>6.1599999999999997E-3</v>
      </c>
      <c r="U63" s="4">
        <f t="shared" si="13"/>
        <v>3.5506666666666666E-2</v>
      </c>
      <c r="V63" s="4">
        <f t="shared" si="14"/>
        <v>3.5506666666666666E-2</v>
      </c>
      <c r="X63">
        <v>70</v>
      </c>
      <c r="Y63" s="40">
        <f>SUMIF(Data!$G$2:$G$26,"="&amp;X63,Data!$D$2:$D$26)</f>
        <v>0</v>
      </c>
      <c r="Z63" s="4">
        <f t="shared" si="27"/>
        <v>0</v>
      </c>
      <c r="AA63" s="4">
        <f t="shared" si="15"/>
        <v>1.1111111111111112E-2</v>
      </c>
      <c r="AB63" s="4">
        <f t="shared" si="16"/>
        <v>-1.1111111111111112E-2</v>
      </c>
      <c r="AC63" s="4">
        <f t="shared" si="17"/>
        <v>1.1111111111111112E-2</v>
      </c>
      <c r="AE63">
        <v>60</v>
      </c>
      <c r="AF63">
        <f>COUNTIF(Data!$L$2:$L$26,"="&amp;AE63)</f>
        <v>0</v>
      </c>
      <c r="AG63" s="4">
        <f t="shared" si="28"/>
        <v>0</v>
      </c>
      <c r="AH63" s="4">
        <v>0.01</v>
      </c>
      <c r="AI63" s="4">
        <f t="shared" si="18"/>
        <v>-0.01</v>
      </c>
      <c r="AJ63" s="4">
        <f t="shared" si="19"/>
        <v>0.01</v>
      </c>
    </row>
    <row r="64" spans="9:36">
      <c r="I64">
        <v>71</v>
      </c>
      <c r="J64">
        <f>COUNTIF(Data!$G$2:$G$26,"="&amp;I64)</f>
        <v>1</v>
      </c>
      <c r="K64" s="4">
        <f t="shared" si="24"/>
        <v>0.04</v>
      </c>
      <c r="L64" s="4">
        <f t="shared" si="10"/>
        <v>6.0741477121931658E-3</v>
      </c>
      <c r="M64" s="4">
        <f t="shared" si="11"/>
        <v>3.3925852287806833E-2</v>
      </c>
      <c r="N64" s="4">
        <f t="shared" si="25"/>
        <v>3.3925852287806833E-2</v>
      </c>
      <c r="O64" s="4">
        <f t="shared" si="12"/>
        <v>0.89613227829259379</v>
      </c>
      <c r="Q64">
        <v>71</v>
      </c>
      <c r="R64">
        <f>COUNTIF(Data!$K$3:$K$26,"="&amp;Q64)</f>
        <v>0</v>
      </c>
      <c r="S64" s="4">
        <f t="shared" si="26"/>
        <v>0</v>
      </c>
      <c r="T64" s="4">
        <v>6.0699999999999999E-3</v>
      </c>
      <c r="U64" s="4">
        <f t="shared" si="13"/>
        <v>-6.0699999999999999E-3</v>
      </c>
      <c r="V64" s="4">
        <f t="shared" si="14"/>
        <v>6.0699999999999999E-3</v>
      </c>
      <c r="X64">
        <v>71</v>
      </c>
      <c r="Y64" s="40">
        <f>SUMIF(Data!$G$2:$G$26,"="&amp;X64,Data!$D$2:$D$26)</f>
        <v>71.41</v>
      </c>
      <c r="Z64" s="4">
        <f t="shared" si="27"/>
        <v>5.606368696662558E-2</v>
      </c>
      <c r="AA64" s="4">
        <f t="shared" si="15"/>
        <v>1.1111111111111112E-2</v>
      </c>
      <c r="AB64" s="4">
        <f t="shared" si="16"/>
        <v>4.4952575855514466E-2</v>
      </c>
      <c r="AC64" s="4">
        <f t="shared" si="17"/>
        <v>4.4952575855514466E-2</v>
      </c>
      <c r="AE64">
        <v>61</v>
      </c>
      <c r="AF64">
        <f>COUNTIF(Data!$L$2:$L$26,"="&amp;AE64)</f>
        <v>0</v>
      </c>
      <c r="AG64" s="4">
        <f t="shared" si="28"/>
        <v>0</v>
      </c>
      <c r="AH64" s="4">
        <v>0.01</v>
      </c>
      <c r="AI64" s="4">
        <f t="shared" si="18"/>
        <v>-0.01</v>
      </c>
      <c r="AJ64" s="4">
        <f t="shared" si="19"/>
        <v>0.01</v>
      </c>
    </row>
    <row r="65" spans="9:36">
      <c r="I65">
        <v>72</v>
      </c>
      <c r="J65">
        <f>COUNTIF(Data!$G$2:$G$26,"="&amp;I65)</f>
        <v>0</v>
      </c>
      <c r="K65" s="4">
        <f t="shared" si="24"/>
        <v>0</v>
      </c>
      <c r="L65" s="4">
        <f t="shared" si="10"/>
        <v>5.9903636891874201E-3</v>
      </c>
      <c r="M65" s="4">
        <f t="shared" si="11"/>
        <v>-5.9903636891874201E-3</v>
      </c>
      <c r="N65" s="4">
        <f t="shared" si="25"/>
        <v>5.9903636891874201E-3</v>
      </c>
      <c r="O65" s="4">
        <f t="shared" si="12"/>
        <v>0.38815152977669853</v>
      </c>
      <c r="Q65">
        <v>72</v>
      </c>
      <c r="R65">
        <f>COUNTIF(Data!$K$3:$K$26,"="&amp;Q65)</f>
        <v>0</v>
      </c>
      <c r="S65" s="4">
        <f t="shared" si="26"/>
        <v>0</v>
      </c>
      <c r="T65" s="4">
        <v>5.9899999999999997E-3</v>
      </c>
      <c r="U65" s="4">
        <f t="shared" si="13"/>
        <v>-5.9899999999999997E-3</v>
      </c>
      <c r="V65" s="4">
        <f t="shared" si="14"/>
        <v>5.9899999999999997E-3</v>
      </c>
      <c r="X65">
        <v>72</v>
      </c>
      <c r="Y65" s="40">
        <f>SUMIF(Data!$G$2:$G$26,"="&amp;X65,Data!$D$2:$D$26)</f>
        <v>0</v>
      </c>
      <c r="Z65" s="4">
        <f t="shared" si="27"/>
        <v>0</v>
      </c>
      <c r="AA65" s="4">
        <f t="shared" si="15"/>
        <v>1.1111111111111112E-2</v>
      </c>
      <c r="AB65" s="4">
        <f t="shared" si="16"/>
        <v>-1.1111111111111112E-2</v>
      </c>
      <c r="AC65" s="4">
        <f t="shared" si="17"/>
        <v>1.1111111111111112E-2</v>
      </c>
      <c r="AE65">
        <v>62</v>
      </c>
      <c r="AF65">
        <f>COUNTIF(Data!$L$2:$L$26,"="&amp;AE65)</f>
        <v>0</v>
      </c>
      <c r="AG65" s="4">
        <f t="shared" si="28"/>
        <v>0</v>
      </c>
      <c r="AH65" s="4">
        <v>0.01</v>
      </c>
      <c r="AI65" s="4">
        <f t="shared" si="18"/>
        <v>-0.01</v>
      </c>
      <c r="AJ65" s="4">
        <f t="shared" si="19"/>
        <v>0.01</v>
      </c>
    </row>
    <row r="66" spans="9:36">
      <c r="I66">
        <v>73</v>
      </c>
      <c r="J66">
        <f>COUNTIF(Data!$G$2:$G$26,"="&amp;I66)</f>
        <v>0</v>
      </c>
      <c r="K66" s="4">
        <f t="shared" si="24"/>
        <v>0</v>
      </c>
      <c r="L66" s="4">
        <f t="shared" si="10"/>
        <v>5.9088596105203147E-3</v>
      </c>
      <c r="M66" s="4">
        <f t="shared" si="11"/>
        <v>-5.9088596105203147E-3</v>
      </c>
      <c r="N66" s="4">
        <f t="shared" si="25"/>
        <v>5.9088596105203147E-3</v>
      </c>
      <c r="O66" s="4">
        <f t="shared" si="12"/>
        <v>0.38548611402659549</v>
      </c>
      <c r="Q66">
        <v>73</v>
      </c>
      <c r="R66">
        <f>COUNTIF(Data!$K$3:$K$26,"="&amp;Q66)</f>
        <v>0</v>
      </c>
      <c r="S66" s="4">
        <f t="shared" si="26"/>
        <v>0</v>
      </c>
      <c r="T66" s="4">
        <v>5.9100000000000003E-3</v>
      </c>
      <c r="U66" s="4">
        <f t="shared" si="13"/>
        <v>-5.9100000000000003E-3</v>
      </c>
      <c r="V66" s="4">
        <f t="shared" si="14"/>
        <v>5.9100000000000003E-3</v>
      </c>
      <c r="X66">
        <v>73</v>
      </c>
      <c r="Y66" s="40">
        <f>SUMIF(Data!$G$2:$G$26,"="&amp;X66,Data!$D$2:$D$26)</f>
        <v>0</v>
      </c>
      <c r="Z66" s="4">
        <f t="shared" si="27"/>
        <v>0</v>
      </c>
      <c r="AA66" s="4">
        <f t="shared" si="15"/>
        <v>1.1111111111111112E-2</v>
      </c>
      <c r="AB66" s="4">
        <f t="shared" si="16"/>
        <v>-1.1111111111111112E-2</v>
      </c>
      <c r="AC66" s="4">
        <f t="shared" si="17"/>
        <v>1.1111111111111112E-2</v>
      </c>
      <c r="AE66">
        <v>63</v>
      </c>
      <c r="AF66">
        <f>COUNTIF(Data!$L$2:$L$26,"="&amp;AE66)</f>
        <v>0</v>
      </c>
      <c r="AG66" s="4">
        <f t="shared" si="28"/>
        <v>0</v>
      </c>
      <c r="AH66" s="4">
        <v>0.01</v>
      </c>
      <c r="AI66" s="4">
        <f t="shared" si="18"/>
        <v>-0.01</v>
      </c>
      <c r="AJ66" s="4">
        <f t="shared" si="19"/>
        <v>0.01</v>
      </c>
    </row>
    <row r="67" spans="9:36">
      <c r="I67">
        <v>74</v>
      </c>
      <c r="J67">
        <f>COUNTIF(Data!$G$2:$G$26,"="&amp;I67)</f>
        <v>1</v>
      </c>
      <c r="K67" s="4">
        <f t="shared" ref="K67:K92" si="29">J67/totfirsttwo</f>
        <v>0.04</v>
      </c>
      <c r="L67" s="4">
        <f t="shared" si="10"/>
        <v>5.8295436607238909E-3</v>
      </c>
      <c r="M67" s="4">
        <f t="shared" si="11"/>
        <v>3.4170456339276109E-2</v>
      </c>
      <c r="N67" s="4">
        <f t="shared" ref="N67:N92" si="30">ABS(M67)</f>
        <v>3.4170456339276109E-2</v>
      </c>
      <c r="O67" s="4">
        <f t="shared" si="12"/>
        <v>0.93069232912990452</v>
      </c>
      <c r="Q67">
        <v>74</v>
      </c>
      <c r="R67">
        <f>COUNTIF(Data!$K$3:$K$26,"="&amp;Q67)</f>
        <v>0</v>
      </c>
      <c r="S67" s="4">
        <f t="shared" ref="S67:S92" si="31">R67/totsecondorder</f>
        <v>0</v>
      </c>
      <c r="T67" s="4">
        <v>5.8300000000000001E-3</v>
      </c>
      <c r="U67" s="4">
        <f t="shared" si="13"/>
        <v>-5.8300000000000001E-3</v>
      </c>
      <c r="V67" s="4">
        <f t="shared" si="14"/>
        <v>5.8300000000000001E-3</v>
      </c>
      <c r="X67">
        <v>74</v>
      </c>
      <c r="Y67" s="40">
        <f>SUMIF(Data!$G$2:$G$26,"="&amp;X67,Data!$D$2:$D$26)</f>
        <v>74.17</v>
      </c>
      <c r="Z67" s="4">
        <f t="shared" ref="Z67:Z92" si="32">Y67/totsummation</f>
        <v>5.8230551215720759E-2</v>
      </c>
      <c r="AA67" s="4">
        <f t="shared" si="15"/>
        <v>1.1111111111111112E-2</v>
      </c>
      <c r="AB67" s="4">
        <f t="shared" si="16"/>
        <v>4.7119440104609646E-2</v>
      </c>
      <c r="AC67" s="4">
        <f t="shared" si="17"/>
        <v>4.7119440104609646E-2</v>
      </c>
      <c r="AE67">
        <v>64</v>
      </c>
      <c r="AF67">
        <f>COUNTIF(Data!$L$2:$L$26,"="&amp;AE67)</f>
        <v>1</v>
      </c>
      <c r="AG67" s="4">
        <f t="shared" ref="AG67:AG102" si="33">AF67/totlasttwo</f>
        <v>0.04</v>
      </c>
      <c r="AH67" s="4">
        <v>0.01</v>
      </c>
      <c r="AI67" s="4">
        <f t="shared" si="18"/>
        <v>0.03</v>
      </c>
      <c r="AJ67" s="4">
        <f t="shared" si="19"/>
        <v>0.03</v>
      </c>
    </row>
    <row r="68" spans="9:36">
      <c r="I68">
        <v>75</v>
      </c>
      <c r="J68">
        <f>COUNTIF(Data!$G$2:$G$26,"="&amp;I68)</f>
        <v>0</v>
      </c>
      <c r="K68" s="4">
        <f t="shared" si="29"/>
        <v>0</v>
      </c>
      <c r="L68" s="4">
        <f t="shared" ref="L68:L92" si="34">LOG(1+1/I68)</f>
        <v>5.7523288890913415E-3</v>
      </c>
      <c r="M68" s="4">
        <f t="shared" ref="M68:M92" si="35">K68-L68</f>
        <v>-5.7523288890913415E-3</v>
      </c>
      <c r="N68" s="4">
        <f t="shared" si="30"/>
        <v>5.7523288890913415E-3</v>
      </c>
      <c r="O68" s="4">
        <f t="shared" ref="O68:O92" si="36">(ABS(K68-L68)-IF((1/(2*$D$32))&lt;ABS(K68-L68),(1/(2*$D$32)),0))/(SQRT(L68*(1-L68)/$D$32))</f>
        <v>0.3803159745014828</v>
      </c>
      <c r="Q68">
        <v>75</v>
      </c>
      <c r="R68">
        <f>COUNTIF(Data!$K$3:$K$26,"="&amp;Q68)</f>
        <v>1</v>
      </c>
      <c r="S68" s="4">
        <f t="shared" si="31"/>
        <v>4.1666666666666664E-2</v>
      </c>
      <c r="T68" s="4">
        <v>5.7499999999999999E-3</v>
      </c>
      <c r="U68" s="4">
        <f t="shared" ref="U68:U92" si="37">S68-T68</f>
        <v>3.5916666666666666E-2</v>
      </c>
      <c r="V68" s="4">
        <f t="shared" ref="V68:V92" si="38">ABS(U68)</f>
        <v>3.5916666666666666E-2</v>
      </c>
      <c r="X68">
        <v>75</v>
      </c>
      <c r="Y68" s="40">
        <f>SUMIF(Data!$G$2:$G$26,"="&amp;X68,Data!$D$2:$D$26)</f>
        <v>0</v>
      </c>
      <c r="Z68" s="4">
        <f t="shared" si="32"/>
        <v>0</v>
      </c>
      <c r="AA68" s="4">
        <f t="shared" ref="AA68:AA92" si="39">1/90</f>
        <v>1.1111111111111112E-2</v>
      </c>
      <c r="AB68" s="4">
        <f t="shared" ref="AB68:AB92" si="40">Z68-AA68</f>
        <v>-1.1111111111111112E-2</v>
      </c>
      <c r="AC68" s="4">
        <f t="shared" ref="AC68:AC92" si="41">ABS(AB68)</f>
        <v>1.1111111111111112E-2</v>
      </c>
      <c r="AE68">
        <v>65</v>
      </c>
      <c r="AF68">
        <f>COUNTIF(Data!$L$2:$L$26,"="&amp;AE68)</f>
        <v>0</v>
      </c>
      <c r="AG68" s="4">
        <f t="shared" si="33"/>
        <v>0</v>
      </c>
      <c r="AH68" s="4">
        <v>0.01</v>
      </c>
      <c r="AI68" s="4">
        <f t="shared" ref="AI68:AI102" si="42">AG68-AH68</f>
        <v>-0.01</v>
      </c>
      <c r="AJ68" s="4">
        <f t="shared" ref="AJ68:AJ102" si="43">ABS(AI68)</f>
        <v>0.01</v>
      </c>
    </row>
    <row r="69" spans="9:36">
      <c r="I69">
        <v>76</v>
      </c>
      <c r="J69">
        <f>COUNTIF(Data!$G$2:$G$26,"="&amp;I69)</f>
        <v>0</v>
      </c>
      <c r="K69" s="4">
        <f t="shared" si="29"/>
        <v>0</v>
      </c>
      <c r="L69" s="4">
        <f t="shared" si="34"/>
        <v>5.6771328916904893E-3</v>
      </c>
      <c r="M69" s="4">
        <f t="shared" si="35"/>
        <v>-5.6771328916904893E-3</v>
      </c>
      <c r="N69" s="4">
        <f t="shared" si="30"/>
        <v>5.6771328916904893E-3</v>
      </c>
      <c r="O69" s="4">
        <f t="shared" si="36"/>
        <v>0.37780771390107892</v>
      </c>
      <c r="Q69">
        <v>76</v>
      </c>
      <c r="R69">
        <f>COUNTIF(Data!$K$3:$K$26,"="&amp;Q69)</f>
        <v>0</v>
      </c>
      <c r="S69" s="4">
        <f t="shared" si="31"/>
        <v>0</v>
      </c>
      <c r="T69" s="4">
        <v>5.6800000000000002E-3</v>
      </c>
      <c r="U69" s="4">
        <f t="shared" si="37"/>
        <v>-5.6800000000000002E-3</v>
      </c>
      <c r="V69" s="4">
        <f t="shared" si="38"/>
        <v>5.6800000000000002E-3</v>
      </c>
      <c r="X69">
        <v>76</v>
      </c>
      <c r="Y69" s="40">
        <f>SUMIF(Data!$G$2:$G$26,"="&amp;X69,Data!$D$2:$D$26)</f>
        <v>0</v>
      </c>
      <c r="Z69" s="4">
        <f t="shared" si="32"/>
        <v>0</v>
      </c>
      <c r="AA69" s="4">
        <f t="shared" si="39"/>
        <v>1.1111111111111112E-2</v>
      </c>
      <c r="AB69" s="4">
        <f t="shared" si="40"/>
        <v>-1.1111111111111112E-2</v>
      </c>
      <c r="AC69" s="4">
        <f t="shared" si="41"/>
        <v>1.1111111111111112E-2</v>
      </c>
      <c r="AE69">
        <v>66</v>
      </c>
      <c r="AF69">
        <f>COUNTIF(Data!$L$2:$L$26,"="&amp;AE69)</f>
        <v>1</v>
      </c>
      <c r="AG69" s="4">
        <f t="shared" si="33"/>
        <v>0.04</v>
      </c>
      <c r="AH69" s="4">
        <v>0.01</v>
      </c>
      <c r="AI69" s="4">
        <f t="shared" si="42"/>
        <v>0.03</v>
      </c>
      <c r="AJ69" s="4">
        <f t="shared" si="43"/>
        <v>0.03</v>
      </c>
    </row>
    <row r="70" spans="9:36">
      <c r="I70">
        <v>77</v>
      </c>
      <c r="J70">
        <f>COUNTIF(Data!$G$2:$G$26,"="&amp;I70)</f>
        <v>1</v>
      </c>
      <c r="K70" s="4">
        <f t="shared" si="29"/>
        <v>0.04</v>
      </c>
      <c r="L70" s="4">
        <f t="shared" si="34"/>
        <v>5.6038775179984845E-3</v>
      </c>
      <c r="M70" s="4">
        <f t="shared" si="35"/>
        <v>3.4396122482001516E-2</v>
      </c>
      <c r="N70" s="4">
        <f t="shared" si="30"/>
        <v>3.4396122482001516E-2</v>
      </c>
      <c r="O70" s="4">
        <f t="shared" si="36"/>
        <v>0.96425413289851725</v>
      </c>
      <c r="Q70">
        <v>77</v>
      </c>
      <c r="R70">
        <f>COUNTIF(Data!$K$3:$K$26,"="&amp;Q70)</f>
        <v>1</v>
      </c>
      <c r="S70" s="4">
        <f t="shared" si="31"/>
        <v>4.1666666666666664E-2</v>
      </c>
      <c r="T70" s="4">
        <v>5.5999999999999999E-3</v>
      </c>
      <c r="U70" s="4">
        <f t="shared" si="37"/>
        <v>3.6066666666666664E-2</v>
      </c>
      <c r="V70" s="4">
        <f t="shared" si="38"/>
        <v>3.6066666666666664E-2</v>
      </c>
      <c r="X70">
        <v>77</v>
      </c>
      <c r="Y70" s="40">
        <f>SUMIF(Data!$G$2:$G$26,"="&amp;X70,Data!$D$2:$D$26)</f>
        <v>77.8</v>
      </c>
      <c r="Z70" s="4">
        <f t="shared" si="32"/>
        <v>6.1080448760726366E-2</v>
      </c>
      <c r="AA70" s="4">
        <f t="shared" si="39"/>
        <v>1.1111111111111112E-2</v>
      </c>
      <c r="AB70" s="4">
        <f t="shared" si="40"/>
        <v>4.9969337649615253E-2</v>
      </c>
      <c r="AC70" s="4">
        <f t="shared" si="41"/>
        <v>4.9969337649615253E-2</v>
      </c>
      <c r="AE70">
        <v>67</v>
      </c>
      <c r="AF70">
        <f>COUNTIF(Data!$L$2:$L$26,"="&amp;AE70)</f>
        <v>0</v>
      </c>
      <c r="AG70" s="4">
        <f t="shared" si="33"/>
        <v>0</v>
      </c>
      <c r="AH70" s="4">
        <v>0.01</v>
      </c>
      <c r="AI70" s="4">
        <f t="shared" si="42"/>
        <v>-0.01</v>
      </c>
      <c r="AJ70" s="4">
        <f t="shared" si="43"/>
        <v>0.01</v>
      </c>
    </row>
    <row r="71" spans="9:36">
      <c r="I71">
        <v>78</v>
      </c>
      <c r="J71">
        <f>COUNTIF(Data!$G$2:$G$26,"="&amp;I71)</f>
        <v>0</v>
      </c>
      <c r="K71" s="4">
        <f t="shared" si="29"/>
        <v>0</v>
      </c>
      <c r="L71" s="4">
        <f t="shared" si="34"/>
        <v>5.5324885999610066E-3</v>
      </c>
      <c r="M71" s="4">
        <f t="shared" si="35"/>
        <v>-5.5324885999610066E-3</v>
      </c>
      <c r="N71" s="4">
        <f t="shared" si="30"/>
        <v>5.5324885999610066E-3</v>
      </c>
      <c r="O71" s="4">
        <f t="shared" si="36"/>
        <v>0.37293656675594405</v>
      </c>
      <c r="Q71">
        <v>78</v>
      </c>
      <c r="R71">
        <f>COUNTIF(Data!$K$3:$K$26,"="&amp;Q71)</f>
        <v>1</v>
      </c>
      <c r="S71" s="4">
        <f t="shared" si="31"/>
        <v>4.1666666666666664E-2</v>
      </c>
      <c r="T71" s="4">
        <v>5.5300000000000002E-3</v>
      </c>
      <c r="U71" s="4">
        <f t="shared" si="37"/>
        <v>3.6136666666666664E-2</v>
      </c>
      <c r="V71" s="4">
        <f t="shared" si="38"/>
        <v>3.6136666666666664E-2</v>
      </c>
      <c r="X71">
        <v>78</v>
      </c>
      <c r="Y71" s="40">
        <f>SUMIF(Data!$G$2:$G$26,"="&amp;X71,Data!$D$2:$D$26)</f>
        <v>0</v>
      </c>
      <c r="Z71" s="4">
        <f t="shared" si="32"/>
        <v>0</v>
      </c>
      <c r="AA71" s="4">
        <f t="shared" si="39"/>
        <v>1.1111111111111112E-2</v>
      </c>
      <c r="AB71" s="4">
        <f t="shared" si="40"/>
        <v>-1.1111111111111112E-2</v>
      </c>
      <c r="AC71" s="4">
        <f t="shared" si="41"/>
        <v>1.1111111111111112E-2</v>
      </c>
      <c r="AE71">
        <v>68</v>
      </c>
      <c r="AF71">
        <f>COUNTIF(Data!$L$2:$L$26,"="&amp;AE71)</f>
        <v>0</v>
      </c>
      <c r="AG71" s="4">
        <f t="shared" si="33"/>
        <v>0</v>
      </c>
      <c r="AH71" s="4">
        <v>0.01</v>
      </c>
      <c r="AI71" s="4">
        <f t="shared" si="42"/>
        <v>-0.01</v>
      </c>
      <c r="AJ71" s="4">
        <f t="shared" si="43"/>
        <v>0.01</v>
      </c>
    </row>
    <row r="72" spans="9:36">
      <c r="I72">
        <v>79</v>
      </c>
      <c r="J72">
        <f>COUNTIF(Data!$G$2:$G$26,"="&amp;I72)</f>
        <v>0</v>
      </c>
      <c r="K72" s="4">
        <f t="shared" si="29"/>
        <v>0</v>
      </c>
      <c r="L72" s="4">
        <f t="shared" si="34"/>
        <v>5.4628957015021868E-3</v>
      </c>
      <c r="M72" s="4">
        <f t="shared" si="35"/>
        <v>-5.4628957015021868E-3</v>
      </c>
      <c r="N72" s="4">
        <f t="shared" si="30"/>
        <v>5.4628957015021868E-3</v>
      </c>
      <c r="O72" s="4">
        <f t="shared" si="36"/>
        <v>0.37057060248041662</v>
      </c>
      <c r="Q72">
        <v>79</v>
      </c>
      <c r="R72">
        <f>COUNTIF(Data!$K$3:$K$26,"="&amp;Q72)</f>
        <v>0</v>
      </c>
      <c r="S72" s="4">
        <f t="shared" si="31"/>
        <v>0</v>
      </c>
      <c r="T72" s="4">
        <v>5.4599999999999996E-3</v>
      </c>
      <c r="U72" s="4">
        <f t="shared" si="37"/>
        <v>-5.4599999999999996E-3</v>
      </c>
      <c r="V72" s="4">
        <f t="shared" si="38"/>
        <v>5.4599999999999996E-3</v>
      </c>
      <c r="X72">
        <v>79</v>
      </c>
      <c r="Y72" s="40">
        <f>SUMIF(Data!$G$2:$G$26,"="&amp;X72,Data!$D$2:$D$26)</f>
        <v>0</v>
      </c>
      <c r="Z72" s="4">
        <f t="shared" si="32"/>
        <v>0</v>
      </c>
      <c r="AA72" s="4">
        <f t="shared" si="39"/>
        <v>1.1111111111111112E-2</v>
      </c>
      <c r="AB72" s="4">
        <f t="shared" si="40"/>
        <v>-1.1111111111111112E-2</v>
      </c>
      <c r="AC72" s="4">
        <f t="shared" si="41"/>
        <v>1.1111111111111112E-2</v>
      </c>
      <c r="AE72">
        <v>69</v>
      </c>
      <c r="AF72">
        <f>COUNTIF(Data!$L$2:$L$26,"="&amp;AE72)</f>
        <v>0</v>
      </c>
      <c r="AG72" s="4">
        <f t="shared" si="33"/>
        <v>0</v>
      </c>
      <c r="AH72" s="4">
        <v>0.01</v>
      </c>
      <c r="AI72" s="4">
        <f t="shared" si="42"/>
        <v>-0.01</v>
      </c>
      <c r="AJ72" s="4">
        <f t="shared" si="43"/>
        <v>0.01</v>
      </c>
    </row>
    <row r="73" spans="9:36">
      <c r="I73">
        <v>80</v>
      </c>
      <c r="J73">
        <f>COUNTIF(Data!$G$2:$G$26,"="&amp;I73)</f>
        <v>0</v>
      </c>
      <c r="K73" s="4">
        <f t="shared" si="29"/>
        <v>0</v>
      </c>
      <c r="L73" s="4">
        <f t="shared" si="34"/>
        <v>5.3950318867061441E-3</v>
      </c>
      <c r="M73" s="4">
        <f t="shared" si="35"/>
        <v>-5.3950318867061441E-3</v>
      </c>
      <c r="N73" s="4">
        <f t="shared" si="30"/>
        <v>5.3950318867061441E-3</v>
      </c>
      <c r="O73" s="4">
        <f t="shared" si="36"/>
        <v>0.36824910513570752</v>
      </c>
      <c r="Q73">
        <v>80</v>
      </c>
      <c r="R73">
        <f>COUNTIF(Data!$K$3:$K$26,"="&amp;Q73)</f>
        <v>0</v>
      </c>
      <c r="S73" s="4">
        <f t="shared" si="31"/>
        <v>0</v>
      </c>
      <c r="T73" s="4">
        <v>5.4000000000000003E-3</v>
      </c>
      <c r="U73" s="4">
        <f t="shared" si="37"/>
        <v>-5.4000000000000003E-3</v>
      </c>
      <c r="V73" s="4">
        <f t="shared" si="38"/>
        <v>5.4000000000000003E-3</v>
      </c>
      <c r="X73">
        <v>80</v>
      </c>
      <c r="Y73" s="40">
        <f>SUMIF(Data!$G$2:$G$26,"="&amp;X73,Data!$D$2:$D$26)</f>
        <v>0</v>
      </c>
      <c r="Z73" s="4">
        <f t="shared" si="32"/>
        <v>0</v>
      </c>
      <c r="AA73" s="4">
        <f t="shared" si="39"/>
        <v>1.1111111111111112E-2</v>
      </c>
      <c r="AB73" s="4">
        <f t="shared" si="40"/>
        <v>-1.1111111111111112E-2</v>
      </c>
      <c r="AC73" s="4">
        <f t="shared" si="41"/>
        <v>1.1111111111111112E-2</v>
      </c>
      <c r="AE73">
        <v>70</v>
      </c>
      <c r="AF73">
        <f>COUNTIF(Data!$L$2:$L$26,"="&amp;AE73)</f>
        <v>0</v>
      </c>
      <c r="AG73" s="4">
        <f t="shared" si="33"/>
        <v>0</v>
      </c>
      <c r="AH73" s="4">
        <v>0.01</v>
      </c>
      <c r="AI73" s="4">
        <f t="shared" si="42"/>
        <v>-0.01</v>
      </c>
      <c r="AJ73" s="4">
        <f t="shared" si="43"/>
        <v>0.01</v>
      </c>
    </row>
    <row r="74" spans="9:36">
      <c r="I74">
        <v>81</v>
      </c>
      <c r="J74">
        <f>COUNTIF(Data!$G$2:$G$26,"="&amp;I74)</f>
        <v>0</v>
      </c>
      <c r="K74" s="4">
        <f t="shared" si="29"/>
        <v>0</v>
      </c>
      <c r="L74" s="4">
        <f t="shared" si="34"/>
        <v>5.3288335050669638E-3</v>
      </c>
      <c r="M74" s="4">
        <f t="shared" si="35"/>
        <v>-5.3288335050669638E-3</v>
      </c>
      <c r="N74" s="4">
        <f t="shared" si="30"/>
        <v>5.3288335050669638E-3</v>
      </c>
      <c r="O74" s="4">
        <f t="shared" si="36"/>
        <v>0.36597069904273816</v>
      </c>
      <c r="Q74">
        <v>81</v>
      </c>
      <c r="R74">
        <f>COUNTIF(Data!$K$3:$K$26,"="&amp;Q74)</f>
        <v>0</v>
      </c>
      <c r="S74" s="4">
        <f t="shared" si="31"/>
        <v>0</v>
      </c>
      <c r="T74" s="4">
        <v>5.3299999999999997E-3</v>
      </c>
      <c r="U74" s="4">
        <f t="shared" si="37"/>
        <v>-5.3299999999999997E-3</v>
      </c>
      <c r="V74" s="4">
        <f t="shared" si="38"/>
        <v>5.3299999999999997E-3</v>
      </c>
      <c r="X74">
        <v>81</v>
      </c>
      <c r="Y74" s="40">
        <f>SUMIF(Data!$G$2:$G$26,"="&amp;X74,Data!$D$2:$D$26)</f>
        <v>0</v>
      </c>
      <c r="Z74" s="4">
        <f t="shared" si="32"/>
        <v>0</v>
      </c>
      <c r="AA74" s="4">
        <f t="shared" si="39"/>
        <v>1.1111111111111112E-2</v>
      </c>
      <c r="AB74" s="4">
        <f t="shared" si="40"/>
        <v>-1.1111111111111112E-2</v>
      </c>
      <c r="AC74" s="4">
        <f t="shared" si="41"/>
        <v>1.1111111111111112E-2</v>
      </c>
      <c r="AE74">
        <v>71</v>
      </c>
      <c r="AF74">
        <f>COUNTIF(Data!$L$2:$L$26,"="&amp;AE74)</f>
        <v>0</v>
      </c>
      <c r="AG74" s="4">
        <f t="shared" si="33"/>
        <v>0</v>
      </c>
      <c r="AH74" s="4">
        <v>0.01</v>
      </c>
      <c r="AI74" s="4">
        <f t="shared" si="42"/>
        <v>-0.01</v>
      </c>
      <c r="AJ74" s="4">
        <f t="shared" si="43"/>
        <v>0.01</v>
      </c>
    </row>
    <row r="75" spans="9:36">
      <c r="I75">
        <v>82</v>
      </c>
      <c r="J75">
        <f>COUNTIF(Data!$G$2:$G$26,"="&amp;I75)</f>
        <v>0</v>
      </c>
      <c r="K75" s="4">
        <f t="shared" si="29"/>
        <v>0</v>
      </c>
      <c r="L75" s="4">
        <f t="shared" si="34"/>
        <v>5.2642399923572185E-3</v>
      </c>
      <c r="M75" s="4">
        <f t="shared" si="35"/>
        <v>-5.2642399923572185E-3</v>
      </c>
      <c r="N75" s="4">
        <f t="shared" si="30"/>
        <v>5.2642399923572185E-3</v>
      </c>
      <c r="O75" s="4">
        <f t="shared" si="36"/>
        <v>0.36373406737879244</v>
      </c>
      <c r="Q75">
        <v>82</v>
      </c>
      <c r="R75">
        <f>COUNTIF(Data!$K$3:$K$26,"="&amp;Q75)</f>
        <v>0</v>
      </c>
      <c r="S75" s="4">
        <f t="shared" si="31"/>
        <v>0</v>
      </c>
      <c r="T75" s="4">
        <v>5.2599999999999999E-3</v>
      </c>
      <c r="U75" s="4">
        <f t="shared" si="37"/>
        <v>-5.2599999999999999E-3</v>
      </c>
      <c r="V75" s="4">
        <f t="shared" si="38"/>
        <v>5.2599999999999999E-3</v>
      </c>
      <c r="X75">
        <v>82</v>
      </c>
      <c r="Y75" s="40">
        <f>SUMIF(Data!$G$2:$G$26,"="&amp;X75,Data!$D$2:$D$26)</f>
        <v>0</v>
      </c>
      <c r="Z75" s="4">
        <f t="shared" si="32"/>
        <v>0</v>
      </c>
      <c r="AA75" s="4">
        <f t="shared" si="39"/>
        <v>1.1111111111111112E-2</v>
      </c>
      <c r="AB75" s="4">
        <f t="shared" si="40"/>
        <v>-1.1111111111111112E-2</v>
      </c>
      <c r="AC75" s="4">
        <f t="shared" si="41"/>
        <v>1.1111111111111112E-2</v>
      </c>
      <c r="AE75">
        <v>72</v>
      </c>
      <c r="AF75">
        <f>COUNTIF(Data!$L$2:$L$26,"="&amp;AE75)</f>
        <v>0</v>
      </c>
      <c r="AG75" s="4">
        <f t="shared" si="33"/>
        <v>0</v>
      </c>
      <c r="AH75" s="4">
        <v>0.01</v>
      </c>
      <c r="AI75" s="4">
        <f t="shared" si="42"/>
        <v>-0.01</v>
      </c>
      <c r="AJ75" s="4">
        <f t="shared" si="43"/>
        <v>0.01</v>
      </c>
    </row>
    <row r="76" spans="9:36">
      <c r="I76">
        <v>83</v>
      </c>
      <c r="J76">
        <f>COUNTIF(Data!$G$2:$G$26,"="&amp;I76)</f>
        <v>0</v>
      </c>
      <c r="K76" s="4">
        <f t="shared" si="29"/>
        <v>0</v>
      </c>
      <c r="L76" s="4">
        <f t="shared" si="34"/>
        <v>5.2011936858077238E-3</v>
      </c>
      <c r="M76" s="4">
        <f t="shared" si="35"/>
        <v>-5.2011936858077238E-3</v>
      </c>
      <c r="N76" s="4">
        <f t="shared" si="30"/>
        <v>5.2011936858077238E-3</v>
      </c>
      <c r="O76" s="4">
        <f t="shared" si="36"/>
        <v>0.36153794897902963</v>
      </c>
      <c r="Q76">
        <v>83</v>
      </c>
      <c r="R76">
        <f>COUNTIF(Data!$K$3:$K$26,"="&amp;Q76)</f>
        <v>0</v>
      </c>
      <c r="S76" s="4">
        <f t="shared" si="31"/>
        <v>0</v>
      </c>
      <c r="T76" s="4">
        <v>5.1999999999999998E-3</v>
      </c>
      <c r="U76" s="4">
        <f t="shared" si="37"/>
        <v>-5.1999999999999998E-3</v>
      </c>
      <c r="V76" s="4">
        <f t="shared" si="38"/>
        <v>5.1999999999999998E-3</v>
      </c>
      <c r="X76">
        <v>83</v>
      </c>
      <c r="Y76" s="40">
        <f>SUMIF(Data!$G$2:$G$26,"="&amp;X76,Data!$D$2:$D$26)</f>
        <v>0</v>
      </c>
      <c r="Z76" s="4">
        <f t="shared" si="32"/>
        <v>0</v>
      </c>
      <c r="AA76" s="4">
        <f t="shared" si="39"/>
        <v>1.1111111111111112E-2</v>
      </c>
      <c r="AB76" s="4">
        <f t="shared" si="40"/>
        <v>-1.1111111111111112E-2</v>
      </c>
      <c r="AC76" s="4">
        <f t="shared" si="41"/>
        <v>1.1111111111111112E-2</v>
      </c>
      <c r="AE76">
        <v>73</v>
      </c>
      <c r="AF76">
        <f>COUNTIF(Data!$L$2:$L$26,"="&amp;AE76)</f>
        <v>0</v>
      </c>
      <c r="AG76" s="4">
        <f t="shared" si="33"/>
        <v>0</v>
      </c>
      <c r="AH76" s="4">
        <v>0.01</v>
      </c>
      <c r="AI76" s="4">
        <f t="shared" si="42"/>
        <v>-0.01</v>
      </c>
      <c r="AJ76" s="4">
        <f t="shared" si="43"/>
        <v>0.01</v>
      </c>
    </row>
    <row r="77" spans="9:36">
      <c r="I77">
        <v>84</v>
      </c>
      <c r="J77">
        <f>COUNTIF(Data!$G$2:$G$26,"="&amp;I77)</f>
        <v>0</v>
      </c>
      <c r="K77" s="4">
        <f t="shared" si="29"/>
        <v>0</v>
      </c>
      <c r="L77" s="4">
        <f t="shared" si="34"/>
        <v>5.1396396524110571E-3</v>
      </c>
      <c r="M77" s="4">
        <f t="shared" si="35"/>
        <v>-5.1396396524110571E-3</v>
      </c>
      <c r="N77" s="4">
        <f t="shared" si="30"/>
        <v>5.1396396524110571E-3</v>
      </c>
      <c r="O77" s="4">
        <f t="shared" si="36"/>
        <v>0.35938113534788846</v>
      </c>
      <c r="Q77">
        <v>84</v>
      </c>
      <c r="R77">
        <f>COUNTIF(Data!$K$3:$K$26,"="&amp;Q77)</f>
        <v>0</v>
      </c>
      <c r="S77" s="4">
        <f t="shared" si="31"/>
        <v>0</v>
      </c>
      <c r="T77" s="4">
        <v>5.1399999999999996E-3</v>
      </c>
      <c r="U77" s="4">
        <f t="shared" si="37"/>
        <v>-5.1399999999999996E-3</v>
      </c>
      <c r="V77" s="4">
        <f t="shared" si="38"/>
        <v>5.1399999999999996E-3</v>
      </c>
      <c r="X77">
        <v>84</v>
      </c>
      <c r="Y77" s="40">
        <f>SUMIF(Data!$G$2:$G$26,"="&amp;X77,Data!$D$2:$D$26)</f>
        <v>0</v>
      </c>
      <c r="Z77" s="4">
        <f t="shared" si="32"/>
        <v>0</v>
      </c>
      <c r="AA77" s="4">
        <f t="shared" si="39"/>
        <v>1.1111111111111112E-2</v>
      </c>
      <c r="AB77" s="4">
        <f t="shared" si="40"/>
        <v>-1.1111111111111112E-2</v>
      </c>
      <c r="AC77" s="4">
        <f t="shared" si="41"/>
        <v>1.1111111111111112E-2</v>
      </c>
      <c r="AE77">
        <v>74</v>
      </c>
      <c r="AF77">
        <f>COUNTIF(Data!$L$2:$L$26,"="&amp;AE77)</f>
        <v>0</v>
      </c>
      <c r="AG77" s="4">
        <f t="shared" si="33"/>
        <v>0</v>
      </c>
      <c r="AH77" s="4">
        <v>0.01</v>
      </c>
      <c r="AI77" s="4">
        <f t="shared" si="42"/>
        <v>-0.01</v>
      </c>
      <c r="AJ77" s="4">
        <f t="shared" si="43"/>
        <v>0.01</v>
      </c>
    </row>
    <row r="78" spans="9:36">
      <c r="I78">
        <v>85</v>
      </c>
      <c r="J78">
        <f>COUNTIF(Data!$G$2:$G$26,"="&amp;I78)</f>
        <v>0</v>
      </c>
      <c r="K78" s="4">
        <f t="shared" si="29"/>
        <v>0</v>
      </c>
      <c r="L78" s="4">
        <f t="shared" si="34"/>
        <v>5.0795255292749707E-3</v>
      </c>
      <c r="M78" s="4">
        <f t="shared" si="35"/>
        <v>-5.0795255292749707E-3</v>
      </c>
      <c r="N78" s="4">
        <f t="shared" si="30"/>
        <v>5.0795255292749707E-3</v>
      </c>
      <c r="O78" s="4">
        <f t="shared" si="36"/>
        <v>0.35726246786431881</v>
      </c>
      <c r="Q78">
        <v>85</v>
      </c>
      <c r="R78">
        <f>COUNTIF(Data!$K$3:$K$26,"="&amp;Q78)</f>
        <v>0</v>
      </c>
      <c r="S78" s="4">
        <f t="shared" si="31"/>
        <v>0</v>
      </c>
      <c r="T78" s="4">
        <v>5.0800000000000003E-3</v>
      </c>
      <c r="U78" s="4">
        <f t="shared" si="37"/>
        <v>-5.0800000000000003E-3</v>
      </c>
      <c r="V78" s="4">
        <f t="shared" si="38"/>
        <v>5.0800000000000003E-3</v>
      </c>
      <c r="X78">
        <v>85</v>
      </c>
      <c r="Y78" s="40">
        <f>SUMIF(Data!$G$2:$G$26,"="&amp;X78,Data!$D$2:$D$26)</f>
        <v>0</v>
      </c>
      <c r="Z78" s="4">
        <f t="shared" si="32"/>
        <v>0</v>
      </c>
      <c r="AA78" s="4">
        <f t="shared" si="39"/>
        <v>1.1111111111111112E-2</v>
      </c>
      <c r="AB78" s="4">
        <f t="shared" si="40"/>
        <v>-1.1111111111111112E-2</v>
      </c>
      <c r="AC78" s="4">
        <f t="shared" si="41"/>
        <v>1.1111111111111112E-2</v>
      </c>
      <c r="AE78">
        <v>75</v>
      </c>
      <c r="AF78">
        <f>COUNTIF(Data!$L$2:$L$26,"="&amp;AE78)</f>
        <v>0</v>
      </c>
      <c r="AG78" s="4">
        <f t="shared" si="33"/>
        <v>0</v>
      </c>
      <c r="AH78" s="4">
        <v>0.01</v>
      </c>
      <c r="AI78" s="4">
        <f t="shared" si="42"/>
        <v>-0.01</v>
      </c>
      <c r="AJ78" s="4">
        <f t="shared" si="43"/>
        <v>0.01</v>
      </c>
    </row>
    <row r="79" spans="9:36">
      <c r="I79">
        <v>86</v>
      </c>
      <c r="J79">
        <f>COUNTIF(Data!$G$2:$G$26,"="&amp;I79)</f>
        <v>0</v>
      </c>
      <c r="K79" s="4">
        <f t="shared" si="29"/>
        <v>0</v>
      </c>
      <c r="L79" s="4">
        <f t="shared" si="34"/>
        <v>5.0208013750508117E-3</v>
      </c>
      <c r="M79" s="4">
        <f t="shared" si="35"/>
        <v>-5.0208013750508117E-3</v>
      </c>
      <c r="N79" s="4">
        <f t="shared" si="30"/>
        <v>5.0208013750508117E-3</v>
      </c>
      <c r="O79" s="4">
        <f t="shared" si="36"/>
        <v>0.35518083516617033</v>
      </c>
      <c r="Q79">
        <v>86</v>
      </c>
      <c r="R79">
        <f>COUNTIF(Data!$K$3:$K$26,"="&amp;Q79)</f>
        <v>0</v>
      </c>
      <c r="S79" s="4">
        <f t="shared" si="31"/>
        <v>0</v>
      </c>
      <c r="T79" s="4">
        <v>5.0200000000000002E-3</v>
      </c>
      <c r="U79" s="4">
        <f t="shared" si="37"/>
        <v>-5.0200000000000002E-3</v>
      </c>
      <c r="V79" s="4">
        <f t="shared" si="38"/>
        <v>5.0200000000000002E-3</v>
      </c>
      <c r="X79">
        <v>86</v>
      </c>
      <c r="Y79" s="40">
        <f>SUMIF(Data!$G$2:$G$26,"="&amp;X79,Data!$D$2:$D$26)</f>
        <v>0</v>
      </c>
      <c r="Z79" s="4">
        <f t="shared" si="32"/>
        <v>0</v>
      </c>
      <c r="AA79" s="4">
        <f t="shared" si="39"/>
        <v>1.1111111111111112E-2</v>
      </c>
      <c r="AB79" s="4">
        <f t="shared" si="40"/>
        <v>-1.1111111111111112E-2</v>
      </c>
      <c r="AC79" s="4">
        <f t="shared" si="41"/>
        <v>1.1111111111111112E-2</v>
      </c>
      <c r="AE79">
        <v>76</v>
      </c>
      <c r="AF79">
        <f>COUNTIF(Data!$L$2:$L$26,"="&amp;AE79)</f>
        <v>0</v>
      </c>
      <c r="AG79" s="4">
        <f t="shared" si="33"/>
        <v>0</v>
      </c>
      <c r="AH79" s="4">
        <v>0.01</v>
      </c>
      <c r="AI79" s="4">
        <f t="shared" si="42"/>
        <v>-0.01</v>
      </c>
      <c r="AJ79" s="4">
        <f t="shared" si="43"/>
        <v>0.01</v>
      </c>
    </row>
    <row r="80" spans="9:36">
      <c r="I80">
        <v>87</v>
      </c>
      <c r="J80">
        <f>COUNTIF(Data!$G$2:$G$26,"="&amp;I80)</f>
        <v>0</v>
      </c>
      <c r="K80" s="4">
        <f t="shared" si="29"/>
        <v>0</v>
      </c>
      <c r="L80" s="4">
        <f t="shared" si="34"/>
        <v>4.9634195315501435E-3</v>
      </c>
      <c r="M80" s="4">
        <f t="shared" si="35"/>
        <v>-4.9634195315501435E-3</v>
      </c>
      <c r="N80" s="4">
        <f t="shared" si="30"/>
        <v>4.9634195315501435E-3</v>
      </c>
      <c r="O80" s="4">
        <f t="shared" si="36"/>
        <v>0.35313517070029549</v>
      </c>
      <c r="Q80">
        <v>87</v>
      </c>
      <c r="R80">
        <f>COUNTIF(Data!$K$3:$K$26,"="&amp;Q80)</f>
        <v>0</v>
      </c>
      <c r="S80" s="4">
        <f t="shared" si="31"/>
        <v>0</v>
      </c>
      <c r="T80" s="4">
        <v>4.96E-3</v>
      </c>
      <c r="U80" s="4">
        <f t="shared" si="37"/>
        <v>-4.96E-3</v>
      </c>
      <c r="V80" s="4">
        <f t="shared" si="38"/>
        <v>4.96E-3</v>
      </c>
      <c r="X80">
        <v>87</v>
      </c>
      <c r="Y80" s="40">
        <f>SUMIF(Data!$G$2:$G$26,"="&amp;X80,Data!$D$2:$D$26)</f>
        <v>0</v>
      </c>
      <c r="Z80" s="4">
        <f t="shared" si="32"/>
        <v>0</v>
      </c>
      <c r="AA80" s="4">
        <f t="shared" si="39"/>
        <v>1.1111111111111112E-2</v>
      </c>
      <c r="AB80" s="4">
        <f t="shared" si="40"/>
        <v>-1.1111111111111112E-2</v>
      </c>
      <c r="AC80" s="4">
        <f t="shared" si="41"/>
        <v>1.1111111111111112E-2</v>
      </c>
      <c r="AE80">
        <v>77</v>
      </c>
      <c r="AF80">
        <f>COUNTIF(Data!$L$2:$L$26,"="&amp;AE80)</f>
        <v>0</v>
      </c>
      <c r="AG80" s="4">
        <f t="shared" si="33"/>
        <v>0</v>
      </c>
      <c r="AH80" s="4">
        <v>0.01</v>
      </c>
      <c r="AI80" s="4">
        <f t="shared" si="42"/>
        <v>-0.01</v>
      </c>
      <c r="AJ80" s="4">
        <f t="shared" si="43"/>
        <v>0.01</v>
      </c>
    </row>
    <row r="81" spans="9:36">
      <c r="I81">
        <v>88</v>
      </c>
      <c r="J81">
        <f>COUNTIF(Data!$G$2:$G$26,"="&amp;I81)</f>
        <v>0</v>
      </c>
      <c r="K81" s="4">
        <f t="shared" si="29"/>
        <v>0</v>
      </c>
      <c r="L81" s="4">
        <f t="shared" si="34"/>
        <v>4.9073344947442015E-3</v>
      </c>
      <c r="M81" s="4">
        <f t="shared" si="35"/>
        <v>-4.9073344947442015E-3</v>
      </c>
      <c r="N81" s="4">
        <f t="shared" si="30"/>
        <v>4.9073344947442015E-3</v>
      </c>
      <c r="O81" s="4">
        <f t="shared" si="36"/>
        <v>0.35112445042611939</v>
      </c>
      <c r="Q81">
        <v>88</v>
      </c>
      <c r="R81">
        <f>COUNTIF(Data!$K$3:$K$26,"="&amp;Q81)</f>
        <v>0</v>
      </c>
      <c r="S81" s="4">
        <f t="shared" si="31"/>
        <v>0</v>
      </c>
      <c r="T81" s="4">
        <v>4.9100000000000003E-3</v>
      </c>
      <c r="U81" s="4">
        <f t="shared" si="37"/>
        <v>-4.9100000000000003E-3</v>
      </c>
      <c r="V81" s="4">
        <f t="shared" si="38"/>
        <v>4.9100000000000003E-3</v>
      </c>
      <c r="X81">
        <v>88</v>
      </c>
      <c r="Y81" s="40">
        <f>SUMIF(Data!$G$2:$G$26,"="&amp;X81,Data!$D$2:$D$26)</f>
        <v>0</v>
      </c>
      <c r="Z81" s="4">
        <f t="shared" si="32"/>
        <v>0</v>
      </c>
      <c r="AA81" s="4">
        <f t="shared" si="39"/>
        <v>1.1111111111111112E-2</v>
      </c>
      <c r="AB81" s="4">
        <f t="shared" si="40"/>
        <v>-1.1111111111111112E-2</v>
      </c>
      <c r="AC81" s="4">
        <f t="shared" si="41"/>
        <v>1.1111111111111112E-2</v>
      </c>
      <c r="AE81">
        <v>78</v>
      </c>
      <c r="AF81">
        <f>COUNTIF(Data!$L$2:$L$26,"="&amp;AE81)</f>
        <v>0</v>
      </c>
      <c r="AG81" s="4">
        <f t="shared" si="33"/>
        <v>0</v>
      </c>
      <c r="AH81" s="4">
        <v>0.01</v>
      </c>
      <c r="AI81" s="4">
        <f t="shared" si="42"/>
        <v>-0.01</v>
      </c>
      <c r="AJ81" s="4">
        <f t="shared" si="43"/>
        <v>0.01</v>
      </c>
    </row>
    <row r="82" spans="9:36">
      <c r="I82">
        <v>89</v>
      </c>
      <c r="J82">
        <f>COUNTIF(Data!$G$2:$G$26,"="&amp;I82)</f>
        <v>0</v>
      </c>
      <c r="K82" s="4">
        <f t="shared" si="29"/>
        <v>0</v>
      </c>
      <c r="L82" s="4">
        <f t="shared" si="34"/>
        <v>4.8525027944121019E-3</v>
      </c>
      <c r="M82" s="4">
        <f t="shared" si="35"/>
        <v>-4.8525027944121019E-3</v>
      </c>
      <c r="N82" s="4">
        <f t="shared" si="30"/>
        <v>4.8525027944121019E-3</v>
      </c>
      <c r="O82" s="4">
        <f t="shared" si="36"/>
        <v>0.34914769066143703</v>
      </c>
      <c r="Q82">
        <v>89</v>
      </c>
      <c r="R82">
        <f>COUNTIF(Data!$K$3:$K$26,"="&amp;Q82)</f>
        <v>0</v>
      </c>
      <c r="S82" s="4">
        <f t="shared" si="31"/>
        <v>0</v>
      </c>
      <c r="T82" s="4">
        <v>4.8500000000000001E-3</v>
      </c>
      <c r="U82" s="4">
        <f t="shared" si="37"/>
        <v>-4.8500000000000001E-3</v>
      </c>
      <c r="V82" s="4">
        <f t="shared" si="38"/>
        <v>4.8500000000000001E-3</v>
      </c>
      <c r="X82">
        <v>89</v>
      </c>
      <c r="Y82" s="40">
        <f>SUMIF(Data!$G$2:$G$26,"="&amp;X82,Data!$D$2:$D$26)</f>
        <v>0</v>
      </c>
      <c r="Z82" s="4">
        <f t="shared" si="32"/>
        <v>0</v>
      </c>
      <c r="AA82" s="4">
        <f t="shared" si="39"/>
        <v>1.1111111111111112E-2</v>
      </c>
      <c r="AB82" s="4">
        <f t="shared" si="40"/>
        <v>-1.1111111111111112E-2</v>
      </c>
      <c r="AC82" s="4">
        <f t="shared" si="41"/>
        <v>1.1111111111111112E-2</v>
      </c>
      <c r="AE82">
        <v>79</v>
      </c>
      <c r="AF82">
        <f>COUNTIF(Data!$L$2:$L$26,"="&amp;AE82)</f>
        <v>1</v>
      </c>
      <c r="AG82" s="4">
        <f t="shared" si="33"/>
        <v>0.04</v>
      </c>
      <c r="AH82" s="4">
        <v>0.01</v>
      </c>
      <c r="AI82" s="4">
        <f t="shared" si="42"/>
        <v>0.03</v>
      </c>
      <c r="AJ82" s="4">
        <f t="shared" si="43"/>
        <v>0.03</v>
      </c>
    </row>
    <row r="83" spans="9:36">
      <c r="I83">
        <v>90</v>
      </c>
      <c r="J83">
        <f>COUNTIF(Data!$G$2:$G$26,"="&amp;I83)</f>
        <v>0</v>
      </c>
      <c r="K83" s="4">
        <f t="shared" si="29"/>
        <v>0</v>
      </c>
      <c r="L83" s="4">
        <f t="shared" si="34"/>
        <v>4.7988828817687084E-3</v>
      </c>
      <c r="M83" s="4">
        <f t="shared" si="35"/>
        <v>-4.7988828817687084E-3</v>
      </c>
      <c r="N83" s="4">
        <f t="shared" si="30"/>
        <v>4.7988828817687084E-3</v>
      </c>
      <c r="O83" s="4">
        <f t="shared" si="36"/>
        <v>0.34720394606014138</v>
      </c>
      <c r="Q83">
        <v>90</v>
      </c>
      <c r="R83">
        <f>COUNTIF(Data!$K$3:$K$26,"="&amp;Q83)</f>
        <v>0</v>
      </c>
      <c r="S83" s="4">
        <f t="shared" si="31"/>
        <v>0</v>
      </c>
      <c r="T83" s="4">
        <v>4.7999999999999996E-3</v>
      </c>
      <c r="U83" s="4">
        <f t="shared" si="37"/>
        <v>-4.7999999999999996E-3</v>
      </c>
      <c r="V83" s="4">
        <f t="shared" si="38"/>
        <v>4.7999999999999996E-3</v>
      </c>
      <c r="X83">
        <v>90</v>
      </c>
      <c r="Y83" s="40">
        <f>SUMIF(Data!$G$2:$G$26,"="&amp;X83,Data!$D$2:$D$26)</f>
        <v>0</v>
      </c>
      <c r="Z83" s="4">
        <f t="shared" si="32"/>
        <v>0</v>
      </c>
      <c r="AA83" s="4">
        <f t="shared" si="39"/>
        <v>1.1111111111111112E-2</v>
      </c>
      <c r="AB83" s="4">
        <f t="shared" si="40"/>
        <v>-1.1111111111111112E-2</v>
      </c>
      <c r="AC83" s="4">
        <f t="shared" si="41"/>
        <v>1.1111111111111112E-2</v>
      </c>
      <c r="AE83">
        <v>80</v>
      </c>
      <c r="AF83">
        <f>COUNTIF(Data!$L$2:$L$26,"="&amp;AE83)</f>
        <v>1</v>
      </c>
      <c r="AG83" s="4">
        <f t="shared" si="33"/>
        <v>0.04</v>
      </c>
      <c r="AH83" s="4">
        <v>0.01</v>
      </c>
      <c r="AI83" s="4">
        <f t="shared" si="42"/>
        <v>0.03</v>
      </c>
      <c r="AJ83" s="4">
        <f t="shared" si="43"/>
        <v>0.03</v>
      </c>
    </row>
    <row r="84" spans="9:36">
      <c r="I84">
        <v>91</v>
      </c>
      <c r="J84">
        <f>COUNTIF(Data!$G$2:$G$26,"="&amp;I84)</f>
        <v>0</v>
      </c>
      <c r="K84" s="4">
        <f t="shared" si="29"/>
        <v>0</v>
      </c>
      <c r="L84" s="4">
        <f t="shared" si="34"/>
        <v>4.7464350244616526E-3</v>
      </c>
      <c r="M84" s="4">
        <f t="shared" si="35"/>
        <v>-4.7464350244616526E-3</v>
      </c>
      <c r="N84" s="4">
        <f t="shared" si="30"/>
        <v>4.7464350244616526E-3</v>
      </c>
      <c r="O84" s="4">
        <f t="shared" si="36"/>
        <v>0.34529230771243746</v>
      </c>
      <c r="Q84">
        <v>91</v>
      </c>
      <c r="R84">
        <f>COUNTIF(Data!$K$3:$K$26,"="&amp;Q84)</f>
        <v>1</v>
      </c>
      <c r="S84" s="4">
        <f t="shared" si="31"/>
        <v>4.1666666666666664E-2</v>
      </c>
      <c r="T84" s="4">
        <v>4.7499999999999999E-3</v>
      </c>
      <c r="U84" s="4">
        <f t="shared" si="37"/>
        <v>3.6916666666666667E-2</v>
      </c>
      <c r="V84" s="4">
        <f t="shared" si="38"/>
        <v>3.6916666666666667E-2</v>
      </c>
      <c r="X84">
        <v>91</v>
      </c>
      <c r="Y84" s="40">
        <f>SUMIF(Data!$G$2:$G$26,"="&amp;X84,Data!$D$2:$D$26)</f>
        <v>0</v>
      </c>
      <c r="Z84" s="4">
        <f t="shared" si="32"/>
        <v>0</v>
      </c>
      <c r="AA84" s="4">
        <f t="shared" si="39"/>
        <v>1.1111111111111112E-2</v>
      </c>
      <c r="AB84" s="4">
        <f t="shared" si="40"/>
        <v>-1.1111111111111112E-2</v>
      </c>
      <c r="AC84" s="4">
        <f t="shared" si="41"/>
        <v>1.1111111111111112E-2</v>
      </c>
      <c r="AE84">
        <v>81</v>
      </c>
      <c r="AF84">
        <f>COUNTIF(Data!$L$2:$L$26,"="&amp;AE84)</f>
        <v>0</v>
      </c>
      <c r="AG84" s="4">
        <f t="shared" si="33"/>
        <v>0</v>
      </c>
      <c r="AH84" s="4">
        <v>0.01</v>
      </c>
      <c r="AI84" s="4">
        <f t="shared" si="42"/>
        <v>-0.01</v>
      </c>
      <c r="AJ84" s="4">
        <f t="shared" si="43"/>
        <v>0.01</v>
      </c>
    </row>
    <row r="85" spans="9:36">
      <c r="I85">
        <v>92</v>
      </c>
      <c r="J85">
        <f>COUNTIF(Data!$G$2:$G$26,"="&amp;I85)</f>
        <v>0</v>
      </c>
      <c r="K85" s="4">
        <f t="shared" si="29"/>
        <v>0</v>
      </c>
      <c r="L85" s="4">
        <f t="shared" si="34"/>
        <v>4.6951212083798681E-3</v>
      </c>
      <c r="M85" s="4">
        <f t="shared" si="35"/>
        <v>-4.6951212083798681E-3</v>
      </c>
      <c r="N85" s="4">
        <f t="shared" si="30"/>
        <v>4.6951212083798681E-3</v>
      </c>
      <c r="O85" s="4">
        <f t="shared" si="36"/>
        <v>0.34341190135887434</v>
      </c>
      <c r="Q85">
        <v>92</v>
      </c>
      <c r="R85">
        <f>COUNTIF(Data!$K$3:$K$26,"="&amp;Q85)</f>
        <v>0</v>
      </c>
      <c r="S85" s="4">
        <f t="shared" si="31"/>
        <v>0</v>
      </c>
      <c r="T85" s="4">
        <v>4.7000000000000002E-3</v>
      </c>
      <c r="U85" s="4">
        <f t="shared" si="37"/>
        <v>-4.7000000000000002E-3</v>
      </c>
      <c r="V85" s="4">
        <f t="shared" si="38"/>
        <v>4.7000000000000002E-3</v>
      </c>
      <c r="X85">
        <v>92</v>
      </c>
      <c r="Y85" s="40">
        <f>SUMIF(Data!$G$2:$G$26,"="&amp;X85,Data!$D$2:$D$26)</f>
        <v>0</v>
      </c>
      <c r="Z85" s="4">
        <f t="shared" si="32"/>
        <v>0</v>
      </c>
      <c r="AA85" s="4">
        <f t="shared" si="39"/>
        <v>1.1111111111111112E-2</v>
      </c>
      <c r="AB85" s="4">
        <f t="shared" si="40"/>
        <v>-1.1111111111111112E-2</v>
      </c>
      <c r="AC85" s="4">
        <f t="shared" si="41"/>
        <v>1.1111111111111112E-2</v>
      </c>
      <c r="AE85">
        <v>82</v>
      </c>
      <c r="AF85">
        <f>COUNTIF(Data!$L$2:$L$26,"="&amp;AE85)</f>
        <v>0</v>
      </c>
      <c r="AG85" s="4">
        <f t="shared" si="33"/>
        <v>0</v>
      </c>
      <c r="AH85" s="4">
        <v>0.01</v>
      </c>
      <c r="AI85" s="4">
        <f t="shared" si="42"/>
        <v>-0.01</v>
      </c>
      <c r="AJ85" s="4">
        <f t="shared" si="43"/>
        <v>0.01</v>
      </c>
    </row>
    <row r="86" spans="9:36">
      <c r="I86">
        <v>93</v>
      </c>
      <c r="J86">
        <f>COUNTIF(Data!$G$2:$G$26,"="&amp;I86)</f>
        <v>0</v>
      </c>
      <c r="K86" s="4">
        <f t="shared" si="29"/>
        <v>0</v>
      </c>
      <c r="L86" s="4">
        <f t="shared" si="34"/>
        <v>4.6449050457635383E-3</v>
      </c>
      <c r="M86" s="4">
        <f t="shared" si="35"/>
        <v>-4.6449050457635383E-3</v>
      </c>
      <c r="N86" s="4">
        <f t="shared" si="30"/>
        <v>4.6449050457635383E-3</v>
      </c>
      <c r="O86" s="4">
        <f t="shared" si="36"/>
        <v>0.34156188571021673</v>
      </c>
      <c r="Q86">
        <v>93</v>
      </c>
      <c r="R86">
        <f>COUNTIF(Data!$K$3:$K$26,"="&amp;Q86)</f>
        <v>0</v>
      </c>
      <c r="S86" s="4">
        <f t="shared" si="31"/>
        <v>0</v>
      </c>
      <c r="T86" s="4">
        <v>4.64E-3</v>
      </c>
      <c r="U86" s="4">
        <f t="shared" si="37"/>
        <v>-4.64E-3</v>
      </c>
      <c r="V86" s="4">
        <f t="shared" si="38"/>
        <v>4.64E-3</v>
      </c>
      <c r="X86">
        <v>93</v>
      </c>
      <c r="Y86" s="40">
        <f>SUMIF(Data!$G$2:$G$26,"="&amp;X86,Data!$D$2:$D$26)</f>
        <v>0</v>
      </c>
      <c r="Z86" s="4">
        <f t="shared" si="32"/>
        <v>0</v>
      </c>
      <c r="AA86" s="4">
        <f t="shared" si="39"/>
        <v>1.1111111111111112E-2</v>
      </c>
      <c r="AB86" s="4">
        <f t="shared" si="40"/>
        <v>-1.1111111111111112E-2</v>
      </c>
      <c r="AC86" s="4">
        <f t="shared" si="41"/>
        <v>1.1111111111111112E-2</v>
      </c>
      <c r="AE86">
        <v>83</v>
      </c>
      <c r="AF86">
        <f>COUNTIF(Data!$L$2:$L$26,"="&amp;AE86)</f>
        <v>0</v>
      </c>
      <c r="AG86" s="4">
        <f t="shared" si="33"/>
        <v>0</v>
      </c>
      <c r="AH86" s="4">
        <v>0.01</v>
      </c>
      <c r="AI86" s="4">
        <f t="shared" si="42"/>
        <v>-0.01</v>
      </c>
      <c r="AJ86" s="4">
        <f t="shared" si="43"/>
        <v>0.01</v>
      </c>
    </row>
    <row r="87" spans="9:36">
      <c r="I87">
        <v>94</v>
      </c>
      <c r="J87">
        <f>COUNTIF(Data!$G$2:$G$26,"="&amp;I87)</f>
        <v>1</v>
      </c>
      <c r="K87" s="4">
        <f t="shared" si="29"/>
        <v>0.04</v>
      </c>
      <c r="L87" s="4">
        <f t="shared" si="34"/>
        <v>4.5957516891491374E-3</v>
      </c>
      <c r="M87" s="4">
        <f t="shared" si="35"/>
        <v>3.5404248310850865E-2</v>
      </c>
      <c r="N87" s="4">
        <f t="shared" si="30"/>
        <v>3.5404248310850865E-2</v>
      </c>
      <c r="O87" s="4">
        <f t="shared" si="36"/>
        <v>1.1387607565880273</v>
      </c>
      <c r="Q87">
        <v>94</v>
      </c>
      <c r="R87">
        <f>COUNTIF(Data!$K$3:$K$26,"="&amp;Q87)</f>
        <v>0</v>
      </c>
      <c r="S87" s="4">
        <f t="shared" si="31"/>
        <v>0</v>
      </c>
      <c r="T87" s="4">
        <v>4.5999999999999999E-3</v>
      </c>
      <c r="U87" s="4">
        <f t="shared" si="37"/>
        <v>-4.5999999999999999E-3</v>
      </c>
      <c r="V87" s="4">
        <f t="shared" si="38"/>
        <v>4.5999999999999999E-3</v>
      </c>
      <c r="X87">
        <v>94</v>
      </c>
      <c r="Y87" s="40">
        <f>SUMIF(Data!$G$2:$G$26,"="&amp;X87,Data!$D$2:$D$26)</f>
        <v>94.29</v>
      </c>
      <c r="Z87" s="4">
        <f t="shared" si="32"/>
        <v>7.4026677553327633E-2</v>
      </c>
      <c r="AA87" s="4">
        <f t="shared" si="39"/>
        <v>1.1111111111111112E-2</v>
      </c>
      <c r="AB87" s="4">
        <f t="shared" si="40"/>
        <v>6.291556644221652E-2</v>
      </c>
      <c r="AC87" s="4">
        <f t="shared" si="41"/>
        <v>6.291556644221652E-2</v>
      </c>
      <c r="AE87">
        <v>84</v>
      </c>
      <c r="AF87">
        <f>COUNTIF(Data!$L$2:$L$26,"="&amp;AE87)</f>
        <v>0</v>
      </c>
      <c r="AG87" s="4">
        <f t="shared" si="33"/>
        <v>0</v>
      </c>
      <c r="AH87" s="4">
        <v>0.01</v>
      </c>
      <c r="AI87" s="4">
        <f t="shared" si="42"/>
        <v>-0.01</v>
      </c>
      <c r="AJ87" s="4">
        <f t="shared" si="43"/>
        <v>0.01</v>
      </c>
    </row>
    <row r="88" spans="9:36">
      <c r="I88">
        <v>95</v>
      </c>
      <c r="J88">
        <f>COUNTIF(Data!$G$2:$G$26,"="&amp;I88)</f>
        <v>0</v>
      </c>
      <c r="K88" s="4">
        <f t="shared" si="29"/>
        <v>0</v>
      </c>
      <c r="L88" s="4">
        <f t="shared" si="34"/>
        <v>4.5476277507206612E-3</v>
      </c>
      <c r="M88" s="4">
        <f t="shared" si="35"/>
        <v>-4.5476277507206612E-3</v>
      </c>
      <c r="N88" s="4">
        <f t="shared" si="30"/>
        <v>4.5476277507206612E-3</v>
      </c>
      <c r="O88" s="4">
        <f t="shared" si="36"/>
        <v>0.33794981682386666</v>
      </c>
      <c r="Q88">
        <v>95</v>
      </c>
      <c r="R88">
        <f>COUNTIF(Data!$K$3:$K$26,"="&amp;Q88)</f>
        <v>0</v>
      </c>
      <c r="S88" s="4">
        <f t="shared" si="31"/>
        <v>0</v>
      </c>
      <c r="T88" s="4">
        <v>4.5500000000000002E-3</v>
      </c>
      <c r="U88" s="4">
        <f t="shared" si="37"/>
        <v>-4.5500000000000002E-3</v>
      </c>
      <c r="V88" s="4">
        <f t="shared" si="38"/>
        <v>4.5500000000000002E-3</v>
      </c>
      <c r="X88">
        <v>95</v>
      </c>
      <c r="Y88" s="40">
        <f>SUMIF(Data!$G$2:$G$26,"="&amp;X88,Data!$D$2:$D$26)</f>
        <v>0</v>
      </c>
      <c r="Z88" s="4">
        <f t="shared" si="32"/>
        <v>0</v>
      </c>
      <c r="AA88" s="4">
        <f t="shared" si="39"/>
        <v>1.1111111111111112E-2</v>
      </c>
      <c r="AB88" s="4">
        <f t="shared" si="40"/>
        <v>-1.1111111111111112E-2</v>
      </c>
      <c r="AC88" s="4">
        <f t="shared" si="41"/>
        <v>1.1111111111111112E-2</v>
      </c>
      <c r="AE88">
        <v>85</v>
      </c>
      <c r="AF88">
        <f>COUNTIF(Data!$L$2:$L$26,"="&amp;AE88)</f>
        <v>0</v>
      </c>
      <c r="AG88" s="4">
        <f t="shared" si="33"/>
        <v>0</v>
      </c>
      <c r="AH88" s="4">
        <v>0.01</v>
      </c>
      <c r="AI88" s="4">
        <f t="shared" si="42"/>
        <v>-0.01</v>
      </c>
      <c r="AJ88" s="4">
        <f t="shared" si="43"/>
        <v>0.01</v>
      </c>
    </row>
    <row r="89" spans="9:36">
      <c r="I89">
        <v>96</v>
      </c>
      <c r="J89">
        <f>COUNTIF(Data!$G$2:$G$26,"="&amp;I89)</f>
        <v>0</v>
      </c>
      <c r="K89" s="4">
        <f t="shared" si="29"/>
        <v>0</v>
      </c>
      <c r="L89" s="4">
        <f t="shared" si="34"/>
        <v>4.5005012266764706E-3</v>
      </c>
      <c r="M89" s="4">
        <f t="shared" si="35"/>
        <v>-4.5005012266764706E-3</v>
      </c>
      <c r="N89" s="4">
        <f t="shared" si="30"/>
        <v>4.5005012266764706E-3</v>
      </c>
      <c r="O89" s="4">
        <f t="shared" si="36"/>
        <v>0.33618623207682757</v>
      </c>
      <c r="Q89">
        <v>96</v>
      </c>
      <c r="R89">
        <f>COUNTIF(Data!$K$3:$K$26,"="&amp;Q89)</f>
        <v>0</v>
      </c>
      <c r="S89" s="4">
        <f t="shared" si="31"/>
        <v>0</v>
      </c>
      <c r="T89" s="4">
        <v>4.4999999999999997E-3</v>
      </c>
      <c r="U89" s="4">
        <f t="shared" si="37"/>
        <v>-4.4999999999999997E-3</v>
      </c>
      <c r="V89" s="4">
        <f t="shared" si="38"/>
        <v>4.4999999999999997E-3</v>
      </c>
      <c r="X89">
        <v>96</v>
      </c>
      <c r="Y89" s="40">
        <f>SUMIF(Data!$G$2:$G$26,"="&amp;X89,Data!$D$2:$D$26)</f>
        <v>0</v>
      </c>
      <c r="Z89" s="4">
        <f t="shared" si="32"/>
        <v>0</v>
      </c>
      <c r="AA89" s="4">
        <f t="shared" si="39"/>
        <v>1.1111111111111112E-2</v>
      </c>
      <c r="AB89" s="4">
        <f t="shared" si="40"/>
        <v>-1.1111111111111112E-2</v>
      </c>
      <c r="AC89" s="4">
        <f t="shared" si="41"/>
        <v>1.1111111111111112E-2</v>
      </c>
      <c r="AE89">
        <v>86</v>
      </c>
      <c r="AF89">
        <f>COUNTIF(Data!$L$2:$L$26,"="&amp;AE89)</f>
        <v>0</v>
      </c>
      <c r="AG89" s="4">
        <f t="shared" si="33"/>
        <v>0</v>
      </c>
      <c r="AH89" s="4">
        <v>0.01</v>
      </c>
      <c r="AI89" s="4">
        <f t="shared" si="42"/>
        <v>-0.01</v>
      </c>
      <c r="AJ89" s="4">
        <f t="shared" si="43"/>
        <v>0.01</v>
      </c>
    </row>
    <row r="90" spans="9:36">
      <c r="I90">
        <v>97</v>
      </c>
      <c r="J90">
        <f>COUNTIF(Data!$G$2:$G$26,"="&amp;I90)</f>
        <v>0</v>
      </c>
      <c r="K90" s="4">
        <f t="shared" si="29"/>
        <v>0</v>
      </c>
      <c r="L90" s="4">
        <f t="shared" si="34"/>
        <v>4.454341426249989E-3</v>
      </c>
      <c r="M90" s="4">
        <f t="shared" si="35"/>
        <v>-4.454341426249989E-3</v>
      </c>
      <c r="N90" s="4">
        <f t="shared" si="30"/>
        <v>4.454341426249989E-3</v>
      </c>
      <c r="O90" s="4">
        <f t="shared" si="36"/>
        <v>0.33444997228713086</v>
      </c>
      <c r="Q90">
        <v>97</v>
      </c>
      <c r="R90">
        <f>COUNTIF(Data!$K$3:$K$26,"="&amp;Q90)</f>
        <v>0</v>
      </c>
      <c r="S90" s="4">
        <f t="shared" si="31"/>
        <v>0</v>
      </c>
      <c r="T90" s="4">
        <v>4.45E-3</v>
      </c>
      <c r="U90" s="4">
        <f t="shared" si="37"/>
        <v>-4.45E-3</v>
      </c>
      <c r="V90" s="4">
        <f t="shared" si="38"/>
        <v>4.45E-3</v>
      </c>
      <c r="X90">
        <v>97</v>
      </c>
      <c r="Y90" s="40">
        <f>SUMIF(Data!$G$2:$G$26,"="&amp;X90,Data!$D$2:$D$26)</f>
        <v>0</v>
      </c>
      <c r="Z90" s="4">
        <f t="shared" si="32"/>
        <v>0</v>
      </c>
      <c r="AA90" s="4">
        <f t="shared" si="39"/>
        <v>1.1111111111111112E-2</v>
      </c>
      <c r="AB90" s="4">
        <f t="shared" si="40"/>
        <v>-1.1111111111111112E-2</v>
      </c>
      <c r="AC90" s="4">
        <f t="shared" si="41"/>
        <v>1.1111111111111112E-2</v>
      </c>
      <c r="AE90">
        <v>87</v>
      </c>
      <c r="AF90">
        <f>COUNTIF(Data!$L$2:$L$26,"="&amp;AE90)</f>
        <v>0</v>
      </c>
      <c r="AG90" s="4">
        <f t="shared" si="33"/>
        <v>0</v>
      </c>
      <c r="AH90" s="4">
        <v>0.01</v>
      </c>
      <c r="AI90" s="4">
        <f t="shared" si="42"/>
        <v>-0.01</v>
      </c>
      <c r="AJ90" s="4">
        <f t="shared" si="43"/>
        <v>0.01</v>
      </c>
    </row>
    <row r="91" spans="9:36">
      <c r="I91">
        <v>98</v>
      </c>
      <c r="J91">
        <f>COUNTIF(Data!$G$2:$G$26,"="&amp;I91)</f>
        <v>0</v>
      </c>
      <c r="K91" s="4">
        <f t="shared" si="29"/>
        <v>0</v>
      </c>
      <c r="L91" s="4">
        <f t="shared" si="34"/>
        <v>4.4091189050550162E-3</v>
      </c>
      <c r="M91" s="4">
        <f t="shared" si="35"/>
        <v>-4.4091189050550162E-3</v>
      </c>
      <c r="N91" s="4">
        <f t="shared" si="30"/>
        <v>4.4091189050550162E-3</v>
      </c>
      <c r="O91" s="4">
        <f t="shared" si="36"/>
        <v>0.33274033903700517</v>
      </c>
      <c r="Q91">
        <v>98</v>
      </c>
      <c r="R91">
        <f>COUNTIF(Data!$K$3:$K$26,"="&amp;Q91)</f>
        <v>0</v>
      </c>
      <c r="S91" s="4">
        <f t="shared" si="31"/>
        <v>0</v>
      </c>
      <c r="T91" s="4">
        <v>4.4099999999999999E-3</v>
      </c>
      <c r="U91" s="4">
        <f t="shared" si="37"/>
        <v>-4.4099999999999999E-3</v>
      </c>
      <c r="V91" s="4">
        <f t="shared" si="38"/>
        <v>4.4099999999999999E-3</v>
      </c>
      <c r="X91">
        <v>98</v>
      </c>
      <c r="Y91" s="40">
        <f>SUMIF(Data!$G$2:$G$26,"="&amp;X91,Data!$D$2:$D$26)</f>
        <v>0</v>
      </c>
      <c r="Z91" s="4">
        <f t="shared" si="32"/>
        <v>0</v>
      </c>
      <c r="AA91" s="4">
        <f t="shared" si="39"/>
        <v>1.1111111111111112E-2</v>
      </c>
      <c r="AB91" s="4">
        <f t="shared" si="40"/>
        <v>-1.1111111111111112E-2</v>
      </c>
      <c r="AC91" s="4">
        <f t="shared" si="41"/>
        <v>1.1111111111111112E-2</v>
      </c>
      <c r="AE91">
        <v>88</v>
      </c>
      <c r="AF91">
        <f>COUNTIF(Data!$L$2:$L$26,"="&amp;AE91)</f>
        <v>0</v>
      </c>
      <c r="AG91" s="4">
        <f t="shared" si="33"/>
        <v>0</v>
      </c>
      <c r="AH91" s="4">
        <v>0.01</v>
      </c>
      <c r="AI91" s="4">
        <f t="shared" si="42"/>
        <v>-0.01</v>
      </c>
      <c r="AJ91" s="4">
        <f t="shared" si="43"/>
        <v>0.01</v>
      </c>
    </row>
    <row r="92" spans="9:36">
      <c r="I92">
        <v>99</v>
      </c>
      <c r="J92">
        <f>COUNTIF(Data!$G$2:$G$26,"="&amp;I92)</f>
        <v>0</v>
      </c>
      <c r="K92" s="4">
        <f t="shared" si="29"/>
        <v>0</v>
      </c>
      <c r="L92" s="4">
        <f t="shared" si="34"/>
        <v>4.3648054024501125E-3</v>
      </c>
      <c r="M92" s="4">
        <f t="shared" si="35"/>
        <v>-4.3648054024501125E-3</v>
      </c>
      <c r="N92" s="4">
        <f t="shared" si="30"/>
        <v>4.3648054024501125E-3</v>
      </c>
      <c r="O92" s="4">
        <f t="shared" si="36"/>
        <v>0.33105665864802158</v>
      </c>
      <c r="Q92">
        <v>99</v>
      </c>
      <c r="R92">
        <f>COUNTIF(Data!$K$3:$K$26,"="&amp;Q92)</f>
        <v>0</v>
      </c>
      <c r="S92" s="4">
        <f t="shared" si="31"/>
        <v>0</v>
      </c>
      <c r="T92" s="4">
        <v>4.3600000000000002E-3</v>
      </c>
      <c r="U92" s="4">
        <f t="shared" si="37"/>
        <v>-4.3600000000000002E-3</v>
      </c>
      <c r="V92" s="4">
        <f t="shared" si="38"/>
        <v>4.3600000000000002E-3</v>
      </c>
      <c r="X92">
        <v>99</v>
      </c>
      <c r="Y92" s="40">
        <f>SUMIF(Data!$G$2:$G$26,"="&amp;X92,Data!$D$2:$D$26)</f>
        <v>0</v>
      </c>
      <c r="Z92" s="4">
        <f t="shared" si="32"/>
        <v>0</v>
      </c>
      <c r="AA92" s="4">
        <f t="shared" si="39"/>
        <v>1.1111111111111112E-2</v>
      </c>
      <c r="AB92" s="4">
        <f t="shared" si="40"/>
        <v>-1.1111111111111112E-2</v>
      </c>
      <c r="AC92" s="4">
        <f t="shared" si="41"/>
        <v>1.1111111111111112E-2</v>
      </c>
      <c r="AE92">
        <v>89</v>
      </c>
      <c r="AF92">
        <f>COUNTIF(Data!$L$2:$L$26,"="&amp;AE92)</f>
        <v>0</v>
      </c>
      <c r="AG92" s="4">
        <f t="shared" si="33"/>
        <v>0</v>
      </c>
      <c r="AH92" s="4">
        <v>0.01</v>
      </c>
      <c r="AI92" s="4">
        <f t="shared" si="42"/>
        <v>-0.01</v>
      </c>
      <c r="AJ92" s="4">
        <f t="shared" si="43"/>
        <v>0.01</v>
      </c>
    </row>
    <row r="93" spans="9:36">
      <c r="M93" s="45" t="s">
        <v>71</v>
      </c>
      <c r="N93" s="39">
        <f>AVERAGE(N3:N92)</f>
        <v>1.7109585566299067E-2</v>
      </c>
      <c r="O93" s="4"/>
      <c r="AE93">
        <v>90</v>
      </c>
      <c r="AF93">
        <f>COUNTIF(Data!$L$2:$L$26,"="&amp;AE93)</f>
        <v>0</v>
      </c>
      <c r="AG93" s="4">
        <f t="shared" si="33"/>
        <v>0</v>
      </c>
      <c r="AH93" s="4">
        <v>0.01</v>
      </c>
      <c r="AI93" s="4">
        <f t="shared" si="42"/>
        <v>-0.01</v>
      </c>
      <c r="AJ93" s="4">
        <f t="shared" si="43"/>
        <v>0.01</v>
      </c>
    </row>
    <row r="94" spans="9:36">
      <c r="AE94">
        <v>91</v>
      </c>
      <c r="AF94">
        <f>COUNTIF(Data!$L$2:$L$26,"="&amp;AE94)</f>
        <v>1</v>
      </c>
      <c r="AG94" s="4">
        <f t="shared" si="33"/>
        <v>0.04</v>
      </c>
      <c r="AH94" s="4">
        <v>0.01</v>
      </c>
      <c r="AI94" s="4">
        <f t="shared" si="42"/>
        <v>0.03</v>
      </c>
      <c r="AJ94" s="4">
        <f t="shared" si="43"/>
        <v>0.03</v>
      </c>
    </row>
    <row r="95" spans="9:36">
      <c r="AE95">
        <v>92</v>
      </c>
      <c r="AF95">
        <f>COUNTIF(Data!$L$2:$L$26,"="&amp;AE95)</f>
        <v>0</v>
      </c>
      <c r="AG95" s="4">
        <f t="shared" si="33"/>
        <v>0</v>
      </c>
      <c r="AH95" s="4">
        <v>0.01</v>
      </c>
      <c r="AI95" s="4">
        <f t="shared" si="42"/>
        <v>-0.01</v>
      </c>
      <c r="AJ95" s="4">
        <f t="shared" si="43"/>
        <v>0.01</v>
      </c>
    </row>
    <row r="96" spans="9:36">
      <c r="AE96">
        <v>93</v>
      </c>
      <c r="AF96">
        <f>COUNTIF(Data!$L$2:$L$26,"="&amp;AE96)</f>
        <v>0</v>
      </c>
      <c r="AG96" s="4">
        <f t="shared" si="33"/>
        <v>0</v>
      </c>
      <c r="AH96" s="4">
        <v>0.01</v>
      </c>
      <c r="AI96" s="4">
        <f t="shared" si="42"/>
        <v>-0.01</v>
      </c>
      <c r="AJ96" s="4">
        <f t="shared" si="43"/>
        <v>0.01</v>
      </c>
    </row>
    <row r="97" spans="31:36">
      <c r="AE97">
        <v>94</v>
      </c>
      <c r="AF97">
        <f>COUNTIF(Data!$L$2:$L$26,"="&amp;AE97)</f>
        <v>0</v>
      </c>
      <c r="AG97" s="4">
        <f t="shared" si="33"/>
        <v>0</v>
      </c>
      <c r="AH97" s="4">
        <v>0.01</v>
      </c>
      <c r="AI97" s="4">
        <f t="shared" si="42"/>
        <v>-0.01</v>
      </c>
      <c r="AJ97" s="4">
        <f t="shared" si="43"/>
        <v>0.01</v>
      </c>
    </row>
    <row r="98" spans="31:36">
      <c r="AE98">
        <v>95</v>
      </c>
      <c r="AF98">
        <f>COUNTIF(Data!$L$2:$L$26,"="&amp;AE98)</f>
        <v>0</v>
      </c>
      <c r="AG98" s="4">
        <f t="shared" si="33"/>
        <v>0</v>
      </c>
      <c r="AH98" s="4">
        <v>0.01</v>
      </c>
      <c r="AI98" s="4">
        <f t="shared" si="42"/>
        <v>-0.01</v>
      </c>
      <c r="AJ98" s="4">
        <f t="shared" si="43"/>
        <v>0.01</v>
      </c>
    </row>
    <row r="99" spans="31:36">
      <c r="AE99">
        <v>96</v>
      </c>
      <c r="AF99">
        <f>COUNTIF(Data!$L$2:$L$26,"="&amp;AE99)</f>
        <v>0</v>
      </c>
      <c r="AG99" s="4">
        <f t="shared" si="33"/>
        <v>0</v>
      </c>
      <c r="AH99" s="4">
        <v>0.01</v>
      </c>
      <c r="AI99" s="4">
        <f t="shared" si="42"/>
        <v>-0.01</v>
      </c>
      <c r="AJ99" s="4">
        <f t="shared" si="43"/>
        <v>0.01</v>
      </c>
    </row>
    <row r="100" spans="31:36">
      <c r="AE100">
        <v>97</v>
      </c>
      <c r="AF100">
        <f>COUNTIF(Data!$L$2:$L$26,"="&amp;AE100)</f>
        <v>1</v>
      </c>
      <c r="AG100" s="4">
        <f t="shared" si="33"/>
        <v>0.04</v>
      </c>
      <c r="AH100" s="4">
        <v>0.01</v>
      </c>
      <c r="AI100" s="4">
        <f t="shared" si="42"/>
        <v>0.03</v>
      </c>
      <c r="AJ100" s="4">
        <f t="shared" si="43"/>
        <v>0.03</v>
      </c>
    </row>
    <row r="101" spans="31:36">
      <c r="AE101">
        <v>98</v>
      </c>
      <c r="AF101">
        <f>COUNTIF(Data!$L$2:$L$26,"="&amp;AE101)</f>
        <v>0</v>
      </c>
      <c r="AG101" s="4">
        <f t="shared" si="33"/>
        <v>0</v>
      </c>
      <c r="AH101" s="4">
        <v>0.01</v>
      </c>
      <c r="AI101" s="4">
        <f t="shared" si="42"/>
        <v>-0.01</v>
      </c>
      <c r="AJ101" s="4">
        <f t="shared" si="43"/>
        <v>0.01</v>
      </c>
    </row>
    <row r="102" spans="31:36">
      <c r="AE102">
        <v>99</v>
      </c>
      <c r="AF102">
        <f>COUNTIF(Data!$L$2:$L$26,"="&amp;AE102)</f>
        <v>0</v>
      </c>
      <c r="AG102" s="4">
        <f t="shared" si="33"/>
        <v>0</v>
      </c>
      <c r="AH102" s="4">
        <v>0.01</v>
      </c>
      <c r="AI102" s="4">
        <f t="shared" si="42"/>
        <v>-0.01</v>
      </c>
      <c r="AJ102" s="4">
        <f t="shared" si="43"/>
        <v>0.01</v>
      </c>
    </row>
    <row r="103" spans="31:36">
      <c r="AF103">
        <f>SUM(AF3:AF102)</f>
        <v>25</v>
      </c>
    </row>
  </sheetData>
  <mergeCells count="12">
    <mergeCell ref="I1:O1"/>
    <mergeCell ref="Q1:V1"/>
    <mergeCell ref="X1:AC1"/>
    <mergeCell ref="AE1:AJ1"/>
    <mergeCell ref="A1:G1"/>
    <mergeCell ref="A28:D28"/>
    <mergeCell ref="A35:C35"/>
    <mergeCell ref="A36:C36"/>
    <mergeCell ref="A30:C30"/>
    <mergeCell ref="A31:C31"/>
    <mergeCell ref="A32:C32"/>
    <mergeCell ref="A33:C33"/>
  </mergeCells>
  <pageMargins left="0.7" right="0.7" top="0.75" bottom="0.75" header="0.3" footer="0.3"/>
  <ignoredErrors>
    <ignoredError sqref="K3:K92 M3:M92 AA3:AC92 AG3:AG102 AI4:AJ102 AI3:AJ3 T4:V92 T3:V3 S3:S92 Z3:Z92" evalError="1"/>
  </ignoredErrors>
</worksheet>
</file>

<file path=xl/worksheets/sheet2.xml><?xml version="1.0" encoding="utf-8"?>
<worksheet xmlns="http://schemas.openxmlformats.org/spreadsheetml/2006/main" xmlns:r="http://schemas.openxmlformats.org/officeDocument/2006/relationships">
  <dimension ref="A1:J19"/>
  <sheetViews>
    <sheetView workbookViewId="0">
      <selection activeCell="H4" sqref="H4"/>
    </sheetView>
  </sheetViews>
  <sheetFormatPr defaultRowHeight="15"/>
  <cols>
    <col min="1" max="3" width="9.7109375" customWidth="1"/>
    <col min="4" max="4" width="10.7109375" customWidth="1"/>
    <col min="5" max="7" width="9.7109375" customWidth="1"/>
    <col min="8" max="8" width="15.7109375" customWidth="1"/>
    <col min="9" max="10" width="9.7109375" customWidth="1"/>
  </cols>
  <sheetData>
    <row r="1" spans="1:10">
      <c r="E1" s="57" t="s">
        <v>16</v>
      </c>
      <c r="F1" s="58"/>
      <c r="G1" s="59"/>
    </row>
    <row r="3" spans="1:10">
      <c r="A3" s="22" t="s">
        <v>17</v>
      </c>
      <c r="B3" s="22"/>
      <c r="C3" s="22"/>
      <c r="D3" s="23" t="s">
        <v>0</v>
      </c>
      <c r="E3" s="23"/>
      <c r="F3" s="23" t="s">
        <v>18</v>
      </c>
      <c r="G3" s="23"/>
      <c r="H3" s="23" t="s">
        <v>19</v>
      </c>
      <c r="J3" s="23" t="s">
        <v>18</v>
      </c>
    </row>
    <row r="4" spans="1:10">
      <c r="A4" t="s">
        <v>20</v>
      </c>
      <c r="B4" s="24" t="s">
        <v>21</v>
      </c>
      <c r="D4" s="34">
        <f>COUNTIFS(Data!$D$2:$D$26,"&gt;=10")</f>
        <v>25</v>
      </c>
      <c r="F4" s="25">
        <f>(D4/$D$10)*100</f>
        <v>100</v>
      </c>
      <c r="H4" s="35">
        <f>SUMIFS(Data!$D$2:$D$26,Data!$D$2:$D$26,"&gt;=10")</f>
        <v>1273.7299999999998</v>
      </c>
      <c r="J4" s="25">
        <f>(H4/$H$10)*100</f>
        <v>100</v>
      </c>
    </row>
    <row r="5" spans="1:10">
      <c r="A5" t="s">
        <v>20</v>
      </c>
      <c r="B5" s="24" t="s">
        <v>22</v>
      </c>
      <c r="D5" s="33">
        <f>COUNTIFS(Data!$D$2:$D$26,"&gt;=.01",Data!$D$2:$D$26,"&lt;=9.99")</f>
        <v>0</v>
      </c>
      <c r="F5" s="25">
        <f>(D5/$D$10)*100</f>
        <v>0</v>
      </c>
      <c r="H5" s="35">
        <f>SUMIFS(Data!$D$2:$D$26,Data!$D$2:$D$26,"&gt;=.01",Data!$D$2:$D$26,"&lt;=9.99")</f>
        <v>0</v>
      </c>
      <c r="J5" s="25">
        <f>(H5/$H$10)*100</f>
        <v>0</v>
      </c>
    </row>
    <row r="6" spans="1:10">
      <c r="A6" t="s">
        <v>20</v>
      </c>
      <c r="B6" s="24" t="s">
        <v>23</v>
      </c>
      <c r="D6" s="33">
        <f>COUNTIFS(Data!$D$2:$D$26,"=0")</f>
        <v>0</v>
      </c>
      <c r="F6" s="25">
        <f>(D6/$D$10)*100</f>
        <v>0</v>
      </c>
      <c r="H6" s="35">
        <f>SUMIFS(Data!$D$2:$D$26,Data!$D$2:$D$26,"=0")</f>
        <v>0</v>
      </c>
      <c r="J6" s="25">
        <f>(H6/$H$10)*100</f>
        <v>0</v>
      </c>
    </row>
    <row r="7" spans="1:10">
      <c r="A7" t="s">
        <v>20</v>
      </c>
      <c r="B7" s="26" t="s">
        <v>24</v>
      </c>
      <c r="D7" s="33">
        <f>COUNTIFS(Data!$D$2:$D$26,"&gt;=-9.99",Data!$D$2:$D$26,"&lt;=-0.01")</f>
        <v>0</v>
      </c>
      <c r="F7" s="25">
        <f>(D7/$D$10)*100</f>
        <v>0</v>
      </c>
      <c r="H7" s="35">
        <f>SUMIFS(Data!$D$2:$D$26,Data!$D$2:$D$26,"&gt;=-9.99",Data!$D$2:$D$26,"&lt;=-0.01")</f>
        <v>0</v>
      </c>
      <c r="J7" s="25">
        <f>(H7/$H$10)*100</f>
        <v>0</v>
      </c>
    </row>
    <row r="8" spans="1:10">
      <c r="A8" t="s">
        <v>20</v>
      </c>
      <c r="B8" s="26" t="s">
        <v>25</v>
      </c>
      <c r="D8" s="33">
        <f>COUNTIFS(Data!$D$2:$D$26,"&lt;=-10")</f>
        <v>0</v>
      </c>
      <c r="F8" s="25">
        <f>(D8/$D$10)*100</f>
        <v>0</v>
      </c>
      <c r="H8" s="35">
        <f>SUMIFS(Data!$D$2:$D$26,Data!$D$2:$D$26,"&lt;=-10")</f>
        <v>0</v>
      </c>
      <c r="J8" s="25">
        <f>(H8/$H$10)*100</f>
        <v>0</v>
      </c>
    </row>
    <row r="9" spans="1:10">
      <c r="D9" s="27" t="s">
        <v>26</v>
      </c>
      <c r="E9" s="28"/>
      <c r="F9" s="27" t="s">
        <v>26</v>
      </c>
      <c r="G9" s="28"/>
      <c r="H9" s="36" t="s">
        <v>27</v>
      </c>
      <c r="J9" s="27" t="s">
        <v>26</v>
      </c>
    </row>
    <row r="10" spans="1:10">
      <c r="D10" s="33">
        <f>SUM(D4:D8)</f>
        <v>25</v>
      </c>
      <c r="F10" s="25">
        <f>SUM(F4:F8)</f>
        <v>100</v>
      </c>
      <c r="H10" s="37">
        <f>SUM(H4:H8)</f>
        <v>1273.7299999999998</v>
      </c>
      <c r="J10" s="25">
        <f>SUM(J4:J8)</f>
        <v>100</v>
      </c>
    </row>
    <row r="11" spans="1:10">
      <c r="D11" s="27" t="s">
        <v>28</v>
      </c>
      <c r="E11" s="28"/>
      <c r="F11" s="27" t="s">
        <v>28</v>
      </c>
      <c r="G11" s="28"/>
      <c r="H11" s="36" t="s">
        <v>29</v>
      </c>
      <c r="J11" s="27" t="s">
        <v>28</v>
      </c>
    </row>
    <row r="12" spans="1:10">
      <c r="D12" s="29"/>
      <c r="F12" s="30"/>
      <c r="H12" s="32"/>
      <c r="J12" s="30"/>
    </row>
    <row r="13" spans="1:10">
      <c r="A13" s="22" t="s">
        <v>30</v>
      </c>
      <c r="D13" s="29"/>
      <c r="F13" s="30"/>
      <c r="H13" s="32"/>
      <c r="J13" s="30"/>
    </row>
    <row r="14" spans="1:10">
      <c r="A14" t="s">
        <v>20</v>
      </c>
      <c r="B14" t="s">
        <v>31</v>
      </c>
      <c r="D14" s="33">
        <f>COUNTIFS(Data!$D$2:$D$26,"&gt;=.01",Data!$D$2:$D$26,"&lt;=50.00")</f>
        <v>14</v>
      </c>
      <c r="F14" s="25">
        <f>(D14/$D$10)*100</f>
        <v>56.000000000000007</v>
      </c>
      <c r="H14" s="35">
        <f>SUMIFS(Data!$D$2:$D$26,Data!$D$2:$D$26,"&gt;=.01",Data!$D$2:$D$26,"&lt;=50")</f>
        <v>510.78</v>
      </c>
      <c r="J14" s="25">
        <f>(H14/$H$10)*100</f>
        <v>40.101120331624443</v>
      </c>
    </row>
    <row r="15" spans="1:10">
      <c r="D15" s="27" t="s">
        <v>28</v>
      </c>
      <c r="E15" s="28"/>
      <c r="F15" s="27" t="s">
        <v>28</v>
      </c>
      <c r="G15" s="28"/>
      <c r="H15" s="36" t="s">
        <v>29</v>
      </c>
      <c r="J15" s="27" t="s">
        <v>28</v>
      </c>
    </row>
    <row r="16" spans="1:10">
      <c r="D16" s="29"/>
      <c r="F16" s="30"/>
      <c r="H16" s="32"/>
      <c r="J16" s="30"/>
    </row>
    <row r="17" spans="1:10">
      <c r="A17" s="22" t="s">
        <v>32</v>
      </c>
      <c r="D17" s="29"/>
      <c r="F17" s="30"/>
      <c r="H17" s="32"/>
      <c r="J17" s="30"/>
    </row>
    <row r="18" spans="1:10">
      <c r="A18" t="s">
        <v>20</v>
      </c>
      <c r="B18" t="s">
        <v>33</v>
      </c>
      <c r="D18" s="33">
        <f>COUNTIFS(Data!$D$2:$D$26,"&gt;=100000")</f>
        <v>0</v>
      </c>
      <c r="F18" s="25">
        <f>(D18/$D$10)*100</f>
        <v>0</v>
      </c>
      <c r="H18" s="35">
        <f>SUMIFS(Data!$D$2:$D$26,Data!$D$2:$D$26,"&gt;=100000")</f>
        <v>0</v>
      </c>
      <c r="J18" s="25">
        <f>(H18/$H$10)*100</f>
        <v>0</v>
      </c>
    </row>
    <row r="19" spans="1:10">
      <c r="D19" s="27" t="s">
        <v>28</v>
      </c>
      <c r="E19" s="28"/>
      <c r="F19" s="27" t="s">
        <v>28</v>
      </c>
      <c r="G19" s="28"/>
      <c r="H19" s="27" t="s">
        <v>29</v>
      </c>
      <c r="J19" s="27" t="s">
        <v>28</v>
      </c>
    </row>
  </sheetData>
  <mergeCells count="1">
    <mergeCell ref="E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500"/>
  <sheetViews>
    <sheetView zoomScale="75" workbookViewId="0">
      <selection activeCell="J1" sqref="J1"/>
    </sheetView>
  </sheetViews>
  <sheetFormatPr defaultRowHeight="12.75"/>
  <cols>
    <col min="1" max="10" width="0.85546875" style="1" customWidth="1"/>
    <col min="11" max="16384" width="9.140625" style="1"/>
  </cols>
  <sheetData>
    <row r="1" spans="1:11">
      <c r="A1" s="5" t="s">
        <v>1</v>
      </c>
      <c r="B1" s="6" t="s">
        <v>2</v>
      </c>
      <c r="C1" s="6" t="s">
        <v>3</v>
      </c>
      <c r="D1" s="6" t="s">
        <v>4</v>
      </c>
      <c r="E1" s="7" t="s">
        <v>5</v>
      </c>
      <c r="F1" s="10"/>
      <c r="G1" s="11"/>
      <c r="H1" s="11"/>
      <c r="I1" s="11"/>
      <c r="J1" s="12"/>
      <c r="K1" s="9"/>
    </row>
    <row r="2" spans="1:11">
      <c r="A2" s="6"/>
      <c r="B2" s="6"/>
      <c r="C2" s="6"/>
      <c r="D2" s="6"/>
      <c r="E2" s="7"/>
      <c r="F2" s="13"/>
      <c r="G2" s="14"/>
      <c r="H2" s="14"/>
      <c r="I2" s="14"/>
      <c r="J2" s="15"/>
      <c r="K2" s="9"/>
    </row>
    <row r="3" spans="1:11">
      <c r="C3" s="6"/>
      <c r="F3" s="13"/>
      <c r="G3" s="14"/>
      <c r="H3" s="14"/>
      <c r="I3" s="14"/>
      <c r="J3" s="15"/>
      <c r="K3" s="9"/>
    </row>
    <row r="4" spans="1:11">
      <c r="A4" s="7"/>
      <c r="B4" s="8"/>
      <c r="C4" s="6"/>
      <c r="F4" s="13"/>
      <c r="G4" s="14"/>
      <c r="H4" s="14"/>
      <c r="I4" s="14"/>
      <c r="J4" s="15"/>
      <c r="K4" s="9"/>
    </row>
    <row r="5" spans="1:11">
      <c r="A5" s="6"/>
      <c r="C5" s="6"/>
      <c r="F5" s="13"/>
      <c r="G5" s="14"/>
      <c r="H5" s="14"/>
      <c r="I5" s="14"/>
      <c r="J5" s="15"/>
      <c r="K5" s="9"/>
    </row>
    <row r="6" spans="1:11">
      <c r="A6" s="6"/>
      <c r="B6" s="8"/>
      <c r="C6" s="6"/>
      <c r="F6" s="13"/>
      <c r="G6" s="14"/>
      <c r="H6" s="14"/>
      <c r="I6" s="14"/>
      <c r="J6" s="15"/>
      <c r="K6" s="9"/>
    </row>
    <row r="7" spans="1:11">
      <c r="A7" s="6"/>
      <c r="B7" s="8"/>
      <c r="C7" s="6"/>
      <c r="F7" s="13"/>
      <c r="G7" s="14"/>
      <c r="H7" s="14"/>
      <c r="I7" s="14"/>
      <c r="J7" s="15"/>
      <c r="K7" s="9"/>
    </row>
    <row r="8" spans="1:11">
      <c r="A8" s="6"/>
      <c r="B8" s="8"/>
      <c r="C8" s="6"/>
      <c r="F8" s="13"/>
      <c r="G8" s="14"/>
      <c r="H8" s="14"/>
      <c r="I8" s="14"/>
      <c r="J8" s="15"/>
      <c r="K8" s="9"/>
    </row>
    <row r="9" spans="1:11">
      <c r="A9" s="6"/>
      <c r="B9" s="8"/>
      <c r="C9" s="6"/>
      <c r="F9" s="13"/>
      <c r="G9" s="14"/>
      <c r="H9" s="14"/>
      <c r="I9" s="14"/>
      <c r="J9" s="15"/>
      <c r="K9" s="9"/>
    </row>
    <row r="10" spans="1:11">
      <c r="A10" s="6"/>
      <c r="C10" s="6"/>
      <c r="F10" s="13"/>
      <c r="G10" s="14"/>
      <c r="H10" s="14"/>
      <c r="I10" s="14"/>
      <c r="J10" s="15"/>
      <c r="K10" s="9"/>
    </row>
    <row r="11" spans="1:11">
      <c r="A11" s="6"/>
      <c r="C11" s="6"/>
      <c r="F11" s="13"/>
      <c r="G11" s="14"/>
      <c r="H11" s="14"/>
      <c r="I11" s="14"/>
      <c r="J11" s="15"/>
      <c r="K11" s="9"/>
    </row>
    <row r="12" spans="1:11">
      <c r="A12" s="6"/>
      <c r="C12" s="6"/>
      <c r="F12" s="13"/>
      <c r="G12" s="14"/>
      <c r="H12" s="14"/>
      <c r="I12" s="14"/>
      <c r="J12" s="15"/>
      <c r="K12" s="9"/>
    </row>
    <row r="13" spans="1:11">
      <c r="A13" s="6"/>
      <c r="C13" s="6"/>
      <c r="F13" s="13"/>
      <c r="G13" s="14"/>
      <c r="H13" s="14"/>
      <c r="I13" s="14"/>
      <c r="J13" s="15"/>
      <c r="K13" s="9"/>
    </row>
    <row r="14" spans="1:11">
      <c r="A14" s="6"/>
      <c r="C14" s="6"/>
      <c r="F14" s="13"/>
      <c r="G14" s="14"/>
      <c r="H14" s="14"/>
      <c r="I14" s="14"/>
      <c r="J14" s="15"/>
      <c r="K14" s="9"/>
    </row>
    <row r="15" spans="1:11">
      <c r="A15" s="6"/>
      <c r="C15" s="6"/>
      <c r="F15" s="13"/>
      <c r="G15" s="14"/>
      <c r="H15" s="14"/>
      <c r="I15" s="14"/>
      <c r="J15" s="15"/>
      <c r="K15" s="9"/>
    </row>
    <row r="16" spans="1:11">
      <c r="A16" s="6"/>
      <c r="C16" s="6"/>
      <c r="F16" s="13"/>
      <c r="G16" s="14"/>
      <c r="H16" s="14"/>
      <c r="I16" s="14"/>
      <c r="J16" s="15"/>
      <c r="K16" s="9"/>
    </row>
    <row r="17" spans="1:11">
      <c r="A17" s="6"/>
      <c r="C17" s="6"/>
      <c r="F17" s="13"/>
      <c r="G17" s="14"/>
      <c r="H17" s="14"/>
      <c r="I17" s="14"/>
      <c r="J17" s="15"/>
      <c r="K17" s="9"/>
    </row>
    <row r="18" spans="1:11">
      <c r="A18" s="6"/>
      <c r="C18" s="6"/>
      <c r="F18" s="13"/>
      <c r="G18" s="14"/>
      <c r="H18" s="14"/>
      <c r="I18" s="14"/>
      <c r="J18" s="15"/>
      <c r="K18" s="9"/>
    </row>
    <row r="19" spans="1:11">
      <c r="A19" s="6"/>
      <c r="C19" s="6"/>
      <c r="D19" s="6"/>
      <c r="F19" s="13"/>
      <c r="G19" s="14"/>
      <c r="H19" s="14"/>
      <c r="I19" s="14"/>
      <c r="J19" s="15"/>
      <c r="K19" s="9"/>
    </row>
    <row r="20" spans="1:11">
      <c r="A20" s="6"/>
      <c r="B20" s="6"/>
      <c r="C20" s="6"/>
      <c r="F20" s="13"/>
      <c r="G20" s="14"/>
      <c r="H20" s="14"/>
      <c r="I20" s="14"/>
      <c r="J20" s="15"/>
      <c r="K20" s="9"/>
    </row>
    <row r="21" spans="1:11">
      <c r="A21" s="6"/>
      <c r="C21" s="6"/>
      <c r="D21" s="8"/>
      <c r="F21" s="13"/>
      <c r="G21" s="14"/>
      <c r="H21" s="14"/>
      <c r="I21" s="14"/>
      <c r="J21" s="15"/>
      <c r="K21" s="9"/>
    </row>
    <row r="22" spans="1:11">
      <c r="A22" s="6"/>
      <c r="C22" s="6"/>
      <c r="D22" s="8"/>
      <c r="F22" s="13"/>
      <c r="G22" s="14"/>
      <c r="H22" s="14"/>
      <c r="I22" s="14"/>
      <c r="J22" s="15"/>
      <c r="K22" s="9"/>
    </row>
    <row r="23" spans="1:11">
      <c r="A23" s="6"/>
      <c r="C23" s="6"/>
      <c r="D23" s="8"/>
      <c r="F23" s="13"/>
      <c r="G23" s="14"/>
      <c r="H23" s="14"/>
      <c r="I23" s="14"/>
      <c r="J23" s="15"/>
      <c r="K23" s="9"/>
    </row>
    <row r="24" spans="1:11">
      <c r="A24" s="6"/>
      <c r="C24" s="6"/>
      <c r="D24" s="6"/>
      <c r="F24" s="13"/>
      <c r="G24" s="14"/>
      <c r="H24" s="14"/>
      <c r="I24" s="14"/>
      <c r="J24" s="15"/>
      <c r="K24" s="9"/>
    </row>
    <row r="25" spans="1:11">
      <c r="A25" s="6"/>
      <c r="C25" s="6"/>
      <c r="D25" s="6"/>
      <c r="F25" s="13"/>
      <c r="G25" s="14"/>
      <c r="H25" s="14"/>
      <c r="I25" s="14"/>
      <c r="J25" s="15"/>
      <c r="K25" s="9"/>
    </row>
    <row r="26" spans="1:11">
      <c r="A26" s="6"/>
      <c r="C26" s="6"/>
      <c r="D26" s="6"/>
      <c r="F26" s="13"/>
      <c r="G26" s="14"/>
      <c r="H26" s="14"/>
      <c r="I26" s="14"/>
      <c r="J26" s="15"/>
      <c r="K26" s="9"/>
    </row>
    <row r="27" spans="1:11">
      <c r="A27" s="6"/>
      <c r="C27" s="6"/>
      <c r="D27" s="6"/>
      <c r="F27" s="13"/>
      <c r="G27" s="14"/>
      <c r="H27" s="14"/>
      <c r="I27" s="14"/>
      <c r="J27" s="15"/>
      <c r="K27" s="9"/>
    </row>
    <row r="28" spans="1:11">
      <c r="A28" s="6"/>
      <c r="C28" s="6"/>
      <c r="D28" s="6"/>
      <c r="F28" s="13"/>
      <c r="G28" s="14"/>
      <c r="H28" s="14"/>
      <c r="I28" s="14"/>
      <c r="J28" s="15"/>
      <c r="K28" s="9"/>
    </row>
    <row r="29" spans="1:11">
      <c r="A29" s="6"/>
      <c r="C29" s="6"/>
      <c r="D29" s="6"/>
      <c r="F29" s="13"/>
      <c r="G29" s="14"/>
      <c r="H29" s="14"/>
      <c r="I29" s="14"/>
      <c r="J29" s="15"/>
      <c r="K29" s="9"/>
    </row>
    <row r="30" spans="1:11">
      <c r="A30" s="6"/>
      <c r="C30" s="6"/>
      <c r="D30" s="6"/>
      <c r="F30" s="13"/>
      <c r="G30" s="14"/>
      <c r="H30" s="14"/>
      <c r="I30" s="14"/>
      <c r="J30" s="15"/>
      <c r="K30" s="9"/>
    </row>
    <row r="31" spans="1:11">
      <c r="A31" s="6"/>
      <c r="C31" s="6"/>
      <c r="D31" s="6"/>
      <c r="F31" s="13"/>
      <c r="G31" s="14"/>
      <c r="H31" s="14"/>
      <c r="I31" s="14"/>
      <c r="J31" s="15"/>
      <c r="K31" s="9"/>
    </row>
    <row r="32" spans="1:11">
      <c r="A32" s="6"/>
      <c r="B32" s="6"/>
      <c r="C32" s="6"/>
      <c r="D32" s="6"/>
      <c r="F32" s="13"/>
      <c r="G32" s="14"/>
      <c r="H32" s="14"/>
      <c r="I32" s="14"/>
      <c r="J32" s="15"/>
      <c r="K32" s="9"/>
    </row>
    <row r="33" spans="1:11">
      <c r="A33" s="6"/>
      <c r="C33" s="6"/>
      <c r="D33" s="6"/>
      <c r="F33" s="13"/>
      <c r="G33" s="14"/>
      <c r="H33" s="14"/>
      <c r="I33" s="14"/>
      <c r="J33" s="15"/>
      <c r="K33" s="9"/>
    </row>
    <row r="34" spans="1:11">
      <c r="A34" s="6"/>
      <c r="B34" s="6"/>
      <c r="C34" s="6"/>
      <c r="D34" s="6"/>
      <c r="F34" s="13"/>
      <c r="G34" s="14"/>
      <c r="H34" s="14"/>
      <c r="I34" s="14"/>
      <c r="J34" s="15"/>
      <c r="K34" s="9"/>
    </row>
    <row r="35" spans="1:11">
      <c r="A35" s="6"/>
      <c r="B35" s="6"/>
      <c r="C35" s="6"/>
      <c r="D35" s="6"/>
      <c r="F35" s="13"/>
      <c r="G35" s="14"/>
      <c r="H35" s="14"/>
      <c r="I35" s="14"/>
      <c r="J35" s="15"/>
      <c r="K35" s="9"/>
    </row>
    <row r="36" spans="1:11">
      <c r="A36" s="6"/>
      <c r="B36" s="6"/>
      <c r="C36" s="6"/>
      <c r="D36" s="6"/>
      <c r="F36" s="13"/>
      <c r="G36" s="14"/>
      <c r="H36" s="14"/>
      <c r="I36" s="14"/>
      <c r="J36" s="15"/>
      <c r="K36" s="9"/>
    </row>
    <row r="37" spans="1:11">
      <c r="A37" s="6"/>
      <c r="B37" s="6"/>
      <c r="C37" s="6"/>
      <c r="D37" s="6"/>
      <c r="F37" s="13"/>
      <c r="G37" s="14"/>
      <c r="H37" s="14"/>
      <c r="I37" s="14"/>
      <c r="J37" s="15"/>
      <c r="K37" s="9"/>
    </row>
    <row r="38" spans="1:11">
      <c r="A38" s="6"/>
      <c r="B38" s="6"/>
      <c r="C38" s="6"/>
      <c r="D38" s="6"/>
      <c r="F38" s="13"/>
      <c r="G38" s="14"/>
      <c r="H38" s="14"/>
      <c r="I38" s="14"/>
      <c r="J38" s="15"/>
      <c r="K38" s="9"/>
    </row>
    <row r="39" spans="1:11">
      <c r="A39" s="6"/>
      <c r="B39" s="6"/>
      <c r="C39" s="6"/>
      <c r="D39" s="6"/>
      <c r="F39" s="13"/>
      <c r="G39" s="14"/>
      <c r="H39" s="14"/>
      <c r="I39" s="14"/>
      <c r="J39" s="15"/>
      <c r="K39" s="9"/>
    </row>
    <row r="40" spans="1:11">
      <c r="A40" s="6"/>
      <c r="B40" s="6"/>
      <c r="C40" s="6"/>
      <c r="D40" s="6"/>
      <c r="F40" s="13"/>
      <c r="G40" s="14"/>
      <c r="H40" s="14"/>
      <c r="I40" s="14"/>
      <c r="J40" s="15"/>
      <c r="K40" s="9"/>
    </row>
    <row r="41" spans="1:11">
      <c r="A41" s="6"/>
      <c r="B41" s="6"/>
      <c r="D41" s="6"/>
      <c r="F41" s="13"/>
      <c r="G41" s="14"/>
      <c r="H41" s="14"/>
      <c r="I41" s="14"/>
      <c r="J41" s="15"/>
      <c r="K41" s="9"/>
    </row>
    <row r="42" spans="1:11">
      <c r="A42" s="6"/>
      <c r="B42" s="6"/>
      <c r="D42" s="6"/>
      <c r="F42" s="13"/>
      <c r="G42" s="14"/>
      <c r="H42" s="14"/>
      <c r="I42" s="14"/>
      <c r="J42" s="15"/>
      <c r="K42" s="9"/>
    </row>
    <row r="43" spans="1:11">
      <c r="A43" s="6"/>
      <c r="B43" s="6"/>
      <c r="D43" s="6"/>
      <c r="F43" s="13"/>
      <c r="G43" s="14"/>
      <c r="H43" s="14"/>
      <c r="I43" s="14"/>
      <c r="J43" s="15"/>
      <c r="K43" s="9"/>
    </row>
    <row r="44" spans="1:11">
      <c r="A44" s="6"/>
      <c r="B44" s="6"/>
      <c r="D44" s="6"/>
      <c r="F44" s="13"/>
      <c r="G44" s="14"/>
      <c r="H44" s="14"/>
      <c r="I44" s="14"/>
      <c r="J44" s="15"/>
      <c r="K44" s="9"/>
    </row>
    <row r="45" spans="1:11">
      <c r="B45" s="6"/>
      <c r="D45" s="6"/>
      <c r="F45" s="13"/>
      <c r="G45" s="14"/>
      <c r="H45" s="14"/>
      <c r="I45" s="14"/>
      <c r="J45" s="15"/>
      <c r="K45" s="9"/>
    </row>
    <row r="46" spans="1:11">
      <c r="B46" s="6"/>
      <c r="D46" s="6"/>
      <c r="F46" s="13"/>
      <c r="G46" s="14"/>
      <c r="H46" s="14"/>
      <c r="I46" s="14"/>
      <c r="J46" s="15"/>
      <c r="K46" s="9"/>
    </row>
    <row r="47" spans="1:11">
      <c r="B47" s="6"/>
      <c r="D47" s="6"/>
      <c r="F47" s="13"/>
      <c r="G47" s="14"/>
      <c r="H47" s="14"/>
      <c r="I47" s="14"/>
      <c r="J47" s="15"/>
      <c r="K47" s="9"/>
    </row>
    <row r="48" spans="1:11">
      <c r="B48" s="6"/>
      <c r="D48" s="6"/>
      <c r="F48" s="13"/>
      <c r="G48" s="14"/>
      <c r="H48" s="14"/>
      <c r="I48" s="14"/>
      <c r="J48" s="15"/>
      <c r="K48" s="9"/>
    </row>
    <row r="49" spans="1:11">
      <c r="B49" s="6"/>
      <c r="C49" s="6"/>
      <c r="D49" s="6"/>
      <c r="F49" s="13"/>
      <c r="G49" s="14"/>
      <c r="H49" s="14"/>
      <c r="I49" s="14"/>
      <c r="J49" s="15"/>
      <c r="K49" s="9"/>
    </row>
    <row r="50" spans="1:11">
      <c r="B50" s="6"/>
      <c r="C50" s="6"/>
      <c r="D50" s="6"/>
      <c r="F50" s="13"/>
      <c r="G50" s="14"/>
      <c r="H50" s="14"/>
      <c r="I50" s="14"/>
      <c r="J50" s="15"/>
      <c r="K50" s="9"/>
    </row>
    <row r="51" spans="1:11">
      <c r="B51" s="6"/>
      <c r="C51" s="6"/>
      <c r="D51" s="6"/>
      <c r="F51" s="13"/>
      <c r="G51" s="14"/>
      <c r="H51" s="14"/>
      <c r="I51" s="14"/>
      <c r="J51" s="15"/>
      <c r="K51" s="9"/>
    </row>
    <row r="52" spans="1:11">
      <c r="B52" s="6"/>
      <c r="C52" s="6"/>
      <c r="D52" s="6"/>
      <c r="F52" s="13"/>
      <c r="G52" s="14"/>
      <c r="H52" s="14"/>
      <c r="I52" s="14"/>
      <c r="J52" s="15"/>
      <c r="K52" s="9"/>
    </row>
    <row r="53" spans="1:11">
      <c r="B53" s="6"/>
      <c r="C53" s="6"/>
      <c r="D53" s="6"/>
      <c r="F53" s="13"/>
      <c r="G53" s="14"/>
      <c r="H53" s="14"/>
      <c r="I53" s="14"/>
      <c r="J53" s="15"/>
      <c r="K53" s="9"/>
    </row>
    <row r="54" spans="1:11">
      <c r="B54" s="6"/>
      <c r="C54" s="6"/>
      <c r="D54" s="6"/>
      <c r="F54" s="13"/>
      <c r="G54" s="14"/>
      <c r="H54" s="14"/>
      <c r="I54" s="14"/>
      <c r="J54" s="15"/>
      <c r="K54" s="9"/>
    </row>
    <row r="55" spans="1:11">
      <c r="B55" s="6"/>
      <c r="C55" s="6"/>
      <c r="D55" s="6"/>
      <c r="F55" s="13"/>
      <c r="G55" s="14"/>
      <c r="H55" s="14"/>
      <c r="I55" s="14"/>
      <c r="J55" s="15"/>
      <c r="K55" s="9"/>
    </row>
    <row r="56" spans="1:11">
      <c r="B56" s="6"/>
      <c r="C56" s="6"/>
      <c r="D56" s="6"/>
      <c r="F56" s="13"/>
      <c r="G56" s="14"/>
      <c r="H56" s="14"/>
      <c r="I56" s="14"/>
      <c r="J56" s="15"/>
      <c r="K56" s="9"/>
    </row>
    <row r="57" spans="1:11">
      <c r="A57" s="6"/>
      <c r="B57" s="6"/>
      <c r="C57" s="6"/>
      <c r="D57" s="6"/>
      <c r="F57" s="13"/>
      <c r="G57" s="14"/>
      <c r="H57" s="14"/>
      <c r="I57" s="14"/>
      <c r="J57" s="15"/>
      <c r="K57" s="9"/>
    </row>
    <row r="58" spans="1:11">
      <c r="B58" s="6"/>
      <c r="C58" s="6"/>
      <c r="D58" s="6"/>
      <c r="F58" s="13"/>
      <c r="G58" s="14"/>
      <c r="H58" s="14"/>
      <c r="I58" s="14"/>
      <c r="J58" s="15"/>
      <c r="K58" s="9"/>
    </row>
    <row r="59" spans="1:11">
      <c r="A59" s="6"/>
      <c r="B59" s="6"/>
      <c r="C59" s="6"/>
      <c r="D59" s="6"/>
      <c r="F59" s="13"/>
      <c r="G59" s="14"/>
      <c r="H59" s="14"/>
      <c r="I59" s="14"/>
      <c r="J59" s="15"/>
      <c r="K59" s="9"/>
    </row>
    <row r="60" spans="1:11">
      <c r="A60" s="6"/>
      <c r="B60" s="6"/>
      <c r="C60" s="6"/>
      <c r="D60" s="6"/>
      <c r="F60" s="13"/>
      <c r="G60" s="14"/>
      <c r="H60" s="14"/>
      <c r="I60" s="14"/>
      <c r="J60" s="15"/>
      <c r="K60" s="9"/>
    </row>
    <row r="61" spans="1:11">
      <c r="A61" s="6"/>
      <c r="B61" s="6"/>
      <c r="C61" s="6"/>
      <c r="D61" s="6"/>
      <c r="F61" s="13"/>
      <c r="G61" s="14"/>
      <c r="H61" s="14"/>
      <c r="I61" s="14"/>
      <c r="J61" s="15"/>
      <c r="K61" s="9"/>
    </row>
    <row r="62" spans="1:11">
      <c r="A62" s="6"/>
      <c r="B62" s="6"/>
      <c r="C62" s="6"/>
      <c r="D62" s="6"/>
      <c r="F62" s="13"/>
      <c r="G62" s="14"/>
      <c r="H62" s="14"/>
      <c r="I62" s="14"/>
      <c r="J62" s="15"/>
      <c r="K62" s="9"/>
    </row>
    <row r="63" spans="1:11">
      <c r="A63" s="6"/>
      <c r="B63" s="6"/>
      <c r="C63" s="6"/>
      <c r="D63" s="6"/>
      <c r="F63" s="13"/>
      <c r="G63" s="14"/>
      <c r="H63" s="14"/>
      <c r="I63" s="14"/>
      <c r="J63" s="15"/>
      <c r="K63" s="9"/>
    </row>
    <row r="64" spans="1:11">
      <c r="A64" s="6"/>
      <c r="B64" s="6"/>
      <c r="C64" s="6"/>
      <c r="D64" s="6"/>
      <c r="F64" s="13"/>
      <c r="G64" s="14"/>
      <c r="H64" s="14"/>
      <c r="I64" s="14"/>
      <c r="J64" s="15"/>
      <c r="K64" s="9"/>
    </row>
    <row r="65" spans="1:11">
      <c r="A65" s="6"/>
      <c r="B65" s="6"/>
      <c r="C65" s="6"/>
      <c r="D65" s="6"/>
      <c r="F65" s="13"/>
      <c r="G65" s="14"/>
      <c r="H65" s="14"/>
      <c r="I65" s="14"/>
      <c r="J65" s="15"/>
      <c r="K65" s="9"/>
    </row>
    <row r="66" spans="1:11">
      <c r="A66" s="6"/>
      <c r="B66" s="6"/>
      <c r="C66" s="6"/>
      <c r="D66" s="6"/>
      <c r="F66" s="13"/>
      <c r="G66" s="14"/>
      <c r="H66" s="14"/>
      <c r="I66" s="14"/>
      <c r="J66" s="15"/>
      <c r="K66" s="9"/>
    </row>
    <row r="67" spans="1:11">
      <c r="A67" s="6"/>
      <c r="B67" s="6"/>
      <c r="C67" s="6"/>
      <c r="D67" s="6"/>
      <c r="F67" s="13"/>
      <c r="G67" s="14"/>
      <c r="H67" s="14"/>
      <c r="I67" s="14"/>
      <c r="J67" s="15"/>
      <c r="K67" s="9"/>
    </row>
    <row r="68" spans="1:11">
      <c r="A68" s="6"/>
      <c r="B68" s="6"/>
      <c r="C68" s="6"/>
      <c r="D68" s="6"/>
      <c r="F68" s="13"/>
      <c r="G68" s="14"/>
      <c r="H68" s="14"/>
      <c r="I68" s="14"/>
      <c r="J68" s="15"/>
      <c r="K68" s="9"/>
    </row>
    <row r="69" spans="1:11">
      <c r="A69" s="6"/>
      <c r="B69" s="6"/>
      <c r="C69" s="6"/>
      <c r="D69" s="6"/>
      <c r="F69" s="13"/>
      <c r="G69" s="14"/>
      <c r="H69" s="14"/>
      <c r="I69" s="14"/>
      <c r="J69" s="15"/>
      <c r="K69" s="9"/>
    </row>
    <row r="70" spans="1:11">
      <c r="A70" s="6"/>
      <c r="B70" s="6"/>
      <c r="C70" s="6"/>
      <c r="D70" s="6"/>
      <c r="F70" s="13"/>
      <c r="G70" s="14"/>
      <c r="H70" s="14"/>
      <c r="I70" s="14"/>
      <c r="J70" s="15"/>
      <c r="K70" s="9"/>
    </row>
    <row r="71" spans="1:11">
      <c r="A71" s="6"/>
      <c r="B71" s="6"/>
      <c r="C71" s="6"/>
      <c r="D71" s="6"/>
      <c r="E71" s="7"/>
      <c r="F71" s="13"/>
      <c r="G71" s="14"/>
      <c r="H71" s="14"/>
      <c r="I71" s="14"/>
      <c r="J71" s="15"/>
      <c r="K71" s="9"/>
    </row>
    <row r="72" spans="1:11">
      <c r="A72" s="6"/>
      <c r="B72" s="6"/>
      <c r="C72" s="6"/>
      <c r="D72" s="6"/>
      <c r="E72" s="7"/>
      <c r="F72" s="13"/>
      <c r="G72" s="14"/>
      <c r="H72" s="14"/>
      <c r="I72" s="14"/>
      <c r="J72" s="15"/>
      <c r="K72" s="9"/>
    </row>
    <row r="73" spans="1:11">
      <c r="A73" s="6"/>
      <c r="B73" s="6"/>
      <c r="C73" s="6"/>
      <c r="D73" s="6"/>
      <c r="F73" s="13"/>
      <c r="G73" s="14"/>
      <c r="H73" s="14"/>
      <c r="I73" s="14"/>
      <c r="J73" s="15"/>
      <c r="K73" s="9"/>
    </row>
    <row r="74" spans="1:11">
      <c r="A74" s="6"/>
      <c r="B74" s="6"/>
      <c r="D74" s="6"/>
      <c r="F74" s="13"/>
      <c r="G74" s="14"/>
      <c r="H74" s="14"/>
      <c r="I74" s="14"/>
      <c r="J74" s="15"/>
      <c r="K74" s="9"/>
    </row>
    <row r="75" spans="1:11">
      <c r="A75" s="6"/>
      <c r="B75" s="6"/>
      <c r="D75" s="6"/>
      <c r="F75" s="13"/>
      <c r="G75" s="14"/>
      <c r="H75" s="14"/>
      <c r="I75" s="14"/>
      <c r="J75" s="15"/>
      <c r="K75" s="9"/>
    </row>
    <row r="76" spans="1:11">
      <c r="A76" s="6"/>
      <c r="B76" s="6"/>
      <c r="D76" s="6"/>
      <c r="F76" s="13"/>
      <c r="G76" s="14"/>
      <c r="H76" s="14"/>
      <c r="I76" s="14"/>
      <c r="J76" s="15"/>
      <c r="K76" s="9"/>
    </row>
    <row r="77" spans="1:11">
      <c r="A77" s="6"/>
      <c r="B77" s="6"/>
      <c r="D77" s="6"/>
      <c r="F77" s="13"/>
      <c r="G77" s="14"/>
      <c r="H77" s="14"/>
      <c r="I77" s="14"/>
      <c r="J77" s="15"/>
      <c r="K77" s="9"/>
    </row>
    <row r="78" spans="1:11">
      <c r="A78" s="6"/>
      <c r="B78" s="6"/>
      <c r="D78" s="6"/>
      <c r="F78" s="13"/>
      <c r="G78" s="14"/>
      <c r="H78" s="14"/>
      <c r="I78" s="14"/>
      <c r="J78" s="15"/>
      <c r="K78" s="9"/>
    </row>
    <row r="79" spans="1:11">
      <c r="A79" s="6"/>
      <c r="B79" s="6"/>
      <c r="D79" s="6"/>
      <c r="F79" s="13"/>
      <c r="G79" s="14"/>
      <c r="H79" s="14"/>
      <c r="I79" s="14"/>
      <c r="J79" s="15"/>
      <c r="K79" s="9"/>
    </row>
    <row r="80" spans="1:11">
      <c r="A80" s="6"/>
      <c r="B80" s="6"/>
      <c r="D80" s="6"/>
      <c r="F80" s="13"/>
      <c r="G80" s="14"/>
      <c r="H80" s="14"/>
      <c r="I80" s="14"/>
      <c r="J80" s="15"/>
      <c r="K80" s="9"/>
    </row>
    <row r="81" spans="1:11">
      <c r="A81" s="6"/>
      <c r="B81" s="6"/>
      <c r="D81" s="6"/>
      <c r="F81" s="13"/>
      <c r="G81" s="14"/>
      <c r="H81" s="14"/>
      <c r="I81" s="14"/>
      <c r="J81" s="15"/>
      <c r="K81" s="9"/>
    </row>
    <row r="82" spans="1:11">
      <c r="A82" s="6"/>
      <c r="B82" s="6"/>
      <c r="C82" s="6"/>
      <c r="D82" s="6"/>
      <c r="F82" s="13"/>
      <c r="G82" s="14"/>
      <c r="H82" s="14"/>
      <c r="I82" s="14"/>
      <c r="J82" s="15"/>
      <c r="K82" s="9"/>
    </row>
    <row r="83" spans="1:11">
      <c r="A83" s="6"/>
      <c r="B83" s="6"/>
      <c r="D83" s="6"/>
      <c r="F83" s="13"/>
      <c r="G83" s="14"/>
      <c r="H83" s="14"/>
      <c r="I83" s="14"/>
      <c r="J83" s="15"/>
      <c r="K83" s="9"/>
    </row>
    <row r="84" spans="1:11">
      <c r="A84" s="6"/>
      <c r="B84" s="6"/>
      <c r="D84" s="6"/>
      <c r="F84" s="13"/>
      <c r="G84" s="14"/>
      <c r="H84" s="14"/>
      <c r="I84" s="14"/>
      <c r="J84" s="15"/>
      <c r="K84" s="9"/>
    </row>
    <row r="85" spans="1:11">
      <c r="A85" s="6"/>
      <c r="B85" s="6"/>
      <c r="D85" s="6"/>
      <c r="F85" s="13"/>
      <c r="G85" s="14"/>
      <c r="H85" s="14"/>
      <c r="I85" s="14"/>
      <c r="J85" s="15"/>
      <c r="K85" s="9"/>
    </row>
    <row r="86" spans="1:11">
      <c r="A86" s="6"/>
      <c r="B86" s="6"/>
      <c r="D86" s="6"/>
      <c r="F86" s="13"/>
      <c r="G86" s="14"/>
      <c r="H86" s="14"/>
      <c r="I86" s="14"/>
      <c r="J86" s="15"/>
      <c r="K86" s="9"/>
    </row>
    <row r="87" spans="1:11">
      <c r="A87" s="6"/>
      <c r="B87" s="6"/>
      <c r="D87" s="6"/>
      <c r="F87" s="13"/>
      <c r="G87" s="14"/>
      <c r="H87" s="14"/>
      <c r="I87" s="14"/>
      <c r="J87" s="15"/>
      <c r="K87" s="9"/>
    </row>
    <row r="88" spans="1:11">
      <c r="A88" s="6"/>
      <c r="B88" s="6"/>
      <c r="D88" s="6"/>
      <c r="F88" s="13"/>
      <c r="G88" s="14"/>
      <c r="H88" s="14"/>
      <c r="I88" s="14"/>
      <c r="J88" s="15"/>
      <c r="K88" s="9"/>
    </row>
    <row r="89" spans="1:11">
      <c r="A89" s="6"/>
      <c r="B89" s="6"/>
      <c r="D89" s="6"/>
      <c r="F89" s="13"/>
      <c r="G89" s="14"/>
      <c r="H89" s="14"/>
      <c r="I89" s="14"/>
      <c r="J89" s="15"/>
      <c r="K89" s="9"/>
    </row>
    <row r="90" spans="1:11">
      <c r="A90" s="6"/>
      <c r="B90" s="6"/>
      <c r="D90" s="6"/>
      <c r="F90" s="13"/>
      <c r="G90" s="14"/>
      <c r="H90" s="14"/>
      <c r="I90" s="14"/>
      <c r="J90" s="15"/>
      <c r="K90" s="9"/>
    </row>
    <row r="91" spans="1:11">
      <c r="A91" s="6"/>
      <c r="B91" s="6"/>
      <c r="C91" s="8"/>
      <c r="D91" s="6"/>
      <c r="F91" s="13"/>
      <c r="G91" s="14"/>
      <c r="H91" s="14"/>
      <c r="I91" s="14"/>
      <c r="J91" s="15"/>
      <c r="K91" s="9"/>
    </row>
    <row r="92" spans="1:11">
      <c r="A92" s="6"/>
      <c r="B92" s="6"/>
      <c r="C92" s="6"/>
      <c r="D92" s="6"/>
      <c r="F92" s="13"/>
      <c r="G92" s="14"/>
      <c r="H92" s="14"/>
      <c r="I92" s="14"/>
      <c r="J92" s="15"/>
      <c r="K92" s="9"/>
    </row>
    <row r="93" spans="1:11">
      <c r="A93" s="6"/>
      <c r="B93" s="6"/>
      <c r="C93" s="6"/>
      <c r="D93" s="6"/>
      <c r="F93" s="13"/>
      <c r="G93" s="14"/>
      <c r="H93" s="14"/>
      <c r="I93" s="14"/>
      <c r="J93" s="15"/>
      <c r="K93" s="9"/>
    </row>
    <row r="94" spans="1:11">
      <c r="A94" s="6"/>
      <c r="B94" s="6"/>
      <c r="C94" s="6"/>
      <c r="D94" s="6"/>
      <c r="F94" s="13"/>
      <c r="G94" s="14"/>
      <c r="H94" s="14"/>
      <c r="I94" s="14"/>
      <c r="J94" s="15"/>
      <c r="K94" s="9"/>
    </row>
    <row r="95" spans="1:11">
      <c r="A95" s="6"/>
      <c r="B95" s="6"/>
      <c r="C95" s="6"/>
      <c r="D95" s="6"/>
      <c r="F95" s="13"/>
      <c r="G95" s="14"/>
      <c r="H95" s="14"/>
      <c r="I95" s="14"/>
      <c r="J95" s="15"/>
      <c r="K95" s="9"/>
    </row>
    <row r="96" spans="1:11">
      <c r="A96" s="6"/>
      <c r="B96" s="6"/>
      <c r="C96" s="6"/>
      <c r="D96" s="6"/>
      <c r="F96" s="13"/>
      <c r="G96" s="14"/>
      <c r="H96" s="14"/>
      <c r="I96" s="14"/>
      <c r="J96" s="15"/>
      <c r="K96" s="9"/>
    </row>
    <row r="97" spans="1:11">
      <c r="A97" s="6"/>
      <c r="B97" s="6"/>
      <c r="D97" s="6"/>
      <c r="F97" s="13"/>
      <c r="G97" s="14"/>
      <c r="H97" s="14"/>
      <c r="I97" s="14"/>
      <c r="J97" s="15"/>
      <c r="K97" s="9"/>
    </row>
    <row r="98" spans="1:11">
      <c r="A98" s="6"/>
      <c r="B98" s="6"/>
      <c r="D98" s="6"/>
      <c r="F98" s="13"/>
      <c r="G98" s="14"/>
      <c r="H98" s="14"/>
      <c r="I98" s="14"/>
      <c r="J98" s="15"/>
      <c r="K98" s="9"/>
    </row>
    <row r="99" spans="1:11">
      <c r="A99" s="6"/>
      <c r="B99" s="6"/>
      <c r="D99" s="6"/>
      <c r="F99" s="13"/>
      <c r="G99" s="14"/>
      <c r="H99" s="14"/>
      <c r="I99" s="14"/>
      <c r="J99" s="15"/>
      <c r="K99" s="9"/>
    </row>
    <row r="100" spans="1:11">
      <c r="A100" s="6"/>
      <c r="B100" s="6"/>
      <c r="C100" s="6"/>
      <c r="D100" s="6"/>
      <c r="F100" s="13"/>
      <c r="G100" s="14"/>
      <c r="H100" s="14"/>
      <c r="I100" s="14"/>
      <c r="J100" s="15"/>
      <c r="K100" s="9"/>
    </row>
    <row r="101" spans="1:11">
      <c r="A101" s="6"/>
      <c r="B101" s="6"/>
      <c r="C101" s="6"/>
      <c r="D101" s="6"/>
      <c r="F101" s="13"/>
      <c r="G101" s="14"/>
      <c r="H101" s="14"/>
      <c r="I101" s="14"/>
      <c r="J101" s="15"/>
      <c r="K101" s="9"/>
    </row>
    <row r="102" spans="1:11">
      <c r="A102" s="6"/>
      <c r="B102" s="6"/>
      <c r="C102" s="6"/>
      <c r="D102" s="6"/>
      <c r="F102" s="13"/>
      <c r="G102" s="14"/>
      <c r="H102" s="14"/>
      <c r="I102" s="14"/>
      <c r="J102" s="15"/>
      <c r="K102" s="9"/>
    </row>
    <row r="103" spans="1:11">
      <c r="A103" s="6"/>
      <c r="B103" s="6"/>
      <c r="C103" s="6"/>
      <c r="D103" s="6"/>
      <c r="F103" s="13"/>
      <c r="G103" s="14"/>
      <c r="H103" s="14"/>
      <c r="I103" s="14"/>
      <c r="J103" s="15"/>
      <c r="K103" s="9"/>
    </row>
    <row r="104" spans="1:11">
      <c r="A104" s="6"/>
      <c r="B104" s="6"/>
      <c r="C104" s="6"/>
      <c r="D104" s="6"/>
      <c r="F104" s="13"/>
      <c r="G104" s="14"/>
      <c r="H104" s="14"/>
      <c r="I104" s="14"/>
      <c r="J104" s="15"/>
      <c r="K104" s="9"/>
    </row>
    <row r="105" spans="1:11">
      <c r="A105" s="6"/>
      <c r="B105" s="6"/>
      <c r="D105" s="6"/>
      <c r="F105" s="13"/>
      <c r="G105" s="14"/>
      <c r="H105" s="14"/>
      <c r="I105" s="14"/>
      <c r="J105" s="15"/>
      <c r="K105" s="9"/>
    </row>
    <row r="106" spans="1:11">
      <c r="A106" s="6"/>
      <c r="B106" s="6"/>
      <c r="D106" s="6"/>
      <c r="F106" s="13"/>
      <c r="G106" s="14"/>
      <c r="H106" s="14"/>
      <c r="I106" s="14"/>
      <c r="J106" s="15"/>
      <c r="K106" s="9"/>
    </row>
    <row r="107" spans="1:11">
      <c r="A107" s="6"/>
      <c r="B107" s="6"/>
      <c r="D107" s="6"/>
      <c r="F107" s="13"/>
      <c r="G107" s="14"/>
      <c r="H107" s="14"/>
      <c r="I107" s="14"/>
      <c r="J107" s="15"/>
      <c r="K107" s="9"/>
    </row>
    <row r="108" spans="1:11">
      <c r="A108" s="6"/>
      <c r="B108" s="6"/>
      <c r="D108" s="6"/>
      <c r="F108" s="13"/>
      <c r="G108" s="14"/>
      <c r="H108" s="14"/>
      <c r="I108" s="14"/>
      <c r="J108" s="15"/>
      <c r="K108" s="9"/>
    </row>
    <row r="109" spans="1:11">
      <c r="A109" s="6"/>
      <c r="B109" s="6"/>
      <c r="D109" s="6"/>
      <c r="F109" s="13"/>
      <c r="G109" s="14"/>
      <c r="H109" s="14"/>
      <c r="I109" s="14"/>
      <c r="J109" s="15"/>
      <c r="K109" s="9"/>
    </row>
    <row r="110" spans="1:11">
      <c r="A110" s="6"/>
      <c r="B110" s="6"/>
      <c r="D110" s="6"/>
      <c r="F110" s="13"/>
      <c r="G110" s="14"/>
      <c r="H110" s="14"/>
      <c r="I110" s="14"/>
      <c r="J110" s="15"/>
      <c r="K110" s="9"/>
    </row>
    <row r="111" spans="1:11">
      <c r="A111" s="6"/>
      <c r="B111" s="6"/>
      <c r="D111" s="6"/>
      <c r="F111" s="13"/>
      <c r="G111" s="14"/>
      <c r="H111" s="14"/>
      <c r="I111" s="14"/>
      <c r="J111" s="15"/>
      <c r="K111" s="9"/>
    </row>
    <row r="112" spans="1:11">
      <c r="A112" s="6"/>
      <c r="B112" s="6"/>
      <c r="D112" s="6"/>
      <c r="F112" s="13"/>
      <c r="G112" s="14"/>
      <c r="H112" s="14"/>
      <c r="I112" s="14"/>
      <c r="J112" s="15"/>
      <c r="K112" s="9"/>
    </row>
    <row r="113" spans="1:11">
      <c r="A113" s="6"/>
      <c r="B113" s="6"/>
      <c r="D113" s="6"/>
      <c r="F113" s="13"/>
      <c r="G113" s="14"/>
      <c r="H113" s="14"/>
      <c r="I113" s="14"/>
      <c r="J113" s="15"/>
      <c r="K113" s="9"/>
    </row>
    <row r="114" spans="1:11">
      <c r="A114" s="6"/>
      <c r="B114" s="6"/>
      <c r="D114" s="6"/>
      <c r="F114" s="13"/>
      <c r="G114" s="14"/>
      <c r="H114" s="14"/>
      <c r="I114" s="14"/>
      <c r="J114" s="15"/>
      <c r="K114" s="9"/>
    </row>
    <row r="115" spans="1:11">
      <c r="A115" s="6"/>
      <c r="B115" s="6"/>
      <c r="D115" s="6"/>
      <c r="F115" s="13"/>
      <c r="G115" s="14"/>
      <c r="H115" s="14"/>
      <c r="I115" s="14"/>
      <c r="J115" s="15"/>
      <c r="K115" s="9"/>
    </row>
    <row r="116" spans="1:11">
      <c r="A116" s="6"/>
      <c r="B116" s="6"/>
      <c r="D116" s="6"/>
      <c r="F116" s="13"/>
      <c r="G116" s="14"/>
      <c r="H116" s="14"/>
      <c r="I116" s="14"/>
      <c r="J116" s="15"/>
      <c r="K116" s="9"/>
    </row>
    <row r="117" spans="1:11">
      <c r="A117" s="6"/>
      <c r="B117" s="6"/>
      <c r="C117" s="8"/>
      <c r="D117" s="6"/>
      <c r="F117" s="13"/>
      <c r="G117" s="14"/>
      <c r="H117" s="14"/>
      <c r="I117" s="14"/>
      <c r="J117" s="15"/>
      <c r="K117" s="9"/>
    </row>
    <row r="118" spans="1:11">
      <c r="A118" s="6"/>
      <c r="B118" s="6"/>
      <c r="D118" s="6"/>
      <c r="F118" s="13"/>
      <c r="G118" s="14"/>
      <c r="H118" s="14"/>
      <c r="I118" s="14"/>
      <c r="J118" s="15"/>
      <c r="K118" s="9"/>
    </row>
    <row r="119" spans="1:11">
      <c r="A119" s="6"/>
      <c r="B119" s="6"/>
      <c r="D119" s="6"/>
      <c r="F119" s="13"/>
      <c r="G119" s="14"/>
      <c r="H119" s="14"/>
      <c r="I119" s="14"/>
      <c r="J119" s="15"/>
      <c r="K119" s="9"/>
    </row>
    <row r="120" spans="1:11">
      <c r="A120" s="6"/>
      <c r="B120" s="6"/>
      <c r="D120" s="6"/>
      <c r="F120" s="13"/>
      <c r="G120" s="14"/>
      <c r="H120" s="14"/>
      <c r="I120" s="14"/>
      <c r="J120" s="15"/>
      <c r="K120" s="9"/>
    </row>
    <row r="121" spans="1:11">
      <c r="A121" s="6"/>
      <c r="B121" s="6"/>
      <c r="D121" s="6"/>
      <c r="F121" s="13"/>
      <c r="G121" s="14"/>
      <c r="H121" s="14"/>
      <c r="I121" s="14"/>
      <c r="J121" s="15"/>
      <c r="K121" s="9"/>
    </row>
    <row r="122" spans="1:11">
      <c r="A122" s="6"/>
      <c r="B122" s="6"/>
      <c r="D122" s="6"/>
      <c r="F122" s="13"/>
      <c r="G122" s="14"/>
      <c r="H122" s="14"/>
      <c r="I122" s="14"/>
      <c r="J122" s="15"/>
      <c r="K122" s="9"/>
    </row>
    <row r="123" spans="1:11">
      <c r="A123" s="6"/>
      <c r="B123" s="6"/>
      <c r="D123" s="6"/>
      <c r="F123" s="13"/>
      <c r="G123" s="14"/>
      <c r="H123" s="14"/>
      <c r="I123" s="14"/>
      <c r="J123" s="15"/>
      <c r="K123" s="9"/>
    </row>
    <row r="124" spans="1:11">
      <c r="A124" s="6"/>
      <c r="B124" s="6"/>
      <c r="D124" s="6"/>
      <c r="F124" s="13"/>
      <c r="G124" s="14"/>
      <c r="H124" s="14"/>
      <c r="I124" s="14"/>
      <c r="J124" s="15"/>
      <c r="K124" s="9"/>
    </row>
    <row r="125" spans="1:11">
      <c r="A125" s="6"/>
      <c r="B125" s="6"/>
      <c r="D125" s="6"/>
      <c r="F125" s="13"/>
      <c r="G125" s="14"/>
      <c r="H125" s="14"/>
      <c r="I125" s="14"/>
      <c r="J125" s="15"/>
      <c r="K125" s="9"/>
    </row>
    <row r="126" spans="1:11">
      <c r="A126" s="6"/>
      <c r="B126" s="6"/>
      <c r="D126" s="6"/>
      <c r="F126" s="13"/>
      <c r="G126" s="14"/>
      <c r="H126" s="14"/>
      <c r="I126" s="14"/>
      <c r="J126" s="15"/>
      <c r="K126" s="9"/>
    </row>
    <row r="127" spans="1:11">
      <c r="A127" s="6"/>
      <c r="B127" s="6"/>
      <c r="D127" s="6"/>
      <c r="F127" s="13"/>
      <c r="G127" s="14"/>
      <c r="H127" s="14"/>
      <c r="I127" s="14"/>
      <c r="J127" s="15"/>
      <c r="K127" s="9"/>
    </row>
    <row r="128" spans="1:11">
      <c r="A128" s="6"/>
      <c r="B128" s="6"/>
      <c r="D128" s="6"/>
      <c r="F128" s="13"/>
      <c r="G128" s="14"/>
      <c r="H128" s="14"/>
      <c r="I128" s="14"/>
      <c r="J128" s="15"/>
      <c r="K128" s="9"/>
    </row>
    <row r="129" spans="1:11">
      <c r="A129" s="6"/>
      <c r="B129" s="6"/>
      <c r="D129" s="6"/>
      <c r="F129" s="13"/>
      <c r="G129" s="14"/>
      <c r="H129" s="14"/>
      <c r="I129" s="14"/>
      <c r="J129" s="15"/>
      <c r="K129" s="9"/>
    </row>
    <row r="130" spans="1:11">
      <c r="A130" s="6"/>
      <c r="B130" s="6"/>
      <c r="D130" s="6"/>
      <c r="F130" s="13"/>
      <c r="G130" s="14"/>
      <c r="H130" s="14"/>
      <c r="I130" s="14"/>
      <c r="J130" s="15"/>
      <c r="K130" s="9"/>
    </row>
    <row r="131" spans="1:11">
      <c r="A131" s="6"/>
      <c r="B131" s="6"/>
      <c r="D131" s="6"/>
      <c r="F131" s="13"/>
      <c r="G131" s="14"/>
      <c r="H131" s="14"/>
      <c r="I131" s="14"/>
      <c r="J131" s="15"/>
      <c r="K131" s="9"/>
    </row>
    <row r="132" spans="1:11">
      <c r="A132" s="6"/>
      <c r="B132" s="6"/>
      <c r="D132" s="6"/>
      <c r="F132" s="13"/>
      <c r="G132" s="14"/>
      <c r="H132" s="14"/>
      <c r="I132" s="14"/>
      <c r="J132" s="15"/>
      <c r="K132" s="9"/>
    </row>
    <row r="133" spans="1:11">
      <c r="A133" s="6"/>
      <c r="B133" s="6"/>
      <c r="D133" s="6"/>
      <c r="F133" s="13"/>
      <c r="G133" s="14"/>
      <c r="H133" s="14"/>
      <c r="I133" s="14"/>
      <c r="J133" s="15"/>
      <c r="K133" s="9"/>
    </row>
    <row r="134" spans="1:11">
      <c r="A134" s="6"/>
      <c r="B134" s="6"/>
      <c r="D134" s="6"/>
      <c r="F134" s="13"/>
      <c r="G134" s="14"/>
      <c r="H134" s="14"/>
      <c r="I134" s="14"/>
      <c r="J134" s="15"/>
      <c r="K134" s="9"/>
    </row>
    <row r="135" spans="1:11">
      <c r="A135" s="6"/>
      <c r="B135" s="6"/>
      <c r="D135" s="6"/>
      <c r="F135" s="13"/>
      <c r="G135" s="14"/>
      <c r="H135" s="14"/>
      <c r="I135" s="14"/>
      <c r="J135" s="15"/>
      <c r="K135" s="9"/>
    </row>
    <row r="136" spans="1:11">
      <c r="A136" s="6"/>
      <c r="B136" s="6"/>
      <c r="D136" s="6"/>
      <c r="F136" s="13"/>
      <c r="G136" s="14"/>
      <c r="H136" s="14"/>
      <c r="I136" s="14"/>
      <c r="J136" s="15"/>
      <c r="K136" s="9"/>
    </row>
    <row r="137" spans="1:11">
      <c r="A137" s="6"/>
      <c r="B137" s="8"/>
      <c r="D137" s="6"/>
      <c r="F137" s="13"/>
      <c r="G137" s="14"/>
      <c r="H137" s="14"/>
      <c r="I137" s="14"/>
      <c r="J137" s="15"/>
      <c r="K137" s="9"/>
    </row>
    <row r="138" spans="1:11">
      <c r="A138" s="6"/>
      <c r="B138" s="8"/>
      <c r="D138" s="6"/>
      <c r="F138" s="13"/>
      <c r="G138" s="14"/>
      <c r="H138" s="14"/>
      <c r="I138" s="14"/>
      <c r="J138" s="15"/>
      <c r="K138" s="9"/>
    </row>
    <row r="139" spans="1:11">
      <c r="A139" s="6"/>
      <c r="B139" s="8"/>
      <c r="D139" s="6"/>
      <c r="F139" s="13"/>
      <c r="G139" s="14"/>
      <c r="H139" s="14"/>
      <c r="I139" s="14"/>
      <c r="J139" s="15"/>
      <c r="K139" s="9"/>
    </row>
    <row r="140" spans="1:11">
      <c r="A140" s="6"/>
      <c r="B140" s="6"/>
      <c r="D140" s="6"/>
      <c r="F140" s="13"/>
      <c r="G140" s="14"/>
      <c r="H140" s="14"/>
      <c r="I140" s="14"/>
      <c r="J140" s="15"/>
      <c r="K140" s="9"/>
    </row>
    <row r="141" spans="1:11">
      <c r="A141" s="6"/>
      <c r="B141" s="6"/>
      <c r="D141" s="6"/>
      <c r="F141" s="13"/>
      <c r="G141" s="14"/>
      <c r="H141" s="14"/>
      <c r="I141" s="14"/>
      <c r="J141" s="15"/>
      <c r="K141" s="9"/>
    </row>
    <row r="142" spans="1:11">
      <c r="A142" s="6"/>
      <c r="B142" s="6"/>
      <c r="D142" s="6"/>
      <c r="F142" s="13"/>
      <c r="G142" s="14"/>
      <c r="H142" s="14"/>
      <c r="I142" s="14"/>
      <c r="J142" s="15"/>
      <c r="K142" s="9"/>
    </row>
    <row r="143" spans="1:11">
      <c r="A143" s="6"/>
      <c r="B143" s="6"/>
      <c r="C143" s="6"/>
      <c r="D143" s="6"/>
      <c r="F143" s="13"/>
      <c r="G143" s="14"/>
      <c r="H143" s="14"/>
      <c r="I143" s="14"/>
      <c r="J143" s="15"/>
      <c r="K143" s="9"/>
    </row>
    <row r="144" spans="1:11">
      <c r="A144" s="6"/>
      <c r="B144" s="6"/>
      <c r="D144" s="6"/>
      <c r="F144" s="13"/>
      <c r="G144" s="14"/>
      <c r="H144" s="14"/>
      <c r="I144" s="14"/>
      <c r="J144" s="15"/>
      <c r="K144" s="9"/>
    </row>
    <row r="145" spans="1:11">
      <c r="A145" s="6"/>
      <c r="B145" s="6"/>
      <c r="C145" s="8"/>
      <c r="D145" s="6"/>
      <c r="F145" s="13"/>
      <c r="G145" s="14"/>
      <c r="H145" s="14"/>
      <c r="I145" s="14"/>
      <c r="J145" s="15"/>
      <c r="K145" s="9"/>
    </row>
    <row r="146" spans="1:11">
      <c r="A146" s="6"/>
      <c r="B146" s="6"/>
      <c r="C146" s="8"/>
      <c r="D146" s="6"/>
      <c r="F146" s="13"/>
      <c r="G146" s="14"/>
      <c r="H146" s="14"/>
      <c r="I146" s="14"/>
      <c r="J146" s="15"/>
      <c r="K146" s="9"/>
    </row>
    <row r="147" spans="1:11">
      <c r="A147" s="6"/>
      <c r="B147" s="6"/>
      <c r="C147" s="8"/>
      <c r="D147" s="6"/>
      <c r="F147" s="13"/>
      <c r="G147" s="14"/>
      <c r="H147" s="14"/>
      <c r="I147" s="14"/>
      <c r="J147" s="15"/>
      <c r="K147" s="9"/>
    </row>
    <row r="148" spans="1:11">
      <c r="A148" s="6"/>
      <c r="B148" s="6"/>
      <c r="C148" s="6"/>
      <c r="D148" s="6"/>
      <c r="F148" s="13"/>
      <c r="G148" s="14"/>
      <c r="H148" s="14"/>
      <c r="I148" s="14"/>
      <c r="J148" s="15"/>
      <c r="K148" s="9"/>
    </row>
    <row r="149" spans="1:11">
      <c r="A149" s="6"/>
      <c r="B149" s="6"/>
      <c r="C149" s="6"/>
      <c r="D149" s="6"/>
      <c r="F149" s="13"/>
      <c r="G149" s="14"/>
      <c r="H149" s="14"/>
      <c r="I149" s="14"/>
      <c r="J149" s="15"/>
      <c r="K149" s="9"/>
    </row>
    <row r="150" spans="1:11">
      <c r="A150" s="6"/>
      <c r="B150" s="6"/>
      <c r="C150" s="6"/>
      <c r="D150" s="6"/>
      <c r="F150" s="13"/>
      <c r="G150" s="14"/>
      <c r="H150" s="14"/>
      <c r="I150" s="14"/>
      <c r="J150" s="15"/>
      <c r="K150" s="9"/>
    </row>
    <row r="151" spans="1:11">
      <c r="A151" s="6"/>
      <c r="B151" s="6"/>
      <c r="C151" s="6"/>
      <c r="D151" s="6"/>
      <c r="F151" s="13"/>
      <c r="G151" s="14"/>
      <c r="H151" s="14"/>
      <c r="I151" s="14"/>
      <c r="J151" s="15"/>
      <c r="K151" s="9"/>
    </row>
    <row r="152" spans="1:11">
      <c r="A152" s="6"/>
      <c r="B152" s="6"/>
      <c r="C152" s="6"/>
      <c r="D152" s="6"/>
      <c r="F152" s="13"/>
      <c r="G152" s="14"/>
      <c r="H152" s="14"/>
      <c r="I152" s="14"/>
      <c r="J152" s="15"/>
      <c r="K152" s="9"/>
    </row>
    <row r="153" spans="1:11">
      <c r="A153" s="6"/>
      <c r="B153" s="6"/>
      <c r="C153" s="6"/>
      <c r="D153" s="6"/>
      <c r="F153" s="13"/>
      <c r="G153" s="14"/>
      <c r="H153" s="14"/>
      <c r="I153" s="14"/>
      <c r="J153" s="15"/>
      <c r="K153" s="9"/>
    </row>
    <row r="154" spans="1:11">
      <c r="A154" s="6"/>
      <c r="B154" s="6"/>
      <c r="C154" s="6"/>
      <c r="D154" s="6"/>
      <c r="F154" s="13"/>
      <c r="G154" s="14"/>
      <c r="H154" s="14"/>
      <c r="I154" s="14"/>
      <c r="J154" s="15"/>
      <c r="K154" s="9"/>
    </row>
    <row r="155" spans="1:11">
      <c r="A155" s="6"/>
      <c r="B155" s="6"/>
      <c r="C155" s="6"/>
      <c r="D155" s="6"/>
      <c r="F155" s="13"/>
      <c r="G155" s="14"/>
      <c r="H155" s="14"/>
      <c r="I155" s="14"/>
      <c r="J155" s="15"/>
      <c r="K155" s="9"/>
    </row>
    <row r="156" spans="1:11">
      <c r="A156" s="6"/>
      <c r="B156" s="6"/>
      <c r="C156" s="6"/>
      <c r="D156" s="6"/>
      <c r="F156" s="13"/>
      <c r="G156" s="14"/>
      <c r="H156" s="14"/>
      <c r="I156" s="14"/>
      <c r="J156" s="15"/>
      <c r="K156" s="9"/>
    </row>
    <row r="157" spans="1:11">
      <c r="A157" s="6"/>
      <c r="B157" s="6"/>
      <c r="C157" s="6"/>
      <c r="D157" s="6"/>
      <c r="F157" s="13"/>
      <c r="G157" s="14"/>
      <c r="H157" s="14"/>
      <c r="I157" s="14"/>
      <c r="J157" s="15"/>
      <c r="K157" s="9"/>
    </row>
    <row r="158" spans="1:11">
      <c r="A158" s="6"/>
      <c r="B158" s="6"/>
      <c r="C158" s="6"/>
      <c r="D158" s="6"/>
      <c r="F158" s="13"/>
      <c r="G158" s="14"/>
      <c r="H158" s="14"/>
      <c r="I158" s="14"/>
      <c r="J158" s="15"/>
      <c r="K158" s="9"/>
    </row>
    <row r="159" spans="1:11">
      <c r="A159" s="6"/>
      <c r="B159" s="6"/>
      <c r="C159" s="6"/>
      <c r="D159" s="6"/>
      <c r="F159" s="13"/>
      <c r="G159" s="14"/>
      <c r="H159" s="14"/>
      <c r="I159" s="14"/>
      <c r="J159" s="15"/>
      <c r="K159" s="9"/>
    </row>
    <row r="160" spans="1:11">
      <c r="A160" s="6"/>
      <c r="B160" s="6"/>
      <c r="C160" s="6"/>
      <c r="D160" s="6"/>
      <c r="F160" s="13"/>
      <c r="G160" s="14"/>
      <c r="H160" s="14"/>
      <c r="I160" s="14"/>
      <c r="J160" s="15"/>
      <c r="K160" s="9"/>
    </row>
    <row r="161" spans="1:11">
      <c r="A161" s="6"/>
      <c r="B161" s="6"/>
      <c r="C161" s="6"/>
      <c r="D161" s="6"/>
      <c r="F161" s="13"/>
      <c r="G161" s="14"/>
      <c r="H161" s="14"/>
      <c r="I161" s="14"/>
      <c r="J161" s="15"/>
      <c r="K161" s="9"/>
    </row>
    <row r="162" spans="1:11">
      <c r="A162" s="6"/>
      <c r="B162" s="6"/>
      <c r="C162" s="6"/>
      <c r="D162" s="6"/>
      <c r="F162" s="13"/>
      <c r="G162" s="14"/>
      <c r="H162" s="14"/>
      <c r="I162" s="14"/>
      <c r="J162" s="15"/>
      <c r="K162" s="9"/>
    </row>
    <row r="163" spans="1:11">
      <c r="A163" s="6"/>
      <c r="B163" s="6"/>
      <c r="C163" s="6"/>
      <c r="D163" s="6"/>
      <c r="F163" s="13"/>
      <c r="G163" s="14"/>
      <c r="H163" s="14"/>
      <c r="I163" s="14"/>
      <c r="J163" s="15"/>
      <c r="K163" s="9"/>
    </row>
    <row r="164" spans="1:11">
      <c r="A164" s="6"/>
      <c r="B164" s="6"/>
      <c r="C164" s="6"/>
      <c r="D164" s="6"/>
      <c r="F164" s="13"/>
      <c r="G164" s="14"/>
      <c r="H164" s="14"/>
      <c r="I164" s="14"/>
      <c r="J164" s="15"/>
      <c r="K164" s="9"/>
    </row>
    <row r="165" spans="1:11">
      <c r="A165" s="6"/>
      <c r="B165" s="6"/>
      <c r="C165" s="6"/>
      <c r="D165" s="6"/>
      <c r="F165" s="13"/>
      <c r="G165" s="14"/>
      <c r="H165" s="14"/>
      <c r="I165" s="14"/>
      <c r="J165" s="15"/>
      <c r="K165" s="9"/>
    </row>
    <row r="166" spans="1:11">
      <c r="A166" s="6"/>
      <c r="B166" s="6"/>
      <c r="C166" s="6"/>
      <c r="D166" s="6"/>
      <c r="F166" s="13"/>
      <c r="G166" s="14"/>
      <c r="H166" s="14"/>
      <c r="I166" s="14"/>
      <c r="J166" s="15"/>
      <c r="K166" s="9"/>
    </row>
    <row r="167" spans="1:11">
      <c r="A167" s="6"/>
      <c r="B167" s="6"/>
      <c r="C167" s="6"/>
      <c r="D167" s="6"/>
      <c r="F167" s="13"/>
      <c r="G167" s="14"/>
      <c r="H167" s="14"/>
      <c r="I167" s="14"/>
      <c r="J167" s="15"/>
      <c r="K167" s="9"/>
    </row>
    <row r="168" spans="1:11">
      <c r="A168" s="6"/>
      <c r="B168" s="6"/>
      <c r="C168" s="6"/>
      <c r="D168" s="6"/>
      <c r="F168" s="13"/>
      <c r="G168" s="14"/>
      <c r="H168" s="14"/>
      <c r="I168" s="14"/>
      <c r="J168" s="15"/>
      <c r="K168" s="9"/>
    </row>
    <row r="169" spans="1:11">
      <c r="A169" s="6"/>
      <c r="B169" s="6"/>
      <c r="C169" s="6"/>
      <c r="D169" s="6"/>
      <c r="F169" s="13"/>
      <c r="G169" s="14"/>
      <c r="H169" s="14"/>
      <c r="I169" s="14"/>
      <c r="J169" s="15"/>
      <c r="K169" s="9"/>
    </row>
    <row r="170" spans="1:11">
      <c r="A170" s="6"/>
      <c r="B170" s="6"/>
      <c r="C170" s="6"/>
      <c r="D170" s="6"/>
      <c r="F170" s="13"/>
      <c r="G170" s="14"/>
      <c r="H170" s="14"/>
      <c r="I170" s="14"/>
      <c r="J170" s="15"/>
      <c r="K170" s="9"/>
    </row>
    <row r="171" spans="1:11">
      <c r="A171" s="6"/>
      <c r="B171" s="6"/>
      <c r="C171" s="6"/>
      <c r="D171" s="6"/>
      <c r="E171" s="7"/>
      <c r="F171" s="13"/>
      <c r="G171" s="14"/>
      <c r="H171" s="14"/>
      <c r="I171" s="14"/>
      <c r="J171" s="15"/>
      <c r="K171" s="9"/>
    </row>
    <row r="172" spans="1:11">
      <c r="A172" s="6"/>
      <c r="B172" s="6"/>
      <c r="C172" s="6"/>
      <c r="D172" s="6"/>
      <c r="F172" s="13"/>
      <c r="G172" s="14"/>
      <c r="H172" s="14"/>
      <c r="I172" s="14"/>
      <c r="J172" s="15"/>
      <c r="K172" s="9"/>
    </row>
    <row r="173" spans="1:11">
      <c r="A173" s="6"/>
      <c r="B173" s="6"/>
      <c r="C173" s="6"/>
      <c r="D173" s="6"/>
      <c r="E173" s="7"/>
      <c r="F173" s="13"/>
      <c r="G173" s="14"/>
      <c r="H173" s="14"/>
      <c r="I173" s="14"/>
      <c r="J173" s="15"/>
      <c r="K173" s="9"/>
    </row>
    <row r="174" spans="1:11">
      <c r="A174" s="6"/>
      <c r="B174" s="6"/>
      <c r="C174" s="6"/>
      <c r="D174" s="6"/>
      <c r="E174" s="7"/>
      <c r="F174" s="13"/>
      <c r="G174" s="14"/>
      <c r="H174" s="14"/>
      <c r="I174" s="14"/>
      <c r="J174" s="15"/>
      <c r="K174" s="9"/>
    </row>
    <row r="175" spans="1:11">
      <c r="A175" s="6"/>
      <c r="B175" s="6"/>
      <c r="C175" s="6"/>
      <c r="D175" s="6"/>
      <c r="E175" s="7"/>
      <c r="F175" s="13"/>
      <c r="G175" s="14"/>
      <c r="H175" s="14"/>
      <c r="I175" s="14"/>
      <c r="J175" s="15"/>
      <c r="K175" s="9"/>
    </row>
    <row r="176" spans="1:11">
      <c r="A176" s="6"/>
      <c r="B176" s="6"/>
      <c r="C176" s="6"/>
      <c r="D176" s="6"/>
      <c r="E176" s="7"/>
      <c r="F176" s="13"/>
      <c r="G176" s="14"/>
      <c r="H176" s="14"/>
      <c r="I176" s="14"/>
      <c r="J176" s="15"/>
      <c r="K176" s="9"/>
    </row>
    <row r="177" spans="1:11">
      <c r="A177" s="6"/>
      <c r="B177" s="6"/>
      <c r="C177" s="6"/>
      <c r="D177" s="6"/>
      <c r="E177" s="7"/>
      <c r="F177" s="13"/>
      <c r="G177" s="14"/>
      <c r="H177" s="14"/>
      <c r="I177" s="14"/>
      <c r="J177" s="15"/>
      <c r="K177" s="9"/>
    </row>
    <row r="178" spans="1:11">
      <c r="A178" s="6"/>
      <c r="B178" s="6"/>
      <c r="C178" s="6"/>
      <c r="D178" s="6"/>
      <c r="E178" s="7"/>
      <c r="F178" s="13"/>
      <c r="G178" s="14"/>
      <c r="H178" s="14"/>
      <c r="I178" s="14"/>
      <c r="J178" s="15"/>
      <c r="K178" s="9"/>
    </row>
    <row r="179" spans="1:11">
      <c r="A179" s="6"/>
      <c r="B179" s="6"/>
      <c r="C179" s="6"/>
      <c r="D179" s="6"/>
      <c r="E179" s="6"/>
      <c r="F179" s="13"/>
      <c r="G179" s="14"/>
      <c r="H179" s="14"/>
      <c r="I179" s="14"/>
      <c r="J179" s="15"/>
      <c r="K179" s="9"/>
    </row>
    <row r="180" spans="1:11">
      <c r="A180" s="6"/>
      <c r="B180" s="6"/>
      <c r="C180" s="6"/>
      <c r="D180" s="6"/>
      <c r="E180" s="7"/>
      <c r="F180" s="13"/>
      <c r="G180" s="14"/>
      <c r="H180" s="14"/>
      <c r="I180" s="14"/>
      <c r="J180" s="15"/>
      <c r="K180" s="9"/>
    </row>
    <row r="181" spans="1:11">
      <c r="A181" s="6"/>
      <c r="B181" s="6"/>
      <c r="C181" s="6"/>
      <c r="D181" s="6"/>
      <c r="E181" s="7"/>
      <c r="F181" s="13"/>
      <c r="G181" s="14"/>
      <c r="H181" s="14"/>
      <c r="I181" s="14"/>
      <c r="J181" s="15"/>
      <c r="K181" s="9"/>
    </row>
    <row r="182" spans="1:11">
      <c r="A182" s="6"/>
      <c r="B182" s="6"/>
      <c r="C182" s="6"/>
      <c r="D182" s="6"/>
      <c r="E182" s="7"/>
      <c r="F182" s="13"/>
      <c r="G182" s="14"/>
      <c r="H182" s="14"/>
      <c r="I182" s="14"/>
      <c r="J182" s="15"/>
      <c r="K182" s="9"/>
    </row>
    <row r="183" spans="1:11">
      <c r="A183" s="6"/>
      <c r="B183" s="6"/>
      <c r="C183" s="6"/>
      <c r="D183" s="6"/>
      <c r="E183" s="7"/>
      <c r="F183" s="13"/>
      <c r="G183" s="14"/>
      <c r="H183" s="14"/>
      <c r="I183" s="14"/>
      <c r="J183" s="15"/>
      <c r="K183" s="9"/>
    </row>
    <row r="184" spans="1:11">
      <c r="A184" s="6"/>
      <c r="B184" s="6"/>
      <c r="C184" s="6"/>
      <c r="D184" s="6"/>
      <c r="E184" s="7"/>
      <c r="F184" s="13"/>
      <c r="G184" s="14"/>
      <c r="H184" s="14"/>
      <c r="I184" s="14"/>
      <c r="J184" s="15"/>
      <c r="K184" s="9"/>
    </row>
    <row r="185" spans="1:11">
      <c r="A185" s="6"/>
      <c r="B185" s="6"/>
      <c r="C185" s="6"/>
      <c r="D185" s="6"/>
      <c r="E185" s="7"/>
      <c r="F185" s="13"/>
      <c r="G185" s="14"/>
      <c r="H185" s="14"/>
      <c r="I185" s="14"/>
      <c r="J185" s="15"/>
      <c r="K185" s="9"/>
    </row>
    <row r="186" spans="1:11">
      <c r="A186" s="6"/>
      <c r="B186" s="6"/>
      <c r="C186" s="6"/>
      <c r="D186" s="6"/>
      <c r="E186" s="7"/>
      <c r="F186" s="13"/>
      <c r="G186" s="14"/>
      <c r="H186" s="14"/>
      <c r="I186" s="14"/>
      <c r="J186" s="15"/>
      <c r="K186" s="9"/>
    </row>
    <row r="187" spans="1:11">
      <c r="A187" s="6"/>
      <c r="B187" s="6"/>
      <c r="C187" s="6"/>
      <c r="D187" s="6"/>
      <c r="E187" s="7"/>
      <c r="F187" s="13"/>
      <c r="G187" s="14"/>
      <c r="H187" s="14"/>
      <c r="I187" s="14"/>
      <c r="J187" s="15"/>
      <c r="K187" s="9"/>
    </row>
    <row r="188" spans="1:11">
      <c r="A188" s="6"/>
      <c r="B188" s="6"/>
      <c r="C188" s="6"/>
      <c r="D188" s="6"/>
      <c r="E188" s="7"/>
      <c r="F188" s="13"/>
      <c r="G188" s="14"/>
      <c r="H188" s="14"/>
      <c r="I188" s="14"/>
      <c r="J188" s="15"/>
      <c r="K188" s="9"/>
    </row>
    <row r="189" spans="1:11">
      <c r="A189" s="6"/>
      <c r="B189" s="6"/>
      <c r="C189" s="6"/>
      <c r="D189" s="6"/>
      <c r="E189" s="7"/>
      <c r="F189" s="13"/>
      <c r="G189" s="14"/>
      <c r="H189" s="14"/>
      <c r="I189" s="14"/>
      <c r="J189" s="15"/>
      <c r="K189" s="9"/>
    </row>
    <row r="190" spans="1:11">
      <c r="A190" s="6"/>
      <c r="B190" s="6"/>
      <c r="C190" s="6"/>
      <c r="D190" s="6"/>
      <c r="E190" s="7"/>
      <c r="F190" s="13"/>
      <c r="G190" s="14"/>
      <c r="H190" s="14"/>
      <c r="I190" s="14"/>
      <c r="J190" s="15"/>
      <c r="K190" s="9"/>
    </row>
    <row r="191" spans="1:11">
      <c r="A191" s="6"/>
      <c r="B191" s="6"/>
      <c r="C191" s="6"/>
      <c r="D191" s="6"/>
      <c r="E191" s="7"/>
      <c r="F191" s="13"/>
      <c r="G191" s="14"/>
      <c r="H191" s="14"/>
      <c r="I191" s="14"/>
      <c r="J191" s="15"/>
      <c r="K191" s="9"/>
    </row>
    <row r="192" spans="1:11">
      <c r="A192" s="6"/>
      <c r="B192" s="6"/>
      <c r="C192" s="6"/>
      <c r="D192" s="6"/>
      <c r="E192" s="7"/>
      <c r="F192" s="13"/>
      <c r="G192" s="14"/>
      <c r="H192" s="14"/>
      <c r="I192" s="14"/>
      <c r="J192" s="15"/>
      <c r="K192" s="9"/>
    </row>
    <row r="193" spans="1:11">
      <c r="A193" s="6"/>
      <c r="B193" s="6"/>
      <c r="C193" s="6"/>
      <c r="D193" s="6"/>
      <c r="E193" s="7"/>
      <c r="F193" s="13"/>
      <c r="G193" s="14"/>
      <c r="H193" s="14"/>
      <c r="I193" s="14"/>
      <c r="J193" s="15"/>
      <c r="K193" s="9"/>
    </row>
    <row r="194" spans="1:11">
      <c r="A194" s="6"/>
      <c r="B194" s="6"/>
      <c r="C194" s="6"/>
      <c r="D194" s="6"/>
      <c r="E194" s="7"/>
      <c r="F194" s="13"/>
      <c r="G194" s="14"/>
      <c r="H194" s="14"/>
      <c r="I194" s="14"/>
      <c r="J194" s="15"/>
      <c r="K194" s="9"/>
    </row>
    <row r="195" spans="1:11">
      <c r="A195" s="6"/>
      <c r="B195" s="6"/>
      <c r="C195" s="6"/>
      <c r="D195" s="6"/>
      <c r="E195" s="7"/>
      <c r="F195" s="13"/>
      <c r="G195" s="14"/>
      <c r="H195" s="14"/>
      <c r="I195" s="14"/>
      <c r="J195" s="15"/>
      <c r="K195" s="9"/>
    </row>
    <row r="196" spans="1:11">
      <c r="A196" s="6"/>
      <c r="B196" s="6"/>
      <c r="C196" s="6"/>
      <c r="D196" s="6"/>
      <c r="E196" s="7"/>
      <c r="F196" s="13"/>
      <c r="G196" s="14"/>
      <c r="H196" s="14"/>
      <c r="I196" s="14"/>
      <c r="J196" s="15"/>
      <c r="K196" s="9"/>
    </row>
    <row r="197" spans="1:11">
      <c r="A197" s="6"/>
      <c r="B197" s="6"/>
      <c r="C197" s="6"/>
      <c r="D197" s="6"/>
      <c r="E197" s="7"/>
      <c r="F197" s="13"/>
      <c r="G197" s="14"/>
      <c r="H197" s="14"/>
      <c r="I197" s="14"/>
      <c r="J197" s="15"/>
      <c r="K197" s="9"/>
    </row>
    <row r="198" spans="1:11">
      <c r="A198" s="6"/>
      <c r="B198" s="6"/>
      <c r="C198" s="6"/>
      <c r="D198" s="6"/>
      <c r="E198" s="7"/>
      <c r="F198" s="13"/>
      <c r="G198" s="14"/>
      <c r="H198" s="14"/>
      <c r="I198" s="14"/>
      <c r="J198" s="15"/>
      <c r="K198" s="9"/>
    </row>
    <row r="199" spans="1:11">
      <c r="A199" s="6"/>
      <c r="B199" s="6"/>
      <c r="C199" s="6"/>
      <c r="D199" s="6"/>
      <c r="E199" s="7"/>
      <c r="F199" s="13"/>
      <c r="G199" s="14"/>
      <c r="H199" s="14"/>
      <c r="I199" s="14"/>
      <c r="J199" s="15"/>
      <c r="K199" s="9"/>
    </row>
    <row r="200" spans="1:11">
      <c r="A200" s="6"/>
      <c r="B200" s="6"/>
      <c r="C200" s="6"/>
      <c r="D200" s="6"/>
      <c r="E200" s="7"/>
      <c r="F200" s="16"/>
      <c r="G200" s="17"/>
      <c r="H200" s="17"/>
      <c r="I200" s="17"/>
      <c r="J200" s="18"/>
      <c r="K200" s="9"/>
    </row>
    <row r="201" spans="1:11">
      <c r="A201" s="2"/>
      <c r="B201" s="2"/>
      <c r="C201" s="2"/>
      <c r="D201" s="2"/>
      <c r="E201" s="2"/>
      <c r="F201" s="2"/>
      <c r="G201" s="2"/>
      <c r="H201" s="2"/>
      <c r="I201" s="2"/>
    </row>
    <row r="202" spans="1:11">
      <c r="A202" s="2"/>
      <c r="B202" s="2"/>
      <c r="C202" s="2"/>
      <c r="D202" s="2"/>
      <c r="E202" s="2"/>
      <c r="F202" s="2"/>
      <c r="G202" s="2"/>
      <c r="H202" s="2"/>
      <c r="I202" s="2"/>
    </row>
    <row r="203" spans="1:11">
      <c r="A203" s="2"/>
      <c r="B203" s="2"/>
      <c r="C203" s="2"/>
      <c r="D203" s="2"/>
      <c r="E203" s="2"/>
      <c r="F203" s="2"/>
      <c r="G203" s="2"/>
      <c r="H203" s="2"/>
      <c r="I203" s="2"/>
    </row>
    <row r="204" spans="1:11">
      <c r="A204" s="2"/>
      <c r="B204" s="2"/>
      <c r="C204" s="2"/>
      <c r="D204" s="2"/>
      <c r="E204" s="2"/>
      <c r="F204" s="2"/>
      <c r="G204" s="2"/>
      <c r="H204" s="2"/>
      <c r="I204" s="2"/>
    </row>
    <row r="205" spans="1:11">
      <c r="A205" s="2"/>
      <c r="B205" s="2"/>
      <c r="C205" s="2"/>
      <c r="D205" s="2"/>
      <c r="E205" s="2"/>
      <c r="F205" s="2"/>
      <c r="G205" s="2"/>
      <c r="H205" s="2"/>
      <c r="I205" s="2"/>
    </row>
    <row r="206" spans="1:11">
      <c r="A206" s="2"/>
      <c r="B206" s="2"/>
      <c r="C206" s="2"/>
      <c r="D206" s="2"/>
      <c r="E206" s="2"/>
      <c r="F206" s="2"/>
      <c r="G206" s="2"/>
      <c r="H206" s="2"/>
      <c r="I206" s="2"/>
    </row>
    <row r="207" spans="1:11">
      <c r="A207" s="2"/>
      <c r="B207" s="2"/>
      <c r="C207" s="2"/>
      <c r="D207" s="2"/>
      <c r="E207" s="2"/>
      <c r="F207" s="2"/>
      <c r="G207" s="2"/>
      <c r="H207" s="2"/>
      <c r="I207" s="2"/>
    </row>
    <row r="208" spans="1:11">
      <c r="A208" s="2"/>
      <c r="B208" s="2"/>
      <c r="C208" s="2"/>
      <c r="D208" s="2"/>
      <c r="E208" s="2"/>
      <c r="F208" s="2"/>
      <c r="G208" s="2"/>
      <c r="H208" s="2"/>
      <c r="I208" s="2"/>
    </row>
    <row r="209" spans="1:9">
      <c r="A209" s="2"/>
      <c r="B209" s="2"/>
      <c r="C209" s="2"/>
      <c r="D209" s="2"/>
      <c r="E209" s="2"/>
      <c r="F209" s="2"/>
      <c r="G209" s="2"/>
      <c r="H209" s="2"/>
      <c r="I209" s="2"/>
    </row>
    <row r="210" spans="1:9">
      <c r="A210" s="2"/>
      <c r="B210" s="2"/>
      <c r="C210" s="2"/>
      <c r="D210" s="2"/>
      <c r="E210" s="2"/>
      <c r="F210" s="2"/>
      <c r="G210" s="2"/>
      <c r="H210" s="2"/>
      <c r="I210" s="2"/>
    </row>
    <row r="211" spans="1:9">
      <c r="A211" s="2"/>
      <c r="B211" s="2"/>
      <c r="C211" s="2"/>
      <c r="D211" s="2"/>
      <c r="E211" s="2"/>
      <c r="F211" s="2"/>
      <c r="G211" s="2"/>
      <c r="H211" s="2"/>
      <c r="I211" s="2"/>
    </row>
    <row r="212" spans="1:9">
      <c r="A212" s="2"/>
      <c r="B212" s="2"/>
      <c r="C212" s="2"/>
      <c r="D212" s="2"/>
      <c r="E212" s="2"/>
      <c r="F212" s="2"/>
      <c r="G212" s="2"/>
      <c r="H212" s="2"/>
      <c r="I212" s="2"/>
    </row>
    <row r="213" spans="1:9">
      <c r="A213" s="2"/>
      <c r="B213" s="2"/>
      <c r="C213" s="2"/>
      <c r="D213" s="2"/>
      <c r="E213" s="2"/>
      <c r="F213" s="2"/>
      <c r="G213" s="2"/>
      <c r="H213" s="2"/>
      <c r="I213" s="2"/>
    </row>
    <row r="214" spans="1:9">
      <c r="A214" s="2"/>
      <c r="B214" s="2"/>
      <c r="C214" s="2"/>
      <c r="D214" s="2"/>
      <c r="E214" s="2"/>
      <c r="F214" s="2"/>
      <c r="G214" s="2"/>
      <c r="H214" s="2"/>
      <c r="I214" s="2"/>
    </row>
    <row r="215" spans="1:9">
      <c r="A215" s="2"/>
      <c r="B215" s="2"/>
      <c r="C215" s="2"/>
      <c r="D215" s="2"/>
      <c r="E215" s="2"/>
      <c r="F215" s="2"/>
      <c r="G215" s="2"/>
      <c r="H215" s="2"/>
      <c r="I215" s="2"/>
    </row>
    <row r="216" spans="1:9">
      <c r="A216" s="2"/>
      <c r="B216" s="2"/>
      <c r="C216" s="2"/>
      <c r="D216" s="2"/>
      <c r="E216" s="2"/>
      <c r="F216" s="2"/>
      <c r="G216" s="2"/>
      <c r="H216" s="2"/>
      <c r="I216" s="2"/>
    </row>
    <row r="217" spans="1:9">
      <c r="A217" s="2"/>
      <c r="B217" s="2"/>
      <c r="C217" s="2"/>
      <c r="D217" s="2"/>
      <c r="E217" s="2"/>
      <c r="F217" s="2"/>
      <c r="G217" s="2"/>
      <c r="H217" s="2"/>
      <c r="I217" s="2"/>
    </row>
    <row r="218" spans="1:9">
      <c r="A218" s="2"/>
      <c r="B218" s="2"/>
      <c r="C218" s="2"/>
      <c r="D218" s="2"/>
      <c r="E218" s="2"/>
      <c r="F218" s="2"/>
      <c r="G218" s="2"/>
      <c r="H218" s="2"/>
      <c r="I218" s="2"/>
    </row>
    <row r="219" spans="1:9">
      <c r="A219" s="2"/>
      <c r="B219" s="2"/>
      <c r="C219" s="2"/>
      <c r="D219" s="2"/>
      <c r="E219" s="2"/>
      <c r="F219" s="2"/>
      <c r="G219" s="2"/>
      <c r="H219" s="2"/>
      <c r="I219" s="2"/>
    </row>
    <row r="220" spans="1:9">
      <c r="A220" s="2"/>
      <c r="B220" s="2"/>
      <c r="C220" s="2"/>
      <c r="D220" s="2"/>
      <c r="E220" s="2"/>
      <c r="F220" s="2"/>
      <c r="G220" s="2"/>
      <c r="H220" s="2"/>
      <c r="I220" s="2"/>
    </row>
    <row r="221" spans="1:9">
      <c r="A221" s="2"/>
      <c r="B221" s="2"/>
      <c r="C221" s="2"/>
      <c r="D221" s="2"/>
      <c r="E221" s="2"/>
      <c r="F221" s="2"/>
      <c r="G221" s="2"/>
      <c r="H221" s="2"/>
      <c r="I221" s="2"/>
    </row>
    <row r="222" spans="1:9">
      <c r="A222" s="2"/>
      <c r="B222" s="2"/>
      <c r="C222" s="2"/>
      <c r="D222" s="2"/>
      <c r="E222" s="2"/>
      <c r="F222" s="2"/>
      <c r="G222" s="2"/>
      <c r="H222" s="2"/>
      <c r="I222" s="2"/>
    </row>
    <row r="223" spans="1:9">
      <c r="A223" s="2"/>
      <c r="B223" s="2"/>
      <c r="C223" s="2"/>
      <c r="D223" s="2"/>
      <c r="E223" s="2"/>
      <c r="F223" s="2"/>
      <c r="G223" s="2"/>
      <c r="H223" s="2"/>
      <c r="I223" s="2"/>
    </row>
    <row r="224" spans="1:9">
      <c r="A224" s="2"/>
      <c r="B224" s="2"/>
      <c r="C224" s="2"/>
      <c r="D224" s="2"/>
      <c r="E224" s="2"/>
      <c r="F224" s="2"/>
      <c r="G224" s="2"/>
      <c r="H224" s="2"/>
      <c r="I224" s="2"/>
    </row>
    <row r="225" spans="1:9">
      <c r="A225" s="2"/>
      <c r="B225" s="2"/>
      <c r="C225" s="2"/>
      <c r="D225" s="2"/>
      <c r="E225" s="2"/>
      <c r="F225" s="2"/>
      <c r="G225" s="2"/>
      <c r="H225" s="2"/>
      <c r="I225" s="2"/>
    </row>
    <row r="226" spans="1:9">
      <c r="A226" s="2"/>
      <c r="B226" s="2"/>
      <c r="C226" s="2"/>
      <c r="D226" s="2"/>
      <c r="E226" s="2"/>
      <c r="F226" s="2"/>
      <c r="G226" s="2"/>
      <c r="H226" s="2"/>
      <c r="I226" s="2"/>
    </row>
    <row r="227" spans="1:9">
      <c r="A227" s="2"/>
      <c r="B227" s="2"/>
      <c r="C227" s="2"/>
      <c r="D227" s="2"/>
      <c r="E227" s="2"/>
      <c r="F227" s="2"/>
      <c r="G227" s="2"/>
      <c r="H227" s="2"/>
      <c r="I227" s="2"/>
    </row>
    <row r="228" spans="1:9">
      <c r="A228" s="2"/>
      <c r="B228" s="2"/>
      <c r="C228" s="2"/>
      <c r="D228" s="2"/>
      <c r="E228" s="2"/>
      <c r="F228" s="2"/>
      <c r="G228" s="2"/>
      <c r="H228" s="2"/>
      <c r="I228" s="2"/>
    </row>
    <row r="229" spans="1:9">
      <c r="A229" s="2"/>
      <c r="B229" s="2"/>
      <c r="C229" s="2"/>
      <c r="D229" s="2"/>
      <c r="E229" s="2"/>
      <c r="F229" s="2"/>
      <c r="G229" s="2"/>
      <c r="H229" s="2"/>
      <c r="I229" s="2"/>
    </row>
    <row r="230" spans="1:9">
      <c r="A230" s="2"/>
      <c r="B230" s="2"/>
      <c r="C230" s="2"/>
      <c r="D230" s="2"/>
      <c r="E230" s="2"/>
      <c r="F230" s="2"/>
      <c r="G230" s="2"/>
      <c r="H230" s="2"/>
      <c r="I230" s="2"/>
    </row>
    <row r="231" spans="1:9">
      <c r="A231" s="2"/>
      <c r="B231" s="2"/>
      <c r="C231" s="2"/>
      <c r="D231" s="2"/>
      <c r="E231" s="2"/>
      <c r="F231" s="2"/>
      <c r="G231" s="2"/>
      <c r="H231" s="2"/>
      <c r="I231" s="2"/>
    </row>
    <row r="232" spans="1:9">
      <c r="A232" s="2"/>
      <c r="B232" s="2"/>
      <c r="C232" s="2"/>
      <c r="D232" s="2"/>
      <c r="E232" s="2"/>
      <c r="F232" s="2"/>
      <c r="G232" s="2"/>
      <c r="H232" s="2"/>
      <c r="I232" s="2"/>
    </row>
    <row r="233" spans="1:9">
      <c r="A233" s="2"/>
      <c r="B233" s="2"/>
      <c r="C233" s="2"/>
      <c r="D233" s="2"/>
      <c r="E233" s="2"/>
      <c r="F233" s="2"/>
      <c r="G233" s="2"/>
      <c r="H233" s="2"/>
      <c r="I233" s="2"/>
    </row>
    <row r="234" spans="1:9">
      <c r="A234" s="2"/>
      <c r="B234" s="2"/>
      <c r="C234" s="2"/>
      <c r="D234" s="2"/>
      <c r="E234" s="2"/>
      <c r="F234" s="2"/>
      <c r="G234" s="2"/>
      <c r="H234" s="2"/>
      <c r="I234" s="2"/>
    </row>
    <row r="235" spans="1:9">
      <c r="A235" s="2"/>
      <c r="B235" s="2"/>
      <c r="C235" s="2"/>
      <c r="D235" s="2"/>
      <c r="E235" s="2"/>
      <c r="F235" s="2"/>
      <c r="G235" s="2"/>
      <c r="H235" s="2"/>
      <c r="I235" s="2"/>
    </row>
    <row r="236" spans="1:9">
      <c r="A236" s="2"/>
      <c r="B236" s="2"/>
      <c r="C236" s="2"/>
      <c r="D236" s="2"/>
      <c r="E236" s="2"/>
      <c r="F236" s="2"/>
      <c r="G236" s="2"/>
      <c r="H236" s="2"/>
      <c r="I236" s="2"/>
    </row>
    <row r="237" spans="1:9">
      <c r="A237" s="2"/>
      <c r="B237" s="2"/>
      <c r="C237" s="2"/>
      <c r="D237" s="2"/>
      <c r="E237" s="2"/>
      <c r="F237" s="2"/>
      <c r="G237" s="2"/>
      <c r="H237" s="2"/>
      <c r="I237" s="2"/>
    </row>
    <row r="238" spans="1:9">
      <c r="A238" s="2"/>
      <c r="B238" s="2"/>
      <c r="C238" s="2"/>
      <c r="D238" s="2"/>
      <c r="E238" s="2"/>
      <c r="F238" s="2"/>
      <c r="G238" s="2"/>
      <c r="H238" s="2"/>
      <c r="I238" s="2"/>
    </row>
    <row r="239" spans="1:9">
      <c r="A239" s="2"/>
      <c r="B239" s="2"/>
      <c r="C239" s="2"/>
      <c r="D239" s="2"/>
      <c r="E239" s="2"/>
      <c r="F239" s="2"/>
      <c r="G239" s="2"/>
      <c r="H239" s="2"/>
      <c r="I239" s="2"/>
    </row>
    <row r="240" spans="1:9">
      <c r="A240" s="2"/>
      <c r="B240" s="2"/>
      <c r="C240" s="2"/>
      <c r="D240" s="2"/>
      <c r="E240" s="2"/>
      <c r="F240" s="2"/>
      <c r="G240" s="2"/>
      <c r="H240" s="2"/>
      <c r="I240" s="2"/>
    </row>
    <row r="241" spans="1:9">
      <c r="A241" s="2"/>
      <c r="B241" s="2"/>
      <c r="C241" s="2"/>
      <c r="D241" s="2"/>
      <c r="E241" s="2"/>
      <c r="F241" s="2"/>
      <c r="G241" s="2"/>
      <c r="H241" s="2"/>
      <c r="I241" s="2"/>
    </row>
    <row r="242" spans="1:9">
      <c r="A242" s="2"/>
      <c r="B242" s="2"/>
      <c r="C242" s="2"/>
      <c r="D242" s="2"/>
      <c r="E242" s="2"/>
      <c r="F242" s="2"/>
      <c r="G242" s="2"/>
      <c r="H242" s="2"/>
      <c r="I242" s="2"/>
    </row>
    <row r="243" spans="1:9">
      <c r="A243" s="2"/>
      <c r="B243" s="2"/>
      <c r="C243" s="2"/>
      <c r="D243" s="2"/>
      <c r="E243" s="2"/>
      <c r="F243" s="2"/>
      <c r="G243" s="2"/>
      <c r="H243" s="2"/>
      <c r="I243" s="2"/>
    </row>
    <row r="244" spans="1:9">
      <c r="A244" s="2"/>
      <c r="B244" s="2"/>
      <c r="C244" s="2"/>
      <c r="D244" s="2"/>
      <c r="E244" s="2"/>
      <c r="F244" s="2"/>
      <c r="G244" s="2"/>
      <c r="H244" s="2"/>
      <c r="I244" s="2"/>
    </row>
    <row r="245" spans="1:9">
      <c r="A245" s="2"/>
      <c r="B245" s="2"/>
      <c r="C245" s="2"/>
      <c r="D245" s="2"/>
      <c r="E245" s="2"/>
      <c r="F245" s="2"/>
      <c r="G245" s="2"/>
      <c r="H245" s="2"/>
      <c r="I245" s="2"/>
    </row>
    <row r="246" spans="1:9">
      <c r="A246" s="2"/>
      <c r="B246" s="2"/>
      <c r="C246" s="2"/>
      <c r="D246" s="2"/>
      <c r="E246" s="2"/>
      <c r="F246" s="2"/>
      <c r="G246" s="2"/>
      <c r="H246" s="2"/>
      <c r="I246" s="2"/>
    </row>
    <row r="247" spans="1:9">
      <c r="A247" s="2"/>
      <c r="B247" s="2"/>
      <c r="C247" s="2"/>
      <c r="D247" s="2"/>
      <c r="E247" s="2"/>
      <c r="F247" s="2"/>
      <c r="G247" s="2"/>
      <c r="H247" s="2"/>
      <c r="I247" s="2"/>
    </row>
    <row r="248" spans="1:9">
      <c r="A248" s="2"/>
      <c r="B248" s="2"/>
      <c r="C248" s="2"/>
      <c r="D248" s="2"/>
      <c r="E248" s="2"/>
      <c r="F248" s="2"/>
      <c r="G248" s="2"/>
      <c r="H248" s="2"/>
      <c r="I248" s="2"/>
    </row>
    <row r="249" spans="1:9">
      <c r="A249" s="2"/>
      <c r="B249" s="2"/>
      <c r="C249" s="2"/>
      <c r="D249" s="2"/>
      <c r="E249" s="2"/>
      <c r="F249" s="2"/>
      <c r="G249" s="2"/>
      <c r="H249" s="2"/>
      <c r="I249" s="2"/>
    </row>
    <row r="250" spans="1:9">
      <c r="A250" s="2"/>
      <c r="B250" s="2"/>
      <c r="C250" s="2"/>
      <c r="D250" s="2"/>
      <c r="E250" s="2"/>
      <c r="F250" s="2"/>
      <c r="G250" s="2"/>
      <c r="H250" s="2"/>
      <c r="I250" s="2"/>
    </row>
    <row r="251" spans="1:9">
      <c r="A251" s="2"/>
      <c r="B251" s="2"/>
      <c r="C251" s="2"/>
      <c r="D251" s="2"/>
      <c r="E251" s="2"/>
      <c r="F251" s="2"/>
      <c r="G251" s="2"/>
      <c r="H251" s="2"/>
      <c r="I251" s="2"/>
    </row>
    <row r="252" spans="1:9">
      <c r="A252" s="2"/>
      <c r="B252" s="2"/>
      <c r="C252" s="2"/>
      <c r="D252" s="2"/>
      <c r="E252" s="2"/>
      <c r="F252" s="2"/>
      <c r="G252" s="2"/>
      <c r="H252" s="2"/>
      <c r="I252" s="2"/>
    </row>
    <row r="253" spans="1:9">
      <c r="A253" s="2"/>
      <c r="B253" s="2"/>
      <c r="C253" s="2"/>
      <c r="D253" s="2"/>
      <c r="E253" s="2"/>
      <c r="F253" s="2"/>
      <c r="G253" s="2"/>
      <c r="H253" s="2"/>
      <c r="I253" s="2"/>
    </row>
    <row r="254" spans="1:9">
      <c r="A254" s="2"/>
      <c r="B254" s="2"/>
      <c r="C254" s="2"/>
      <c r="D254" s="2"/>
      <c r="E254" s="2"/>
      <c r="F254" s="2"/>
      <c r="G254" s="2"/>
      <c r="H254" s="2"/>
      <c r="I254" s="2"/>
    </row>
    <row r="255" spans="1:9">
      <c r="A255" s="2"/>
      <c r="B255" s="2"/>
      <c r="C255" s="2"/>
      <c r="D255" s="2"/>
      <c r="E255" s="2"/>
      <c r="F255" s="2"/>
      <c r="G255" s="2"/>
      <c r="H255" s="2"/>
      <c r="I255" s="2"/>
    </row>
    <row r="256" spans="1:9">
      <c r="A256" s="2"/>
      <c r="B256" s="2"/>
      <c r="C256" s="2"/>
      <c r="D256" s="2"/>
      <c r="E256" s="2"/>
      <c r="F256" s="2"/>
      <c r="G256" s="2"/>
      <c r="H256" s="2"/>
      <c r="I256" s="2"/>
    </row>
    <row r="257" spans="1:9">
      <c r="A257" s="2"/>
      <c r="B257" s="2"/>
      <c r="C257" s="2"/>
      <c r="D257" s="2"/>
      <c r="E257" s="2"/>
      <c r="F257" s="2"/>
      <c r="G257" s="2"/>
      <c r="H257" s="2"/>
      <c r="I257" s="2"/>
    </row>
    <row r="258" spans="1:9">
      <c r="A258" s="2"/>
      <c r="B258" s="2"/>
      <c r="C258" s="2"/>
      <c r="D258" s="2"/>
      <c r="E258" s="2"/>
      <c r="F258" s="2"/>
      <c r="G258" s="2"/>
      <c r="H258" s="2"/>
      <c r="I258" s="2"/>
    </row>
    <row r="259" spans="1:9">
      <c r="A259" s="2"/>
      <c r="B259" s="2"/>
      <c r="C259" s="2"/>
      <c r="D259" s="2"/>
      <c r="E259" s="2"/>
      <c r="F259" s="2"/>
      <c r="G259" s="2"/>
      <c r="H259" s="2"/>
      <c r="I259" s="2"/>
    </row>
    <row r="260" spans="1:9">
      <c r="A260" s="2"/>
      <c r="B260" s="2"/>
      <c r="C260" s="2"/>
      <c r="D260" s="2"/>
      <c r="E260" s="2"/>
      <c r="F260" s="2"/>
      <c r="G260" s="2"/>
      <c r="H260" s="2"/>
      <c r="I260" s="2"/>
    </row>
    <row r="261" spans="1:9">
      <c r="A261" s="2"/>
      <c r="B261" s="2"/>
      <c r="C261" s="2"/>
      <c r="D261" s="2"/>
      <c r="E261" s="2"/>
      <c r="F261" s="2"/>
      <c r="G261" s="2"/>
      <c r="H261" s="2"/>
      <c r="I261" s="2"/>
    </row>
    <row r="262" spans="1:9">
      <c r="A262" s="2"/>
      <c r="B262" s="2"/>
      <c r="C262" s="2"/>
      <c r="D262" s="2"/>
      <c r="E262" s="2"/>
      <c r="F262" s="2"/>
      <c r="G262" s="2"/>
      <c r="H262" s="2"/>
      <c r="I262" s="2"/>
    </row>
    <row r="263" spans="1:9">
      <c r="A263" s="2"/>
      <c r="B263" s="2"/>
      <c r="C263" s="2"/>
      <c r="D263" s="2"/>
      <c r="E263" s="2"/>
      <c r="F263" s="2"/>
      <c r="G263" s="2"/>
      <c r="H263" s="2"/>
      <c r="I263" s="2"/>
    </row>
    <row r="264" spans="1:9">
      <c r="A264" s="2"/>
      <c r="B264" s="2"/>
      <c r="C264" s="2"/>
      <c r="D264" s="2"/>
      <c r="E264" s="2"/>
      <c r="F264" s="2"/>
      <c r="G264" s="2"/>
      <c r="H264" s="2"/>
      <c r="I264" s="2"/>
    </row>
    <row r="265" spans="1:9">
      <c r="A265" s="2"/>
      <c r="B265" s="2"/>
      <c r="C265" s="2"/>
      <c r="D265" s="2"/>
      <c r="E265" s="2"/>
      <c r="F265" s="2"/>
      <c r="G265" s="2"/>
      <c r="H265" s="2"/>
      <c r="I265" s="2"/>
    </row>
    <row r="266" spans="1:9">
      <c r="A266" s="2"/>
      <c r="B266" s="2"/>
      <c r="C266" s="2"/>
      <c r="D266" s="2"/>
      <c r="E266" s="2"/>
      <c r="F266" s="2"/>
      <c r="G266" s="2"/>
      <c r="H266" s="2"/>
      <c r="I266" s="2"/>
    </row>
    <row r="267" spans="1:9">
      <c r="A267" s="2"/>
      <c r="B267" s="2"/>
      <c r="C267" s="2"/>
      <c r="D267" s="2"/>
      <c r="E267" s="2"/>
      <c r="F267" s="2"/>
      <c r="G267" s="2"/>
      <c r="H267" s="2"/>
      <c r="I267" s="2"/>
    </row>
    <row r="268" spans="1:9">
      <c r="A268" s="2"/>
      <c r="B268" s="2"/>
      <c r="C268" s="2"/>
      <c r="D268" s="2"/>
      <c r="E268" s="2"/>
      <c r="F268" s="2"/>
      <c r="G268" s="2"/>
      <c r="H268" s="2"/>
      <c r="I268" s="2"/>
    </row>
    <row r="269" spans="1:9">
      <c r="A269" s="2"/>
      <c r="B269" s="2"/>
      <c r="C269" s="2"/>
      <c r="D269" s="2"/>
      <c r="E269" s="2"/>
      <c r="F269" s="2"/>
      <c r="G269" s="2"/>
      <c r="H269" s="2"/>
      <c r="I269" s="2"/>
    </row>
    <row r="270" spans="1:9">
      <c r="A270" s="2"/>
      <c r="B270" s="2"/>
      <c r="C270" s="2"/>
      <c r="D270" s="2"/>
      <c r="E270" s="2"/>
      <c r="F270" s="2"/>
      <c r="G270" s="2"/>
      <c r="H270" s="2"/>
      <c r="I270" s="2"/>
    </row>
    <row r="271" spans="1:9">
      <c r="A271" s="2"/>
      <c r="B271" s="2"/>
      <c r="C271" s="2"/>
      <c r="D271" s="2"/>
      <c r="E271" s="2"/>
      <c r="F271" s="2"/>
      <c r="G271" s="2"/>
      <c r="H271" s="2"/>
      <c r="I271" s="2"/>
    </row>
    <row r="272" spans="1:9">
      <c r="A272" s="2"/>
      <c r="B272" s="2"/>
      <c r="C272" s="2"/>
      <c r="D272" s="2"/>
      <c r="E272" s="2"/>
      <c r="F272" s="2"/>
      <c r="G272" s="2"/>
      <c r="H272" s="2"/>
      <c r="I272" s="2"/>
    </row>
    <row r="273" spans="1:9">
      <c r="A273" s="2"/>
      <c r="B273" s="2"/>
      <c r="C273" s="2"/>
      <c r="D273" s="2"/>
      <c r="E273" s="2"/>
      <c r="F273" s="2"/>
      <c r="G273" s="2"/>
      <c r="H273" s="2"/>
      <c r="I273" s="2"/>
    </row>
    <row r="274" spans="1:9">
      <c r="A274" s="2"/>
      <c r="B274" s="2"/>
      <c r="C274" s="2"/>
      <c r="D274" s="2"/>
      <c r="E274" s="2"/>
      <c r="F274" s="2"/>
      <c r="G274" s="2"/>
      <c r="H274" s="2"/>
      <c r="I274" s="2"/>
    </row>
    <row r="275" spans="1:9">
      <c r="A275" s="2"/>
      <c r="B275" s="2"/>
      <c r="C275" s="2"/>
      <c r="D275" s="2"/>
      <c r="E275" s="2"/>
      <c r="F275" s="2"/>
      <c r="G275" s="2"/>
      <c r="H275" s="2"/>
      <c r="I275" s="2"/>
    </row>
    <row r="276" spans="1:9">
      <c r="A276" s="2"/>
      <c r="B276" s="2"/>
      <c r="C276" s="2"/>
      <c r="D276" s="2"/>
      <c r="E276" s="2"/>
      <c r="F276" s="2"/>
      <c r="G276" s="2"/>
      <c r="H276" s="2"/>
      <c r="I276" s="2"/>
    </row>
    <row r="277" spans="1:9">
      <c r="A277" s="2"/>
      <c r="B277" s="2"/>
      <c r="C277" s="2"/>
      <c r="D277" s="2"/>
      <c r="E277" s="2"/>
      <c r="F277" s="2"/>
      <c r="G277" s="2"/>
      <c r="H277" s="2"/>
      <c r="I277" s="2"/>
    </row>
    <row r="278" spans="1:9">
      <c r="A278" s="2"/>
      <c r="B278" s="2"/>
      <c r="C278" s="2"/>
      <c r="D278" s="2"/>
      <c r="E278" s="2"/>
      <c r="F278" s="2"/>
      <c r="G278" s="2"/>
      <c r="H278" s="2"/>
      <c r="I278" s="2"/>
    </row>
    <row r="279" spans="1:9">
      <c r="A279" s="2"/>
      <c r="B279" s="2"/>
      <c r="C279" s="2"/>
      <c r="D279" s="2"/>
      <c r="E279" s="2"/>
      <c r="F279" s="2"/>
      <c r="G279" s="2"/>
      <c r="H279" s="2"/>
      <c r="I279" s="2"/>
    </row>
    <row r="280" spans="1:9">
      <c r="A280" s="2"/>
      <c r="B280" s="2"/>
      <c r="C280" s="2"/>
      <c r="D280" s="2"/>
      <c r="E280" s="2"/>
      <c r="F280" s="2"/>
      <c r="G280" s="2"/>
      <c r="H280" s="2"/>
      <c r="I280" s="2"/>
    </row>
    <row r="281" spans="1:9">
      <c r="A281" s="2"/>
      <c r="B281" s="2"/>
      <c r="C281" s="2"/>
      <c r="D281" s="2"/>
      <c r="E281" s="2"/>
      <c r="F281" s="2"/>
      <c r="G281" s="2"/>
      <c r="H281" s="2"/>
      <c r="I281" s="2"/>
    </row>
    <row r="282" spans="1:9">
      <c r="A282" s="2"/>
      <c r="B282" s="2"/>
      <c r="C282" s="2"/>
      <c r="D282" s="2"/>
      <c r="E282" s="2"/>
      <c r="F282" s="2"/>
      <c r="G282" s="2"/>
      <c r="H282" s="2"/>
      <c r="I282" s="2"/>
    </row>
    <row r="283" spans="1:9">
      <c r="A283" s="2"/>
      <c r="B283" s="2"/>
      <c r="C283" s="2"/>
      <c r="D283" s="2"/>
      <c r="E283" s="2"/>
      <c r="F283" s="2"/>
      <c r="G283" s="2"/>
      <c r="H283" s="2"/>
      <c r="I283" s="2"/>
    </row>
    <row r="284" spans="1:9">
      <c r="A284" s="2"/>
      <c r="B284" s="2"/>
      <c r="C284" s="2"/>
      <c r="D284" s="2"/>
      <c r="E284" s="2"/>
      <c r="F284" s="2"/>
      <c r="G284" s="2"/>
      <c r="H284" s="2"/>
      <c r="I284" s="2"/>
    </row>
    <row r="285" spans="1:9">
      <c r="A285" s="2"/>
      <c r="B285" s="2"/>
      <c r="C285" s="2"/>
      <c r="D285" s="2"/>
      <c r="E285" s="2"/>
      <c r="F285" s="2"/>
      <c r="G285" s="2"/>
      <c r="H285" s="2"/>
      <c r="I285" s="2"/>
    </row>
    <row r="286" spans="1:9">
      <c r="A286" s="2"/>
      <c r="B286" s="2"/>
      <c r="C286" s="2"/>
      <c r="D286" s="2"/>
      <c r="E286" s="2"/>
      <c r="F286" s="2"/>
      <c r="G286" s="2"/>
      <c r="H286" s="2"/>
      <c r="I286" s="2"/>
    </row>
    <row r="287" spans="1:9">
      <c r="A287" s="2"/>
      <c r="B287" s="2"/>
      <c r="C287" s="2"/>
      <c r="D287" s="2"/>
      <c r="E287" s="2"/>
      <c r="F287" s="2"/>
      <c r="G287" s="2"/>
      <c r="H287" s="2"/>
      <c r="I287" s="2"/>
    </row>
    <row r="288" spans="1:9">
      <c r="A288" s="2"/>
      <c r="B288" s="2"/>
      <c r="C288" s="2"/>
      <c r="D288" s="2"/>
      <c r="E288" s="2"/>
      <c r="F288" s="2"/>
      <c r="G288" s="2"/>
      <c r="H288" s="2"/>
      <c r="I288" s="2"/>
    </row>
    <row r="289" spans="1:9">
      <c r="A289" s="2"/>
      <c r="B289" s="2"/>
      <c r="C289" s="2"/>
      <c r="D289" s="2"/>
      <c r="E289" s="2"/>
      <c r="F289" s="2"/>
      <c r="G289" s="2"/>
      <c r="H289" s="2"/>
      <c r="I289" s="2"/>
    </row>
    <row r="290" spans="1:9">
      <c r="A290" s="2"/>
      <c r="B290" s="2"/>
      <c r="C290" s="2"/>
      <c r="D290" s="2"/>
      <c r="E290" s="2"/>
      <c r="F290" s="2"/>
      <c r="G290" s="2"/>
      <c r="H290" s="2"/>
      <c r="I290" s="2"/>
    </row>
    <row r="291" spans="1:9">
      <c r="A291" s="2"/>
      <c r="B291" s="2"/>
      <c r="C291" s="2"/>
      <c r="D291" s="2"/>
      <c r="E291" s="2"/>
      <c r="F291" s="2"/>
      <c r="G291" s="2"/>
      <c r="H291" s="2"/>
      <c r="I291" s="2"/>
    </row>
    <row r="292" spans="1:9">
      <c r="A292" s="2"/>
      <c r="B292" s="2"/>
      <c r="C292" s="2"/>
      <c r="D292" s="2"/>
      <c r="E292" s="2"/>
      <c r="F292" s="2"/>
      <c r="G292" s="2"/>
      <c r="H292" s="2"/>
      <c r="I292" s="2"/>
    </row>
    <row r="293" spans="1:9">
      <c r="A293" s="2"/>
      <c r="B293" s="2"/>
      <c r="C293" s="2"/>
      <c r="D293" s="2"/>
      <c r="E293" s="2"/>
      <c r="F293" s="2"/>
      <c r="G293" s="2"/>
      <c r="H293" s="2"/>
      <c r="I293" s="2"/>
    </row>
    <row r="294" spans="1:9">
      <c r="A294" s="2"/>
      <c r="B294" s="2"/>
      <c r="C294" s="2"/>
      <c r="D294" s="2"/>
      <c r="E294" s="2"/>
      <c r="F294" s="2"/>
      <c r="G294" s="2"/>
      <c r="H294" s="2"/>
      <c r="I294" s="2"/>
    </row>
    <row r="295" spans="1:9">
      <c r="A295" s="2"/>
      <c r="B295" s="2"/>
      <c r="C295" s="2"/>
      <c r="D295" s="2"/>
      <c r="E295" s="2"/>
      <c r="F295" s="2"/>
      <c r="G295" s="2"/>
      <c r="H295" s="2"/>
      <c r="I295" s="2"/>
    </row>
    <row r="296" spans="1:9">
      <c r="A296" s="2"/>
      <c r="B296" s="2"/>
      <c r="C296" s="2"/>
      <c r="D296" s="2"/>
      <c r="E296" s="2"/>
      <c r="F296" s="2"/>
      <c r="G296" s="2"/>
      <c r="H296" s="2"/>
      <c r="I296" s="2"/>
    </row>
    <row r="297" spans="1:9">
      <c r="A297" s="2"/>
      <c r="B297" s="2"/>
      <c r="C297" s="2"/>
      <c r="D297" s="2"/>
      <c r="E297" s="2"/>
      <c r="F297" s="2"/>
      <c r="G297" s="2"/>
      <c r="H297" s="2"/>
      <c r="I297" s="2"/>
    </row>
    <row r="298" spans="1:9">
      <c r="A298" s="2"/>
      <c r="B298" s="2"/>
      <c r="C298" s="2"/>
      <c r="D298" s="2"/>
      <c r="E298" s="2"/>
      <c r="F298" s="2"/>
      <c r="G298" s="2"/>
      <c r="H298" s="2"/>
      <c r="I298" s="2"/>
    </row>
    <row r="299" spans="1:9">
      <c r="A299" s="2"/>
      <c r="B299" s="2"/>
      <c r="C299" s="2"/>
      <c r="D299" s="2"/>
      <c r="E299" s="2"/>
      <c r="F299" s="2"/>
      <c r="G299" s="2"/>
      <c r="H299" s="2"/>
      <c r="I299" s="2"/>
    </row>
    <row r="300" spans="1:9">
      <c r="A300" s="2"/>
      <c r="B300" s="2"/>
      <c r="C300" s="2"/>
      <c r="D300" s="2"/>
      <c r="E300" s="2"/>
      <c r="F300" s="2"/>
      <c r="G300" s="2"/>
      <c r="H300" s="2"/>
      <c r="I300" s="2"/>
    </row>
    <row r="301" spans="1:9">
      <c r="A301" s="2"/>
      <c r="B301" s="2"/>
      <c r="C301" s="2"/>
      <c r="D301" s="2"/>
      <c r="E301" s="2"/>
      <c r="F301" s="2"/>
      <c r="G301" s="2"/>
      <c r="H301" s="2"/>
      <c r="I301" s="2"/>
    </row>
    <row r="302" spans="1:9">
      <c r="A302" s="2"/>
      <c r="B302" s="2"/>
      <c r="C302" s="2"/>
      <c r="D302" s="2"/>
      <c r="E302" s="2"/>
      <c r="F302" s="2"/>
      <c r="G302" s="2"/>
      <c r="H302" s="2"/>
      <c r="I302" s="2"/>
    </row>
    <row r="303" spans="1:9">
      <c r="A303" s="2"/>
      <c r="B303" s="2"/>
      <c r="C303" s="2"/>
      <c r="D303" s="2"/>
      <c r="E303" s="2"/>
      <c r="F303" s="2"/>
      <c r="G303" s="2"/>
      <c r="H303" s="2"/>
      <c r="I303" s="2"/>
    </row>
    <row r="304" spans="1:9">
      <c r="A304" s="2"/>
      <c r="B304" s="2"/>
      <c r="C304" s="2"/>
      <c r="D304" s="2"/>
      <c r="E304" s="2"/>
      <c r="F304" s="2"/>
      <c r="G304" s="2"/>
      <c r="H304" s="2"/>
      <c r="I304" s="2"/>
    </row>
    <row r="305" spans="1:9">
      <c r="A305" s="2"/>
      <c r="B305" s="2"/>
      <c r="C305" s="2"/>
      <c r="D305" s="2"/>
      <c r="E305" s="2"/>
      <c r="F305" s="2"/>
      <c r="G305" s="2"/>
      <c r="H305" s="2"/>
      <c r="I305" s="2"/>
    </row>
    <row r="306" spans="1:9">
      <c r="A306" s="2"/>
      <c r="B306" s="2"/>
      <c r="C306" s="2"/>
      <c r="D306" s="2"/>
      <c r="E306" s="2"/>
      <c r="F306" s="2"/>
      <c r="G306" s="2"/>
      <c r="H306" s="2"/>
      <c r="I306" s="2"/>
    </row>
    <row r="307" spans="1:9">
      <c r="A307" s="2"/>
      <c r="B307" s="2"/>
      <c r="C307" s="2"/>
      <c r="D307" s="2"/>
      <c r="E307" s="2"/>
      <c r="F307" s="2"/>
      <c r="G307" s="2"/>
      <c r="H307" s="2"/>
      <c r="I307" s="2"/>
    </row>
    <row r="308" spans="1:9">
      <c r="A308" s="2"/>
      <c r="B308" s="2"/>
      <c r="C308" s="2"/>
      <c r="D308" s="2"/>
      <c r="E308" s="2"/>
      <c r="F308" s="2"/>
      <c r="G308" s="2"/>
      <c r="H308" s="2"/>
      <c r="I308" s="2"/>
    </row>
    <row r="309" spans="1:9">
      <c r="A309" s="2"/>
      <c r="B309" s="2"/>
      <c r="C309" s="2"/>
      <c r="D309" s="2"/>
      <c r="E309" s="2"/>
      <c r="F309" s="2"/>
      <c r="G309" s="2"/>
      <c r="H309" s="2"/>
      <c r="I309" s="2"/>
    </row>
    <row r="310" spans="1:9">
      <c r="A310" s="2"/>
      <c r="B310" s="2"/>
      <c r="C310" s="2"/>
      <c r="D310" s="2"/>
      <c r="E310" s="2"/>
      <c r="F310" s="2"/>
      <c r="G310" s="2"/>
      <c r="H310" s="2"/>
      <c r="I310" s="2"/>
    </row>
    <row r="311" spans="1:9">
      <c r="A311" s="2"/>
      <c r="B311" s="2"/>
      <c r="C311" s="2"/>
      <c r="D311" s="2"/>
      <c r="E311" s="2"/>
      <c r="F311" s="2"/>
      <c r="G311" s="2"/>
      <c r="H311" s="2"/>
      <c r="I311" s="2"/>
    </row>
    <row r="312" spans="1:9">
      <c r="A312" s="2"/>
      <c r="B312" s="2"/>
      <c r="C312" s="2"/>
      <c r="D312" s="2"/>
      <c r="E312" s="2"/>
      <c r="F312" s="2"/>
      <c r="G312" s="2"/>
      <c r="H312" s="2"/>
      <c r="I312" s="2"/>
    </row>
    <row r="313" spans="1:9">
      <c r="A313" s="2"/>
      <c r="B313" s="2"/>
      <c r="C313" s="2"/>
      <c r="D313" s="2"/>
      <c r="E313" s="2"/>
      <c r="F313" s="2"/>
      <c r="G313" s="2"/>
      <c r="H313" s="2"/>
      <c r="I313" s="2"/>
    </row>
    <row r="314" spans="1:9">
      <c r="A314" s="2"/>
      <c r="B314" s="2"/>
      <c r="C314" s="2"/>
      <c r="D314" s="2"/>
      <c r="E314" s="2"/>
      <c r="F314" s="2"/>
      <c r="G314" s="2"/>
      <c r="H314" s="2"/>
      <c r="I314" s="2"/>
    </row>
    <row r="315" spans="1:9">
      <c r="A315" s="2"/>
      <c r="B315" s="2"/>
      <c r="C315" s="2"/>
      <c r="D315" s="2"/>
      <c r="E315" s="2"/>
      <c r="F315" s="2"/>
      <c r="G315" s="2"/>
      <c r="H315" s="2"/>
      <c r="I315" s="2"/>
    </row>
    <row r="316" spans="1:9">
      <c r="A316" s="2"/>
      <c r="B316" s="2"/>
      <c r="C316" s="2"/>
      <c r="D316" s="2"/>
      <c r="E316" s="2"/>
      <c r="F316" s="2"/>
      <c r="G316" s="2"/>
      <c r="H316" s="2"/>
      <c r="I316" s="2"/>
    </row>
    <row r="317" spans="1:9">
      <c r="A317" s="2"/>
      <c r="B317" s="2"/>
      <c r="C317" s="2"/>
      <c r="D317" s="2"/>
      <c r="E317" s="2"/>
      <c r="F317" s="2"/>
      <c r="G317" s="2"/>
      <c r="H317" s="2"/>
      <c r="I317" s="2"/>
    </row>
    <row r="318" spans="1:9">
      <c r="A318" s="2"/>
      <c r="B318" s="2"/>
      <c r="C318" s="2"/>
      <c r="D318" s="2"/>
      <c r="E318" s="2"/>
      <c r="F318" s="2"/>
      <c r="G318" s="2"/>
      <c r="H318" s="2"/>
      <c r="I318" s="2"/>
    </row>
    <row r="319" spans="1:9">
      <c r="A319" s="2"/>
      <c r="B319" s="2"/>
      <c r="C319" s="2"/>
      <c r="D319" s="2"/>
      <c r="E319" s="2"/>
      <c r="F319" s="2"/>
      <c r="G319" s="2"/>
      <c r="H319" s="2"/>
      <c r="I319" s="2"/>
    </row>
    <row r="320" spans="1:9">
      <c r="A320" s="2"/>
      <c r="B320" s="2"/>
      <c r="C320" s="2"/>
      <c r="D320" s="2"/>
      <c r="E320" s="2"/>
      <c r="F320" s="2"/>
      <c r="G320" s="2"/>
      <c r="H320" s="2"/>
      <c r="I320" s="2"/>
    </row>
    <row r="321" spans="1:9">
      <c r="A321" s="2"/>
      <c r="B321" s="2"/>
      <c r="C321" s="2"/>
      <c r="D321" s="2"/>
      <c r="E321" s="2"/>
      <c r="F321" s="2"/>
      <c r="G321" s="2"/>
      <c r="H321" s="2"/>
      <c r="I321" s="2"/>
    </row>
    <row r="322" spans="1:9">
      <c r="A322" s="2"/>
      <c r="B322" s="2"/>
      <c r="C322" s="2"/>
      <c r="D322" s="2"/>
      <c r="E322" s="2"/>
      <c r="F322" s="2"/>
      <c r="G322" s="2"/>
      <c r="H322" s="2"/>
      <c r="I322" s="2"/>
    </row>
    <row r="323" spans="1:9">
      <c r="A323" s="2"/>
      <c r="B323" s="2"/>
      <c r="C323" s="2"/>
      <c r="D323" s="2"/>
      <c r="E323" s="2"/>
      <c r="F323" s="2"/>
      <c r="G323" s="2"/>
      <c r="H323" s="2"/>
      <c r="I323" s="2"/>
    </row>
    <row r="324" spans="1:9">
      <c r="A324" s="2"/>
      <c r="B324" s="2"/>
      <c r="C324" s="2"/>
      <c r="D324" s="2"/>
      <c r="E324" s="2"/>
      <c r="F324" s="2"/>
      <c r="G324" s="2"/>
      <c r="H324" s="2"/>
      <c r="I324" s="2"/>
    </row>
    <row r="325" spans="1:9">
      <c r="A325" s="2"/>
      <c r="B325" s="2"/>
      <c r="C325" s="2"/>
      <c r="D325" s="2"/>
      <c r="E325" s="2"/>
      <c r="F325" s="2"/>
      <c r="G325" s="2"/>
      <c r="H325" s="2"/>
      <c r="I325" s="2"/>
    </row>
    <row r="326" spans="1:9">
      <c r="A326" s="2"/>
      <c r="B326" s="2"/>
      <c r="C326" s="2"/>
      <c r="D326" s="2"/>
      <c r="E326" s="2"/>
      <c r="F326" s="2"/>
      <c r="G326" s="2"/>
      <c r="H326" s="2"/>
      <c r="I326" s="2"/>
    </row>
    <row r="327" spans="1:9">
      <c r="A327" s="2"/>
      <c r="B327" s="2"/>
      <c r="C327" s="2"/>
      <c r="D327" s="2"/>
      <c r="E327" s="2"/>
      <c r="F327" s="2"/>
      <c r="G327" s="2"/>
      <c r="H327" s="2"/>
      <c r="I327" s="2"/>
    </row>
    <row r="328" spans="1:9">
      <c r="A328" s="2"/>
      <c r="B328" s="2"/>
      <c r="C328" s="2"/>
      <c r="D328" s="2"/>
      <c r="E328" s="2"/>
      <c r="F328" s="2"/>
      <c r="G328" s="2"/>
      <c r="H328" s="2"/>
      <c r="I328" s="2"/>
    </row>
    <row r="329" spans="1:9">
      <c r="A329" s="2"/>
      <c r="B329" s="2"/>
      <c r="C329" s="2"/>
      <c r="D329" s="2"/>
      <c r="E329" s="2"/>
      <c r="F329" s="2"/>
      <c r="G329" s="2"/>
      <c r="H329" s="2"/>
      <c r="I329" s="2"/>
    </row>
    <row r="330" spans="1:9">
      <c r="A330" s="2"/>
      <c r="B330" s="2"/>
      <c r="C330" s="2"/>
      <c r="D330" s="2"/>
      <c r="E330" s="2"/>
      <c r="F330" s="2"/>
      <c r="G330" s="2"/>
      <c r="H330" s="2"/>
      <c r="I330" s="2"/>
    </row>
    <row r="331" spans="1:9">
      <c r="A331" s="2"/>
      <c r="B331" s="2"/>
      <c r="C331" s="2"/>
      <c r="D331" s="2"/>
      <c r="E331" s="2"/>
      <c r="F331" s="2"/>
      <c r="G331" s="2"/>
      <c r="H331" s="2"/>
      <c r="I331" s="2"/>
    </row>
    <row r="332" spans="1:9">
      <c r="A332" s="2"/>
      <c r="B332" s="2"/>
      <c r="C332" s="2"/>
      <c r="D332" s="2"/>
      <c r="E332" s="2"/>
      <c r="F332" s="2"/>
      <c r="G332" s="2"/>
      <c r="H332" s="2"/>
      <c r="I332" s="2"/>
    </row>
    <row r="333" spans="1:9">
      <c r="A333" s="2"/>
      <c r="B333" s="2"/>
      <c r="C333" s="2"/>
      <c r="D333" s="2"/>
      <c r="E333" s="2"/>
      <c r="F333" s="2"/>
      <c r="G333" s="2"/>
      <c r="H333" s="2"/>
      <c r="I333" s="2"/>
    </row>
    <row r="334" spans="1:9">
      <c r="A334" s="2"/>
      <c r="B334" s="2"/>
      <c r="C334" s="2"/>
      <c r="D334" s="2"/>
      <c r="E334" s="2"/>
      <c r="F334" s="2"/>
      <c r="G334" s="2"/>
      <c r="H334" s="2"/>
      <c r="I334" s="2"/>
    </row>
    <row r="335" spans="1:9">
      <c r="A335" s="2"/>
      <c r="B335" s="2"/>
      <c r="C335" s="2"/>
      <c r="D335" s="2"/>
      <c r="E335" s="2"/>
      <c r="F335" s="2"/>
      <c r="G335" s="2"/>
      <c r="H335" s="2"/>
      <c r="I335" s="2"/>
    </row>
    <row r="336" spans="1:9">
      <c r="A336" s="2"/>
      <c r="B336" s="2"/>
      <c r="C336" s="2"/>
      <c r="D336" s="2"/>
      <c r="E336" s="2"/>
      <c r="F336" s="2"/>
      <c r="G336" s="2"/>
      <c r="H336" s="2"/>
      <c r="I336" s="2"/>
    </row>
    <row r="337" spans="1:9">
      <c r="A337" s="2"/>
      <c r="B337" s="2"/>
      <c r="C337" s="2"/>
      <c r="D337" s="2"/>
      <c r="E337" s="2"/>
      <c r="F337" s="2"/>
      <c r="G337" s="2"/>
      <c r="H337" s="2"/>
      <c r="I337" s="2"/>
    </row>
    <row r="338" spans="1:9">
      <c r="A338" s="2"/>
      <c r="B338" s="2"/>
      <c r="C338" s="2"/>
      <c r="D338" s="2"/>
      <c r="E338" s="2"/>
      <c r="F338" s="2"/>
      <c r="G338" s="2"/>
      <c r="H338" s="2"/>
      <c r="I338" s="2"/>
    </row>
    <row r="339" spans="1:9">
      <c r="A339" s="2"/>
      <c r="B339" s="2"/>
      <c r="C339" s="2"/>
      <c r="D339" s="2"/>
      <c r="E339" s="2"/>
      <c r="F339" s="2"/>
      <c r="G339" s="2"/>
      <c r="H339" s="2"/>
      <c r="I339" s="2"/>
    </row>
    <row r="340" spans="1:9">
      <c r="A340" s="2"/>
      <c r="B340" s="2"/>
      <c r="C340" s="2"/>
      <c r="D340" s="2"/>
      <c r="E340" s="2"/>
      <c r="F340" s="2"/>
      <c r="G340" s="2"/>
      <c r="H340" s="2"/>
      <c r="I340" s="2"/>
    </row>
    <row r="341" spans="1:9">
      <c r="A341" s="2"/>
      <c r="B341" s="2"/>
      <c r="C341" s="2"/>
      <c r="D341" s="2"/>
      <c r="E341" s="2"/>
      <c r="F341" s="2"/>
      <c r="G341" s="2"/>
      <c r="H341" s="2"/>
      <c r="I341" s="2"/>
    </row>
    <row r="342" spans="1:9">
      <c r="A342" s="2"/>
      <c r="B342" s="2"/>
      <c r="C342" s="2"/>
      <c r="D342" s="2"/>
      <c r="E342" s="2"/>
      <c r="F342" s="2"/>
      <c r="G342" s="2"/>
      <c r="H342" s="2"/>
      <c r="I342" s="2"/>
    </row>
    <row r="343" spans="1:9">
      <c r="A343" s="2"/>
      <c r="B343" s="2"/>
      <c r="C343" s="2"/>
      <c r="D343" s="2"/>
      <c r="E343" s="2"/>
      <c r="F343" s="2"/>
      <c r="G343" s="2"/>
      <c r="H343" s="2"/>
      <c r="I343" s="2"/>
    </row>
    <row r="344" spans="1:9">
      <c r="A344" s="2"/>
      <c r="B344" s="2"/>
      <c r="C344" s="2"/>
      <c r="D344" s="2"/>
      <c r="E344" s="2"/>
      <c r="F344" s="2"/>
      <c r="G344" s="2"/>
      <c r="H344" s="2"/>
      <c r="I344" s="2"/>
    </row>
    <row r="345" spans="1:9">
      <c r="A345" s="2"/>
      <c r="B345" s="2"/>
      <c r="C345" s="2"/>
      <c r="D345" s="2"/>
      <c r="E345" s="2"/>
      <c r="F345" s="2"/>
      <c r="G345" s="2"/>
      <c r="H345" s="2"/>
      <c r="I345" s="2"/>
    </row>
    <row r="346" spans="1:9">
      <c r="A346" s="2"/>
      <c r="B346" s="2"/>
      <c r="C346" s="2"/>
      <c r="D346" s="2"/>
      <c r="E346" s="2"/>
      <c r="F346" s="2"/>
      <c r="G346" s="2"/>
      <c r="H346" s="2"/>
      <c r="I346" s="2"/>
    </row>
    <row r="347" spans="1:9">
      <c r="A347" s="2"/>
      <c r="B347" s="2"/>
      <c r="C347" s="2"/>
      <c r="D347" s="2"/>
      <c r="E347" s="2"/>
      <c r="F347" s="2"/>
      <c r="G347" s="2"/>
      <c r="H347" s="2"/>
      <c r="I347" s="2"/>
    </row>
    <row r="348" spans="1:9">
      <c r="A348" s="2"/>
      <c r="B348" s="2"/>
      <c r="C348" s="2"/>
      <c r="D348" s="2"/>
      <c r="E348" s="2"/>
      <c r="F348" s="2"/>
      <c r="G348" s="2"/>
      <c r="H348" s="2"/>
      <c r="I348" s="2"/>
    </row>
    <row r="349" spans="1:9">
      <c r="A349" s="2"/>
      <c r="B349" s="2"/>
      <c r="C349" s="2"/>
      <c r="D349" s="2"/>
      <c r="E349" s="2"/>
      <c r="F349" s="2"/>
      <c r="G349" s="2"/>
      <c r="H349" s="2"/>
      <c r="I349" s="2"/>
    </row>
    <row r="350" spans="1:9">
      <c r="A350" s="2"/>
      <c r="B350" s="2"/>
      <c r="C350" s="2"/>
      <c r="D350" s="2"/>
      <c r="E350" s="2"/>
      <c r="F350" s="2"/>
      <c r="G350" s="2"/>
      <c r="H350" s="2"/>
      <c r="I350" s="2"/>
    </row>
    <row r="351" spans="1:9">
      <c r="A351" s="2"/>
      <c r="B351" s="2"/>
      <c r="C351" s="2"/>
      <c r="D351" s="2"/>
      <c r="E351" s="2"/>
      <c r="F351" s="2"/>
      <c r="G351" s="2"/>
      <c r="H351" s="2"/>
      <c r="I351" s="2"/>
    </row>
    <row r="352" spans="1:9">
      <c r="A352" s="2"/>
      <c r="B352" s="2"/>
      <c r="C352" s="2"/>
      <c r="D352" s="2"/>
      <c r="E352" s="2"/>
      <c r="F352" s="2"/>
      <c r="G352" s="2"/>
      <c r="H352" s="2"/>
      <c r="I352" s="2"/>
    </row>
    <row r="353" spans="1:9">
      <c r="A353" s="2"/>
      <c r="B353" s="2"/>
      <c r="C353" s="2"/>
      <c r="D353" s="2"/>
      <c r="E353" s="2"/>
      <c r="F353" s="2"/>
      <c r="G353" s="2"/>
      <c r="H353" s="2"/>
      <c r="I353" s="2"/>
    </row>
    <row r="354" spans="1:9">
      <c r="A354" s="2"/>
      <c r="B354" s="2"/>
      <c r="C354" s="2"/>
      <c r="D354" s="2"/>
      <c r="E354" s="2"/>
      <c r="F354" s="2"/>
      <c r="G354" s="2"/>
      <c r="H354" s="2"/>
      <c r="I354" s="2"/>
    </row>
    <row r="355" spans="1:9">
      <c r="A355" s="2"/>
      <c r="B355" s="2"/>
      <c r="C355" s="2"/>
      <c r="D355" s="2"/>
      <c r="E355" s="2"/>
      <c r="F355" s="2"/>
      <c r="G355" s="2"/>
      <c r="H355" s="2"/>
      <c r="I355" s="2"/>
    </row>
    <row r="356" spans="1:9">
      <c r="A356" s="2"/>
      <c r="B356" s="2"/>
      <c r="C356" s="2"/>
      <c r="D356" s="2"/>
      <c r="E356" s="2"/>
      <c r="F356" s="2"/>
      <c r="G356" s="2"/>
      <c r="H356" s="2"/>
      <c r="I356" s="2"/>
    </row>
    <row r="357" spans="1:9">
      <c r="A357" s="2"/>
      <c r="B357" s="2"/>
      <c r="C357" s="2"/>
      <c r="D357" s="2"/>
      <c r="E357" s="2"/>
      <c r="F357" s="2"/>
      <c r="G357" s="2"/>
      <c r="H357" s="2"/>
      <c r="I357" s="2"/>
    </row>
    <row r="358" spans="1:9">
      <c r="A358" s="2"/>
      <c r="B358" s="2"/>
      <c r="C358" s="2"/>
      <c r="D358" s="2"/>
      <c r="E358" s="2"/>
      <c r="F358" s="2"/>
      <c r="G358" s="2"/>
      <c r="H358" s="2"/>
      <c r="I358" s="2"/>
    </row>
    <row r="359" spans="1:9">
      <c r="A359" s="2"/>
      <c r="B359" s="2"/>
      <c r="C359" s="2"/>
      <c r="D359" s="2"/>
      <c r="E359" s="2"/>
      <c r="F359" s="2"/>
      <c r="G359" s="2"/>
      <c r="H359" s="2"/>
      <c r="I359" s="2"/>
    </row>
    <row r="360" spans="1:9">
      <c r="A360" s="2"/>
      <c r="B360" s="2"/>
      <c r="C360" s="2"/>
      <c r="D360" s="2"/>
      <c r="E360" s="2"/>
      <c r="F360" s="2"/>
      <c r="G360" s="2"/>
      <c r="H360" s="2"/>
      <c r="I360" s="2"/>
    </row>
    <row r="361" spans="1:9">
      <c r="A361" s="2"/>
      <c r="B361" s="2"/>
      <c r="C361" s="2"/>
      <c r="D361" s="2"/>
      <c r="E361" s="2"/>
      <c r="F361" s="2"/>
      <c r="G361" s="2"/>
      <c r="H361" s="2"/>
      <c r="I361" s="2"/>
    </row>
    <row r="362" spans="1:9">
      <c r="A362" s="2"/>
      <c r="B362" s="2"/>
      <c r="C362" s="2"/>
      <c r="D362" s="2"/>
      <c r="E362" s="2"/>
      <c r="F362" s="2"/>
      <c r="G362" s="2"/>
      <c r="H362" s="2"/>
      <c r="I362" s="2"/>
    </row>
    <row r="363" spans="1:9">
      <c r="A363" s="2"/>
      <c r="B363" s="2"/>
      <c r="C363" s="2"/>
      <c r="D363" s="2"/>
      <c r="E363" s="2"/>
      <c r="F363" s="2"/>
      <c r="G363" s="2"/>
      <c r="H363" s="2"/>
      <c r="I363" s="2"/>
    </row>
    <row r="364" spans="1:9">
      <c r="A364" s="2"/>
      <c r="B364" s="2"/>
      <c r="C364" s="2"/>
      <c r="D364" s="2"/>
      <c r="E364" s="2"/>
      <c r="F364" s="2"/>
      <c r="G364" s="2"/>
      <c r="H364" s="2"/>
      <c r="I364" s="2"/>
    </row>
    <row r="365" spans="1:9">
      <c r="A365" s="2"/>
      <c r="B365" s="2"/>
      <c r="C365" s="2"/>
      <c r="D365" s="2"/>
      <c r="E365" s="2"/>
      <c r="F365" s="2"/>
      <c r="G365" s="2"/>
      <c r="H365" s="2"/>
      <c r="I365" s="2"/>
    </row>
    <row r="366" spans="1:9">
      <c r="A366" s="2"/>
      <c r="B366" s="2"/>
      <c r="C366" s="2"/>
      <c r="D366" s="2"/>
      <c r="E366" s="2"/>
      <c r="F366" s="2"/>
      <c r="G366" s="2"/>
      <c r="H366" s="2"/>
      <c r="I366" s="2"/>
    </row>
    <row r="367" spans="1:9">
      <c r="A367" s="2"/>
      <c r="B367" s="2"/>
      <c r="C367" s="2"/>
      <c r="D367" s="2"/>
      <c r="E367" s="2"/>
      <c r="F367" s="2"/>
      <c r="G367" s="2"/>
      <c r="H367" s="2"/>
      <c r="I367" s="2"/>
    </row>
    <row r="368" spans="1:9">
      <c r="A368" s="2"/>
      <c r="B368" s="2"/>
      <c r="C368" s="2"/>
      <c r="D368" s="2"/>
      <c r="E368" s="2"/>
      <c r="F368" s="2"/>
      <c r="G368" s="2"/>
      <c r="H368" s="2"/>
      <c r="I368" s="2"/>
    </row>
    <row r="369" spans="1:9">
      <c r="A369" s="2"/>
      <c r="B369" s="2"/>
      <c r="C369" s="2"/>
      <c r="D369" s="2"/>
      <c r="E369" s="2"/>
      <c r="F369" s="2"/>
      <c r="G369" s="2"/>
      <c r="H369" s="2"/>
      <c r="I369" s="2"/>
    </row>
    <row r="370" spans="1:9">
      <c r="A370" s="2"/>
      <c r="B370" s="2"/>
      <c r="C370" s="2"/>
      <c r="D370" s="2"/>
      <c r="E370" s="2"/>
      <c r="F370" s="2"/>
      <c r="G370" s="2"/>
      <c r="H370" s="2"/>
      <c r="I370" s="2"/>
    </row>
    <row r="371" spans="1:9">
      <c r="A371" s="2"/>
      <c r="B371" s="2"/>
      <c r="C371" s="2"/>
      <c r="D371" s="2"/>
      <c r="E371" s="2"/>
      <c r="F371" s="2"/>
      <c r="G371" s="2"/>
      <c r="H371" s="2"/>
      <c r="I371" s="2"/>
    </row>
    <row r="372" spans="1:9">
      <c r="A372" s="2"/>
      <c r="B372" s="2"/>
      <c r="C372" s="2"/>
      <c r="D372" s="2"/>
      <c r="E372" s="2"/>
      <c r="F372" s="2"/>
      <c r="G372" s="2"/>
      <c r="H372" s="2"/>
      <c r="I372" s="2"/>
    </row>
    <row r="373" spans="1:9">
      <c r="A373" s="2"/>
      <c r="B373" s="2"/>
      <c r="C373" s="2"/>
      <c r="D373" s="2"/>
      <c r="E373" s="2"/>
      <c r="F373" s="2"/>
      <c r="G373" s="2"/>
      <c r="H373" s="2"/>
      <c r="I373" s="2"/>
    </row>
    <row r="374" spans="1:9">
      <c r="A374" s="2"/>
      <c r="B374" s="2"/>
      <c r="C374" s="2"/>
      <c r="D374" s="2"/>
      <c r="E374" s="2"/>
      <c r="F374" s="2"/>
      <c r="G374" s="2"/>
      <c r="H374" s="2"/>
      <c r="I374" s="2"/>
    </row>
    <row r="375" spans="1:9">
      <c r="A375" s="2"/>
      <c r="B375" s="2"/>
      <c r="C375" s="2"/>
      <c r="D375" s="2"/>
      <c r="E375" s="2"/>
      <c r="F375" s="2"/>
      <c r="G375" s="2"/>
      <c r="H375" s="2"/>
      <c r="I375" s="2"/>
    </row>
    <row r="376" spans="1:9">
      <c r="A376" s="2"/>
      <c r="B376" s="2"/>
      <c r="C376" s="2"/>
      <c r="D376" s="2"/>
      <c r="E376" s="2"/>
      <c r="F376" s="2"/>
      <c r="G376" s="2"/>
      <c r="H376" s="2"/>
      <c r="I376" s="2"/>
    </row>
    <row r="377" spans="1:9">
      <c r="A377" s="2"/>
      <c r="B377" s="2"/>
      <c r="C377" s="2"/>
      <c r="D377" s="2"/>
      <c r="E377" s="2"/>
      <c r="F377" s="2"/>
      <c r="G377" s="2"/>
      <c r="H377" s="2"/>
      <c r="I377" s="2"/>
    </row>
    <row r="378" spans="1:9">
      <c r="A378" s="2"/>
      <c r="B378" s="2"/>
      <c r="C378" s="2"/>
      <c r="D378" s="2"/>
      <c r="E378" s="2"/>
      <c r="F378" s="2"/>
      <c r="G378" s="2"/>
      <c r="H378" s="2"/>
      <c r="I378" s="2"/>
    </row>
    <row r="379" spans="1:9">
      <c r="A379" s="2"/>
      <c r="B379" s="2"/>
      <c r="C379" s="2"/>
      <c r="D379" s="2"/>
      <c r="E379" s="2"/>
      <c r="F379" s="2"/>
      <c r="G379" s="2"/>
      <c r="H379" s="2"/>
      <c r="I379" s="2"/>
    </row>
    <row r="380" spans="1:9">
      <c r="A380" s="2"/>
      <c r="B380" s="2"/>
      <c r="C380" s="2"/>
      <c r="D380" s="2"/>
      <c r="E380" s="2"/>
      <c r="F380" s="2"/>
      <c r="G380" s="2"/>
      <c r="H380" s="2"/>
      <c r="I380" s="2"/>
    </row>
    <row r="381" spans="1:9">
      <c r="A381" s="2"/>
      <c r="B381" s="2"/>
      <c r="C381" s="2"/>
      <c r="D381" s="2"/>
      <c r="E381" s="2"/>
      <c r="F381" s="2"/>
      <c r="G381" s="2"/>
      <c r="H381" s="2"/>
      <c r="I381" s="2"/>
    </row>
    <row r="382" spans="1:9">
      <c r="A382" s="2"/>
      <c r="B382" s="2"/>
      <c r="C382" s="2"/>
      <c r="D382" s="2"/>
      <c r="E382" s="2"/>
      <c r="F382" s="2"/>
      <c r="G382" s="2"/>
      <c r="H382" s="2"/>
      <c r="I382" s="2"/>
    </row>
    <row r="383" spans="1:9">
      <c r="A383" s="2"/>
      <c r="B383" s="2"/>
      <c r="C383" s="2"/>
      <c r="D383" s="2"/>
      <c r="E383" s="2"/>
      <c r="F383" s="2"/>
      <c r="G383" s="2"/>
      <c r="H383" s="2"/>
      <c r="I383" s="2"/>
    </row>
    <row r="384" spans="1:9">
      <c r="A384" s="2"/>
      <c r="B384" s="2"/>
      <c r="C384" s="2"/>
      <c r="D384" s="2"/>
      <c r="E384" s="2"/>
      <c r="F384" s="2"/>
      <c r="G384" s="2"/>
      <c r="H384" s="2"/>
      <c r="I384" s="2"/>
    </row>
    <row r="385" spans="1:9">
      <c r="A385" s="2"/>
      <c r="B385" s="2"/>
      <c r="C385" s="2"/>
      <c r="D385" s="2"/>
      <c r="E385" s="2"/>
      <c r="F385" s="2"/>
      <c r="G385" s="2"/>
      <c r="H385" s="2"/>
      <c r="I385" s="2"/>
    </row>
    <row r="386" spans="1:9">
      <c r="A386" s="2"/>
      <c r="B386" s="2"/>
      <c r="C386" s="2"/>
      <c r="D386" s="2"/>
      <c r="E386" s="2"/>
      <c r="F386" s="2"/>
      <c r="G386" s="2"/>
      <c r="H386" s="2"/>
      <c r="I386" s="2"/>
    </row>
    <row r="387" spans="1:9">
      <c r="A387" s="2"/>
      <c r="B387" s="2"/>
      <c r="C387" s="2"/>
      <c r="D387" s="2"/>
      <c r="E387" s="2"/>
      <c r="F387" s="2"/>
      <c r="G387" s="2"/>
      <c r="H387" s="2"/>
      <c r="I387" s="2"/>
    </row>
    <row r="388" spans="1:9">
      <c r="A388" s="2"/>
      <c r="B388" s="2"/>
      <c r="C388" s="2"/>
      <c r="D388" s="2"/>
      <c r="E388" s="2"/>
      <c r="F388" s="2"/>
      <c r="G388" s="2"/>
      <c r="H388" s="2"/>
      <c r="I388" s="2"/>
    </row>
    <row r="389" spans="1:9">
      <c r="A389" s="2"/>
      <c r="B389" s="2"/>
      <c r="C389" s="2"/>
      <c r="D389" s="2"/>
      <c r="E389" s="2"/>
      <c r="F389" s="2"/>
      <c r="G389" s="2"/>
      <c r="H389" s="2"/>
      <c r="I389" s="2"/>
    </row>
    <row r="390" spans="1:9">
      <c r="A390" s="2"/>
      <c r="B390" s="2"/>
      <c r="C390" s="2"/>
      <c r="D390" s="2"/>
      <c r="E390" s="2"/>
      <c r="F390" s="2"/>
      <c r="G390" s="2"/>
      <c r="H390" s="2"/>
      <c r="I390" s="2"/>
    </row>
    <row r="391" spans="1:9">
      <c r="A391" s="2"/>
      <c r="B391" s="2"/>
      <c r="C391" s="2"/>
      <c r="D391" s="2"/>
      <c r="E391" s="2"/>
      <c r="F391" s="2"/>
      <c r="G391" s="2"/>
      <c r="H391" s="2"/>
      <c r="I391" s="2"/>
    </row>
    <row r="392" spans="1:9">
      <c r="A392" s="2"/>
      <c r="B392" s="2"/>
      <c r="C392" s="2"/>
      <c r="D392" s="2"/>
      <c r="E392" s="2"/>
      <c r="F392" s="2"/>
      <c r="G392" s="2"/>
      <c r="H392" s="2"/>
      <c r="I392" s="2"/>
    </row>
    <row r="393" spans="1:9">
      <c r="A393" s="2"/>
      <c r="B393" s="2"/>
      <c r="C393" s="2"/>
      <c r="D393" s="2"/>
      <c r="E393" s="2"/>
      <c r="F393" s="2"/>
      <c r="G393" s="2"/>
      <c r="H393" s="2"/>
      <c r="I393" s="2"/>
    </row>
    <row r="394" spans="1:9">
      <c r="A394" s="2"/>
      <c r="B394" s="2"/>
      <c r="C394" s="2"/>
      <c r="D394" s="2"/>
      <c r="E394" s="2"/>
      <c r="F394" s="2"/>
      <c r="G394" s="2"/>
      <c r="H394" s="2"/>
      <c r="I394" s="2"/>
    </row>
    <row r="395" spans="1:9">
      <c r="A395" s="2"/>
      <c r="B395" s="2"/>
      <c r="C395" s="2"/>
      <c r="D395" s="2"/>
      <c r="E395" s="2"/>
      <c r="F395" s="2"/>
      <c r="G395" s="2"/>
      <c r="H395" s="2"/>
      <c r="I395" s="2"/>
    </row>
    <row r="396" spans="1:9">
      <c r="A396" s="2"/>
      <c r="B396" s="2"/>
      <c r="C396" s="2"/>
      <c r="D396" s="2"/>
      <c r="E396" s="2"/>
      <c r="F396" s="2"/>
      <c r="G396" s="2"/>
      <c r="H396" s="2"/>
      <c r="I396" s="2"/>
    </row>
    <row r="397" spans="1:9">
      <c r="A397" s="2"/>
      <c r="B397" s="2"/>
      <c r="C397" s="2"/>
      <c r="D397" s="2"/>
      <c r="E397" s="2"/>
      <c r="F397" s="2"/>
      <c r="G397" s="2"/>
      <c r="H397" s="2"/>
      <c r="I397" s="2"/>
    </row>
    <row r="398" spans="1:9">
      <c r="A398" s="2"/>
      <c r="B398" s="2"/>
      <c r="C398" s="2"/>
      <c r="D398" s="2"/>
      <c r="E398" s="2"/>
      <c r="F398" s="2"/>
      <c r="G398" s="2"/>
      <c r="H398" s="2"/>
      <c r="I398" s="2"/>
    </row>
    <row r="399" spans="1:9">
      <c r="A399" s="2"/>
      <c r="B399" s="2"/>
      <c r="C399" s="2"/>
      <c r="D399" s="2"/>
      <c r="E399" s="2"/>
      <c r="F399" s="2"/>
      <c r="G399" s="2"/>
      <c r="H399" s="2"/>
      <c r="I399" s="2"/>
    </row>
    <row r="400" spans="1:9">
      <c r="A400" s="2"/>
      <c r="B400" s="2"/>
      <c r="C400" s="2"/>
      <c r="D400" s="2"/>
      <c r="E400" s="2"/>
      <c r="F400" s="2"/>
      <c r="G400" s="2"/>
      <c r="H400" s="2"/>
      <c r="I400" s="2"/>
    </row>
    <row r="401" spans="1:9">
      <c r="A401" s="2"/>
      <c r="B401" s="2"/>
      <c r="C401" s="2"/>
      <c r="D401" s="2"/>
      <c r="E401" s="2"/>
      <c r="F401" s="2"/>
      <c r="G401" s="2"/>
      <c r="H401" s="2"/>
      <c r="I401" s="2"/>
    </row>
    <row r="402" spans="1:9">
      <c r="A402" s="2"/>
      <c r="B402" s="2"/>
      <c r="C402" s="2"/>
      <c r="D402" s="2"/>
      <c r="E402" s="2"/>
      <c r="F402" s="2"/>
      <c r="G402" s="2"/>
      <c r="H402" s="2"/>
      <c r="I402" s="2"/>
    </row>
    <row r="403" spans="1:9">
      <c r="A403" s="2"/>
      <c r="B403" s="2"/>
      <c r="C403" s="2"/>
      <c r="D403" s="2"/>
      <c r="E403" s="2"/>
      <c r="F403" s="2"/>
      <c r="G403" s="2"/>
      <c r="H403" s="2"/>
      <c r="I403" s="2"/>
    </row>
    <row r="404" spans="1:9">
      <c r="A404" s="2"/>
      <c r="B404" s="2"/>
      <c r="C404" s="2"/>
      <c r="D404" s="2"/>
      <c r="E404" s="2"/>
      <c r="F404" s="2"/>
      <c r="G404" s="2"/>
      <c r="H404" s="2"/>
      <c r="I404" s="2"/>
    </row>
    <row r="405" spans="1:9">
      <c r="A405" s="2"/>
      <c r="B405" s="2"/>
      <c r="C405" s="2"/>
      <c r="D405" s="2"/>
      <c r="E405" s="2"/>
      <c r="F405" s="2"/>
      <c r="G405" s="2"/>
      <c r="H405" s="2"/>
      <c r="I405" s="2"/>
    </row>
    <row r="406" spans="1:9">
      <c r="A406" s="2"/>
      <c r="B406" s="2"/>
      <c r="C406" s="2"/>
      <c r="D406" s="2"/>
      <c r="E406" s="2"/>
      <c r="F406" s="2"/>
      <c r="G406" s="2"/>
      <c r="H406" s="2"/>
      <c r="I406" s="2"/>
    </row>
    <row r="407" spans="1:9">
      <c r="A407" s="2"/>
      <c r="B407" s="2"/>
      <c r="C407" s="2"/>
      <c r="D407" s="2"/>
      <c r="E407" s="2"/>
      <c r="F407" s="2"/>
      <c r="G407" s="2"/>
      <c r="H407" s="2"/>
      <c r="I407" s="2"/>
    </row>
    <row r="408" spans="1:9">
      <c r="A408" s="2"/>
      <c r="B408" s="2"/>
      <c r="C408" s="2"/>
      <c r="D408" s="2"/>
      <c r="E408" s="2"/>
      <c r="F408" s="2"/>
      <c r="G408" s="2"/>
      <c r="H408" s="2"/>
      <c r="I408" s="2"/>
    </row>
    <row r="409" spans="1:9">
      <c r="A409" s="2"/>
      <c r="B409" s="2"/>
      <c r="C409" s="2"/>
      <c r="D409" s="2"/>
      <c r="E409" s="2"/>
      <c r="F409" s="2"/>
      <c r="G409" s="2"/>
      <c r="H409" s="2"/>
      <c r="I409" s="2"/>
    </row>
    <row r="410" spans="1:9">
      <c r="A410" s="2"/>
      <c r="B410" s="2"/>
      <c r="C410" s="2"/>
      <c r="D410" s="2"/>
      <c r="E410" s="2"/>
      <c r="F410" s="2"/>
      <c r="G410" s="2"/>
      <c r="H410" s="2"/>
      <c r="I410" s="2"/>
    </row>
    <row r="411" spans="1:9">
      <c r="A411" s="2"/>
      <c r="B411" s="2"/>
      <c r="C411" s="2"/>
      <c r="D411" s="2"/>
      <c r="E411" s="2"/>
      <c r="F411" s="2"/>
      <c r="G411" s="2"/>
      <c r="H411" s="2"/>
      <c r="I411" s="2"/>
    </row>
    <row r="412" spans="1:9">
      <c r="A412" s="2"/>
      <c r="B412" s="2"/>
      <c r="C412" s="2"/>
      <c r="D412" s="2"/>
      <c r="E412" s="2"/>
      <c r="F412" s="2"/>
      <c r="G412" s="2"/>
      <c r="H412" s="2"/>
      <c r="I412" s="2"/>
    </row>
    <row r="413" spans="1:9">
      <c r="A413" s="2"/>
      <c r="B413" s="2"/>
      <c r="C413" s="2"/>
      <c r="D413" s="2"/>
      <c r="E413" s="2"/>
      <c r="F413" s="2"/>
      <c r="G413" s="2"/>
      <c r="H413" s="2"/>
      <c r="I413" s="2"/>
    </row>
    <row r="414" spans="1:9">
      <c r="A414" s="2"/>
      <c r="B414" s="2"/>
      <c r="C414" s="2"/>
      <c r="D414" s="2"/>
      <c r="E414" s="2"/>
      <c r="F414" s="2"/>
      <c r="G414" s="2"/>
      <c r="H414" s="2"/>
      <c r="I414" s="2"/>
    </row>
    <row r="415" spans="1:9">
      <c r="A415" s="2"/>
      <c r="B415" s="2"/>
      <c r="C415" s="2"/>
      <c r="D415" s="2"/>
      <c r="E415" s="2"/>
      <c r="F415" s="2"/>
      <c r="G415" s="2"/>
      <c r="H415" s="2"/>
      <c r="I415" s="2"/>
    </row>
    <row r="416" spans="1:9">
      <c r="A416" s="2"/>
      <c r="B416" s="2"/>
      <c r="C416" s="2"/>
      <c r="D416" s="2"/>
      <c r="E416" s="2"/>
      <c r="F416" s="2"/>
      <c r="G416" s="2"/>
      <c r="H416" s="2"/>
      <c r="I416" s="2"/>
    </row>
    <row r="417" spans="1:9">
      <c r="A417" s="2"/>
      <c r="B417" s="2"/>
      <c r="C417" s="2"/>
      <c r="D417" s="2"/>
      <c r="E417" s="2"/>
      <c r="F417" s="2"/>
      <c r="G417" s="2"/>
      <c r="H417" s="2"/>
      <c r="I417" s="2"/>
    </row>
    <row r="418" spans="1:9">
      <c r="A418" s="2"/>
      <c r="B418" s="2"/>
      <c r="C418" s="2"/>
      <c r="D418" s="2"/>
      <c r="E418" s="2"/>
      <c r="F418" s="2"/>
      <c r="G418" s="2"/>
      <c r="H418" s="2"/>
      <c r="I418" s="2"/>
    </row>
    <row r="419" spans="1:9">
      <c r="A419" s="2"/>
      <c r="B419" s="2"/>
      <c r="C419" s="2"/>
      <c r="D419" s="2"/>
      <c r="E419" s="2"/>
      <c r="F419" s="2"/>
      <c r="G419" s="2"/>
      <c r="H419" s="2"/>
      <c r="I419" s="2"/>
    </row>
    <row r="420" spans="1:9">
      <c r="A420" s="2"/>
      <c r="B420" s="2"/>
      <c r="C420" s="2"/>
      <c r="D420" s="2"/>
      <c r="E420" s="2"/>
      <c r="F420" s="2"/>
      <c r="G420" s="2"/>
      <c r="H420" s="2"/>
      <c r="I420" s="2"/>
    </row>
    <row r="421" spans="1:9">
      <c r="A421" s="2"/>
      <c r="B421" s="2"/>
      <c r="C421" s="2"/>
      <c r="D421" s="2"/>
      <c r="E421" s="2"/>
      <c r="F421" s="2"/>
      <c r="G421" s="2"/>
      <c r="H421" s="2"/>
      <c r="I421" s="2"/>
    </row>
    <row r="422" spans="1:9">
      <c r="A422" s="2"/>
      <c r="B422" s="2"/>
      <c r="C422" s="2"/>
      <c r="D422" s="2"/>
      <c r="E422" s="2"/>
      <c r="F422" s="2"/>
      <c r="G422" s="2"/>
      <c r="H422" s="2"/>
      <c r="I422" s="2"/>
    </row>
    <row r="423" spans="1:9">
      <c r="A423" s="2"/>
      <c r="B423" s="2"/>
      <c r="C423" s="2"/>
      <c r="D423" s="2"/>
      <c r="E423" s="2"/>
      <c r="F423" s="2"/>
      <c r="G423" s="2"/>
      <c r="H423" s="2"/>
      <c r="I423" s="2"/>
    </row>
    <row r="424" spans="1:9">
      <c r="A424" s="2"/>
      <c r="B424" s="2"/>
      <c r="C424" s="2"/>
      <c r="D424" s="2"/>
      <c r="E424" s="2"/>
      <c r="F424" s="2"/>
      <c r="G424" s="2"/>
      <c r="H424" s="2"/>
      <c r="I424" s="2"/>
    </row>
    <row r="425" spans="1:9">
      <c r="A425" s="2"/>
      <c r="B425" s="2"/>
      <c r="C425" s="2"/>
      <c r="D425" s="2"/>
      <c r="E425" s="2"/>
      <c r="F425" s="2"/>
      <c r="G425" s="2"/>
      <c r="H425" s="2"/>
      <c r="I425" s="2"/>
    </row>
    <row r="426" spans="1:9">
      <c r="A426" s="2"/>
      <c r="B426" s="2"/>
      <c r="C426" s="2"/>
      <c r="D426" s="2"/>
      <c r="E426" s="2"/>
      <c r="F426" s="2"/>
      <c r="G426" s="2"/>
      <c r="H426" s="2"/>
      <c r="I426" s="2"/>
    </row>
    <row r="427" spans="1:9">
      <c r="A427" s="2"/>
      <c r="B427" s="2"/>
      <c r="C427" s="2"/>
      <c r="D427" s="2"/>
      <c r="E427" s="2"/>
      <c r="F427" s="2"/>
      <c r="G427" s="2"/>
      <c r="H427" s="2"/>
      <c r="I427" s="2"/>
    </row>
    <row r="428" spans="1:9">
      <c r="A428" s="2"/>
      <c r="B428" s="2"/>
      <c r="C428" s="2"/>
      <c r="D428" s="2"/>
      <c r="E428" s="2"/>
      <c r="F428" s="2"/>
      <c r="G428" s="2"/>
      <c r="H428" s="2"/>
      <c r="I428" s="2"/>
    </row>
    <row r="429" spans="1:9">
      <c r="A429" s="2"/>
      <c r="B429" s="2"/>
      <c r="C429" s="2"/>
      <c r="D429" s="2"/>
      <c r="E429" s="2"/>
      <c r="F429" s="2"/>
      <c r="G429" s="2"/>
      <c r="H429" s="2"/>
      <c r="I429" s="2"/>
    </row>
    <row r="430" spans="1:9">
      <c r="A430" s="2"/>
      <c r="B430" s="2"/>
      <c r="C430" s="2"/>
      <c r="D430" s="2"/>
      <c r="E430" s="2"/>
      <c r="F430" s="2"/>
      <c r="G430" s="2"/>
      <c r="H430" s="2"/>
      <c r="I430" s="2"/>
    </row>
    <row r="431" spans="1:9">
      <c r="A431" s="2"/>
      <c r="B431" s="2"/>
      <c r="C431" s="2"/>
      <c r="D431" s="2"/>
      <c r="E431" s="2"/>
      <c r="F431" s="2"/>
      <c r="G431" s="2"/>
      <c r="H431" s="2"/>
      <c r="I431" s="2"/>
    </row>
    <row r="432" spans="1:9">
      <c r="A432" s="2"/>
      <c r="B432" s="2"/>
      <c r="C432" s="2"/>
      <c r="D432" s="2"/>
      <c r="E432" s="2"/>
      <c r="F432" s="2"/>
      <c r="G432" s="2"/>
      <c r="H432" s="2"/>
      <c r="I432" s="2"/>
    </row>
    <row r="433" spans="1:9">
      <c r="A433" s="2"/>
      <c r="B433" s="2"/>
      <c r="C433" s="2"/>
      <c r="D433" s="2"/>
      <c r="E433" s="2"/>
      <c r="F433" s="2"/>
      <c r="G433" s="2"/>
      <c r="H433" s="2"/>
      <c r="I433" s="2"/>
    </row>
    <row r="434" spans="1:9">
      <c r="A434" s="2"/>
      <c r="B434" s="2"/>
      <c r="C434" s="2"/>
      <c r="D434" s="2"/>
      <c r="E434" s="2"/>
      <c r="F434" s="2"/>
      <c r="G434" s="2"/>
      <c r="H434" s="2"/>
      <c r="I434" s="2"/>
    </row>
    <row r="435" spans="1:9">
      <c r="A435" s="2"/>
      <c r="B435" s="2"/>
      <c r="C435" s="2"/>
      <c r="D435" s="2"/>
      <c r="E435" s="2"/>
      <c r="F435" s="2"/>
      <c r="G435" s="2"/>
      <c r="H435" s="2"/>
      <c r="I435" s="2"/>
    </row>
    <row r="436" spans="1:9">
      <c r="A436" s="2"/>
      <c r="B436" s="2"/>
      <c r="C436" s="2"/>
      <c r="D436" s="2"/>
      <c r="E436" s="2"/>
      <c r="F436" s="2"/>
      <c r="G436" s="2"/>
      <c r="H436" s="2"/>
      <c r="I436" s="2"/>
    </row>
    <row r="437" spans="1:9">
      <c r="A437" s="2"/>
      <c r="B437" s="2"/>
      <c r="C437" s="2"/>
      <c r="D437" s="2"/>
      <c r="E437" s="2"/>
      <c r="F437" s="2"/>
      <c r="G437" s="2"/>
      <c r="H437" s="2"/>
      <c r="I437" s="2"/>
    </row>
    <row r="438" spans="1:9">
      <c r="A438" s="2"/>
      <c r="B438" s="2"/>
      <c r="C438" s="2"/>
      <c r="D438" s="2"/>
      <c r="E438" s="2"/>
      <c r="F438" s="2"/>
      <c r="G438" s="2"/>
      <c r="H438" s="2"/>
      <c r="I438" s="2"/>
    </row>
    <row r="439" spans="1:9">
      <c r="A439" s="2"/>
      <c r="B439" s="2"/>
      <c r="C439" s="2"/>
      <c r="D439" s="2"/>
      <c r="E439" s="2"/>
      <c r="F439" s="2"/>
      <c r="G439" s="2"/>
      <c r="H439" s="2"/>
      <c r="I439" s="2"/>
    </row>
    <row r="440" spans="1:9">
      <c r="A440" s="2"/>
      <c r="B440" s="2"/>
      <c r="C440" s="2"/>
      <c r="D440" s="2"/>
      <c r="E440" s="2"/>
      <c r="F440" s="2"/>
      <c r="G440" s="2"/>
      <c r="H440" s="2"/>
      <c r="I440" s="2"/>
    </row>
    <row r="441" spans="1:9">
      <c r="A441" s="2"/>
      <c r="B441" s="2"/>
      <c r="C441" s="2"/>
      <c r="D441" s="2"/>
      <c r="E441" s="2"/>
      <c r="F441" s="2"/>
      <c r="G441" s="2"/>
      <c r="H441" s="2"/>
      <c r="I441" s="2"/>
    </row>
    <row r="442" spans="1:9">
      <c r="A442" s="2"/>
      <c r="B442" s="2"/>
      <c r="C442" s="2"/>
      <c r="D442" s="2"/>
      <c r="E442" s="2"/>
      <c r="F442" s="2"/>
      <c r="G442" s="2"/>
      <c r="H442" s="2"/>
      <c r="I442" s="2"/>
    </row>
    <row r="443" spans="1:9">
      <c r="A443" s="2"/>
      <c r="B443" s="2"/>
      <c r="C443" s="2"/>
      <c r="D443" s="2"/>
      <c r="E443" s="2"/>
      <c r="F443" s="2"/>
      <c r="G443" s="2"/>
      <c r="H443" s="2"/>
      <c r="I443" s="2"/>
    </row>
    <row r="444" spans="1:9">
      <c r="A444" s="2"/>
      <c r="B444" s="2"/>
      <c r="C444" s="2"/>
      <c r="D444" s="2"/>
      <c r="E444" s="2"/>
      <c r="F444" s="2"/>
      <c r="G444" s="2"/>
      <c r="H444" s="2"/>
      <c r="I444" s="2"/>
    </row>
    <row r="445" spans="1:9">
      <c r="A445" s="2"/>
      <c r="B445" s="2"/>
      <c r="C445" s="2"/>
      <c r="D445" s="2"/>
      <c r="E445" s="2"/>
      <c r="F445" s="2"/>
      <c r="G445" s="2"/>
      <c r="H445" s="2"/>
      <c r="I445" s="2"/>
    </row>
    <row r="446" spans="1:9">
      <c r="A446" s="2"/>
      <c r="B446" s="2"/>
      <c r="C446" s="2"/>
      <c r="D446" s="2"/>
      <c r="E446" s="2"/>
      <c r="F446" s="2"/>
      <c r="G446" s="2"/>
      <c r="H446" s="2"/>
      <c r="I446" s="2"/>
    </row>
    <row r="447" spans="1:9">
      <c r="A447" s="2"/>
      <c r="B447" s="2"/>
      <c r="C447" s="2"/>
      <c r="D447" s="2"/>
      <c r="E447" s="2"/>
      <c r="F447" s="2"/>
      <c r="G447" s="2"/>
      <c r="H447" s="2"/>
      <c r="I447" s="2"/>
    </row>
    <row r="448" spans="1:9">
      <c r="A448" s="2"/>
      <c r="B448" s="2"/>
      <c r="C448" s="2"/>
      <c r="D448" s="2"/>
      <c r="E448" s="2"/>
      <c r="F448" s="2"/>
      <c r="G448" s="2"/>
      <c r="H448" s="2"/>
      <c r="I448" s="2"/>
    </row>
    <row r="449" spans="1:9">
      <c r="A449" s="2"/>
      <c r="B449" s="2"/>
      <c r="C449" s="2"/>
      <c r="D449" s="2"/>
      <c r="E449" s="2"/>
      <c r="F449" s="2"/>
      <c r="G449" s="2"/>
      <c r="H449" s="2"/>
      <c r="I449" s="2"/>
    </row>
    <row r="450" spans="1:9">
      <c r="A450" s="2"/>
      <c r="B450" s="2"/>
      <c r="C450" s="2"/>
      <c r="D450" s="2"/>
      <c r="E450" s="2"/>
      <c r="F450" s="2"/>
      <c r="G450" s="2"/>
      <c r="H450" s="2"/>
      <c r="I450" s="2"/>
    </row>
    <row r="451" spans="1:9">
      <c r="A451" s="2"/>
      <c r="B451" s="2"/>
      <c r="C451" s="2"/>
      <c r="D451" s="2"/>
      <c r="E451" s="2"/>
      <c r="F451" s="2"/>
      <c r="G451" s="2"/>
      <c r="H451" s="2"/>
      <c r="I451" s="2"/>
    </row>
    <row r="452" spans="1:9">
      <c r="A452" s="2"/>
      <c r="B452" s="2"/>
      <c r="C452" s="2"/>
      <c r="D452" s="2"/>
      <c r="E452" s="2"/>
      <c r="F452" s="2"/>
      <c r="G452" s="2"/>
      <c r="H452" s="2"/>
      <c r="I452" s="2"/>
    </row>
    <row r="453" spans="1:9">
      <c r="A453" s="2"/>
      <c r="B453" s="2"/>
      <c r="C453" s="2"/>
      <c r="D453" s="2"/>
      <c r="E453" s="2"/>
      <c r="F453" s="2"/>
      <c r="G453" s="2"/>
      <c r="H453" s="2"/>
      <c r="I453" s="2"/>
    </row>
    <row r="454" spans="1:9">
      <c r="A454" s="2"/>
      <c r="B454" s="2"/>
      <c r="C454" s="2"/>
      <c r="D454" s="2"/>
      <c r="E454" s="2"/>
      <c r="F454" s="2"/>
      <c r="G454" s="2"/>
      <c r="H454" s="2"/>
      <c r="I454" s="2"/>
    </row>
    <row r="455" spans="1:9">
      <c r="A455" s="2"/>
      <c r="B455" s="2"/>
      <c r="C455" s="2"/>
      <c r="D455" s="2"/>
      <c r="E455" s="2"/>
      <c r="F455" s="2"/>
      <c r="G455" s="2"/>
      <c r="H455" s="2"/>
      <c r="I455" s="2"/>
    </row>
    <row r="456" spans="1:9">
      <c r="A456" s="2"/>
      <c r="B456" s="2"/>
      <c r="C456" s="2"/>
      <c r="D456" s="2"/>
      <c r="E456" s="2"/>
      <c r="F456" s="2"/>
      <c r="G456" s="2"/>
      <c r="H456" s="2"/>
      <c r="I456" s="2"/>
    </row>
    <row r="457" spans="1:9">
      <c r="A457" s="2"/>
      <c r="B457" s="2"/>
      <c r="C457" s="2"/>
      <c r="D457" s="2"/>
      <c r="E457" s="2"/>
      <c r="F457" s="2"/>
      <c r="G457" s="2"/>
      <c r="H457" s="2"/>
      <c r="I457" s="2"/>
    </row>
    <row r="458" spans="1:9">
      <c r="A458" s="2"/>
      <c r="B458" s="2"/>
      <c r="C458" s="2"/>
      <c r="D458" s="2"/>
      <c r="E458" s="2"/>
      <c r="F458" s="2"/>
      <c r="G458" s="2"/>
      <c r="H458" s="2"/>
      <c r="I458" s="2"/>
    </row>
    <row r="459" spans="1:9">
      <c r="A459" s="2"/>
      <c r="B459" s="2"/>
      <c r="C459" s="2"/>
      <c r="D459" s="2"/>
      <c r="E459" s="2"/>
      <c r="F459" s="2"/>
      <c r="G459" s="2"/>
      <c r="H459" s="2"/>
      <c r="I459" s="2"/>
    </row>
    <row r="460" spans="1:9">
      <c r="A460" s="2"/>
      <c r="B460" s="2"/>
      <c r="C460" s="2"/>
      <c r="D460" s="2"/>
      <c r="E460" s="2"/>
      <c r="F460" s="2"/>
      <c r="G460" s="2"/>
      <c r="H460" s="2"/>
      <c r="I460" s="2"/>
    </row>
    <row r="461" spans="1:9">
      <c r="A461" s="2"/>
      <c r="B461" s="2"/>
      <c r="C461" s="2"/>
      <c r="D461" s="2"/>
      <c r="E461" s="2"/>
      <c r="F461" s="2"/>
      <c r="G461" s="2"/>
      <c r="H461" s="2"/>
      <c r="I461" s="2"/>
    </row>
    <row r="462" spans="1:9">
      <c r="A462" s="2"/>
      <c r="B462" s="2"/>
      <c r="C462" s="2"/>
      <c r="D462" s="2"/>
      <c r="E462" s="2"/>
      <c r="F462" s="2"/>
      <c r="G462" s="2"/>
      <c r="H462" s="2"/>
      <c r="I462" s="2"/>
    </row>
    <row r="463" spans="1:9">
      <c r="A463" s="2"/>
      <c r="B463" s="2"/>
      <c r="C463" s="2"/>
      <c r="D463" s="2"/>
      <c r="E463" s="2"/>
      <c r="F463" s="2"/>
      <c r="G463" s="2"/>
      <c r="H463" s="2"/>
      <c r="I463" s="2"/>
    </row>
    <row r="464" spans="1:9">
      <c r="A464" s="2"/>
      <c r="B464" s="2"/>
      <c r="C464" s="2"/>
      <c r="D464" s="2"/>
      <c r="E464" s="2"/>
      <c r="F464" s="2"/>
      <c r="G464" s="2"/>
      <c r="H464" s="2"/>
      <c r="I464" s="2"/>
    </row>
    <row r="465" spans="1:9">
      <c r="A465" s="2"/>
      <c r="B465" s="2"/>
      <c r="C465" s="2"/>
      <c r="D465" s="2"/>
      <c r="E465" s="2"/>
      <c r="F465" s="2"/>
      <c r="G465" s="2"/>
      <c r="H465" s="2"/>
      <c r="I465" s="2"/>
    </row>
    <row r="466" spans="1:9">
      <c r="A466" s="2"/>
      <c r="B466" s="2"/>
      <c r="C466" s="2"/>
      <c r="D466" s="2"/>
      <c r="E466" s="2"/>
      <c r="F466" s="2"/>
      <c r="G466" s="2"/>
      <c r="H466" s="2"/>
      <c r="I466" s="2"/>
    </row>
    <row r="467" spans="1:9">
      <c r="A467" s="2"/>
      <c r="B467" s="2"/>
      <c r="C467" s="2"/>
      <c r="D467" s="2"/>
      <c r="E467" s="2"/>
      <c r="F467" s="2"/>
      <c r="G467" s="2"/>
      <c r="H467" s="2"/>
      <c r="I467" s="2"/>
    </row>
    <row r="468" spans="1:9">
      <c r="A468" s="2"/>
      <c r="B468" s="2"/>
      <c r="C468" s="2"/>
      <c r="D468" s="2"/>
      <c r="E468" s="2"/>
      <c r="F468" s="2"/>
      <c r="G468" s="2"/>
      <c r="H468" s="2"/>
      <c r="I468" s="2"/>
    </row>
    <row r="469" spans="1:9">
      <c r="A469" s="2"/>
      <c r="B469" s="2"/>
      <c r="C469" s="2"/>
      <c r="D469" s="2"/>
      <c r="E469" s="2"/>
      <c r="F469" s="2"/>
      <c r="G469" s="2"/>
      <c r="H469" s="2"/>
      <c r="I469" s="2"/>
    </row>
    <row r="470" spans="1:9">
      <c r="A470" s="2"/>
      <c r="B470" s="2"/>
      <c r="C470" s="2"/>
      <c r="D470" s="2"/>
      <c r="E470" s="2"/>
      <c r="F470" s="2"/>
      <c r="G470" s="2"/>
      <c r="H470" s="2"/>
      <c r="I470" s="2"/>
    </row>
    <row r="471" spans="1:9">
      <c r="A471" s="2"/>
      <c r="B471" s="2"/>
      <c r="C471" s="2"/>
      <c r="D471" s="2"/>
      <c r="E471" s="2"/>
      <c r="F471" s="2"/>
      <c r="G471" s="2"/>
      <c r="H471" s="2"/>
      <c r="I471" s="2"/>
    </row>
    <row r="472" spans="1:9">
      <c r="A472" s="2"/>
      <c r="B472" s="2"/>
      <c r="C472" s="2"/>
      <c r="D472" s="2"/>
      <c r="E472" s="2"/>
      <c r="F472" s="2"/>
      <c r="G472" s="2"/>
      <c r="H472" s="2"/>
      <c r="I472" s="2"/>
    </row>
    <row r="473" spans="1:9">
      <c r="A473" s="2"/>
      <c r="B473" s="2"/>
      <c r="C473" s="2"/>
      <c r="D473" s="2"/>
      <c r="E473" s="2"/>
      <c r="F473" s="2"/>
      <c r="G473" s="2"/>
      <c r="H473" s="2"/>
      <c r="I473" s="2"/>
    </row>
    <row r="474" spans="1:9">
      <c r="A474" s="2"/>
      <c r="B474" s="2"/>
      <c r="C474" s="2"/>
      <c r="D474" s="2"/>
      <c r="E474" s="2"/>
      <c r="F474" s="2"/>
      <c r="G474" s="2"/>
      <c r="H474" s="2"/>
      <c r="I474" s="2"/>
    </row>
    <row r="475" spans="1:9">
      <c r="A475" s="2"/>
      <c r="B475" s="2"/>
      <c r="C475" s="2"/>
      <c r="D475" s="2"/>
      <c r="E475" s="2"/>
      <c r="F475" s="2"/>
      <c r="G475" s="2"/>
      <c r="H475" s="2"/>
      <c r="I475" s="2"/>
    </row>
    <row r="476" spans="1:9">
      <c r="A476" s="2"/>
      <c r="B476" s="2"/>
      <c r="C476" s="2"/>
      <c r="D476" s="2"/>
      <c r="E476" s="2"/>
      <c r="F476" s="2"/>
      <c r="G476" s="2"/>
      <c r="H476" s="2"/>
      <c r="I476" s="2"/>
    </row>
    <row r="477" spans="1:9">
      <c r="A477" s="2"/>
      <c r="B477" s="2"/>
      <c r="C477" s="2"/>
      <c r="D477" s="2"/>
      <c r="E477" s="2"/>
      <c r="F477" s="2"/>
      <c r="G477" s="2"/>
      <c r="H477" s="2"/>
      <c r="I477" s="2"/>
    </row>
    <row r="478" spans="1:9">
      <c r="A478" s="2"/>
      <c r="B478" s="2"/>
      <c r="C478" s="2"/>
      <c r="D478" s="2"/>
      <c r="E478" s="2"/>
      <c r="F478" s="2"/>
      <c r="G478" s="2"/>
      <c r="H478" s="2"/>
      <c r="I478" s="2"/>
    </row>
    <row r="479" spans="1:9">
      <c r="A479" s="2"/>
      <c r="B479" s="2"/>
      <c r="C479" s="2"/>
      <c r="D479" s="2"/>
      <c r="E479" s="2"/>
      <c r="F479" s="2"/>
      <c r="G479" s="2"/>
      <c r="H479" s="2"/>
      <c r="I479" s="2"/>
    </row>
    <row r="480" spans="1:9">
      <c r="A480" s="2"/>
      <c r="B480" s="2"/>
      <c r="C480" s="2"/>
      <c r="D480" s="2"/>
      <c r="E480" s="2"/>
      <c r="F480" s="2"/>
      <c r="G480" s="2"/>
      <c r="H480" s="2"/>
      <c r="I480" s="2"/>
    </row>
    <row r="481" spans="1:9">
      <c r="A481" s="2"/>
      <c r="B481" s="2"/>
      <c r="C481" s="2"/>
      <c r="D481" s="2"/>
      <c r="E481" s="2"/>
      <c r="F481" s="2"/>
      <c r="G481" s="2"/>
      <c r="H481" s="2"/>
      <c r="I481" s="2"/>
    </row>
    <row r="482" spans="1:9">
      <c r="A482" s="2"/>
      <c r="B482" s="2"/>
      <c r="C482" s="2"/>
      <c r="D482" s="2"/>
      <c r="E482" s="2"/>
      <c r="F482" s="2"/>
      <c r="G482" s="2"/>
      <c r="H482" s="2"/>
      <c r="I482" s="2"/>
    </row>
    <row r="483" spans="1:9">
      <c r="A483" s="2"/>
      <c r="B483" s="2"/>
      <c r="C483" s="2"/>
      <c r="D483" s="2"/>
      <c r="E483" s="2"/>
      <c r="F483" s="2"/>
      <c r="G483" s="2"/>
      <c r="H483" s="2"/>
      <c r="I483" s="2"/>
    </row>
    <row r="484" spans="1:9">
      <c r="A484" s="2"/>
      <c r="B484" s="2"/>
      <c r="C484" s="2"/>
      <c r="D484" s="2"/>
      <c r="E484" s="2"/>
      <c r="F484" s="2"/>
      <c r="G484" s="2"/>
      <c r="H484" s="2"/>
      <c r="I484" s="2"/>
    </row>
    <row r="485" spans="1:9">
      <c r="A485" s="2"/>
      <c r="B485" s="2"/>
      <c r="C485" s="2"/>
      <c r="D485" s="2"/>
      <c r="E485" s="2"/>
      <c r="F485" s="2"/>
      <c r="G485" s="2"/>
      <c r="H485" s="2"/>
      <c r="I485" s="2"/>
    </row>
    <row r="486" spans="1:9">
      <c r="A486" s="2"/>
      <c r="B486" s="2"/>
      <c r="C486" s="2"/>
      <c r="D486" s="2"/>
      <c r="E486" s="2"/>
      <c r="F486" s="2"/>
      <c r="G486" s="2"/>
      <c r="H486" s="2"/>
      <c r="I486" s="2"/>
    </row>
    <row r="487" spans="1:9">
      <c r="A487" s="2"/>
      <c r="B487" s="2"/>
      <c r="C487" s="2"/>
      <c r="D487" s="2"/>
      <c r="E487" s="2"/>
      <c r="F487" s="2"/>
      <c r="G487" s="2"/>
      <c r="H487" s="2"/>
      <c r="I487" s="2"/>
    </row>
    <row r="488" spans="1:9">
      <c r="A488" s="2"/>
      <c r="B488" s="2"/>
      <c r="C488" s="2"/>
      <c r="D488" s="2"/>
      <c r="E488" s="2"/>
      <c r="F488" s="2"/>
      <c r="G488" s="2"/>
      <c r="H488" s="2"/>
      <c r="I488" s="2"/>
    </row>
    <row r="489" spans="1:9">
      <c r="A489" s="2"/>
      <c r="B489" s="2"/>
      <c r="C489" s="2"/>
      <c r="D489" s="2"/>
      <c r="E489" s="2"/>
      <c r="F489" s="2"/>
      <c r="G489" s="2"/>
      <c r="H489" s="2"/>
      <c r="I489" s="2"/>
    </row>
    <row r="490" spans="1:9">
      <c r="A490" s="2"/>
      <c r="B490" s="2"/>
      <c r="C490" s="2"/>
      <c r="D490" s="2"/>
      <c r="E490" s="2"/>
      <c r="F490" s="2"/>
      <c r="G490" s="2"/>
      <c r="H490" s="2"/>
      <c r="I490" s="2"/>
    </row>
    <row r="491" spans="1:9">
      <c r="A491" s="2"/>
      <c r="B491" s="2"/>
      <c r="C491" s="2"/>
      <c r="D491" s="2"/>
      <c r="E491" s="2"/>
      <c r="F491" s="2"/>
      <c r="G491" s="2"/>
      <c r="H491" s="2"/>
      <c r="I491" s="2"/>
    </row>
    <row r="492" spans="1:9">
      <c r="A492" s="2"/>
      <c r="B492" s="2"/>
      <c r="C492" s="2"/>
      <c r="D492" s="2"/>
      <c r="E492" s="2"/>
      <c r="F492" s="2"/>
      <c r="G492" s="2"/>
      <c r="H492" s="2"/>
      <c r="I492" s="2"/>
    </row>
    <row r="493" spans="1:9">
      <c r="A493" s="2"/>
      <c r="B493" s="2"/>
      <c r="C493" s="2"/>
      <c r="D493" s="2"/>
      <c r="E493" s="2"/>
      <c r="F493" s="2"/>
      <c r="G493" s="2"/>
      <c r="H493" s="2"/>
      <c r="I493" s="2"/>
    </row>
    <row r="494" spans="1:9">
      <c r="A494" s="2"/>
      <c r="B494" s="2"/>
      <c r="C494" s="2"/>
      <c r="D494" s="2"/>
      <c r="E494" s="2"/>
      <c r="F494" s="2"/>
      <c r="G494" s="2"/>
      <c r="H494" s="2"/>
      <c r="I494" s="2"/>
    </row>
    <row r="495" spans="1:9">
      <c r="A495" s="2"/>
      <c r="B495" s="2"/>
      <c r="C495" s="2"/>
      <c r="D495" s="2"/>
      <c r="E495" s="2"/>
      <c r="F495" s="2"/>
      <c r="G495" s="2"/>
      <c r="H495" s="2"/>
      <c r="I495" s="2"/>
    </row>
    <row r="496" spans="1:9">
      <c r="A496" s="2"/>
      <c r="B496" s="2"/>
      <c r="C496" s="2"/>
      <c r="D496" s="2"/>
      <c r="E496" s="2"/>
      <c r="F496" s="2"/>
      <c r="G496" s="2"/>
      <c r="H496" s="2"/>
      <c r="I496" s="2"/>
    </row>
    <row r="497" spans="1:9">
      <c r="A497" s="2"/>
      <c r="B497" s="2"/>
      <c r="C497" s="2"/>
      <c r="D497" s="2"/>
      <c r="E497" s="2"/>
      <c r="F497" s="2"/>
      <c r="G497" s="2"/>
      <c r="H497" s="2"/>
      <c r="I497" s="2"/>
    </row>
    <row r="498" spans="1:9">
      <c r="A498" s="2"/>
      <c r="B498" s="2"/>
      <c r="C498" s="2"/>
      <c r="D498" s="2"/>
      <c r="E498" s="2"/>
      <c r="F498" s="2"/>
      <c r="G498" s="2"/>
      <c r="H498" s="2"/>
      <c r="I498" s="2"/>
    </row>
    <row r="499" spans="1:9">
      <c r="A499" s="2"/>
      <c r="B499" s="2"/>
      <c r="C499" s="2"/>
      <c r="D499" s="2"/>
      <c r="E499" s="2"/>
      <c r="F499" s="2"/>
      <c r="G499" s="2"/>
      <c r="H499" s="2"/>
      <c r="I499" s="2"/>
    </row>
    <row r="500" spans="1:9">
      <c r="A500" s="2"/>
      <c r="B500" s="2"/>
      <c r="C500" s="2"/>
      <c r="D500" s="2"/>
      <c r="E500" s="2"/>
      <c r="F500" s="2"/>
      <c r="G500" s="2"/>
      <c r="H500" s="2"/>
      <c r="I500" s="2"/>
    </row>
  </sheetData>
  <sheetProtection password="C663" sheet="1" objects="1" scenarios="1"/>
  <pageMargins left="0.75" right="0.75" top="1" bottom="1" header="0.5" footer="0.5"/>
  <pageSetup orientation="portrait" r:id="rId1"/>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dimension ref="A1:L26"/>
  <sheetViews>
    <sheetView tabSelected="1" workbookViewId="0">
      <selection activeCell="H2" sqref="H2"/>
    </sheetView>
  </sheetViews>
  <sheetFormatPr defaultRowHeight="15"/>
  <cols>
    <col min="1" max="2" width="12.7109375" customWidth="1"/>
    <col min="3" max="3" width="18.5703125" customWidth="1"/>
    <col min="4" max="4" width="15.7109375" customWidth="1"/>
    <col min="5" max="7" width="9.7109375" customWidth="1"/>
    <col min="8" max="8" width="12.7109375" customWidth="1"/>
    <col min="9" max="9" width="15.28515625" customWidth="1"/>
    <col min="10" max="10" width="18.42578125" customWidth="1"/>
  </cols>
  <sheetData>
    <row r="1" spans="1:12">
      <c r="A1" s="20" t="s">
        <v>34</v>
      </c>
      <c r="B1" s="21" t="s">
        <v>81</v>
      </c>
      <c r="C1" s="21" t="s">
        <v>82</v>
      </c>
      <c r="D1" s="21" t="s">
        <v>15</v>
      </c>
      <c r="E1" s="21" t="s">
        <v>65</v>
      </c>
      <c r="F1" s="21" t="s">
        <v>68</v>
      </c>
      <c r="G1" s="21" t="s">
        <v>36</v>
      </c>
      <c r="H1" s="21"/>
      <c r="I1" s="21" t="s">
        <v>80</v>
      </c>
      <c r="J1" s="21" t="s">
        <v>35</v>
      </c>
      <c r="K1" s="21" t="s">
        <v>36</v>
      </c>
      <c r="L1" s="21" t="s">
        <v>38</v>
      </c>
    </row>
    <row r="2" spans="1:12">
      <c r="A2">
        <v>1</v>
      </c>
      <c r="B2" s="31">
        <v>40180</v>
      </c>
      <c r="C2" s="43" t="s">
        <v>46</v>
      </c>
      <c r="D2" s="32">
        <v>36.08</v>
      </c>
      <c r="E2" s="44">
        <f>VALUE(IF(D2&gt;=10,LEFT(D2,1),-1))</f>
        <v>3</v>
      </c>
      <c r="F2" s="44">
        <f>VALUE(IF(D2&gt;=10,MID(D2,2,1),-1))</f>
        <v>6</v>
      </c>
      <c r="G2" s="44">
        <f>VALUE(IF(D2&gt;=10,LEFT(D2,2),-1))</f>
        <v>36</v>
      </c>
      <c r="H2" s="32"/>
      <c r="I2" s="32">
        <v>25.19</v>
      </c>
      <c r="L2" s="41">
        <f>IF(D2&gt;=10,VALUE(RIGHT(ROUND(D2*100,2),2)),"")</f>
        <v>8</v>
      </c>
    </row>
    <row r="3" spans="1:12">
      <c r="A3">
        <v>2</v>
      </c>
      <c r="B3" s="31">
        <v>40180</v>
      </c>
      <c r="C3" s="43" t="s">
        <v>61</v>
      </c>
      <c r="D3" s="32">
        <v>77.8</v>
      </c>
      <c r="E3" s="44">
        <f t="shared" ref="E3:E26" si="0">VALUE(IF(D3&gt;=10,LEFT(D3,1),-1))</f>
        <v>7</v>
      </c>
      <c r="F3" s="44">
        <f t="shared" ref="F3:F26" si="1">VALUE(IF(D3&gt;=10,MID(D3,2,1),-1))</f>
        <v>7</v>
      </c>
      <c r="G3" s="44">
        <f t="shared" ref="G3:G26" si="2">VALUE(IF(D3&gt;=10,LEFT(D3,2),-1))</f>
        <v>77</v>
      </c>
      <c r="H3" s="49" t="s">
        <v>83</v>
      </c>
      <c r="I3" s="32">
        <v>26.57</v>
      </c>
      <c r="J3" s="32">
        <f>(I3-I2)*1000</f>
        <v>1379.9999999999991</v>
      </c>
      <c r="K3">
        <f>VALUE(LEFT(ROUND(J3,2),2))</f>
        <v>13</v>
      </c>
      <c r="L3" s="41">
        <f t="shared" ref="L3:L26" si="3">IF(D3&gt;=10,VALUE(RIGHT(ROUND(D3*100,2),2)),"")</f>
        <v>80</v>
      </c>
    </row>
    <row r="4" spans="1:12">
      <c r="A4">
        <v>3</v>
      </c>
      <c r="B4" s="31">
        <v>40180</v>
      </c>
      <c r="C4" s="43" t="s">
        <v>45</v>
      </c>
      <c r="D4" s="32">
        <v>34.97</v>
      </c>
      <c r="E4" s="44">
        <f t="shared" si="0"/>
        <v>3</v>
      </c>
      <c r="F4" s="44">
        <f t="shared" si="1"/>
        <v>4</v>
      </c>
      <c r="G4" s="44">
        <f t="shared" si="2"/>
        <v>34</v>
      </c>
      <c r="H4" s="49" t="s">
        <v>84</v>
      </c>
      <c r="I4" s="32">
        <v>28.09</v>
      </c>
      <c r="J4" s="32">
        <f t="shared" ref="J4:J26" si="4">(I4-I3)*1000</f>
        <v>1519.9999999999995</v>
      </c>
      <c r="K4">
        <f t="shared" ref="K4:K26" si="5">VALUE(LEFT(ROUND(J4,2),2))</f>
        <v>15</v>
      </c>
      <c r="L4" s="41">
        <f t="shared" si="3"/>
        <v>97</v>
      </c>
    </row>
    <row r="5" spans="1:12">
      <c r="A5">
        <v>4</v>
      </c>
      <c r="B5" s="31">
        <v>40180</v>
      </c>
      <c r="C5" s="43" t="s">
        <v>56</v>
      </c>
      <c r="D5" s="32">
        <v>59</v>
      </c>
      <c r="E5" s="44">
        <f t="shared" si="0"/>
        <v>5</v>
      </c>
      <c r="F5" s="44">
        <f t="shared" si="1"/>
        <v>9</v>
      </c>
      <c r="G5" s="44">
        <f t="shared" si="2"/>
        <v>59</v>
      </c>
      <c r="H5" s="49" t="s">
        <v>85</v>
      </c>
      <c r="I5" s="32">
        <v>28.34</v>
      </c>
      <c r="J5" s="32">
        <f t="shared" si="4"/>
        <v>250</v>
      </c>
      <c r="K5">
        <f t="shared" si="5"/>
        <v>25</v>
      </c>
      <c r="L5" s="41">
        <f t="shared" si="3"/>
        <v>0</v>
      </c>
    </row>
    <row r="6" spans="1:12">
      <c r="A6">
        <v>5</v>
      </c>
      <c r="B6" s="31">
        <v>40180</v>
      </c>
      <c r="C6" s="43" t="s">
        <v>57</v>
      </c>
      <c r="D6" s="32">
        <v>59.56</v>
      </c>
      <c r="E6" s="44">
        <f t="shared" si="0"/>
        <v>5</v>
      </c>
      <c r="F6" s="44">
        <f t="shared" si="1"/>
        <v>9</v>
      </c>
      <c r="G6" s="44">
        <f t="shared" si="2"/>
        <v>59</v>
      </c>
      <c r="H6" s="49" t="s">
        <v>86</v>
      </c>
      <c r="I6" s="32">
        <v>32.119999999999997</v>
      </c>
      <c r="J6" s="32">
        <f t="shared" si="4"/>
        <v>3779.9999999999977</v>
      </c>
      <c r="K6">
        <f t="shared" si="5"/>
        <v>37</v>
      </c>
      <c r="L6" s="41">
        <f t="shared" si="3"/>
        <v>56</v>
      </c>
    </row>
    <row r="7" spans="1:12">
      <c r="A7">
        <v>6</v>
      </c>
      <c r="B7" s="31">
        <v>40180</v>
      </c>
      <c r="C7" s="43" t="s">
        <v>53</v>
      </c>
      <c r="D7" s="32">
        <v>50.38</v>
      </c>
      <c r="E7" s="44">
        <f t="shared" si="0"/>
        <v>5</v>
      </c>
      <c r="F7" s="44">
        <f t="shared" si="1"/>
        <v>0</v>
      </c>
      <c r="G7" s="44">
        <f t="shared" si="2"/>
        <v>50</v>
      </c>
      <c r="H7" s="32"/>
      <c r="I7" s="32">
        <v>34.22</v>
      </c>
      <c r="J7" s="32">
        <f t="shared" si="4"/>
        <v>2100.0000000000014</v>
      </c>
      <c r="K7">
        <f t="shared" si="5"/>
        <v>21</v>
      </c>
      <c r="L7" s="41">
        <f t="shared" si="3"/>
        <v>38</v>
      </c>
    </row>
    <row r="8" spans="1:12">
      <c r="A8">
        <v>7</v>
      </c>
      <c r="B8" s="31">
        <v>40180</v>
      </c>
      <c r="C8" s="43" t="s">
        <v>40</v>
      </c>
      <c r="D8" s="32">
        <v>26.57</v>
      </c>
      <c r="E8" s="44">
        <f t="shared" si="0"/>
        <v>2</v>
      </c>
      <c r="F8" s="44">
        <f t="shared" si="1"/>
        <v>6</v>
      </c>
      <c r="G8" s="44">
        <f t="shared" si="2"/>
        <v>26</v>
      </c>
      <c r="H8" s="32"/>
      <c r="I8" s="32">
        <v>34.97</v>
      </c>
      <c r="J8" s="32">
        <f t="shared" si="4"/>
        <v>750</v>
      </c>
      <c r="K8">
        <f t="shared" si="5"/>
        <v>75</v>
      </c>
      <c r="L8" s="41">
        <f t="shared" si="3"/>
        <v>57</v>
      </c>
    </row>
    <row r="9" spans="1:12">
      <c r="A9">
        <v>8</v>
      </c>
      <c r="B9" s="31">
        <v>40180</v>
      </c>
      <c r="C9" s="43" t="s">
        <v>63</v>
      </c>
      <c r="D9" s="32">
        <v>102.17</v>
      </c>
      <c r="E9" s="44">
        <f t="shared" si="0"/>
        <v>1</v>
      </c>
      <c r="F9" s="44">
        <f t="shared" si="1"/>
        <v>0</v>
      </c>
      <c r="G9" s="44">
        <f t="shared" si="2"/>
        <v>10</v>
      </c>
      <c r="H9" s="32"/>
      <c r="I9" s="32">
        <v>36.08</v>
      </c>
      <c r="J9" s="32">
        <f t="shared" si="4"/>
        <v>1109.9999999999995</v>
      </c>
      <c r="K9">
        <f t="shared" si="5"/>
        <v>11</v>
      </c>
      <c r="L9" s="41">
        <f t="shared" si="3"/>
        <v>17</v>
      </c>
    </row>
    <row r="10" spans="1:12">
      <c r="A10">
        <v>9</v>
      </c>
      <c r="B10" s="31">
        <v>40180</v>
      </c>
      <c r="C10" s="43" t="s">
        <v>39</v>
      </c>
      <c r="D10" s="32">
        <v>25.19</v>
      </c>
      <c r="E10" s="44">
        <f t="shared" si="0"/>
        <v>2</v>
      </c>
      <c r="F10" s="44">
        <f t="shared" si="1"/>
        <v>5</v>
      </c>
      <c r="G10" s="44">
        <f t="shared" si="2"/>
        <v>25</v>
      </c>
      <c r="H10" s="32"/>
      <c r="I10" s="32">
        <v>37.31</v>
      </c>
      <c r="J10" s="32">
        <f t="shared" si="4"/>
        <v>1230.0000000000041</v>
      </c>
      <c r="K10">
        <f t="shared" si="5"/>
        <v>12</v>
      </c>
      <c r="L10" s="41">
        <f t="shared" si="3"/>
        <v>19</v>
      </c>
    </row>
    <row r="11" spans="1:12">
      <c r="A11">
        <v>10</v>
      </c>
      <c r="B11" s="31">
        <v>40180</v>
      </c>
      <c r="C11" s="43" t="s">
        <v>47</v>
      </c>
      <c r="D11" s="32">
        <v>37.31</v>
      </c>
      <c r="E11" s="44">
        <f t="shared" si="0"/>
        <v>3</v>
      </c>
      <c r="F11" s="44">
        <f t="shared" si="1"/>
        <v>7</v>
      </c>
      <c r="G11" s="44">
        <f t="shared" si="2"/>
        <v>37</v>
      </c>
      <c r="H11" s="32"/>
      <c r="I11" s="32">
        <v>40.549999999999997</v>
      </c>
      <c r="J11" s="32">
        <f t="shared" si="4"/>
        <v>3239.999999999995</v>
      </c>
      <c r="K11">
        <f t="shared" si="5"/>
        <v>32</v>
      </c>
      <c r="L11" s="41">
        <f t="shared" si="3"/>
        <v>31</v>
      </c>
    </row>
    <row r="12" spans="1:12">
      <c r="A12">
        <v>11</v>
      </c>
      <c r="B12" s="31">
        <v>40180</v>
      </c>
      <c r="C12" s="43" t="s">
        <v>60</v>
      </c>
      <c r="D12" s="32">
        <v>74.17</v>
      </c>
      <c r="E12" s="44">
        <f t="shared" si="0"/>
        <v>7</v>
      </c>
      <c r="F12" s="44">
        <f t="shared" si="1"/>
        <v>4</v>
      </c>
      <c r="G12" s="44">
        <f t="shared" si="2"/>
        <v>74</v>
      </c>
      <c r="H12" s="32"/>
      <c r="I12" s="32">
        <v>41.79</v>
      </c>
      <c r="J12" s="32">
        <f t="shared" si="4"/>
        <v>1240.000000000002</v>
      </c>
      <c r="K12">
        <f t="shared" si="5"/>
        <v>12</v>
      </c>
      <c r="L12" s="41">
        <f t="shared" si="3"/>
        <v>17</v>
      </c>
    </row>
    <row r="13" spans="1:12">
      <c r="A13">
        <v>12</v>
      </c>
      <c r="B13" s="31">
        <v>40180</v>
      </c>
      <c r="C13" s="43" t="s">
        <v>54</v>
      </c>
      <c r="D13" s="32">
        <v>55.22</v>
      </c>
      <c r="E13" s="44">
        <f t="shared" si="0"/>
        <v>5</v>
      </c>
      <c r="F13" s="44">
        <f t="shared" si="1"/>
        <v>5</v>
      </c>
      <c r="G13" s="44">
        <f t="shared" si="2"/>
        <v>55</v>
      </c>
      <c r="H13" s="32"/>
      <c r="I13" s="32">
        <v>46.64</v>
      </c>
      <c r="J13" s="32">
        <f t="shared" si="4"/>
        <v>4850.0000000000018</v>
      </c>
      <c r="K13">
        <f t="shared" si="5"/>
        <v>48</v>
      </c>
      <c r="L13" s="41">
        <f t="shared" si="3"/>
        <v>22</v>
      </c>
    </row>
    <row r="14" spans="1:12">
      <c r="A14">
        <v>13</v>
      </c>
      <c r="B14" s="31">
        <v>40180</v>
      </c>
      <c r="C14" s="43" t="s">
        <v>48</v>
      </c>
      <c r="D14" s="32">
        <v>40.549999999999997</v>
      </c>
      <c r="E14" s="44">
        <f t="shared" si="0"/>
        <v>4</v>
      </c>
      <c r="F14" s="44">
        <f t="shared" si="1"/>
        <v>0</v>
      </c>
      <c r="G14" s="44">
        <f t="shared" si="2"/>
        <v>40</v>
      </c>
      <c r="H14" s="32"/>
      <c r="I14" s="32">
        <v>49</v>
      </c>
      <c r="J14" s="32">
        <f t="shared" si="4"/>
        <v>2359.9999999999995</v>
      </c>
      <c r="K14">
        <f t="shared" si="5"/>
        <v>23</v>
      </c>
      <c r="L14" s="41">
        <f t="shared" si="3"/>
        <v>55</v>
      </c>
    </row>
    <row r="15" spans="1:12">
      <c r="A15">
        <v>14</v>
      </c>
      <c r="B15" s="31">
        <v>40180</v>
      </c>
      <c r="C15" s="43" t="s">
        <v>49</v>
      </c>
      <c r="D15" s="32">
        <v>41.79</v>
      </c>
      <c r="E15" s="44">
        <f t="shared" si="0"/>
        <v>4</v>
      </c>
      <c r="F15" s="44">
        <f t="shared" si="1"/>
        <v>1</v>
      </c>
      <c r="G15" s="44">
        <f t="shared" si="2"/>
        <v>41</v>
      </c>
      <c r="H15" s="32"/>
      <c r="I15" s="32">
        <v>49.91</v>
      </c>
      <c r="J15" s="32">
        <f t="shared" si="4"/>
        <v>909.99999999999659</v>
      </c>
      <c r="K15">
        <f t="shared" si="5"/>
        <v>91</v>
      </c>
      <c r="L15" s="41">
        <f t="shared" si="3"/>
        <v>79</v>
      </c>
    </row>
    <row r="16" spans="1:12">
      <c r="A16">
        <v>15</v>
      </c>
      <c r="B16" s="31">
        <v>40180</v>
      </c>
      <c r="C16" s="43" t="s">
        <v>55</v>
      </c>
      <c r="D16" s="32">
        <v>55.29</v>
      </c>
      <c r="E16" s="44">
        <f t="shared" si="0"/>
        <v>5</v>
      </c>
      <c r="F16" s="44">
        <f t="shared" si="1"/>
        <v>5</v>
      </c>
      <c r="G16" s="44">
        <f t="shared" si="2"/>
        <v>55</v>
      </c>
      <c r="H16" s="32"/>
      <c r="I16" s="32">
        <v>50.38</v>
      </c>
      <c r="J16" s="32">
        <f t="shared" si="4"/>
        <v>470.00000000000597</v>
      </c>
      <c r="K16">
        <f t="shared" si="5"/>
        <v>47</v>
      </c>
      <c r="L16" s="41">
        <f t="shared" si="3"/>
        <v>29</v>
      </c>
    </row>
    <row r="17" spans="1:12">
      <c r="A17">
        <v>16</v>
      </c>
      <c r="B17" s="31">
        <v>40180</v>
      </c>
      <c r="C17" s="43" t="s">
        <v>58</v>
      </c>
      <c r="D17" s="32">
        <v>63.66</v>
      </c>
      <c r="E17" s="44">
        <f t="shared" si="0"/>
        <v>6</v>
      </c>
      <c r="F17" s="44">
        <f t="shared" si="1"/>
        <v>3</v>
      </c>
      <c r="G17" s="44">
        <f t="shared" si="2"/>
        <v>63</v>
      </c>
      <c r="H17" s="32"/>
      <c r="I17" s="32">
        <v>55.22</v>
      </c>
      <c r="J17" s="32">
        <f t="shared" si="4"/>
        <v>4839.9999999999964</v>
      </c>
      <c r="K17">
        <f t="shared" si="5"/>
        <v>48</v>
      </c>
      <c r="L17" s="41">
        <f t="shared" si="3"/>
        <v>66</v>
      </c>
    </row>
    <row r="18" spans="1:12">
      <c r="A18">
        <v>17</v>
      </c>
      <c r="B18" s="31">
        <v>40180</v>
      </c>
      <c r="C18" s="43" t="s">
        <v>59</v>
      </c>
      <c r="D18" s="32">
        <v>71.41</v>
      </c>
      <c r="E18" s="44">
        <f t="shared" si="0"/>
        <v>7</v>
      </c>
      <c r="F18" s="44">
        <f t="shared" si="1"/>
        <v>1</v>
      </c>
      <c r="G18" s="44">
        <f t="shared" si="2"/>
        <v>71</v>
      </c>
      <c r="H18" s="32"/>
      <c r="I18" s="32">
        <v>55.29</v>
      </c>
      <c r="J18" s="32">
        <f t="shared" si="4"/>
        <v>70.000000000000284</v>
      </c>
      <c r="K18">
        <f t="shared" si="5"/>
        <v>70</v>
      </c>
      <c r="L18" s="41">
        <f t="shared" si="3"/>
        <v>41</v>
      </c>
    </row>
    <row r="19" spans="1:12">
      <c r="A19">
        <v>18</v>
      </c>
      <c r="B19" s="31">
        <v>40180</v>
      </c>
      <c r="C19" s="43" t="s">
        <v>51</v>
      </c>
      <c r="D19" s="32">
        <v>49</v>
      </c>
      <c r="E19" s="44">
        <f t="shared" si="0"/>
        <v>4</v>
      </c>
      <c r="F19" s="44">
        <f t="shared" si="1"/>
        <v>9</v>
      </c>
      <c r="G19" s="44">
        <f t="shared" si="2"/>
        <v>49</v>
      </c>
      <c r="H19" s="32"/>
      <c r="I19" s="32">
        <v>59</v>
      </c>
      <c r="J19" s="32">
        <f t="shared" si="4"/>
        <v>3710.0000000000009</v>
      </c>
      <c r="K19">
        <f t="shared" si="5"/>
        <v>37</v>
      </c>
      <c r="L19" s="41">
        <f t="shared" si="3"/>
        <v>0</v>
      </c>
    </row>
    <row r="20" spans="1:12">
      <c r="A20">
        <v>19</v>
      </c>
      <c r="B20" s="31">
        <v>40180</v>
      </c>
      <c r="C20" s="43" t="s">
        <v>62</v>
      </c>
      <c r="D20" s="32">
        <v>94.29</v>
      </c>
      <c r="E20" s="44">
        <f t="shared" si="0"/>
        <v>9</v>
      </c>
      <c r="F20" s="44">
        <f t="shared" si="1"/>
        <v>4</v>
      </c>
      <c r="G20" s="44">
        <f t="shared" si="2"/>
        <v>94</v>
      </c>
      <c r="H20" s="32"/>
      <c r="I20" s="32">
        <v>59.56</v>
      </c>
      <c r="J20" s="32">
        <f t="shared" si="4"/>
        <v>560.00000000000227</v>
      </c>
      <c r="K20">
        <f t="shared" si="5"/>
        <v>56</v>
      </c>
      <c r="L20" s="41">
        <f t="shared" si="3"/>
        <v>29</v>
      </c>
    </row>
    <row r="21" spans="1:12">
      <c r="A21">
        <v>20</v>
      </c>
      <c r="B21" s="31">
        <v>40180</v>
      </c>
      <c r="C21" s="43" t="s">
        <v>42</v>
      </c>
      <c r="D21" s="32">
        <v>28.34</v>
      </c>
      <c r="E21" s="44">
        <f t="shared" si="0"/>
        <v>2</v>
      </c>
      <c r="F21" s="44">
        <f t="shared" si="1"/>
        <v>8</v>
      </c>
      <c r="G21" s="44">
        <f t="shared" si="2"/>
        <v>28</v>
      </c>
      <c r="H21" s="32"/>
      <c r="I21" s="32">
        <v>63.66</v>
      </c>
      <c r="J21" s="32">
        <f t="shared" si="4"/>
        <v>4099.9999999999945</v>
      </c>
      <c r="K21">
        <f t="shared" si="5"/>
        <v>41</v>
      </c>
      <c r="L21" s="41">
        <f t="shared" si="3"/>
        <v>34</v>
      </c>
    </row>
    <row r="22" spans="1:12">
      <c r="A22">
        <v>21</v>
      </c>
      <c r="B22" s="31">
        <v>40180</v>
      </c>
      <c r="C22" s="43" t="s">
        <v>41</v>
      </c>
      <c r="D22" s="32">
        <v>28.09</v>
      </c>
      <c r="E22" s="44">
        <f t="shared" si="0"/>
        <v>2</v>
      </c>
      <c r="F22" s="44">
        <f t="shared" si="1"/>
        <v>8</v>
      </c>
      <c r="G22" s="44">
        <f t="shared" si="2"/>
        <v>28</v>
      </c>
      <c r="H22" s="32"/>
      <c r="I22" s="32">
        <v>71.41</v>
      </c>
      <c r="J22" s="32">
        <f t="shared" si="4"/>
        <v>7750</v>
      </c>
      <c r="K22">
        <f t="shared" si="5"/>
        <v>77</v>
      </c>
      <c r="L22" s="41">
        <f t="shared" si="3"/>
        <v>9</v>
      </c>
    </row>
    <row r="23" spans="1:12">
      <c r="A23">
        <v>22</v>
      </c>
      <c r="B23" s="31">
        <v>40180</v>
      </c>
      <c r="C23" s="43" t="s">
        <v>50</v>
      </c>
      <c r="D23" s="32">
        <v>46.64</v>
      </c>
      <c r="E23" s="44">
        <f t="shared" si="0"/>
        <v>4</v>
      </c>
      <c r="F23" s="44">
        <f t="shared" si="1"/>
        <v>6</v>
      </c>
      <c r="G23" s="44">
        <f t="shared" si="2"/>
        <v>46</v>
      </c>
      <c r="H23" s="32"/>
      <c r="I23" s="32">
        <v>74.17</v>
      </c>
      <c r="J23" s="32">
        <f t="shared" si="4"/>
        <v>2760.000000000005</v>
      </c>
      <c r="K23">
        <f t="shared" si="5"/>
        <v>27</v>
      </c>
      <c r="L23" s="41">
        <f t="shared" si="3"/>
        <v>64</v>
      </c>
    </row>
    <row r="24" spans="1:12">
      <c r="A24">
        <v>23</v>
      </c>
      <c r="B24" s="31">
        <v>40180</v>
      </c>
      <c r="C24" s="43" t="s">
        <v>52</v>
      </c>
      <c r="D24" s="32">
        <v>49.91</v>
      </c>
      <c r="E24" s="44">
        <f t="shared" si="0"/>
        <v>4</v>
      </c>
      <c r="F24" s="44">
        <f t="shared" si="1"/>
        <v>9</v>
      </c>
      <c r="G24" s="44">
        <f t="shared" si="2"/>
        <v>49</v>
      </c>
      <c r="H24" s="32"/>
      <c r="I24" s="32">
        <v>77.8</v>
      </c>
      <c r="J24" s="32">
        <f t="shared" si="4"/>
        <v>3629.9999999999955</v>
      </c>
      <c r="K24">
        <f t="shared" si="5"/>
        <v>36</v>
      </c>
      <c r="L24" s="41">
        <f t="shared" si="3"/>
        <v>91</v>
      </c>
    </row>
    <row r="25" spans="1:12">
      <c r="A25">
        <v>24</v>
      </c>
      <c r="B25" s="31">
        <v>40180</v>
      </c>
      <c r="C25" s="43" t="s">
        <v>44</v>
      </c>
      <c r="D25" s="32">
        <v>34.22</v>
      </c>
      <c r="E25" s="44">
        <f t="shared" si="0"/>
        <v>3</v>
      </c>
      <c r="F25" s="44">
        <f t="shared" si="1"/>
        <v>4</v>
      </c>
      <c r="G25" s="44">
        <f t="shared" si="2"/>
        <v>34</v>
      </c>
      <c r="H25" s="32"/>
      <c r="I25" s="32">
        <v>94.29</v>
      </c>
      <c r="J25" s="32">
        <f t="shared" si="4"/>
        <v>16490.000000000007</v>
      </c>
      <c r="K25">
        <f t="shared" si="5"/>
        <v>16</v>
      </c>
      <c r="L25" s="41">
        <f t="shared" si="3"/>
        <v>22</v>
      </c>
    </row>
    <row r="26" spans="1:12">
      <c r="A26">
        <v>25</v>
      </c>
      <c r="B26" s="31">
        <v>40180</v>
      </c>
      <c r="C26" s="43" t="s">
        <v>43</v>
      </c>
      <c r="D26" s="32">
        <v>32.119999999999997</v>
      </c>
      <c r="E26" s="44">
        <f t="shared" si="0"/>
        <v>3</v>
      </c>
      <c r="F26" s="44">
        <f t="shared" si="1"/>
        <v>2</v>
      </c>
      <c r="G26" s="44">
        <f t="shared" si="2"/>
        <v>32</v>
      </c>
      <c r="H26" s="32"/>
      <c r="I26" s="32">
        <v>102.17</v>
      </c>
      <c r="J26" s="32">
        <f t="shared" si="4"/>
        <v>7879.9999999999955</v>
      </c>
      <c r="K26">
        <f t="shared" si="5"/>
        <v>78</v>
      </c>
      <c r="L26" s="41">
        <f t="shared" si="3"/>
        <v>12</v>
      </c>
    </row>
  </sheetData>
  <sortState ref="I2:I26">
    <sortCondition ref="I2"/>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4</vt:i4>
      </vt:variant>
      <vt:variant>
        <vt:lpstr>Charts</vt:lpstr>
      </vt:variant>
      <vt:variant>
        <vt:i4>6</vt:i4>
      </vt:variant>
      <vt:variant>
        <vt:lpstr>Named Ranges</vt:lpstr>
      </vt:variant>
      <vt:variant>
        <vt:i4>7</vt:i4>
      </vt:variant>
    </vt:vector>
  </HeadingPairs>
  <TitlesOfParts>
    <vt:vector size="17" baseType="lpstr">
      <vt:lpstr>Tables</vt:lpstr>
      <vt:lpstr>DataProfile</vt:lpstr>
      <vt:lpstr>Macro1</vt:lpstr>
      <vt:lpstr>Data</vt:lpstr>
      <vt:lpstr>First Digits</vt:lpstr>
      <vt:lpstr>Second Digits</vt:lpstr>
      <vt:lpstr>First-Two</vt:lpstr>
      <vt:lpstr>SecondOrder</vt:lpstr>
      <vt:lpstr>Summation</vt:lpstr>
      <vt:lpstr>Last-Two</vt:lpstr>
      <vt:lpstr>Macro1!headings.digits.Benfords_Law</vt:lpstr>
      <vt:lpstr>totfirst</vt:lpstr>
      <vt:lpstr>totfirsttwo</vt:lpstr>
      <vt:lpstr>totlasttwo</vt:lpstr>
      <vt:lpstr>totsecond</vt:lpstr>
      <vt:lpstr>totsecondorder</vt:lpstr>
      <vt:lpstr>totsummation</vt:lpstr>
    </vt:vector>
  </TitlesOfParts>
  <Company>Mark J Nigrini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Nigrini cycle template</dc:title>
  <dc:subject>Benford's Law tests</dc:subject>
  <dc:creator>Mark J Nigrini, Ph.D.</dc:creator>
  <cp:keywords>Benford's Law, digit tests, fraud detection</cp:keywords>
  <dc:description>Copyright © 2012. Mark J. Nigrini. All rights reserved.  This Excel spreadsheet may be freely used by readers of "Benford's Law" published by Wiley (2012).  The spreadsheet may also be freely used by people that are thinking about buying the book.  The spreadsheet may not be sold or republished by anyone.
The first 3 columns can contain any data. The spreadsheet is geared towards analyzing the data in column D. Enter your data in column D. Copy the formulas in E, F, G, J, K, and L down to the last row. Insert the sorted data in column I (copy across from D, and sort). Update the formulas in columns B, J, R, Y, and AF in the Tables tab and your graphs will be ready for viewing. Update the formulas in D and H in the Data Profile tab and the numbers will be recalculated for your data. Good luck.</dc:description>
  <cp:lastModifiedBy>Mark J. Nigrini</cp:lastModifiedBy>
  <dcterms:created xsi:type="dcterms:W3CDTF">2009-07-06T03:10:37Z</dcterms:created>
  <dcterms:modified xsi:type="dcterms:W3CDTF">2012-03-21T17:00:34Z</dcterms:modified>
  <cp:category>Supplemental materials to "Benford's Law" (2012, Wiley)</cp:category>
  <cp:contentStatus>Complete</cp:contentStatus>
</cp:coreProperties>
</file>