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4"/>
  <workbookPr filterPrivacy="1"/>
  <xr:revisionPtr revIDLastSave="0" documentId="13_ncr:1_{E83296B6-AAD6-430E-AE43-78E890430FD0}" xr6:coauthVersionLast="36" xr6:coauthVersionMax="36" xr10:uidLastSave="{00000000-0000-0000-0000-000000000000}"/>
  <bookViews>
    <workbookView xWindow="0" yWindow="0" windowWidth="22260" windowHeight="12645" activeTab="3" xr2:uid="{00000000-000D-0000-FFFF-FFFF00000000}"/>
  </bookViews>
  <sheets>
    <sheet name="Census" sheetId="1" r:id="rId1"/>
    <sheet name="Surveys" sheetId="2" r:id="rId2"/>
    <sheet name="Income taxes" sheetId="3" r:id="rId3"/>
    <sheet name="Sheet3" sheetId="4" r:id="rId4"/>
  </sheets>
  <externalReferences>
    <externalReference r:id="rId5"/>
    <externalReference r:id="rId6"/>
    <externalReference r:id="rId7"/>
  </externalReferenc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4" l="1"/>
  <c r="B10" i="4"/>
  <c r="B9" i="4"/>
  <c r="A9" i="4"/>
  <c r="B8" i="4"/>
  <c r="K9" i="3"/>
  <c r="A3" i="4"/>
  <c r="J3" i="3"/>
  <c r="J2" i="3"/>
  <c r="F2" i="3"/>
  <c r="H5" i="3"/>
  <c r="H4" i="3"/>
  <c r="G4" i="3"/>
  <c r="G5" i="3"/>
  <c r="G9" i="3"/>
  <c r="G3" i="3"/>
  <c r="F4" i="3"/>
  <c r="F5" i="3"/>
  <c r="F6" i="3"/>
  <c r="F7" i="3"/>
  <c r="F8" i="3"/>
  <c r="F9" i="3"/>
  <c r="F3" i="3"/>
  <c r="B8" i="3"/>
  <c r="G8" i="3" s="1"/>
  <c r="H9" i="3" l="1"/>
  <c r="B7" i="3"/>
  <c r="B6" i="3"/>
  <c r="B5" i="3"/>
  <c r="B4" i="3"/>
  <c r="D4" i="3"/>
  <c r="B3" i="3"/>
  <c r="D5" i="3"/>
  <c r="D8" i="3"/>
  <c r="D9" i="3"/>
  <c r="D3" i="3"/>
  <c r="E7" i="2"/>
  <c r="H50" i="2"/>
  <c r="H49" i="2"/>
  <c r="H34" i="2"/>
  <c r="H33" i="2"/>
  <c r="H29" i="2"/>
  <c r="H28" i="2"/>
  <c r="C14" i="2"/>
  <c r="D6" i="3" l="1"/>
  <c r="G6" i="3"/>
  <c r="H6" i="3" s="1"/>
  <c r="D7" i="3"/>
  <c r="G7" i="3"/>
  <c r="H7" i="3" l="1"/>
  <c r="H8" i="3"/>
</calcChain>
</file>

<file path=xl/sharedStrings.xml><?xml version="1.0" encoding="utf-8"?>
<sst xmlns="http://schemas.openxmlformats.org/spreadsheetml/2006/main" count="61" uniqueCount="24">
  <si>
    <t>year</t>
  </si>
  <si>
    <t>indicator</t>
  </si>
  <si>
    <t>value</t>
  </si>
  <si>
    <t>source</t>
  </si>
  <si>
    <t>LFS 2015</t>
  </si>
  <si>
    <t>Employed</t>
  </si>
  <si>
    <t>Employment-to-population ratio</t>
  </si>
  <si>
    <t>Vulnerable employment</t>
  </si>
  <si>
    <t>Average Earnings</t>
  </si>
  <si>
    <t>GLSS 7 (2016/17)</t>
  </si>
  <si>
    <t>Vulnerable Employment</t>
  </si>
  <si>
    <t>Formal Employment</t>
  </si>
  <si>
    <t>Underemployment</t>
  </si>
  <si>
    <t>AHIES 2022</t>
  </si>
  <si>
    <t>Source</t>
  </si>
  <si>
    <t>Value</t>
  </si>
  <si>
    <t>Census 2021</t>
  </si>
  <si>
    <t>Year</t>
  </si>
  <si>
    <t>Personal Income Tax</t>
  </si>
  <si>
    <t>Total Tax Revenue</t>
  </si>
  <si>
    <t>Ratio</t>
  </si>
  <si>
    <t>CPI</t>
  </si>
  <si>
    <t>Adjustment factor</t>
  </si>
  <si>
    <t>Inflation Adjusted PIT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</si>
</sst>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4">
    <xf numFmtId="0" fontId="0" fillId="0" borderId="0" xfId="0"/>
    <xf numFmtId="3" fontId="0" fillId="0" borderId="0" xfId="0" applyNumberFormat="1"/>
    <xf numFmtId="9" fontId="0" fillId="0" borderId="0" xfId="2" applyFont="1"/>
    <xf numFmtId="43" fontId="0" fillId="0" borderId="0" xfId="1" applyFont="1"/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calcChain" Target="calcChain.xml"/><Relationship Id="rId5" Type="http://schemas.openxmlformats.org/officeDocument/2006/relationships/externalLink" Target="externalLinks/externalLink1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Surveys!$K$4</c:f>
              <c:strCache>
                <c:ptCount val="1"/>
                <c:pt idx="0">
                  <c:v>Value</c:v>
                </c:pt>
              </c:strCache>
            </c:strRef>
          </c:tx>
          <c:spPr>
            <a:pattFill prst="pct90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Surveys!$J$5:$J$6</c:f>
              <c:strCache>
                <c:ptCount val="2"/>
                <c:pt idx="0">
                  <c:v>LFS 2015</c:v>
                </c:pt>
                <c:pt idx="1">
                  <c:v>AHIES 2022</c:v>
                </c:pt>
              </c:strCache>
            </c:strRef>
          </c:cat>
          <c:val>
            <c:numRef>
              <c:f>Surveys!$K$5:$K$6</c:f>
              <c:numCache>
                <c:formatCode>#,##0</c:formatCode>
                <c:ptCount val="2"/>
                <c:pt idx="0">
                  <c:v>9270939</c:v>
                </c:pt>
                <c:pt idx="1">
                  <c:v>10656305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8B0-47CC-86AE-07789EC6B9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22895656"/>
        <c:axId val="522895984"/>
      </c:barChart>
      <c:catAx>
        <c:axId val="5228956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2895984"/>
        <c:crosses val="autoZero"/>
        <c:auto val="1"/>
        <c:lblAlgn val="ctr"/>
        <c:lblOffset val="100"/>
        <c:noMultiLvlLbl val="0"/>
      </c:catAx>
      <c:valAx>
        <c:axId val="522895984"/>
        <c:scaling>
          <c:orientation val="minMax"/>
          <c:min val="0"/>
        </c:scaling>
        <c:delete val="0"/>
        <c:axPos val="l"/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228956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Surveys!$H$27</c:f>
              <c:strCache>
                <c:ptCount val="1"/>
                <c:pt idx="0">
                  <c:v>Value</c:v>
                </c:pt>
              </c:strCache>
            </c:strRef>
          </c:tx>
          <c:spPr>
            <a:pattFill prst="pct40">
              <a:fgClr>
                <a:schemeClr val="accent2">
                  <a:lumMod val="75000"/>
                </a:schemeClr>
              </a:fgClr>
              <a:bgClr>
                <a:schemeClr val="bg1"/>
              </a:bgClr>
            </a:patt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Surveys!$G$28:$G$30</c:f>
              <c:strCache>
                <c:ptCount val="3"/>
                <c:pt idx="0">
                  <c:v>LFS 2015</c:v>
                </c:pt>
                <c:pt idx="1">
                  <c:v>GLSS 7 (2016/17)</c:v>
                </c:pt>
                <c:pt idx="2">
                  <c:v>Census 2021</c:v>
                </c:pt>
              </c:strCache>
            </c:strRef>
          </c:cat>
          <c:val>
            <c:numRef>
              <c:f>Surveys!$H$28:$H$30</c:f>
              <c:numCache>
                <c:formatCode>#,##0</c:formatCode>
                <c:ptCount val="3"/>
                <c:pt idx="0">
                  <c:v>690652</c:v>
                </c:pt>
                <c:pt idx="1">
                  <c:v>762737.23200000008</c:v>
                </c:pt>
                <c:pt idx="2">
                  <c:v>947279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A696-421E-80B0-03B65DF6CA7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8948760"/>
        <c:axId val="518942200"/>
      </c:barChart>
      <c:catAx>
        <c:axId val="5189487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8942200"/>
        <c:crosses val="autoZero"/>
        <c:auto val="1"/>
        <c:lblAlgn val="ctr"/>
        <c:lblOffset val="100"/>
        <c:noMultiLvlLbl val="0"/>
      </c:catAx>
      <c:valAx>
        <c:axId val="5189422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5189487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diamond"/>
            <c:size val="7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dLbls>
            <c:dLbl>
              <c:idx val="0"/>
              <c:layout>
                <c:manualLayout>
                  <c:x val="-4.1666666666666664E-2"/>
                  <c:y val="-4.629629629629629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2-F6B0-42E6-92A3-9C990D0A8788}"/>
                </c:ext>
              </c:extLst>
            </c:dLbl>
            <c:dLbl>
              <c:idx val="2"/>
              <c:layout>
                <c:manualLayout>
                  <c:x val="-5.2777777777777826E-2"/>
                  <c:y val="-4.6296296296296308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F6B0-42E6-92A3-9C990D0A8788}"/>
                </c:ext>
              </c:extLst>
            </c:dLbl>
            <c:dLbl>
              <c:idx val="3"/>
              <c:layout>
                <c:manualLayout>
                  <c:x val="-4.4444444444444543E-2"/>
                  <c:y val="-4.6296296296296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F6B0-42E6-92A3-9C990D0A8788}"/>
                </c:ext>
              </c:extLst>
            </c:dLbl>
            <c:dLbl>
              <c:idx val="6"/>
              <c:layout>
                <c:manualLayout>
                  <c:x val="-4.4444444444444647E-2"/>
                  <c:y val="-4.1666666666666664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F6B0-42E6-92A3-9C990D0A8788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t" anchorCtr="0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Arial" panose="020B0604020202020204" pitchFamily="34" charset="0"/>
                    <a:ea typeface="+mn-ea"/>
                    <a:cs typeface="Arial" panose="020B0604020202020204" pitchFamily="34" charset="0"/>
                  </a:defRPr>
                </a:pPr>
                <a:endParaRPr lang="en-US"/>
              </a:p>
            </c:txPr>
            <c:showLegendKey val="0"/>
            <c:showVal val="0"/>
            <c:showCatName val="0"/>
            <c:showSerName val="0"/>
            <c:showPercent val="0"/>
            <c:showBubbleSize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numRef>
              <c:f>'Income taxes'!$A$3:$A$9</c:f>
              <c:numCache>
                <c:formatCode>General</c:formatCode>
                <c:ptCount val="7"/>
                <c:pt idx="0">
                  <c:v>2016</c:v>
                </c:pt>
                <c:pt idx="1">
                  <c:v>2017</c:v>
                </c:pt>
                <c:pt idx="2">
                  <c:v>2018</c:v>
                </c:pt>
                <c:pt idx="3">
                  <c:v>2019</c:v>
                </c:pt>
                <c:pt idx="4">
                  <c:v>2020</c:v>
                </c:pt>
                <c:pt idx="5">
                  <c:v>2021</c:v>
                </c:pt>
                <c:pt idx="6">
                  <c:v>2022</c:v>
                </c:pt>
              </c:numCache>
            </c:numRef>
          </c:cat>
          <c:val>
            <c:numRef>
              <c:f>'Income taxes'!$D$3:$D$9</c:f>
              <c:numCache>
                <c:formatCode>0%</c:formatCode>
                <c:ptCount val="7"/>
                <c:pt idx="0">
                  <c:v>0.14390167865030065</c:v>
                </c:pt>
                <c:pt idx="1">
                  <c:v>0.16108147918114726</c:v>
                </c:pt>
                <c:pt idx="2">
                  <c:v>0.17596368453150407</c:v>
                </c:pt>
                <c:pt idx="3">
                  <c:v>0.16946253729731731</c:v>
                </c:pt>
                <c:pt idx="4">
                  <c:v>0.17776577636666635</c:v>
                </c:pt>
                <c:pt idx="5">
                  <c:v>0.17201681069023206</c:v>
                </c:pt>
                <c:pt idx="6">
                  <c:v>0.16254809372318924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6B0-42E6-92A3-9C990D0A87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858126456"/>
        <c:axId val="858124816"/>
      </c:lineChart>
      <c:catAx>
        <c:axId val="85812645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8124816"/>
        <c:crosses val="autoZero"/>
        <c:auto val="1"/>
        <c:lblAlgn val="ctr"/>
        <c:lblOffset val="100"/>
        <c:noMultiLvlLbl val="0"/>
      </c:catAx>
      <c:valAx>
        <c:axId val="858124816"/>
        <c:scaling>
          <c:orientation val="minMax"/>
        </c:scaling>
        <c:delete val="1"/>
        <c:axPos val="l"/>
        <c:numFmt formatCode="0%" sourceLinked="1"/>
        <c:majorTickMark val="none"/>
        <c:minorTickMark val="none"/>
        <c:tickLblPos val="nextTo"/>
        <c:crossAx val="8581264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6"/>
    </mc:Choice>
    <mc:Fallback>
      <c:style val="6"/>
    </mc:Fallback>
  </mc:AlternateContent>
  <c:chart>
    <c:autoTitleDeleted val="1"/>
    <c:plotArea>
      <c:layout/>
      <c:areaChart>
        <c:grouping val="stacked"/>
        <c:varyColors val="0"/>
        <c:ser>
          <c:idx val="0"/>
          <c:order val="0"/>
          <c:spPr>
            <a:solidFill>
              <a:schemeClr val="accent4"/>
            </a:solidFill>
            <a:ln>
              <a:noFill/>
            </a:ln>
            <a:effectLst/>
          </c:spPr>
          <c:cat>
            <c:numRef>
              <c:f>'Income taxes'!$A$4:$A$9</c:f>
              <c:numCache>
                <c:formatCode>General</c:formatCode>
                <c:ptCount val="6"/>
                <c:pt idx="0">
                  <c:v>2017</c:v>
                </c:pt>
                <c:pt idx="1">
                  <c:v>2018</c:v>
                </c:pt>
                <c:pt idx="2">
                  <c:v>2019</c:v>
                </c:pt>
                <c:pt idx="3">
                  <c:v>2020</c:v>
                </c:pt>
                <c:pt idx="4">
                  <c:v>2021</c:v>
                </c:pt>
                <c:pt idx="5">
                  <c:v>2022</c:v>
                </c:pt>
              </c:numCache>
            </c:numRef>
          </c:cat>
          <c:val>
            <c:numRef>
              <c:f>'Income taxes'!$G$4:$G$9</c:f>
              <c:numCache>
                <c:formatCode>_(* #,##0.00_);_(* \(#,##0.00\);_(* "-"??_);_(@_)</c:formatCode>
                <c:ptCount val="6"/>
                <c:pt idx="0">
                  <c:v>9567641303.3930283</c:v>
                </c:pt>
                <c:pt idx="1">
                  <c:v>11366076450.633677</c:v>
                </c:pt>
                <c:pt idx="2">
                  <c:v>12336553832.830345</c:v>
                </c:pt>
                <c:pt idx="3">
                  <c:v>11462241407.626806</c:v>
                </c:pt>
                <c:pt idx="4">
                  <c:v>12828735299.999649</c:v>
                </c:pt>
                <c:pt idx="5">
                  <c:v>12234163471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BE4-4B52-B420-6C3377C0E6D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52418040"/>
        <c:axId val="852419680"/>
      </c:areaChart>
      <c:catAx>
        <c:axId val="852418040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1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2419680"/>
        <c:crosses val="autoZero"/>
        <c:auto val="1"/>
        <c:lblAlgn val="ctr"/>
        <c:lblOffset val="100"/>
        <c:noMultiLvlLbl val="0"/>
      </c:catAx>
      <c:valAx>
        <c:axId val="852419680"/>
        <c:scaling>
          <c:orientation val="minMax"/>
        </c:scaling>
        <c:delete val="0"/>
        <c:axPos val="l"/>
        <c:numFmt formatCode="_(* #,##0.00_);_(* \(#,##0.00\);_(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Arial" panose="020B0604020202020204" pitchFamily="34" charset="0"/>
                <a:ea typeface="+mn-ea"/>
                <a:cs typeface="Arial" panose="020B0604020202020204" pitchFamily="34" charset="0"/>
              </a:defRPr>
            </a:pPr>
            <a:endParaRPr lang="en-US"/>
          </a:p>
        </c:txPr>
        <c:crossAx val="8524180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latin typeface="Arial" panose="020B0604020202020204" pitchFamily="34" charset="0"/>
          <a:cs typeface="Arial" panose="020B0604020202020204" pitchFamily="34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withinLinear" id="17">
  <a:schemeClr val="accent4"/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7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19050</xdr:colOff>
      <xdr:row>8</xdr:row>
      <xdr:rowOff>71436</xdr:rowOff>
    </xdr:from>
    <xdr:to>
      <xdr:col>14</xdr:col>
      <xdr:colOff>276225</xdr:colOff>
      <xdr:row>23</xdr:row>
      <xdr:rowOff>19049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85391C0-6A71-4CED-B6F6-F4EECE24179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547687</xdr:colOff>
      <xdr:row>27</xdr:row>
      <xdr:rowOff>138112</xdr:rowOff>
    </xdr:from>
    <xdr:to>
      <xdr:col>15</xdr:col>
      <xdr:colOff>423862</xdr:colOff>
      <xdr:row>42</xdr:row>
      <xdr:rowOff>23812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7DDD0C9-1592-4A7C-9726-6AEFC3067F5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1119187</xdr:colOff>
      <xdr:row>14</xdr:row>
      <xdr:rowOff>4762</xdr:rowOff>
    </xdr:from>
    <xdr:to>
      <xdr:col>9</xdr:col>
      <xdr:colOff>452437</xdr:colOff>
      <xdr:row>28</xdr:row>
      <xdr:rowOff>80962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5F33415-5C9C-45F2-9912-6A62739EE3C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6</xdr:col>
      <xdr:colOff>147636</xdr:colOff>
      <xdr:row>11</xdr:row>
      <xdr:rowOff>147637</xdr:rowOff>
    </xdr:from>
    <xdr:to>
      <xdr:col>15</xdr:col>
      <xdr:colOff>190499</xdr:colOff>
      <xdr:row>26</xdr:row>
      <xdr:rowOff>28575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86DB297F-139A-46A4-A382-BBE957C0256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ppiah/Downloads/2019-Fiscal-Data-Jan-Dec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ppiah/Downloads/2020-Fiscal-Data-Jan-Dec_v3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appiah/Downloads/2021-Fiscal-Data-Jan-Dec_v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venue"/>
      <sheetName val="Expenditure"/>
    </sheetNames>
    <sheetDataSet>
      <sheetData sheetId="0" refreshError="1"/>
      <sheetData sheetId="1">
        <row r="10">
          <cell r="AO10">
            <v>7313111079.7301826</v>
          </cell>
        </row>
        <row r="11">
          <cell r="AO11">
            <v>421057509.61859435</v>
          </cell>
        </row>
      </sheetData>
      <sheetData sheetId="2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venue"/>
      <sheetName val="Expenditure"/>
    </sheetNames>
    <sheetDataSet>
      <sheetData sheetId="0"/>
      <sheetData sheetId="1">
        <row r="10">
          <cell r="AO10">
            <v>7507056656.6257877</v>
          </cell>
        </row>
        <row r="11">
          <cell r="AO11">
            <v>394236073.43168932</v>
          </cell>
        </row>
      </sheetData>
      <sheetData sheetId="2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ummary"/>
      <sheetName val="Revenue"/>
      <sheetName val="Expenditure"/>
    </sheetNames>
    <sheetDataSet>
      <sheetData sheetId="0"/>
      <sheetData sheetId="1">
        <row r="11">
          <cell r="AJ11">
            <v>9250289570.0253506</v>
          </cell>
        </row>
        <row r="12">
          <cell r="AJ12">
            <v>474353739.26206434</v>
          </cell>
        </row>
      </sheetData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C29" sqref="C29:D29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2010</v>
      </c>
    </row>
    <row r="3" spans="1:3" x14ac:dyDescent="0.25">
      <c r="A3">
        <v>2021</v>
      </c>
    </row>
  </sheetData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EC1E54-635A-49FB-9C1A-E6ED1F9F10E8}">
  <dimension ref="A1:K51"/>
  <sheetViews>
    <sheetView workbookViewId="0">
      <selection activeCell="B19" sqref="B19"/>
    </sheetView>
  </sheetViews>
  <sheetFormatPr defaultRowHeight="15" x14ac:dyDescent="0.25"/>
  <cols>
    <col min="1" max="1" width="15.28515625" customWidth="1"/>
    <col min="2" max="2" width="12.140625" customWidth="1"/>
    <col min="3" max="3" width="12.42578125" customWidth="1"/>
    <col min="8" max="8" width="14.28515625" customWidth="1"/>
    <col min="11" max="11" width="15.5703125" customWidth="1"/>
  </cols>
  <sheetData>
    <row r="1" spans="1:11" x14ac:dyDescent="0.25">
      <c r="A1" t="s">
        <v>3</v>
      </c>
      <c r="B1" t="s">
        <v>1</v>
      </c>
      <c r="C1" t="s">
        <v>2</v>
      </c>
    </row>
    <row r="2" spans="1:11" x14ac:dyDescent="0.25">
      <c r="A2" t="s">
        <v>4</v>
      </c>
      <c r="B2" t="s">
        <v>5</v>
      </c>
      <c r="C2" s="1">
        <v>9270939</v>
      </c>
    </row>
    <row r="3" spans="1:11" x14ac:dyDescent="0.25">
      <c r="A3" t="s">
        <v>4</v>
      </c>
      <c r="B3" t="s">
        <v>6</v>
      </c>
      <c r="C3">
        <v>0.67600000000000005</v>
      </c>
    </row>
    <row r="4" spans="1:11" x14ac:dyDescent="0.25">
      <c r="A4" t="s">
        <v>4</v>
      </c>
      <c r="B4" t="s">
        <v>7</v>
      </c>
      <c r="C4">
        <v>0.73673950394884491</v>
      </c>
      <c r="J4" t="s">
        <v>14</v>
      </c>
      <c r="K4" t="s">
        <v>15</v>
      </c>
    </row>
    <row r="5" spans="1:11" x14ac:dyDescent="0.25">
      <c r="A5" t="s">
        <v>4</v>
      </c>
      <c r="B5" t="s">
        <v>8</v>
      </c>
      <c r="C5">
        <v>898.65</v>
      </c>
      <c r="J5" t="s">
        <v>4</v>
      </c>
      <c r="K5" s="1">
        <v>9270939</v>
      </c>
    </row>
    <row r="6" spans="1:11" x14ac:dyDescent="0.25">
      <c r="A6" t="s">
        <v>4</v>
      </c>
      <c r="B6" t="s">
        <v>12</v>
      </c>
      <c r="C6">
        <v>9.0999999999999998E-2</v>
      </c>
      <c r="J6" t="s">
        <v>13</v>
      </c>
      <c r="K6" s="1">
        <v>10656305</v>
      </c>
    </row>
    <row r="7" spans="1:11" x14ac:dyDescent="0.25">
      <c r="A7" t="s">
        <v>9</v>
      </c>
      <c r="B7" t="s">
        <v>5</v>
      </c>
      <c r="C7" s="1">
        <v>11216724</v>
      </c>
      <c r="E7">
        <f>0.2*C7</f>
        <v>2243344.8000000003</v>
      </c>
    </row>
    <row r="8" spans="1:11" x14ac:dyDescent="0.25">
      <c r="A8" t="s">
        <v>9</v>
      </c>
      <c r="B8" t="s">
        <v>6</v>
      </c>
      <c r="C8">
        <v>65</v>
      </c>
    </row>
    <row r="9" spans="1:11" x14ac:dyDescent="0.25">
      <c r="A9" t="s">
        <v>9</v>
      </c>
      <c r="B9" t="s">
        <v>10</v>
      </c>
      <c r="C9">
        <v>0.66200000000000003</v>
      </c>
    </row>
    <row r="10" spans="1:11" x14ac:dyDescent="0.25">
      <c r="A10" t="s">
        <v>9</v>
      </c>
      <c r="B10" t="s">
        <v>8</v>
      </c>
      <c r="C10">
        <v>972</v>
      </c>
    </row>
    <row r="11" spans="1:11" x14ac:dyDescent="0.25">
      <c r="A11" t="s">
        <v>9</v>
      </c>
      <c r="B11" t="s">
        <v>11</v>
      </c>
      <c r="C11">
        <v>0.27200000000000002</v>
      </c>
    </row>
    <row r="12" spans="1:11" x14ac:dyDescent="0.25">
      <c r="A12" t="s">
        <v>9</v>
      </c>
      <c r="B12" t="s">
        <v>12</v>
      </c>
      <c r="C12">
        <v>0.214</v>
      </c>
    </row>
    <row r="13" spans="1:11" x14ac:dyDescent="0.25">
      <c r="A13" t="s">
        <v>13</v>
      </c>
      <c r="B13" t="s">
        <v>5</v>
      </c>
      <c r="C13" s="1">
        <v>10656305</v>
      </c>
    </row>
    <row r="14" spans="1:11" x14ac:dyDescent="0.25">
      <c r="A14" t="s">
        <v>13</v>
      </c>
      <c r="B14" t="s">
        <v>6</v>
      </c>
      <c r="C14">
        <f>11214069/18816298</f>
        <v>0.59597637112252366</v>
      </c>
    </row>
    <row r="15" spans="1:11" x14ac:dyDescent="0.25">
      <c r="A15" t="s">
        <v>13</v>
      </c>
      <c r="B15" t="s">
        <v>10</v>
      </c>
      <c r="C15">
        <v>0.67600000000000005</v>
      </c>
    </row>
    <row r="16" spans="1:11" x14ac:dyDescent="0.25">
      <c r="A16" t="s">
        <v>13</v>
      </c>
      <c r="B16" t="s">
        <v>8</v>
      </c>
    </row>
    <row r="17" spans="1:8" x14ac:dyDescent="0.25">
      <c r="A17" t="s">
        <v>13</v>
      </c>
      <c r="B17" t="s">
        <v>11</v>
      </c>
      <c r="C17">
        <v>0.152</v>
      </c>
    </row>
    <row r="18" spans="1:8" x14ac:dyDescent="0.25">
      <c r="A18" t="s">
        <v>13</v>
      </c>
      <c r="B18" t="s">
        <v>12</v>
      </c>
    </row>
    <row r="27" spans="1:8" x14ac:dyDescent="0.25">
      <c r="G27" t="s">
        <v>14</v>
      </c>
      <c r="H27" t="s">
        <v>15</v>
      </c>
    </row>
    <row r="28" spans="1:8" x14ac:dyDescent="0.25">
      <c r="G28" t="s">
        <v>4</v>
      </c>
      <c r="H28" s="1">
        <f>565835+124817</f>
        <v>690652</v>
      </c>
    </row>
    <row r="29" spans="1:8" x14ac:dyDescent="0.25">
      <c r="G29" t="s">
        <v>9</v>
      </c>
      <c r="H29" s="1">
        <f>11216724*0.068</f>
        <v>762737.23200000008</v>
      </c>
    </row>
    <row r="30" spans="1:8" x14ac:dyDescent="0.25">
      <c r="G30" t="s">
        <v>16</v>
      </c>
      <c r="H30" s="1">
        <v>947279</v>
      </c>
    </row>
    <row r="33" spans="7:8" x14ac:dyDescent="0.25">
      <c r="G33">
        <v>1280764</v>
      </c>
      <c r="H33" s="1">
        <f>H30-H28</f>
        <v>256627</v>
      </c>
    </row>
    <row r="34" spans="7:8" x14ac:dyDescent="0.25">
      <c r="H34">
        <f>G33/H33</f>
        <v>4.990760909802944</v>
      </c>
    </row>
    <row r="48" spans="7:8" x14ac:dyDescent="0.25">
      <c r="G48" t="s">
        <v>14</v>
      </c>
      <c r="H48" t="s">
        <v>15</v>
      </c>
    </row>
    <row r="49" spans="7:8" x14ac:dyDescent="0.25">
      <c r="G49" t="s">
        <v>4</v>
      </c>
      <c r="H49" s="1">
        <f>565835+124817</f>
        <v>690652</v>
      </c>
    </row>
    <row r="50" spans="7:8" x14ac:dyDescent="0.25">
      <c r="G50" t="s">
        <v>9</v>
      </c>
      <c r="H50" s="1">
        <f>11216724*0.068</f>
        <v>762737.23200000008</v>
      </c>
    </row>
    <row r="51" spans="7:8" x14ac:dyDescent="0.25">
      <c r="G51" t="s">
        <v>16</v>
      </c>
      <c r="H51" s="1">
        <v>1254293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9D30BD-7969-4303-BBA4-11D91F4FCA3C}">
  <dimension ref="A1:K9"/>
  <sheetViews>
    <sheetView workbookViewId="0">
      <selection activeCell="K9" sqref="K9"/>
    </sheetView>
  </sheetViews>
  <sheetFormatPr defaultRowHeight="15" x14ac:dyDescent="0.25"/>
  <cols>
    <col min="2" max="3" width="18.7109375" customWidth="1"/>
    <col min="4" max="4" width="10.7109375" customWidth="1"/>
    <col min="7" max="7" width="12.5703125" customWidth="1"/>
  </cols>
  <sheetData>
    <row r="1" spans="1:11" x14ac:dyDescent="0.25">
      <c r="A1" t="s">
        <v>17</v>
      </c>
      <c r="B1" t="s">
        <v>18</v>
      </c>
      <c r="C1" t="s">
        <v>19</v>
      </c>
      <c r="D1" t="s">
        <v>20</v>
      </c>
      <c r="E1" t="s">
        <v>21</v>
      </c>
      <c r="F1" t="s">
        <v>22</v>
      </c>
      <c r="G1" t="s">
        <v>23</v>
      </c>
    </row>
    <row r="2" spans="1:11" x14ac:dyDescent="0.25">
      <c r="A2">
        <v>2015</v>
      </c>
      <c r="E2">
        <v>54.23</v>
      </c>
      <c r="F2">
        <f>$E$9/E2</f>
        <v>2.4325991970538796</v>
      </c>
      <c r="G2" s="3"/>
      <c r="I2">
        <v>898.65</v>
      </c>
      <c r="J2">
        <f>I2*F2</f>
        <v>2186.0552684324689</v>
      </c>
    </row>
    <row r="3" spans="1:11" x14ac:dyDescent="0.25">
      <c r="A3">
        <v>2016</v>
      </c>
      <c r="B3" s="1">
        <f>3465556386+236841608</f>
        <v>3702397994</v>
      </c>
      <c r="C3" s="1">
        <v>25728664382</v>
      </c>
      <c r="D3" s="2">
        <f>B3/C3</f>
        <v>0.14390167865030065</v>
      </c>
      <c r="E3">
        <v>63.697271439164105</v>
      </c>
      <c r="F3">
        <f>$E$9/E3</f>
        <v>2.0710440412227973</v>
      </c>
      <c r="G3" s="3">
        <f>B3*F3</f>
        <v>7667829303.7089376</v>
      </c>
      <c r="I3">
        <v>972</v>
      </c>
      <c r="J3">
        <f>I3*F3</f>
        <v>2013.0548080685589</v>
      </c>
    </row>
    <row r="4" spans="1:11" x14ac:dyDescent="0.25">
      <c r="A4">
        <v>2017</v>
      </c>
      <c r="B4">
        <f>4859031469.55266+332235430.476071</f>
        <v>5191266900.0287313</v>
      </c>
      <c r="C4" s="1">
        <v>32227583993.010101</v>
      </c>
      <c r="D4" s="2">
        <f t="shared" ref="D4:D9" si="0">B4/C4</f>
        <v>0.16108147918114726</v>
      </c>
      <c r="E4">
        <v>71.577847891556999</v>
      </c>
      <c r="F4">
        <f t="shared" ref="F4:F9" si="1">$E$9/E4</f>
        <v>1.8430262761754892</v>
      </c>
      <c r="G4" s="3">
        <f t="shared" ref="G4:G9" si="2">B4*F4</f>
        <v>9567641303.3930283</v>
      </c>
      <c r="H4" s="2">
        <f>G4/G3-1</f>
        <v>0.24776399218552636</v>
      </c>
    </row>
    <row r="5" spans="1:11" x14ac:dyDescent="0.25">
      <c r="A5">
        <v>2018</v>
      </c>
      <c r="B5">
        <f>6269948663+378695921</f>
        <v>6648644584</v>
      </c>
      <c r="C5" s="1">
        <v>37784185991</v>
      </c>
      <c r="D5" s="2">
        <f t="shared" si="0"/>
        <v>0.17596368453150407</v>
      </c>
      <c r="E5">
        <v>77.167193944361983</v>
      </c>
      <c r="F5">
        <f t="shared" si="1"/>
        <v>1.7095328689980214</v>
      </c>
      <c r="G5" s="3">
        <f t="shared" si="2"/>
        <v>11366076450.633677</v>
      </c>
      <c r="H5" s="2">
        <f t="shared" ref="H5:H9" si="3">G5/G4-1</f>
        <v>0.18797058650211507</v>
      </c>
    </row>
    <row r="6" spans="1:11" x14ac:dyDescent="0.25">
      <c r="A6">
        <v>2019</v>
      </c>
      <c r="B6" s="1">
        <f>[1]Revenue!$AO$10+[1]Revenue!$AO$11</f>
        <v>7734168589.3487768</v>
      </c>
      <c r="C6">
        <v>45639400381.332619</v>
      </c>
      <c r="D6" s="2">
        <f t="shared" si="0"/>
        <v>0.16946253729731731</v>
      </c>
      <c r="E6">
        <v>82.70465224507258</v>
      </c>
      <c r="F6">
        <f t="shared" si="1"/>
        <v>1.5950717508045804</v>
      </c>
      <c r="G6" s="3">
        <f t="shared" si="2"/>
        <v>12336553832.830345</v>
      </c>
      <c r="H6" s="2">
        <f t="shared" si="3"/>
        <v>8.5383675396848435E-2</v>
      </c>
    </row>
    <row r="7" spans="1:11" x14ac:dyDescent="0.25">
      <c r="A7">
        <v>2020</v>
      </c>
      <c r="B7" s="1">
        <f>[2]Revenue!$AO$10+[2]Revenue!$AO$11</f>
        <v>7901292730.057477</v>
      </c>
      <c r="C7" s="1">
        <v>44447772184</v>
      </c>
      <c r="D7" s="2">
        <f t="shared" si="0"/>
        <v>0.17776577636666635</v>
      </c>
      <c r="E7">
        <v>90.936610903318581</v>
      </c>
      <c r="F7">
        <f t="shared" si="1"/>
        <v>1.4506792494882574</v>
      </c>
      <c r="G7" s="3">
        <f t="shared" si="2"/>
        <v>11462241407.626806</v>
      </c>
      <c r="H7" s="2">
        <f t="shared" si="3"/>
        <v>-7.0871690510261987E-2</v>
      </c>
    </row>
    <row r="8" spans="1:11" x14ac:dyDescent="0.25">
      <c r="A8">
        <v>2021</v>
      </c>
      <c r="B8" s="1">
        <f>[3]Revenue!$AJ$11+[3]Revenue!$AJ$12</f>
        <v>9724643309.2874146</v>
      </c>
      <c r="C8" s="1">
        <v>56533098540</v>
      </c>
      <c r="D8" s="2">
        <f t="shared" si="0"/>
        <v>0.17201681069023206</v>
      </c>
      <c r="E8">
        <v>100</v>
      </c>
      <c r="F8">
        <f t="shared" si="1"/>
        <v>1.3191985445623189</v>
      </c>
      <c r="G8" s="3">
        <f t="shared" si="2"/>
        <v>12828735299.999649</v>
      </c>
      <c r="H8" s="2">
        <f t="shared" si="3"/>
        <v>0.11921698765335709</v>
      </c>
    </row>
    <row r="9" spans="1:11" x14ac:dyDescent="0.25">
      <c r="A9">
        <v>2022</v>
      </c>
      <c r="B9" s="1">
        <v>12234163471</v>
      </c>
      <c r="C9" s="1">
        <v>75264884323</v>
      </c>
      <c r="D9" s="2">
        <f t="shared" si="0"/>
        <v>0.16254809372318924</v>
      </c>
      <c r="E9">
        <v>131.91985445623189</v>
      </c>
      <c r="F9">
        <f t="shared" si="1"/>
        <v>1</v>
      </c>
      <c r="G9" s="3">
        <f t="shared" si="2"/>
        <v>12234163471</v>
      </c>
      <c r="H9" s="2">
        <f t="shared" si="3"/>
        <v>-4.6346877934231423E-2</v>
      </c>
      <c r="I9">
        <v>2594</v>
      </c>
      <c r="J9">
        <v>2594</v>
      </c>
      <c r="K9">
        <f>E9/E2-1</f>
        <v>1.4325991970538796</v>
      </c>
    </row>
  </sheetData>
  <pageMargins left="0.7" right="0.7" top="0.75" bottom="0.75" header="0.3" footer="0.3"/>
  <pageSetup orientation="portrait" horizontalDpi="4294967293" verticalDpi="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469FBB-9D01-45C9-9C34-1EC3C11FAE3F}">
  <dimension ref="A1:B13"/>
  <sheetViews>
    <sheetView tabSelected="1" workbookViewId="0">
      <selection activeCell="B14" sqref="B14"/>
    </sheetView>
  </sheetViews>
  <sheetFormatPr defaultRowHeight="15" x14ac:dyDescent="0.25"/>
  <cols>
    <col min="1" max="1" width="11" customWidth="1"/>
  </cols>
  <sheetData>
    <row r="1" spans="1:2" x14ac:dyDescent="0.25">
      <c r="A1">
        <v>1545</v>
      </c>
    </row>
    <row r="2" spans="1:2" x14ac:dyDescent="0.25">
      <c r="A2">
        <v>897</v>
      </c>
    </row>
    <row r="3" spans="1:2" x14ac:dyDescent="0.25">
      <c r="A3">
        <f>A1/A2-1</f>
        <v>0.72240802675585281</v>
      </c>
    </row>
    <row r="7" spans="1:2" x14ac:dyDescent="0.25">
      <c r="A7">
        <v>3.9</v>
      </c>
    </row>
    <row r="8" spans="1:2" x14ac:dyDescent="0.25">
      <c r="A8" s="1">
        <v>13712631</v>
      </c>
      <c r="B8">
        <f>A8*0.233</f>
        <v>3195043.023</v>
      </c>
    </row>
    <row r="9" spans="1:2" x14ac:dyDescent="0.25">
      <c r="A9">
        <f>B8*0.039</f>
        <v>124606.677897</v>
      </c>
      <c r="B9">
        <f>B8*0.149</f>
        <v>476061.41042699997</v>
      </c>
    </row>
    <row r="10" spans="1:2" x14ac:dyDescent="0.25">
      <c r="B10">
        <f>SUM(A9,B9)</f>
        <v>600668.08832400001</v>
      </c>
    </row>
    <row r="11" spans="1:2" x14ac:dyDescent="0.25">
      <c r="A11">
        <v>545378</v>
      </c>
    </row>
    <row r="12" spans="1:2" x14ac:dyDescent="0.25">
      <c r="A12">
        <v>141896</v>
      </c>
    </row>
    <row r="13" spans="1:2" x14ac:dyDescent="0.25">
      <c r="B13">
        <f>SUM(A11:A12)</f>
        <v>687274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Census</vt:lpstr>
      <vt:lpstr>Surveys</vt:lpstr>
      <vt:lpstr>Income taxes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2023-05-02T11:49:48Z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24e6ac5-0e84-491c-8838-b11844917f54_Enabled">
    <vt:lpwstr>true</vt:lpwstr>
  </property>
  <property fmtid="{D5CDD505-2E9C-101B-9397-08002B2CF9AE}" pid="3" name="MSIP_Label_724e6ac5-0e84-491c-8838-b11844917f54_SetDate">
    <vt:lpwstr>2023-04-29T13:54:50Z</vt:lpwstr>
  </property>
  <property fmtid="{D5CDD505-2E9C-101B-9397-08002B2CF9AE}" pid="4" name="MSIP_Label_724e6ac5-0e84-491c-8838-b11844917f54_Method">
    <vt:lpwstr>Standard</vt:lpwstr>
  </property>
  <property fmtid="{D5CDD505-2E9C-101B-9397-08002B2CF9AE}" pid="5" name="MSIP_Label_724e6ac5-0e84-491c-8838-b11844917f54_Name">
    <vt:lpwstr>Protected</vt:lpwstr>
  </property>
  <property fmtid="{D5CDD505-2E9C-101B-9397-08002B2CF9AE}" pid="6" name="MSIP_Label_724e6ac5-0e84-491c-8838-b11844917f54_SiteId">
    <vt:lpwstr>2ba011f1-f50a-44f3-a200-db3ea74e29b7</vt:lpwstr>
  </property>
  <property fmtid="{D5CDD505-2E9C-101B-9397-08002B2CF9AE}" pid="7" name="MSIP_Label_724e6ac5-0e84-491c-8838-b11844917f54_ActionId">
    <vt:lpwstr>dc5ad37d-8d6a-4e08-aca5-ea228b2eaa6f</vt:lpwstr>
  </property>
  <property fmtid="{D5CDD505-2E9C-101B-9397-08002B2CF9AE}" pid="8" name="MSIP_Label_724e6ac5-0e84-491c-8838-b11844917f54_ContentBits">
    <vt:lpwstr>0</vt:lpwstr>
  </property>
</Properties>
</file>